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8" windowWidth="14808" windowHeight="7716" tabRatio="898" firstSheet="11" activeTab="26"/>
  </bookViews>
  <sheets>
    <sheet name="АГ ЧР" sheetId="26" r:id="rId1"/>
    <sheet name="ГК ЧС" sheetId="25" r:id="rId2"/>
    <sheet name="Госветслужба" sheetId="24" r:id="rId3"/>
    <sheet name="Госжилинспекция" sheetId="23" r:id="rId4"/>
    <sheet name="Госкомимущество" sheetId="22" r:id="rId5"/>
    <sheet name="Гостехнадзор" sheetId="21" r:id="rId6"/>
    <sheet name="ГС" sheetId="20" r:id="rId7"/>
    <sheet name="гс по тарифам" sheetId="19" r:id="rId8"/>
    <sheet name="КСП" sheetId="18" r:id="rId9"/>
    <sheet name="мининформ" sheetId="17" r:id="rId10"/>
    <sheet name="минкультуры" sheetId="16" r:id="rId11"/>
    <sheet name="Минобразования" sheetId="15" r:id="rId12"/>
    <sheet name="Минприроды" sheetId="14" r:id="rId13"/>
    <sheet name="Минсельхоз" sheetId="13" r:id="rId14"/>
    <sheet name="минспорта" sheetId="12" r:id="rId15"/>
    <sheet name="минстрой" sheetId="11" r:id="rId16"/>
    <sheet name="минтранс" sheetId="10" r:id="rId17"/>
    <sheet name="Минтруд" sheetId="9" r:id="rId18"/>
    <sheet name="Минфин" sheetId="8" r:id="rId19"/>
    <sheet name="минэк" sheetId="7" r:id="rId20"/>
    <sheet name="минюст" sheetId="6" r:id="rId21"/>
    <sheet name="ЦИК" sheetId="5" r:id="rId22"/>
    <sheet name="Минздрав" sheetId="4" r:id="rId23"/>
    <sheet name="Свод" sheetId="1" r:id="rId24"/>
    <sheet name="БЭ " sheetId="28" r:id="rId25"/>
    <sheet name="Доля" sheetId="29" r:id="rId26"/>
    <sheet name="Ср. кол-во участников" sheetId="31" r:id="rId27"/>
  </sheets>
  <externalReferences>
    <externalReference r:id="rId28"/>
  </externalReferences>
  <definedNames>
    <definedName name="_xlnm.Print_Titles" localSheetId="24">'БЭ '!$12:$12</definedName>
    <definedName name="_xlnm.Print_Titles" localSheetId="25">Доля!$12:$12</definedName>
    <definedName name="_xlnm.Print_Titles" localSheetId="26">'Ср. кол-во участников'!$12:$12</definedName>
    <definedName name="_xlnm.Print_Area" localSheetId="24">'БЭ '!$A$1:$G$31</definedName>
    <definedName name="_xlnm.Print_Area" localSheetId="25">Доля!$A$1:$F$30</definedName>
    <definedName name="_xlnm.Print_Area" localSheetId="22">Минздрав!$A$1:$K$122</definedName>
    <definedName name="_xlnm.Print_Area" localSheetId="23">Свод!$A$1:$K$122</definedName>
    <definedName name="_xlnm.Print_Area" localSheetId="26">'Ср. кол-во участников'!$A$1:$F$30</definedName>
  </definedNames>
  <calcPr calcId="145621"/>
</workbook>
</file>

<file path=xl/calcChain.xml><?xml version="1.0" encoding="utf-8"?>
<calcChain xmlns="http://schemas.openxmlformats.org/spreadsheetml/2006/main">
  <c r="J75" i="1" l="1"/>
  <c r="C79" i="4" l="1"/>
  <c r="G67" i="4"/>
  <c r="H67" i="4"/>
  <c r="G104" i="9" l="1"/>
  <c r="C104" i="15"/>
  <c r="G104" i="15"/>
  <c r="H109" i="1"/>
  <c r="C13" i="31" l="1"/>
  <c r="L23" i="7"/>
  <c r="L24" i="9"/>
  <c r="L23" i="9"/>
  <c r="L23" i="10" l="1"/>
  <c r="L24" i="15" l="1"/>
  <c r="L23" i="15"/>
  <c r="L24" i="25" l="1"/>
  <c r="L23" i="25"/>
  <c r="L75" i="7" l="1"/>
  <c r="C67" i="9"/>
  <c r="L75" i="9"/>
  <c r="C79" i="9"/>
  <c r="C75" i="9"/>
  <c r="L75" i="6"/>
  <c r="L75" i="12"/>
  <c r="L75" i="10"/>
  <c r="L75" i="14"/>
  <c r="L75" i="15"/>
  <c r="L75" i="16"/>
  <c r="L75" i="17"/>
  <c r="L67" i="17"/>
  <c r="L75" i="25"/>
  <c r="L75" i="24"/>
  <c r="L75" i="26"/>
  <c r="G67" i="9" l="1"/>
  <c r="C106" i="4" l="1"/>
  <c r="C109" i="4"/>
  <c r="C110" i="4"/>
  <c r="C111" i="4"/>
  <c r="C104" i="4"/>
  <c r="C98" i="4"/>
  <c r="C99" i="4"/>
  <c r="C97" i="4"/>
  <c r="C93" i="4"/>
  <c r="C94" i="4"/>
  <c r="C95" i="4"/>
  <c r="C92" i="4"/>
  <c r="C68" i="4"/>
  <c r="C69" i="4"/>
  <c r="C70" i="4"/>
  <c r="C71" i="4"/>
  <c r="C72" i="4"/>
  <c r="C73" i="4"/>
  <c r="C74" i="4"/>
  <c r="C75" i="4"/>
  <c r="C76" i="4"/>
  <c r="C77" i="4"/>
  <c r="C78" i="4"/>
  <c r="C80" i="4"/>
  <c r="C81" i="4"/>
  <c r="C82" i="4"/>
  <c r="C83" i="4"/>
  <c r="C84" i="4"/>
  <c r="C85" i="4"/>
  <c r="C86" i="4"/>
  <c r="C87" i="4"/>
  <c r="C88" i="4"/>
  <c r="C89" i="4"/>
  <c r="C67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49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23" i="4"/>
  <c r="D29" i="31"/>
  <c r="C29" i="31"/>
  <c r="D28" i="31"/>
  <c r="C28" i="31"/>
  <c r="D27" i="31"/>
  <c r="F27" i="31" s="1"/>
  <c r="C27" i="31"/>
  <c r="D26" i="31"/>
  <c r="C26" i="31"/>
  <c r="D25" i="31"/>
  <c r="C25" i="31"/>
  <c r="D24" i="31"/>
  <c r="C24" i="31"/>
  <c r="D23" i="31"/>
  <c r="C23" i="31"/>
  <c r="D22" i="31"/>
  <c r="C22" i="31"/>
  <c r="D21" i="31"/>
  <c r="F21" i="31" s="1"/>
  <c r="C21" i="31"/>
  <c r="D20" i="31"/>
  <c r="C20" i="31"/>
  <c r="D19" i="31"/>
  <c r="C19" i="31"/>
  <c r="D18" i="31"/>
  <c r="C18" i="31"/>
  <c r="D17" i="31"/>
  <c r="C17" i="31"/>
  <c r="D16" i="31"/>
  <c r="C16" i="31"/>
  <c r="D15" i="31"/>
  <c r="C15" i="31"/>
  <c r="D14" i="31"/>
  <c r="C14" i="31"/>
  <c r="D13" i="31"/>
  <c r="D12" i="31"/>
  <c r="C12" i="31"/>
  <c r="D11" i="31"/>
  <c r="C11" i="31"/>
  <c r="D10" i="31"/>
  <c r="C10" i="31"/>
  <c r="D9" i="31"/>
  <c r="C9" i="31"/>
  <c r="D8" i="31"/>
  <c r="C8" i="31"/>
  <c r="D7" i="31"/>
  <c r="F7" i="31" s="1"/>
  <c r="C7" i="31"/>
  <c r="D29" i="28"/>
  <c r="C29" i="28"/>
  <c r="D28" i="28"/>
  <c r="C28" i="28"/>
  <c r="D27" i="28"/>
  <c r="C27" i="28"/>
  <c r="D26" i="28"/>
  <c r="C26" i="28"/>
  <c r="D25" i="28"/>
  <c r="C25" i="28"/>
  <c r="D24" i="28"/>
  <c r="C24" i="28"/>
  <c r="D23" i="28"/>
  <c r="C23" i="28"/>
  <c r="D22" i="28"/>
  <c r="C22" i="28"/>
  <c r="D21" i="28"/>
  <c r="C21" i="28"/>
  <c r="D20" i="28"/>
  <c r="C20" i="28"/>
  <c r="D19" i="28"/>
  <c r="C19" i="28"/>
  <c r="D18" i="28"/>
  <c r="C18" i="28"/>
  <c r="D17" i="28"/>
  <c r="C17" i="28"/>
  <c r="D16" i="28"/>
  <c r="C16" i="28"/>
  <c r="D15" i="28"/>
  <c r="C15" i="28"/>
  <c r="D14" i="28"/>
  <c r="C14" i="28"/>
  <c r="D13" i="28"/>
  <c r="C13" i="28"/>
  <c r="D12" i="28"/>
  <c r="C12" i="28"/>
  <c r="D11" i="28"/>
  <c r="C11" i="28"/>
  <c r="D10" i="28"/>
  <c r="C10" i="28"/>
  <c r="D9" i="28"/>
  <c r="C9" i="28"/>
  <c r="D8" i="28"/>
  <c r="C8" i="28"/>
  <c r="D7" i="28"/>
  <c r="C7" i="28"/>
  <c r="D30" i="31"/>
  <c r="C30" i="31"/>
  <c r="F29" i="31"/>
  <c r="F28" i="31"/>
  <c r="F25" i="31"/>
  <c r="F9" i="31"/>
  <c r="F10" i="31" l="1"/>
  <c r="F16" i="31"/>
  <c r="F18" i="31"/>
  <c r="F22" i="31"/>
  <c r="F24" i="31"/>
  <c r="F26" i="31"/>
  <c r="F17" i="31"/>
  <c r="F23" i="31"/>
  <c r="F30" i="31"/>
  <c r="F11" i="31"/>
  <c r="F13" i="31"/>
  <c r="F8" i="31"/>
  <c r="F20" i="31"/>
  <c r="F19" i="31"/>
  <c r="F15" i="31"/>
  <c r="F14" i="31"/>
  <c r="F12" i="31"/>
  <c r="D29" i="29" l="1"/>
  <c r="C29" i="29"/>
  <c r="D28" i="29"/>
  <c r="D27" i="29"/>
  <c r="D26" i="29"/>
  <c r="C26" i="29"/>
  <c r="D25" i="29"/>
  <c r="D24" i="29"/>
  <c r="C24" i="29"/>
  <c r="D23" i="29"/>
  <c r="D22" i="29"/>
  <c r="C22" i="29"/>
  <c r="D21" i="29"/>
  <c r="C21" i="29"/>
  <c r="D20" i="29"/>
  <c r="D19" i="29"/>
  <c r="D18" i="29"/>
  <c r="C18" i="29"/>
  <c r="D17" i="29"/>
  <c r="C17" i="29"/>
  <c r="D16" i="29"/>
  <c r="C16" i="29"/>
  <c r="D15" i="29"/>
  <c r="C15" i="29"/>
  <c r="D14" i="29"/>
  <c r="D13" i="29"/>
  <c r="C13" i="29"/>
  <c r="D12" i="29"/>
  <c r="D11" i="29"/>
  <c r="D10" i="29"/>
  <c r="C10" i="29"/>
  <c r="D9" i="29"/>
  <c r="D8" i="29"/>
  <c r="C8" i="29"/>
  <c r="D7" i="29"/>
  <c r="C7" i="29"/>
  <c r="F28" i="28"/>
  <c r="G28" i="28" s="1"/>
  <c r="F26" i="28"/>
  <c r="G26" i="28" s="1"/>
  <c r="F19" i="28"/>
  <c r="G19" i="28" s="1"/>
  <c r="F17" i="28"/>
  <c r="G17" i="28" s="1"/>
  <c r="F16" i="28"/>
  <c r="G16" i="28" s="1"/>
  <c r="F14" i="28"/>
  <c r="G14" i="28" s="1"/>
  <c r="F13" i="28"/>
  <c r="G13" i="28" s="1"/>
  <c r="F11" i="28"/>
  <c r="G11" i="28" s="1"/>
  <c r="F8" i="28"/>
  <c r="J31" i="28"/>
  <c r="I31" i="28"/>
  <c r="L30" i="28"/>
  <c r="F29" i="28"/>
  <c r="G29" i="28" s="1"/>
  <c r="F10" i="28"/>
  <c r="G10" i="28" s="1"/>
  <c r="F28" i="29" l="1"/>
  <c r="F27" i="29"/>
  <c r="F7" i="29"/>
  <c r="F15" i="29"/>
  <c r="F17" i="29"/>
  <c r="F21" i="29"/>
  <c r="F23" i="29"/>
  <c r="F29" i="29"/>
  <c r="F8" i="29"/>
  <c r="F12" i="29"/>
  <c r="F11" i="29"/>
  <c r="F19" i="29"/>
  <c r="F14" i="29"/>
  <c r="F9" i="29"/>
  <c r="F26" i="29"/>
  <c r="F25" i="29"/>
  <c r="F24" i="29"/>
  <c r="F22" i="29"/>
  <c r="F20" i="29"/>
  <c r="F18" i="29"/>
  <c r="F16" i="29"/>
  <c r="F13" i="29"/>
  <c r="F10" i="29"/>
  <c r="C30" i="29"/>
  <c r="D30" i="29"/>
  <c r="L31" i="28"/>
  <c r="M31" i="28" s="1"/>
  <c r="F12" i="28"/>
  <c r="G12" i="28" s="1"/>
  <c r="F18" i="28"/>
  <c r="G18" i="28" s="1"/>
  <c r="F20" i="28"/>
  <c r="F21" i="28"/>
  <c r="G21" i="28" s="1"/>
  <c r="F27" i="28"/>
  <c r="G27" i="28" s="1"/>
  <c r="F25" i="28"/>
  <c r="F24" i="28"/>
  <c r="G24" i="28" s="1"/>
  <c r="F23" i="28"/>
  <c r="G23" i="28" s="1"/>
  <c r="F22" i="28"/>
  <c r="G22" i="28" s="1"/>
  <c r="F15" i="28"/>
  <c r="G15" i="28" s="1"/>
  <c r="F9" i="28"/>
  <c r="G9" i="28" s="1"/>
  <c r="C31" i="28"/>
  <c r="F7" i="28"/>
  <c r="G7" i="28" s="1"/>
  <c r="D31" i="28"/>
  <c r="C102" i="26"/>
  <c r="D102" i="1"/>
  <c r="E102" i="1"/>
  <c r="F102" i="1"/>
  <c r="G102" i="1"/>
  <c r="H102" i="1"/>
  <c r="I102" i="1"/>
  <c r="J102" i="1"/>
  <c r="K102" i="1"/>
  <c r="D49" i="1"/>
  <c r="D103" i="1"/>
  <c r="E103" i="1"/>
  <c r="F103" i="1"/>
  <c r="G103" i="1"/>
  <c r="H103" i="1"/>
  <c r="I103" i="1"/>
  <c r="J103" i="1"/>
  <c r="K103" i="1"/>
  <c r="D104" i="1"/>
  <c r="E104" i="1"/>
  <c r="F104" i="1"/>
  <c r="G104" i="1"/>
  <c r="H104" i="1"/>
  <c r="I104" i="1"/>
  <c r="J104" i="1"/>
  <c r="K104" i="1"/>
  <c r="D105" i="1"/>
  <c r="E105" i="1"/>
  <c r="F105" i="1"/>
  <c r="G105" i="1"/>
  <c r="H105" i="1"/>
  <c r="I105" i="1"/>
  <c r="J105" i="1"/>
  <c r="K105" i="1"/>
  <c r="D106" i="1"/>
  <c r="E106" i="1"/>
  <c r="F106" i="1"/>
  <c r="G106" i="1"/>
  <c r="H106" i="1"/>
  <c r="I106" i="1"/>
  <c r="J106" i="1"/>
  <c r="K106" i="1"/>
  <c r="D109" i="1"/>
  <c r="E109" i="1"/>
  <c r="F109" i="1"/>
  <c r="G109" i="1"/>
  <c r="I109" i="1"/>
  <c r="J109" i="1"/>
  <c r="K109" i="1"/>
  <c r="D110" i="1"/>
  <c r="E110" i="1"/>
  <c r="F110" i="1"/>
  <c r="G110" i="1"/>
  <c r="H110" i="1"/>
  <c r="I110" i="1"/>
  <c r="J110" i="1"/>
  <c r="K110" i="1"/>
  <c r="D111" i="1"/>
  <c r="E111" i="1"/>
  <c r="F111" i="1"/>
  <c r="G111" i="1"/>
  <c r="H111" i="1"/>
  <c r="I111" i="1"/>
  <c r="J111" i="1"/>
  <c r="K111" i="1"/>
  <c r="D98" i="1"/>
  <c r="E98" i="1"/>
  <c r="F98" i="1"/>
  <c r="G98" i="1"/>
  <c r="H98" i="1"/>
  <c r="I98" i="1"/>
  <c r="J98" i="1"/>
  <c r="K98" i="1"/>
  <c r="D99" i="1"/>
  <c r="E99" i="1"/>
  <c r="F99" i="1"/>
  <c r="G99" i="1"/>
  <c r="H99" i="1"/>
  <c r="I99" i="1"/>
  <c r="J99" i="1"/>
  <c r="K99" i="1"/>
  <c r="K97" i="1"/>
  <c r="J97" i="1"/>
  <c r="I97" i="1"/>
  <c r="H97" i="1"/>
  <c r="G97" i="1"/>
  <c r="F97" i="1"/>
  <c r="E97" i="1"/>
  <c r="D97" i="1"/>
  <c r="D93" i="1"/>
  <c r="E93" i="1"/>
  <c r="F93" i="1"/>
  <c r="G93" i="1"/>
  <c r="H93" i="1"/>
  <c r="I93" i="1"/>
  <c r="J93" i="1"/>
  <c r="K93" i="1"/>
  <c r="D94" i="1"/>
  <c r="E94" i="1"/>
  <c r="F94" i="1"/>
  <c r="G94" i="1"/>
  <c r="H94" i="1"/>
  <c r="I94" i="1"/>
  <c r="J94" i="1"/>
  <c r="K94" i="1"/>
  <c r="D95" i="1"/>
  <c r="E95" i="1"/>
  <c r="F95" i="1"/>
  <c r="G95" i="1"/>
  <c r="H95" i="1"/>
  <c r="I95" i="1"/>
  <c r="J95" i="1"/>
  <c r="K95" i="1"/>
  <c r="K92" i="1"/>
  <c r="J92" i="1"/>
  <c r="I92" i="1"/>
  <c r="H92" i="1"/>
  <c r="G92" i="1"/>
  <c r="F92" i="1"/>
  <c r="E92" i="1"/>
  <c r="D92" i="1"/>
  <c r="D68" i="1"/>
  <c r="E68" i="1"/>
  <c r="F68" i="1"/>
  <c r="G68" i="1"/>
  <c r="H68" i="1"/>
  <c r="I68" i="1"/>
  <c r="J68" i="1"/>
  <c r="K68" i="1"/>
  <c r="D69" i="1"/>
  <c r="E69" i="1"/>
  <c r="F69" i="1"/>
  <c r="G69" i="1"/>
  <c r="H69" i="1"/>
  <c r="I69" i="1"/>
  <c r="J69" i="1"/>
  <c r="K69" i="1"/>
  <c r="D70" i="1"/>
  <c r="E70" i="1"/>
  <c r="F70" i="1"/>
  <c r="G70" i="1"/>
  <c r="H70" i="1"/>
  <c r="I70" i="1"/>
  <c r="J70" i="1"/>
  <c r="K70" i="1"/>
  <c r="D71" i="1"/>
  <c r="E71" i="1"/>
  <c r="F71" i="1"/>
  <c r="G71" i="1"/>
  <c r="H71" i="1"/>
  <c r="I71" i="1"/>
  <c r="J71" i="1"/>
  <c r="K71" i="1"/>
  <c r="D72" i="1"/>
  <c r="E72" i="1"/>
  <c r="F72" i="1"/>
  <c r="G72" i="1"/>
  <c r="H72" i="1"/>
  <c r="I72" i="1"/>
  <c r="J72" i="1"/>
  <c r="K72" i="1"/>
  <c r="D73" i="1"/>
  <c r="E73" i="1"/>
  <c r="F73" i="1"/>
  <c r="G73" i="1"/>
  <c r="H73" i="1"/>
  <c r="I73" i="1"/>
  <c r="J73" i="1"/>
  <c r="K73" i="1"/>
  <c r="D74" i="1"/>
  <c r="E74" i="1"/>
  <c r="F74" i="1"/>
  <c r="G74" i="1"/>
  <c r="H74" i="1"/>
  <c r="I74" i="1"/>
  <c r="J74" i="1"/>
  <c r="K74" i="1"/>
  <c r="D75" i="1"/>
  <c r="E75" i="1"/>
  <c r="F75" i="1"/>
  <c r="G75" i="1"/>
  <c r="H75" i="1"/>
  <c r="I75" i="1"/>
  <c r="K75" i="1"/>
  <c r="D76" i="1"/>
  <c r="E76" i="1"/>
  <c r="F76" i="1"/>
  <c r="G76" i="1"/>
  <c r="H76" i="1"/>
  <c r="I76" i="1"/>
  <c r="J76" i="1"/>
  <c r="K76" i="1"/>
  <c r="D77" i="1"/>
  <c r="E77" i="1"/>
  <c r="F77" i="1"/>
  <c r="G77" i="1"/>
  <c r="H77" i="1"/>
  <c r="I77" i="1"/>
  <c r="J77" i="1"/>
  <c r="K77" i="1"/>
  <c r="D78" i="1"/>
  <c r="E78" i="1"/>
  <c r="F78" i="1"/>
  <c r="G78" i="1"/>
  <c r="H78" i="1"/>
  <c r="I78" i="1"/>
  <c r="J78" i="1"/>
  <c r="K78" i="1"/>
  <c r="D79" i="1"/>
  <c r="E79" i="1"/>
  <c r="F79" i="1"/>
  <c r="G79" i="1"/>
  <c r="H79" i="1"/>
  <c r="I79" i="1"/>
  <c r="J79" i="1"/>
  <c r="K79" i="1"/>
  <c r="D80" i="1"/>
  <c r="E80" i="1"/>
  <c r="F80" i="1"/>
  <c r="G80" i="1"/>
  <c r="H80" i="1"/>
  <c r="I80" i="1"/>
  <c r="J80" i="1"/>
  <c r="K80" i="1"/>
  <c r="D81" i="1"/>
  <c r="E81" i="1"/>
  <c r="F81" i="1"/>
  <c r="G81" i="1"/>
  <c r="H81" i="1"/>
  <c r="I81" i="1"/>
  <c r="J81" i="1"/>
  <c r="K81" i="1"/>
  <c r="D82" i="1"/>
  <c r="E82" i="1"/>
  <c r="F82" i="1"/>
  <c r="G82" i="1"/>
  <c r="H82" i="1"/>
  <c r="I82" i="1"/>
  <c r="J82" i="1"/>
  <c r="K82" i="1"/>
  <c r="D83" i="1"/>
  <c r="E83" i="1"/>
  <c r="F83" i="1"/>
  <c r="G83" i="1"/>
  <c r="H83" i="1"/>
  <c r="I83" i="1"/>
  <c r="J83" i="1"/>
  <c r="K83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5" i="1"/>
  <c r="D86" i="1"/>
  <c r="E86" i="1"/>
  <c r="F86" i="1"/>
  <c r="G86" i="1"/>
  <c r="H86" i="1"/>
  <c r="I86" i="1"/>
  <c r="J86" i="1"/>
  <c r="K86" i="1"/>
  <c r="D87" i="1"/>
  <c r="E87" i="1"/>
  <c r="F87" i="1"/>
  <c r="G87" i="1"/>
  <c r="H87" i="1"/>
  <c r="I87" i="1"/>
  <c r="J87" i="1"/>
  <c r="K87" i="1"/>
  <c r="D88" i="1"/>
  <c r="E88" i="1"/>
  <c r="F88" i="1"/>
  <c r="G88" i="1"/>
  <c r="H88" i="1"/>
  <c r="I88" i="1"/>
  <c r="J88" i="1"/>
  <c r="K88" i="1"/>
  <c r="D89" i="1"/>
  <c r="E89" i="1"/>
  <c r="F89" i="1"/>
  <c r="G89" i="1"/>
  <c r="H89" i="1"/>
  <c r="I89" i="1"/>
  <c r="J89" i="1"/>
  <c r="K89" i="1"/>
  <c r="K67" i="1"/>
  <c r="J67" i="1"/>
  <c r="I67" i="1"/>
  <c r="H67" i="1"/>
  <c r="G67" i="1"/>
  <c r="F67" i="1"/>
  <c r="E67" i="1"/>
  <c r="D67" i="1"/>
  <c r="D50" i="1"/>
  <c r="E50" i="1"/>
  <c r="F50" i="1"/>
  <c r="G50" i="1"/>
  <c r="H50" i="1"/>
  <c r="I50" i="1"/>
  <c r="J50" i="1"/>
  <c r="K50" i="1"/>
  <c r="D51" i="1"/>
  <c r="E51" i="1"/>
  <c r="F51" i="1"/>
  <c r="G51" i="1"/>
  <c r="H51" i="1"/>
  <c r="I51" i="1"/>
  <c r="J51" i="1"/>
  <c r="K51" i="1"/>
  <c r="D52" i="1"/>
  <c r="E52" i="1"/>
  <c r="F52" i="1"/>
  <c r="G52" i="1"/>
  <c r="H52" i="1"/>
  <c r="I52" i="1"/>
  <c r="J52" i="1"/>
  <c r="K52" i="1"/>
  <c r="D53" i="1"/>
  <c r="E53" i="1"/>
  <c r="F53" i="1"/>
  <c r="G53" i="1"/>
  <c r="H53" i="1"/>
  <c r="I53" i="1"/>
  <c r="J53" i="1"/>
  <c r="K53" i="1"/>
  <c r="D54" i="1"/>
  <c r="E54" i="1"/>
  <c r="F54" i="1"/>
  <c r="G54" i="1"/>
  <c r="H54" i="1"/>
  <c r="I54" i="1"/>
  <c r="J54" i="1"/>
  <c r="K54" i="1"/>
  <c r="D55" i="1"/>
  <c r="E55" i="1"/>
  <c r="F55" i="1"/>
  <c r="G55" i="1"/>
  <c r="H55" i="1"/>
  <c r="I55" i="1"/>
  <c r="J55" i="1"/>
  <c r="K55" i="1"/>
  <c r="D56" i="1"/>
  <c r="E56" i="1"/>
  <c r="F56" i="1"/>
  <c r="G56" i="1"/>
  <c r="H56" i="1"/>
  <c r="I56" i="1"/>
  <c r="J56" i="1"/>
  <c r="K56" i="1"/>
  <c r="D57" i="1"/>
  <c r="E57" i="1"/>
  <c r="F57" i="1"/>
  <c r="G57" i="1"/>
  <c r="H57" i="1"/>
  <c r="I57" i="1"/>
  <c r="J57" i="1"/>
  <c r="K57" i="1"/>
  <c r="D58" i="1"/>
  <c r="E58" i="1"/>
  <c r="F58" i="1"/>
  <c r="G58" i="1"/>
  <c r="H58" i="1"/>
  <c r="I58" i="1"/>
  <c r="J58" i="1"/>
  <c r="K58" i="1"/>
  <c r="D59" i="1"/>
  <c r="E59" i="1"/>
  <c r="F59" i="1"/>
  <c r="G59" i="1"/>
  <c r="H59" i="1"/>
  <c r="I59" i="1"/>
  <c r="J59" i="1"/>
  <c r="K59" i="1"/>
  <c r="D60" i="1"/>
  <c r="E60" i="1"/>
  <c r="F60" i="1"/>
  <c r="G60" i="1"/>
  <c r="H60" i="1"/>
  <c r="I60" i="1"/>
  <c r="J60" i="1"/>
  <c r="K60" i="1"/>
  <c r="D61" i="1"/>
  <c r="E61" i="1"/>
  <c r="F61" i="1"/>
  <c r="G61" i="1"/>
  <c r="H61" i="1"/>
  <c r="I61" i="1"/>
  <c r="J61" i="1"/>
  <c r="K61" i="1"/>
  <c r="D62" i="1"/>
  <c r="E62" i="1"/>
  <c r="F62" i="1"/>
  <c r="G62" i="1"/>
  <c r="H62" i="1"/>
  <c r="I62" i="1"/>
  <c r="J62" i="1"/>
  <c r="K62" i="1"/>
  <c r="D63" i="1"/>
  <c r="E63" i="1"/>
  <c r="F63" i="1"/>
  <c r="G63" i="1"/>
  <c r="H63" i="1"/>
  <c r="I63" i="1"/>
  <c r="J63" i="1"/>
  <c r="K63" i="1"/>
  <c r="D64" i="1"/>
  <c r="E64" i="1"/>
  <c r="F64" i="1"/>
  <c r="G64" i="1"/>
  <c r="H64" i="1"/>
  <c r="I64" i="1"/>
  <c r="J64" i="1"/>
  <c r="K64" i="1"/>
  <c r="E49" i="1"/>
  <c r="F49" i="1"/>
  <c r="G49" i="1"/>
  <c r="H49" i="1"/>
  <c r="I49" i="1"/>
  <c r="J49" i="1"/>
  <c r="K49" i="1"/>
  <c r="D24" i="1"/>
  <c r="E24" i="1"/>
  <c r="F24" i="1"/>
  <c r="G24" i="1"/>
  <c r="H24" i="1"/>
  <c r="I24" i="1"/>
  <c r="J24" i="1"/>
  <c r="K24" i="1"/>
  <c r="D25" i="1"/>
  <c r="E25" i="1"/>
  <c r="F25" i="1"/>
  <c r="G25" i="1"/>
  <c r="H25" i="1"/>
  <c r="I25" i="1"/>
  <c r="J25" i="1"/>
  <c r="K25" i="1"/>
  <c r="D26" i="1"/>
  <c r="E26" i="1"/>
  <c r="F26" i="1"/>
  <c r="G26" i="1"/>
  <c r="H26" i="1"/>
  <c r="I26" i="1"/>
  <c r="J26" i="1"/>
  <c r="K26" i="1"/>
  <c r="D27" i="1"/>
  <c r="E27" i="1"/>
  <c r="F27" i="1"/>
  <c r="G27" i="1"/>
  <c r="H27" i="1"/>
  <c r="I27" i="1"/>
  <c r="J27" i="1"/>
  <c r="K27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0" i="1"/>
  <c r="E30" i="1"/>
  <c r="F30" i="1"/>
  <c r="G30" i="1"/>
  <c r="H30" i="1"/>
  <c r="I30" i="1"/>
  <c r="J30" i="1"/>
  <c r="K30" i="1"/>
  <c r="D31" i="1"/>
  <c r="E31" i="1"/>
  <c r="F31" i="1"/>
  <c r="G31" i="1"/>
  <c r="H31" i="1"/>
  <c r="I31" i="1"/>
  <c r="J31" i="1"/>
  <c r="K31" i="1"/>
  <c r="D32" i="1"/>
  <c r="E32" i="1"/>
  <c r="F32" i="1"/>
  <c r="G32" i="1"/>
  <c r="H32" i="1"/>
  <c r="I32" i="1"/>
  <c r="J32" i="1"/>
  <c r="K32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39" i="1"/>
  <c r="E39" i="1"/>
  <c r="F39" i="1"/>
  <c r="G39" i="1"/>
  <c r="H39" i="1"/>
  <c r="I39" i="1"/>
  <c r="J39" i="1"/>
  <c r="K39" i="1"/>
  <c r="D40" i="1"/>
  <c r="E40" i="1"/>
  <c r="F40" i="1"/>
  <c r="G40" i="1"/>
  <c r="H40" i="1"/>
  <c r="I40" i="1"/>
  <c r="J40" i="1"/>
  <c r="K40" i="1"/>
  <c r="D41" i="1"/>
  <c r="E41" i="1"/>
  <c r="F41" i="1"/>
  <c r="G41" i="1"/>
  <c r="H41" i="1"/>
  <c r="I41" i="1"/>
  <c r="J41" i="1"/>
  <c r="K41" i="1"/>
  <c r="D42" i="1"/>
  <c r="E42" i="1"/>
  <c r="F42" i="1"/>
  <c r="G42" i="1"/>
  <c r="H42" i="1"/>
  <c r="I42" i="1"/>
  <c r="J42" i="1"/>
  <c r="K42" i="1"/>
  <c r="D43" i="1"/>
  <c r="E43" i="1"/>
  <c r="F43" i="1"/>
  <c r="G43" i="1"/>
  <c r="H43" i="1"/>
  <c r="I43" i="1"/>
  <c r="J43" i="1"/>
  <c r="K43" i="1"/>
  <c r="D44" i="1"/>
  <c r="E44" i="1"/>
  <c r="F44" i="1"/>
  <c r="G44" i="1"/>
  <c r="H44" i="1"/>
  <c r="I44" i="1"/>
  <c r="J44" i="1"/>
  <c r="K44" i="1"/>
  <c r="D45" i="1"/>
  <c r="E45" i="1"/>
  <c r="F45" i="1"/>
  <c r="G45" i="1"/>
  <c r="H45" i="1"/>
  <c r="I45" i="1"/>
  <c r="J45" i="1"/>
  <c r="K45" i="1"/>
  <c r="D46" i="1"/>
  <c r="E46" i="1"/>
  <c r="F46" i="1"/>
  <c r="G46" i="1"/>
  <c r="H46" i="1"/>
  <c r="I46" i="1"/>
  <c r="J46" i="1"/>
  <c r="K46" i="1"/>
  <c r="D47" i="1"/>
  <c r="E47" i="1"/>
  <c r="F47" i="1"/>
  <c r="G47" i="1"/>
  <c r="H47" i="1"/>
  <c r="I47" i="1"/>
  <c r="J47" i="1"/>
  <c r="K47" i="1"/>
  <c r="D23" i="1"/>
  <c r="C69" i="1" l="1"/>
  <c r="C103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8" i="1"/>
  <c r="C95" i="1"/>
  <c r="C94" i="1"/>
  <c r="C93" i="1"/>
  <c r="C99" i="1"/>
  <c r="C98" i="1"/>
  <c r="C111" i="1"/>
  <c r="C110" i="1"/>
  <c r="C49" i="1"/>
  <c r="C102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67" i="1"/>
  <c r="C92" i="1"/>
  <c r="C97" i="1"/>
  <c r="C109" i="1"/>
  <c r="C106" i="1"/>
  <c r="C105" i="1"/>
  <c r="C104" i="1"/>
  <c r="C31" i="29"/>
  <c r="D31" i="29"/>
  <c r="F30" i="29"/>
  <c r="F31" i="28"/>
  <c r="G31" i="28" s="1"/>
  <c r="E23" i="1"/>
  <c r="F23" i="1"/>
  <c r="G23" i="1"/>
  <c r="H23" i="1"/>
  <c r="I23" i="1"/>
  <c r="J23" i="1"/>
  <c r="K23" i="1"/>
  <c r="C23" i="1" l="1"/>
  <c r="F31" i="29"/>
  <c r="Q23" i="26"/>
  <c r="M23" i="26" s="1"/>
  <c r="T23" i="26"/>
  <c r="W23" i="26"/>
  <c r="Q25" i="26"/>
  <c r="M25" i="26" s="1"/>
  <c r="W25" i="26"/>
  <c r="M26" i="26"/>
  <c r="Q26" i="26"/>
  <c r="M27" i="26"/>
  <c r="Q27" i="26"/>
  <c r="M28" i="26"/>
  <c r="M29" i="26"/>
  <c r="M30" i="26"/>
  <c r="M31" i="26"/>
  <c r="M32" i="26"/>
  <c r="Q32" i="26"/>
  <c r="W32" i="26"/>
  <c r="Q33" i="26"/>
  <c r="M33" i="26" s="1"/>
  <c r="W33" i="26"/>
  <c r="M34" i="26"/>
  <c r="M35" i="26"/>
  <c r="Q36" i="26"/>
  <c r="T36" i="26"/>
  <c r="U36" i="26"/>
  <c r="W36" i="26"/>
  <c r="M37" i="26"/>
  <c r="M39" i="26"/>
  <c r="M40" i="26"/>
  <c r="M41" i="26"/>
  <c r="Q41" i="26"/>
  <c r="W41" i="26"/>
  <c r="Q42" i="26"/>
  <c r="M42" i="26" s="1"/>
  <c r="M44" i="26"/>
  <c r="M45" i="26"/>
  <c r="M46" i="26"/>
  <c r="M47" i="26"/>
  <c r="Q49" i="26"/>
  <c r="M49" i="26" s="1"/>
  <c r="U49" i="26"/>
  <c r="W49" i="26"/>
  <c r="Q51" i="26"/>
  <c r="M51" i="26" s="1"/>
  <c r="W51" i="26"/>
  <c r="M52" i="26"/>
  <c r="M53" i="26"/>
  <c r="W54" i="26"/>
  <c r="M55" i="26"/>
  <c r="M57" i="26"/>
  <c r="Q58" i="26"/>
  <c r="M58" i="26" s="1"/>
  <c r="W58" i="26"/>
  <c r="M59" i="26"/>
  <c r="Q59" i="26"/>
  <c r="M61" i="26"/>
  <c r="Q62" i="26"/>
  <c r="M62" i="26" s="1"/>
  <c r="W62" i="26"/>
  <c r="M63" i="26"/>
  <c r="M64" i="26"/>
  <c r="M67" i="26"/>
  <c r="Q67" i="26"/>
  <c r="T67" i="26"/>
  <c r="W67" i="26"/>
  <c r="M69" i="26"/>
  <c r="Q69" i="26"/>
  <c r="W69" i="26"/>
  <c r="Q70" i="26"/>
  <c r="M70" i="26" s="1"/>
  <c r="Q71" i="26"/>
  <c r="M72" i="26"/>
  <c r="M73" i="26"/>
  <c r="M74" i="26"/>
  <c r="Q75" i="26"/>
  <c r="T75" i="26"/>
  <c r="U75" i="26"/>
  <c r="W75" i="26"/>
  <c r="AA75" i="26"/>
  <c r="M76" i="26"/>
  <c r="Q76" i="26"/>
  <c r="W76" i="26"/>
  <c r="AA76" i="26"/>
  <c r="M77" i="26"/>
  <c r="M78" i="26"/>
  <c r="Q79" i="26"/>
  <c r="T79" i="26"/>
  <c r="M79" i="26" s="1"/>
  <c r="U79" i="26"/>
  <c r="W79" i="26"/>
  <c r="AA79" i="26"/>
  <c r="M80" i="26"/>
  <c r="M82" i="26"/>
  <c r="M83" i="26"/>
  <c r="Q84" i="26"/>
  <c r="M84" i="26" s="1"/>
  <c r="W84" i="26"/>
  <c r="M85" i="26"/>
  <c r="Q85" i="26"/>
  <c r="M87" i="26"/>
  <c r="M88" i="26"/>
  <c r="M89" i="26"/>
  <c r="Q92" i="26"/>
  <c r="M92" i="26" s="1"/>
  <c r="Q93" i="26"/>
  <c r="M93" i="26" s="1"/>
  <c r="W93" i="26"/>
  <c r="M94" i="26"/>
  <c r="Q94" i="26"/>
  <c r="M95" i="26"/>
  <c r="Q95" i="26"/>
  <c r="W95" i="26"/>
  <c r="Q97" i="26"/>
  <c r="M97" i="26" s="1"/>
  <c r="Q98" i="26"/>
  <c r="M98" i="26" s="1"/>
  <c r="Q99" i="26"/>
  <c r="Q104" i="26"/>
  <c r="M104" i="26" s="1"/>
  <c r="Q105" i="26"/>
  <c r="M105" i="26" s="1"/>
  <c r="W105" i="26"/>
  <c r="M106" i="26"/>
  <c r="Q106" i="26"/>
  <c r="M107" i="26"/>
  <c r="Q107" i="26"/>
  <c r="M109" i="26"/>
  <c r="Q110" i="26"/>
  <c r="M110" i="26" s="1"/>
  <c r="W110" i="26"/>
  <c r="M111" i="26"/>
  <c r="M75" i="26" l="1"/>
  <c r="M36" i="26"/>
  <c r="M99" i="26"/>
  <c r="M71" i="26"/>
  <c r="Q54" i="26"/>
  <c r="M54" i="26" l="1"/>
  <c r="C67" i="21" l="1"/>
  <c r="C23" i="21"/>
  <c r="C110" i="24"/>
  <c r="C105" i="24"/>
  <c r="C104" i="24"/>
  <c r="C99" i="24"/>
  <c r="C98" i="24"/>
  <c r="C97" i="24"/>
  <c r="C95" i="24"/>
  <c r="C94" i="24"/>
  <c r="C93" i="24"/>
  <c r="C92" i="24"/>
  <c r="C89" i="24"/>
  <c r="C88" i="24"/>
  <c r="C87" i="24"/>
  <c r="C86" i="24"/>
  <c r="C84" i="24"/>
  <c r="C83" i="24"/>
  <c r="C82" i="24"/>
  <c r="C81" i="24"/>
  <c r="C79" i="24"/>
  <c r="C78" i="24"/>
  <c r="C77" i="24"/>
  <c r="C76" i="24"/>
  <c r="C75" i="24"/>
  <c r="C74" i="24"/>
  <c r="C73" i="24"/>
  <c r="C72" i="24"/>
  <c r="C71" i="24"/>
  <c r="C70" i="24"/>
  <c r="C69" i="24"/>
  <c r="C68" i="24"/>
  <c r="C67" i="24"/>
  <c r="C64" i="24"/>
  <c r="C63" i="24"/>
  <c r="C62" i="24"/>
  <c r="C61" i="24"/>
  <c r="C60" i="24"/>
  <c r="C58" i="24"/>
  <c r="C57" i="24"/>
  <c r="C56" i="24"/>
  <c r="C54" i="24"/>
  <c r="C53" i="24"/>
  <c r="C52" i="24"/>
  <c r="C51" i="24"/>
  <c r="C50" i="24"/>
  <c r="C49" i="24"/>
  <c r="C47" i="24"/>
  <c r="C46" i="24"/>
  <c r="C45" i="24"/>
  <c r="C44" i="24"/>
  <c r="C43" i="24"/>
  <c r="C41" i="24"/>
  <c r="C40" i="24"/>
  <c r="C39" i="24"/>
  <c r="C37" i="24"/>
  <c r="C36" i="24"/>
  <c r="C35" i="24"/>
  <c r="C34" i="24"/>
  <c r="C33" i="24"/>
  <c r="C32" i="24"/>
  <c r="C26" i="24"/>
  <c r="C25" i="24"/>
  <c r="C24" i="24"/>
  <c r="C23" i="24"/>
  <c r="C107" i="25" l="1"/>
  <c r="C106" i="25"/>
  <c r="C104" i="25"/>
  <c r="C98" i="25"/>
  <c r="C97" i="25"/>
  <c r="C92" i="25"/>
  <c r="C83" i="25"/>
  <c r="C79" i="25"/>
  <c r="C76" i="25"/>
  <c r="C75" i="25"/>
  <c r="C70" i="25"/>
  <c r="C69" i="25"/>
  <c r="C67" i="25"/>
  <c r="C58" i="25"/>
  <c r="C54" i="25"/>
  <c r="C51" i="25"/>
  <c r="C49" i="25"/>
</calcChain>
</file>

<file path=xl/sharedStrings.xml><?xml version="1.0" encoding="utf-8"?>
<sst xmlns="http://schemas.openxmlformats.org/spreadsheetml/2006/main" count="3244" uniqueCount="406">
  <si>
    <t>Утверждена</t>
  </si>
  <si>
    <t>приказом Минэкономразвития Чувашии</t>
  </si>
  <si>
    <t>от _______________ 2016 № ______</t>
  </si>
  <si>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</si>
  <si>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</si>
  <si>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</si>
  <si>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</si>
  <si>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</si>
  <si>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</si>
  <si>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</si>
  <si>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</si>
  <si>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</si>
  <si>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</si>
  <si>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</si>
  <si>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</si>
  <si>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</si>
  <si>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</si>
  <si>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</si>
  <si>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</si>
  <si>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</si>
  <si>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</si>
  <si>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</si>
  <si>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</si>
  <si>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</si>
  <si>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</si>
  <si>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</si>
  <si>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</si>
  <si>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</si>
  <si>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</si>
  <si>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</si>
  <si>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</si>
  <si>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</si>
  <si>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</si>
  <si>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 из-за отказа в допуске к участию всех участников закупки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</si>
  <si>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</si>
  <si>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</si>
  <si>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</si>
  <si>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</si>
  <si>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</si>
  <si>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</si>
  <si>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</si>
  <si>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</si>
  <si>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</si>
  <si>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>из них:</t>
  </si>
  <si>
    <t>с учреждениями УИС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</si>
  <si>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</si>
  <si>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</si>
  <si>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</si>
  <si>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</si>
  <si>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</si>
  <si>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</si>
  <si>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</si>
  <si>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</si>
  <si>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</si>
  <si>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</si>
  <si>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</si>
  <si>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</si>
  <si>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</si>
  <si>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</si>
  <si>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</si>
  <si>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</si>
  <si>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 xml:space="preserve">из них </t>
  </si>
  <si>
    <t>заявок учреждений УИС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</si>
  <si>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</si>
  <si>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</si>
  <si>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Из строки 209 - по причинам:</t>
  </si>
  <si>
    <t xml:space="preserve">- участник не отвечал требованиям, установленным Законом 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</si>
  <si>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</si>
  <si>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</si>
  <si>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</si>
  <si>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</si>
  <si>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</si>
  <si>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</si>
  <si>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</si>
  <si>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</si>
  <si>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</si>
  <si>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</si>
  <si>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</si>
  <si>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</si>
  <si>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в допуске к участию всех участников закупки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</si>
  <si>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</si>
  <si>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</si>
  <si>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</si>
  <si>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</si>
  <si>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</si>
  <si>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</si>
  <si>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</si>
  <si>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</si>
  <si>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</si>
  <si>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</si>
  <si>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</si>
  <si>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</si>
  <si>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</si>
  <si>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</si>
  <si>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</si>
  <si>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</si>
  <si>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</si>
  <si>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</si>
  <si>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</si>
  <si>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</si>
  <si>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</si>
  <si>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</si>
  <si>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</si>
  <si>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</si>
  <si>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</si>
  <si>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</si>
  <si>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</si>
  <si>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</t>
  </si>
  <si>
    <t>из них заключенных</t>
  </si>
  <si>
    <t>с субъектами малого предпринимательства</t>
  </si>
  <si>
    <t>с социально ориентированными некоммерческими организациями</t>
  </si>
  <si>
    <t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</si>
  <si>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</si>
  <si>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</si>
  <si>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</si>
  <si>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</si>
  <si>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</si>
  <si>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 xml:space="preserve">Контактный тел.: 8 (______) ________________ </t>
  </si>
  <si>
    <t xml:space="preserve">E-mail: ________________________ </t>
  </si>
  <si>
    <t>Дата составления отчета «______» ____________ 20__ год</t>
  </si>
  <si>
    <t>Администрация Главы Чувашской Республики</t>
  </si>
  <si>
    <t>за 1 квартал 2016 года</t>
  </si>
  <si>
    <t xml:space="preserve">Осипов Дмитрий Петрович </t>
  </si>
  <si>
    <t>Заведующий сектором социально-производственного обеспечения</t>
  </si>
  <si>
    <t>Контактный тел.: 8 (8352) 64-20-22 (доп. 2065)</t>
  </si>
  <si>
    <t>E-mail: adm10@cap.ru</t>
  </si>
  <si>
    <t>Дата составления отчета «13» апреля 2016 года</t>
  </si>
  <si>
    <t xml:space="preserve">  Государственный комитет Чувашской Республики по делам гражданской обороны и чрезвычайным ситуациям (СВОД)</t>
  </si>
  <si>
    <t>1 квартал 2016 г.</t>
  </si>
  <si>
    <t xml:space="preserve">Куприянова Е.И. </t>
  </si>
  <si>
    <t>экономист</t>
  </si>
  <si>
    <t>п/п</t>
  </si>
  <si>
    <t>Контактный тел.: 8 (352) 63-88-82</t>
  </si>
  <si>
    <t>E-mail: disaster-buh@cap.ru</t>
  </si>
  <si>
    <t>Дата составления отчета «12» апреля 2016 год</t>
  </si>
  <si>
    <t xml:space="preserve"> ФОРМА № 1-закупки</t>
  </si>
  <si>
    <t xml:space="preserve">об определении поставщиков (подрядчиков, исполнителей) для обеспечения нужд Чувашской Республики </t>
  </si>
  <si>
    <t>Наименование организации, представляющей отчет</t>
  </si>
  <si>
    <t>Государственная ветеирарная служба Чувашской Респубблики</t>
  </si>
  <si>
    <t>Отчетный период (1 квартал, полугодие, 9 месяцев, год)</t>
  </si>
  <si>
    <t>1 квратал 2016</t>
  </si>
  <si>
    <t>запрос коти-ровок</t>
  </si>
  <si>
    <t>запрос предло-жений</t>
  </si>
  <si>
    <t>отк-рытые</t>
  </si>
  <si>
    <t>с ограни-ченным участием</t>
  </si>
  <si>
    <t xml:space="preserve"> - с учреждениями УИС</t>
  </si>
  <si>
    <t xml:space="preserve"> - с организациями инвалидов   </t>
  </si>
  <si>
    <t xml:space="preserve"> - по соглашению сторон</t>
  </si>
  <si>
    <t xml:space="preserve"> - в случае одностороннего отказа заказчика от исполнения контракта</t>
  </si>
  <si>
    <t xml:space="preserve"> - в случае одностороннего отказа поставщика (подрядчика, исполнителя) от исполнения контракта</t>
  </si>
  <si>
    <t xml:space="preserve"> - по решению суда</t>
  </si>
  <si>
    <t xml:space="preserve"> - заявок учреждений УИС</t>
  </si>
  <si>
    <t xml:space="preserve"> - заявок организаций инвалидов</t>
  </si>
  <si>
    <t xml:space="preserve"> - с организациями инвалидов</t>
  </si>
  <si>
    <t xml:space="preserve"> - с субъектами малого предпринимательства</t>
  </si>
  <si>
    <t xml:space="preserve"> - с социально ориентированными некоммерческими организациями</t>
  </si>
  <si>
    <t>Должностное лицо,                                                                                                          ответственное за составление отчета</t>
  </si>
  <si>
    <t>Заведующий сектором ПЗ и ОР</t>
  </si>
  <si>
    <t>Шишкин Денис Алекссевич</t>
  </si>
  <si>
    <t>Контактный тел.: 8-835-</t>
  </si>
  <si>
    <t>64-20-89</t>
  </si>
  <si>
    <t>код</t>
  </si>
  <si>
    <t>номер тефона</t>
  </si>
  <si>
    <t>E-mail:</t>
  </si>
  <si>
    <t>vet7@cap.ru</t>
  </si>
  <si>
    <t xml:space="preserve">Дата составления отчета </t>
  </si>
  <si>
    <t xml:space="preserve">Государтсвенная жилищная инспекция Чувашской Республики </t>
  </si>
  <si>
    <t>1 квартал 2016</t>
  </si>
  <si>
    <t>1 квартал 2016 года</t>
  </si>
  <si>
    <t>Матейкина Л.Г.</t>
  </si>
  <si>
    <t xml:space="preserve">Контактный тел.: 64-22-48 доб.6103 </t>
  </si>
  <si>
    <t>E-mail:   gtn2@cap.ru</t>
  </si>
  <si>
    <t>Дата составления отчета :                             «12 апреля» 2016 год</t>
  </si>
  <si>
    <t>Из строки 104 - количество способов определения постав-щиков (подрядчиков, исполни-телей), которые не привели к заключению контрактов из-за отказа от заключения контрактов</t>
  </si>
  <si>
    <t>4.101</t>
  </si>
  <si>
    <t>4.102</t>
  </si>
  <si>
    <t>4.103</t>
  </si>
  <si>
    <t>4.104</t>
  </si>
  <si>
    <t>4.201</t>
  </si>
  <si>
    <t>4.202</t>
  </si>
  <si>
    <t>4.203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</si>
  <si>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</si>
  <si>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</si>
  <si>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</si>
  <si>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</si>
  <si>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</si>
  <si>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</si>
  <si>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</si>
  <si>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</si>
  <si>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</si>
  <si>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Еремеев Руслан Владимирович</t>
  </si>
  <si>
    <t>Контактный тел.: 8 (352) 64-21-64 доб. 1039</t>
  </si>
  <si>
    <t>E-mail: gs35@cap.ru</t>
  </si>
  <si>
    <t>Дата составления отчета «14» апреля 2016 год</t>
  </si>
  <si>
    <t xml:space="preserve">
Государственная служба Чувашской Республики по конкурентной политике и тарифам</t>
  </si>
  <si>
    <t>I квартал 2016 года</t>
  </si>
  <si>
    <t>Семенова Тамара Егоровна</t>
  </si>
  <si>
    <t>Контактный тел.: 8 (8352) 64-21-95</t>
  </si>
  <si>
    <t>E-mail: tarif3@cap.ru</t>
  </si>
  <si>
    <t>Дата составления отчета «14» апреля 2016 г.</t>
  </si>
  <si>
    <t>Контрольно-счетная палата Чувашской Республики</t>
  </si>
  <si>
    <t>Контактный тел.: 8 917-651-89-33</t>
  </si>
  <si>
    <t>E-mail: gs-schet@cap.ru</t>
  </si>
  <si>
    <t xml:space="preserve">          Дата составления отчета «13» апреля 2016 года</t>
  </si>
  <si>
    <t>от _______________ 2016  № ______</t>
  </si>
  <si>
    <t>Консультант</t>
  </si>
  <si>
    <t>Контактный тел.: 8 (8352) 642090</t>
  </si>
  <si>
    <t>E-mail: info2@cap.ru</t>
  </si>
  <si>
    <t>Дата составления отчета «14» апреля 2016 года</t>
  </si>
  <si>
    <t>Министерство образования и молодежной политики Чувашской Республики</t>
  </si>
  <si>
    <t>1 картал 2016 года</t>
  </si>
  <si>
    <t>Скворцова Наталия Геннадьевна</t>
  </si>
  <si>
    <t>консультант отдела ресурсного обеспечения Минобразования Чувашии</t>
  </si>
  <si>
    <t>Контактный тел.: 8 (8352)642179</t>
  </si>
  <si>
    <t>E-mail: obrazov22@cap.ru</t>
  </si>
  <si>
    <t>Дата составления отчета «15» апреля 2016 год</t>
  </si>
  <si>
    <t xml:space="preserve">Сведения </t>
  </si>
  <si>
    <t>I квартал 2016 год</t>
  </si>
  <si>
    <t xml:space="preserve"> </t>
  </si>
  <si>
    <t>Галкина Екатерина Валентиновна</t>
  </si>
  <si>
    <t>консультант отдела экономики</t>
  </si>
  <si>
    <t xml:space="preserve">Контактный тел.: 8 (8352) 62-10-02 </t>
  </si>
  <si>
    <r>
      <t xml:space="preserve">E-mail: </t>
    </r>
    <r>
      <rPr>
        <u/>
        <sz val="12"/>
        <color theme="1"/>
        <rFont val="Times New Roman"/>
        <family val="1"/>
        <charset val="204"/>
      </rPr>
      <t>minpriroda22@cap.ru</t>
    </r>
  </si>
  <si>
    <r>
      <t>Дата составления отчета                             «</t>
    </r>
    <r>
      <rPr>
        <u/>
        <sz val="12"/>
        <color theme="1"/>
        <rFont val="Times New Roman"/>
        <family val="1"/>
        <charset val="204"/>
      </rPr>
      <t xml:space="preserve"> 15 </t>
    </r>
    <r>
      <rPr>
        <sz val="12"/>
        <color theme="1"/>
        <rFont val="Times New Roman"/>
        <family val="1"/>
        <charset val="204"/>
      </rPr>
      <t xml:space="preserve">» </t>
    </r>
    <r>
      <rPr>
        <u/>
        <sz val="12"/>
        <color theme="1"/>
        <rFont val="Times New Roman"/>
        <family val="1"/>
        <charset val="204"/>
      </rPr>
      <t>апреля</t>
    </r>
    <r>
      <rPr>
        <sz val="12"/>
        <color theme="1"/>
        <rFont val="Times New Roman"/>
        <family val="1"/>
        <charset val="204"/>
      </rPr>
      <t xml:space="preserve"> 2016 год</t>
    </r>
  </si>
  <si>
    <t>№ 09/58-1929  от 31.03.2016</t>
  </si>
  <si>
    <t>Мурзакова Анна Валерьевна</t>
  </si>
  <si>
    <t xml:space="preserve">главный специалист-эксперт правовой и кадровой работы </t>
  </si>
  <si>
    <t>Контактный тел.: 8 (8352)642246</t>
  </si>
  <si>
    <t>E-mail: agro60@cap.ru</t>
  </si>
  <si>
    <t>Дата составления отчета                               «31» марта 2016 год</t>
  </si>
  <si>
    <t xml:space="preserve">Министерство физической культуры и спорта Чувашской Республики </t>
  </si>
  <si>
    <t>первый квартал 2016 года</t>
  </si>
  <si>
    <t>Иванова Анна Сергеевна</t>
  </si>
  <si>
    <t>Специалист по закупкам</t>
  </si>
  <si>
    <t>Контактный тел.: 8 (8352) 64-22-59</t>
  </si>
  <si>
    <t>E-mail: sport19@cap.ru</t>
  </si>
  <si>
    <t>Наименование  государственного органа Чувашской Республики, органа управления ТФОМС Чувашской Республики, представляющего отчет</t>
  </si>
  <si>
    <t>КУ "Чувашупрдор" Минтранса Чувашии</t>
  </si>
  <si>
    <t>за январь-март 2016 г.</t>
  </si>
  <si>
    <t>Директор</t>
  </si>
  <si>
    <t>И.Н.Прусаков</t>
  </si>
  <si>
    <t xml:space="preserve">ФИО  </t>
  </si>
  <si>
    <t>Т.И.Журавлева</t>
  </si>
  <si>
    <t xml:space="preserve">Контактный тел.: 8( 8352) 54-01-24 </t>
  </si>
  <si>
    <t>I квартал Минтруда Чувашии</t>
  </si>
  <si>
    <t>Наименование</t>
  </si>
  <si>
    <t>Министерство финансов Чувашской Республики</t>
  </si>
  <si>
    <t>запрос котиро-вок</t>
  </si>
  <si>
    <t>запрос предложе-ний</t>
  </si>
  <si>
    <t>с ограничен-ным участием</t>
  </si>
  <si>
    <t>Должностное лицо, ответственное за составление отчета</t>
  </si>
  <si>
    <t>Однева Наталия</t>
  </si>
  <si>
    <t xml:space="preserve">начальник отдела </t>
  </si>
  <si>
    <t>Николаевна</t>
  </si>
  <si>
    <t>в управлении</t>
  </si>
  <si>
    <t xml:space="preserve">         должность</t>
  </si>
  <si>
    <t>Контактный тел: 8(8352) 642100 (доб.2189)</t>
  </si>
  <si>
    <t>E-mail: finance4@cap,ru</t>
  </si>
  <si>
    <t>Дата составления отчета: 04.04.2016</t>
  </si>
  <si>
    <t>Министерство экономического развития, промышленности и торговли Чувашской Республики</t>
  </si>
  <si>
    <t>О.А. Торгашинова</t>
  </si>
  <si>
    <t>консультант</t>
  </si>
  <si>
    <t>Контактный тел.: (8352) 64-20-50, доб.2322</t>
  </si>
  <si>
    <t>E-mail:economy75@cap.ru</t>
  </si>
  <si>
    <t>Дата составления отчета «15» апреля 2016 года</t>
  </si>
  <si>
    <t>Министерство юстиции Чувашской Республики</t>
  </si>
  <si>
    <t>Александрова Вера Ильинична</t>
  </si>
  <si>
    <t>зам.нач.отдела</t>
  </si>
  <si>
    <t xml:space="preserve">Контактный тел.: 8 (8352) 64-20-75 доб.1905 </t>
  </si>
  <si>
    <t>E-mail: minust39@cap.ru</t>
  </si>
  <si>
    <t>Центральная избирательная комиссия Чувашской Республики</t>
  </si>
  <si>
    <t>I квартал 2016г.</t>
  </si>
  <si>
    <t xml:space="preserve">АГЧР </t>
  </si>
  <si>
    <t>Автобаза</t>
  </si>
  <si>
    <t>дву0этапные</t>
  </si>
  <si>
    <t>без проведения конкурентны0 способов определения поставщиков (подрядчиков, исполнителей)</t>
  </si>
  <si>
    <t xml:space="preserve">I. Количественные 0арактеристики способов определения поставщиков (подрядчиков, исполнителей), </t>
  </si>
  <si>
    <t>Количество закрыты0 конкурсов, закрыты0 аукционов, извещения о проведении которы0 размещаются в единой информационной системе</t>
  </si>
  <si>
    <t>Из строки 101 - количество несостоявши0ся способов определения поставщиков (подрядчиков, исполнителей) (лотов)</t>
  </si>
  <si>
    <t>Из строки 103 - количество несостоявши0ся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</si>
  <si>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несостоявши0ся способов определения поставщиков (подрядчиков, исполнителей) (лотов), которые не привели к заключению контрактов из-за отказа в допуске к участию все0 участников закупки</t>
  </si>
  <si>
    <t>Из строки 101 - проведено совместны0 конкурсов, аукционов (лотов)</t>
  </si>
  <si>
    <t>Из строки 107 - количество несостоявши0ся совместны0 конкурсов, аукционов (лотов)</t>
  </si>
  <si>
    <t>Из строки 107 - количество совместны0 конкурсов, аукционов (лотов), которые не привели к заключению контракта</t>
  </si>
  <si>
    <t>2. Количество заключенны0 контрактов и договоров</t>
  </si>
  <si>
    <t>Из строки 110 - количество заключенны0 контрактов по результатам несостоявши0ся способов определения поставщиков (подрядчиков, исполнителей) (лотов)</t>
  </si>
  <si>
    <t>Из строки 110 - количество контрактов, заключенны0 по результатам проведения совместны0 конкурсов, аукционов</t>
  </si>
  <si>
    <t>Из строки 110 - количество контрактов, заключенны0 по результатам несостоявши0ся совместны0 конкурсов, аукционов</t>
  </si>
  <si>
    <t>Из строки 110 - количество заключенны0 контрактов и договоров с отечественными участниками</t>
  </si>
  <si>
    <t>из ни0:</t>
  </si>
  <si>
    <t xml:space="preserve">5. Количество осуществленны0 способов определения поставщиков (подрядчиков, исполнителей), признанны0 недействительными </t>
  </si>
  <si>
    <t>II. Количественные 0арактеристики участников закупки товаров, работ, услуг для обеспечения государственны0 и муниципальны0 нужд</t>
  </si>
  <si>
    <t>1. Общее количество поданны0 заявок</t>
  </si>
  <si>
    <t>Количество заявок, поданны0 для участия в закрыты0 конкурса0, закрыты0 аукциона0, извещения о проведении которы0 размещаются в единой информационной системе</t>
  </si>
  <si>
    <t>Из строки 201 - количество заявок, поданны0 для участия в способа0 определения поставщиков (подрядчиков, исполнителей), признанны0 несостоявшимися</t>
  </si>
  <si>
    <t xml:space="preserve">Из строки 201 - количество заявок, поданны0 для участия в совместны0 конкурса0, аукциона0 </t>
  </si>
  <si>
    <t>Из строки 204 - количество заявок, поданны0 для участия в совместны0 конкурса0, аукциона0 признанны0 несостоявшимися</t>
  </si>
  <si>
    <t xml:space="preserve">Из строки 201 - заявок отечественны0 участников торгов </t>
  </si>
  <si>
    <t xml:space="preserve">из ни0 </t>
  </si>
  <si>
    <t xml:space="preserve">III. Стоимостные 0арактеристики способов определения поставщиков (подрядчиков, исполнителей), </t>
  </si>
  <si>
    <t>Суммарная начальная цена закрыты0 конкурсов, закрыты0 аукционов, извещения о проведении которы0 размещаются единой информационной системе</t>
  </si>
  <si>
    <t>Из строки 301 - суммарная начальная цена контрактов несостоявши0ся конкурсов, аукционов (лотов), запросов котировок, запросов предложений</t>
  </si>
  <si>
    <t>Из строки 303 -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</si>
  <si>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в допуске к участию все0 участников закупки</t>
  </si>
  <si>
    <t>Из строки 301 - суммарная начальная цена контрактов (лотов), выставленны0 на совместные конкурсы, аукционы (лоты)</t>
  </si>
  <si>
    <t>Из строки 307 - суммарная начальная цена контрактов несостоявши0ся совместны0 конкурсов, аукционов (лотов)</t>
  </si>
  <si>
    <t>2. Общая стоимость заключенны0 контрактов и договоров</t>
  </si>
  <si>
    <t>Из строки 309 - общая стоимость контрактов, заключенны0 по результатам несостоявши0ся конкурсов, аукционов (лотов), запросов котировок, запросов предложений</t>
  </si>
  <si>
    <t>Из строки 309 - стоимость контрактов, заключенны0 по результатам проведения совместны0 конкурсов, аукционов</t>
  </si>
  <si>
    <t>Из строки 311 - стоимость контрактов, заключенны0 по результатам несостоявши0ся совместны0 конкурсов, аукционов</t>
  </si>
  <si>
    <t>Из строки 309 - стоимость контрактов, заключенны0 с отечественными участниками торгов</t>
  </si>
  <si>
    <t>3. Сумма изменения стоимости заключенны0 контрактов, договоров</t>
  </si>
  <si>
    <t>4. Общая стоимость расторгнуты0 контрактов и договоров</t>
  </si>
  <si>
    <t>IV. Количественные и стоимостные 0арактеристики способов определения поставщиков (подрядчиков, исполнителей) среди субъектов малого предпринимательства, социально ориентированны0 некоммерчески0 организаций</t>
  </si>
  <si>
    <t>4.1. Количественные 0арактеристики способов определения поставщиков (подрядчиков, исполнителей) для субъектов малого предпринимательства, социально ориентированны0 некоммерчески0 организаций</t>
  </si>
  <si>
    <t>1. Всего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</t>
  </si>
  <si>
    <t>Из строки 4.101 -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организаций, признанны0 несостоявшимися</t>
  </si>
  <si>
    <t xml:space="preserve">2. Количество заключенны0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</si>
  <si>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заключенны0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</si>
  <si>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4.2. Количественные 0арактеристики участников закупки товаров, работ, услуг для субъектов малого предпринимательства, социально ориентированны0 некоммерчески0 организаций</t>
  </si>
  <si>
    <t>1. Общее количество заявок, поданны0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ориентированны0 некоммерчески0 организаций</t>
  </si>
  <si>
    <t>из ни0 заявок участников, не являющи0ся субъектами малого предпринимательства, социально ориентированными некоммерческими организациями</t>
  </si>
  <si>
    <t xml:space="preserve">4.3. Стоимостная 0арактеристика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</si>
  <si>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ориентированны0 некоммерчески0 организаций, тысяча рублей</t>
  </si>
  <si>
    <t>3. Суммарная начальная цена контрактов по процедурам, проведенным для субъектов малого предпринимательства, социально ориентированны0 некоммерчески0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</si>
  <si>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ориентированны0 некоммерчески0 организаций, признанным несостоявшимися</t>
  </si>
  <si>
    <t xml:space="preserve">4. Стоимость заключенны0 контрактов с субъектами малого предпринимательства, социально ориентированными некоммерческими организациями </t>
  </si>
  <si>
    <t>из ни0 заключенны0</t>
  </si>
  <si>
    <t>5. Стоимость заключенны0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</si>
  <si>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6. Стоимость заключенны0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</si>
  <si>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дву0-этапные</t>
  </si>
  <si>
    <t>I. Количественные 0арактеристики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</si>
  <si>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 xml:space="preserve">Из строки 110 - количество заключенны0 контрактов и договоров с отечественными участниками                                                                                                                                                                                                   из ни0:    </t>
  </si>
  <si>
    <t>III. Стоимостные 0арактеристики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</si>
  <si>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Государственная инспекция по надзору за те0ническим состоянием само0одны0 машин и други0 видов те0ники Чувашской Республики</t>
  </si>
  <si>
    <t>Заведующий сектором-главный бу0галтер</t>
  </si>
  <si>
    <t>Количество закрыты0 конкур-сов, закрыты0 аукционов, извещения о проведении которы0 размещаются в единой информационной системе</t>
  </si>
  <si>
    <t>Из строки 101 - количество несостоявши0ся способов опре-деления поставщиков (подряд-чиков, исполнителей) (лотов)</t>
  </si>
  <si>
    <t>Из строки 104 - количество несостоявши0ся способов опре-деления поставщиков (подряд-чиков, исполнителей) (лотов), которые не привели к заключению контрактов из-за отказа в допуске к участию все0 участников закупки</t>
  </si>
  <si>
    <t>Из строки 101 - проведено сов-местны0 конкурсов, аукционов (лотов)</t>
  </si>
  <si>
    <t>Из строки 107 - количество совместны0 конкурсов, аукцио-нов (лотов), которые не приве-ли к заключению контракта</t>
  </si>
  <si>
    <t>из ни0 заключенны0 с субъек-тами малого предприниматель-ства</t>
  </si>
  <si>
    <t>5. Стоимость заключенны0 контрактов с субъектами мало-го предпринимательства, соци-ально ориентированными не-коммерческими организациями по результатам несостоявши0ся способов определения постав-щиков (подрядчиков, исполни-телей)</t>
  </si>
  <si>
    <t>6. Стоимость заключенны0 контрактов с субъектами мало-го предпринимательства, соци-ально ориентированными не-коммерческими организация-ми, привлекаемыми к исполнению контрактов в качестве субподрядчиков, соисполнителей</t>
  </si>
  <si>
    <t>заведующий сектором организационно-те0нического и матери-ального обеспечения деятельности Государственного Совета Чувашской Республики общего отдела Управления делами и документационного обеспечения Аппарата Государственного Совета Чувашской Республики</t>
  </si>
  <si>
    <t xml:space="preserve">       Рыбакова Ольга Анатольевна             главный бу0галтер</t>
  </si>
  <si>
    <t xml:space="preserve">Министерство информационной политики и массовы0 коммуникаций Чувашской Республики </t>
  </si>
  <si>
    <t>Матулене Елена Ми0айловна</t>
  </si>
  <si>
    <t>Министерство природны0 ресурсов и экологии Чувашской Республики</t>
  </si>
  <si>
    <t xml:space="preserve">Приложение № 1 к письму Минсель0оза Чувашии  </t>
  </si>
  <si>
    <t>Министерство сельского 0озяйства Чувашской Республики</t>
  </si>
  <si>
    <t xml:space="preserve">2. Из строки 201 - не допущено заявок к участию в определении поставщиков (подрядчиков, исполнителей)                                                                                                                                                          </t>
  </si>
  <si>
    <t xml:space="preserve"> из ни0:    </t>
  </si>
  <si>
    <t xml:space="preserve">4. Расторгнуто контрактов и договоров                                                                                                                                               </t>
  </si>
  <si>
    <t xml:space="preserve">Из строки 201 - заявок отечественны0 участников торгов                                                                                                  </t>
  </si>
  <si>
    <t>из ни0</t>
  </si>
  <si>
    <t xml:space="preserve">Из строки 309 - стоимость контрактов, заключенны0 с отечественными участниками торгов                                                                                                                                                               </t>
  </si>
  <si>
    <t xml:space="preserve">4. Общая стоимость расторгнуты0 контрактов и договоров                                                                              </t>
  </si>
  <si>
    <t xml:space="preserve">4. Стоимость заключенны0 контрактов с субъектами малого предпринимательства, социально ориентированными некоммерческими организациями                                                                                                                                                            </t>
  </si>
  <si>
    <t>из ни0 заключенны0:</t>
  </si>
  <si>
    <t>Форма № 2</t>
  </si>
  <si>
    <t xml:space="preserve">Расчет бюджетной эффективности
по государственным заказчикам </t>
  </si>
  <si>
    <t>по данным заказчиков</t>
  </si>
  <si>
    <t xml:space="preserve">  № п/п</t>
  </si>
  <si>
    <t>Государственные заказчики</t>
  </si>
  <si>
    <t xml:space="preserve"> Стоимость  предложений  заказчика,               тыс, руб,</t>
  </si>
  <si>
    <t xml:space="preserve">   Стоимость  заключенных контрактов,                       тыс, руб,</t>
  </si>
  <si>
    <t xml:space="preserve"> Бюджетная  эффективность  абсолютная,                    тыс, руб,</t>
  </si>
  <si>
    <t xml:space="preserve">  Бюджетная  эффективность  относительная, (%)</t>
  </si>
  <si>
    <t>АГ ЧР</t>
  </si>
  <si>
    <t>Госветслужба</t>
  </si>
  <si>
    <t>Госжилинспекция</t>
  </si>
  <si>
    <t>ГК ЧС</t>
  </si>
  <si>
    <t>Госсовет</t>
  </si>
  <si>
    <t>КСП</t>
  </si>
  <si>
    <t>Минздрав</t>
  </si>
  <si>
    <t>Минимущество</t>
  </si>
  <si>
    <t>Мининформполитики</t>
  </si>
  <si>
    <t>Минкультуры</t>
  </si>
  <si>
    <t>Минобразования</t>
  </si>
  <si>
    <t>Минприроды</t>
  </si>
  <si>
    <t>Минсельхоз</t>
  </si>
  <si>
    <t>Минстрой</t>
  </si>
  <si>
    <t>Минтранс</t>
  </si>
  <si>
    <t>Минспорта</t>
  </si>
  <si>
    <t>Минфин</t>
  </si>
  <si>
    <t>Минюст</t>
  </si>
  <si>
    <t>ГС по тарифам</t>
  </si>
  <si>
    <t>ГС занятости</t>
  </si>
  <si>
    <t>Гостехнадзор</t>
  </si>
  <si>
    <t>ЦИК</t>
  </si>
  <si>
    <t>Минэкономразвития</t>
  </si>
  <si>
    <t xml:space="preserve">Всего </t>
  </si>
  <si>
    <t>Госкомимущество</t>
  </si>
  <si>
    <t>Минтруд</t>
  </si>
  <si>
    <t>за I квартал 2016 г.</t>
  </si>
  <si>
    <t>Доля конкурентных процедур закупок</t>
  </si>
  <si>
    <t>Общий объем закупок</t>
  </si>
  <si>
    <t>Стоимость конкурентных процедур</t>
  </si>
  <si>
    <t>Доля конкурентных процедур закупок, %</t>
  </si>
  <si>
    <t>за I квартал 2016 г. (в стоимостном выражении)</t>
  </si>
  <si>
    <t>Для проверки</t>
  </si>
  <si>
    <t>Среднее количество участников закупок</t>
  </si>
  <si>
    <t xml:space="preserve">Доля, % </t>
  </si>
  <si>
    <t xml:space="preserve">Общее количество поданных заявок по конкуретным закупкам </t>
  </si>
  <si>
    <t>Кол-во проведенных процедур по конкуретым закупкам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</si>
</sst>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_ ;\-#,##0.0\ "/>
    <numFmt numFmtId="166" formatCode="#,##0.00_р_."/>
    <numFmt numFmtId="167" formatCode="#,##0.0_ ;[Red]\-#,##0.0\ "/>
  </numFmts>
  <fonts count="5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  <xf numFmtId="0" fontId="28" fillId="0" borderId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27" applyNumberFormat="0" applyAlignment="0" applyProtection="0"/>
    <xf numFmtId="0" fontId="37" fillId="14" borderId="28" applyNumberFormat="0" applyAlignment="0" applyProtection="0"/>
    <xf numFmtId="0" fontId="38" fillId="14" borderId="27" applyNumberFormat="0" applyAlignment="0" applyProtection="0"/>
    <xf numFmtId="0" fontId="5" fillId="0" borderId="0" applyNumberFormat="0" applyFill="0" applyBorder="0" applyAlignment="0" applyProtection="0"/>
    <xf numFmtId="0" fontId="39" fillId="0" borderId="29" applyNumberFormat="0" applyFill="0" applyAlignment="0" applyProtection="0"/>
    <xf numFmtId="0" fontId="40" fillId="0" borderId="30" applyNumberFormat="0" applyFill="0" applyAlignment="0" applyProtection="0"/>
    <xf numFmtId="0" fontId="41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32" applyNumberFormat="0" applyFill="0" applyAlignment="0" applyProtection="0"/>
    <xf numFmtId="0" fontId="42" fillId="15" borderId="33" applyNumberFormat="0" applyAlignment="0" applyProtection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7" fillId="0" borderId="0"/>
    <xf numFmtId="0" fontId="7" fillId="0" borderId="0"/>
    <xf numFmtId="0" fontId="4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28" fillId="18" borderId="34" applyNumberFormat="0" applyFont="0" applyAlignment="0" applyProtection="0"/>
    <xf numFmtId="9" fontId="28" fillId="0" borderId="0" applyFont="0" applyFill="0" applyBorder="0" applyAlignment="0" applyProtection="0"/>
    <xf numFmtId="0" fontId="47" fillId="0" borderId="35" applyNumberFormat="0" applyFill="0" applyAlignment="0" applyProtection="0"/>
    <xf numFmtId="0" fontId="29" fillId="19" borderId="17" applyBorder="0">
      <alignment horizontal="center" vertical="center" wrapText="1"/>
    </xf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</cellStyleXfs>
  <cellXfs count="42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5" fillId="2" borderId="4" xfId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/>
    <xf numFmtId="0" fontId="1" fillId="0" borderId="14" xfId="0" applyFont="1" applyBorder="1" applyAlignment="1">
      <alignment horizontal="center" vertical="center" wrapText="1"/>
    </xf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justify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5" fillId="3" borderId="4" xfId="1" applyFill="1" applyBorder="1" applyAlignment="1">
      <alignment horizontal="justify" vertical="center" wrapText="1"/>
    </xf>
    <xf numFmtId="0" fontId="9" fillId="3" borderId="3" xfId="0" applyFont="1" applyFill="1" applyBorder="1" applyAlignment="1">
      <alignment horizontal="justify" vertical="center" wrapText="1"/>
    </xf>
    <xf numFmtId="0" fontId="9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vertical="center" wrapText="1"/>
    </xf>
    <xf numFmtId="0" fontId="0" fillId="0" borderId="0" xfId="0" applyBorder="1" applyProtection="1"/>
    <xf numFmtId="0" fontId="1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/>
    <xf numFmtId="0" fontId="1" fillId="0" borderId="14" xfId="0" applyFont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43" fontId="4" fillId="2" borderId="16" xfId="2" applyFont="1" applyFill="1" applyBorder="1" applyAlignment="1" applyProtection="1">
      <alignment horizontal="center" vertical="center" wrapText="1"/>
    </xf>
    <xf numFmtId="43" fontId="2" fillId="4" borderId="16" xfId="2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 applyProtection="1">
      <alignment horizontal="justify"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justify" vertical="center" wrapText="1"/>
    </xf>
    <xf numFmtId="43" fontId="4" fillId="4" borderId="16" xfId="2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0" fontId="14" fillId="4" borderId="14" xfId="0" applyFont="1" applyFill="1" applyBorder="1" applyAlignment="1" applyProtection="1">
      <alignment vertical="center" wrapText="1"/>
      <protection locked="0"/>
    </xf>
    <xf numFmtId="0" fontId="14" fillId="4" borderId="19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 applyAlignment="1">
      <alignment horizontal="justify" vertical="center"/>
    </xf>
    <xf numFmtId="2" fontId="4" fillId="2" borderId="8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justify" vertical="center" wrapText="1"/>
    </xf>
    <xf numFmtId="0" fontId="0" fillId="0" borderId="16" xfId="0" applyFont="1" applyBorder="1"/>
    <xf numFmtId="0" fontId="2" fillId="2" borderId="16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20" fillId="0" borderId="0" xfId="0" applyFont="1"/>
    <xf numFmtId="0" fontId="10" fillId="0" borderId="0" xfId="0" applyFont="1" applyBorder="1" applyAlignment="1"/>
    <xf numFmtId="0" fontId="2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2" fillId="0" borderId="0" xfId="0" applyFont="1" applyBorder="1"/>
    <xf numFmtId="0" fontId="16" fillId="0" borderId="0" xfId="0" applyFont="1" applyBorder="1"/>
    <xf numFmtId="0" fontId="16" fillId="0" borderId="0" xfId="0" applyFont="1"/>
    <xf numFmtId="0" fontId="3" fillId="0" borderId="14" xfId="0" applyFont="1" applyBorder="1"/>
    <xf numFmtId="0" fontId="1" fillId="0" borderId="0" xfId="0" applyFont="1" applyBorder="1" applyAlignment="1">
      <alignment horizontal="center" vertical="center" wrapText="1"/>
    </xf>
    <xf numFmtId="0" fontId="8" fillId="0" borderId="14" xfId="0" applyFont="1" applyBorder="1"/>
    <xf numFmtId="0" fontId="1" fillId="0" borderId="0" xfId="0" applyFont="1" applyAlignment="1">
      <alignment horizontal="right" vertical="center"/>
    </xf>
    <xf numFmtId="0" fontId="23" fillId="2" borderId="6" xfId="0" applyFont="1" applyFill="1" applyBorder="1" applyAlignment="1">
      <alignment horizontal="center" vertical="center" wrapText="1"/>
    </xf>
    <xf numFmtId="0" fontId="24" fillId="0" borderId="0" xfId="0" applyFont="1"/>
    <xf numFmtId="0" fontId="23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4" fillId="2" borderId="0" xfId="0" applyFont="1" applyFill="1" applyBorder="1" applyAlignment="1">
      <alignment horizontal="center" vertical="center" wrapText="1"/>
    </xf>
    <xf numFmtId="43" fontId="4" fillId="2" borderId="8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165" fontId="2" fillId="4" borderId="16" xfId="2" applyNumberFormat="1" applyFont="1" applyFill="1" applyBorder="1" applyAlignment="1" applyProtection="1">
      <alignment horizontal="center" vertical="center" wrapText="1"/>
      <protection locked="0"/>
    </xf>
    <xf numFmtId="165" fontId="4" fillId="2" borderId="16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43" fontId="4" fillId="0" borderId="8" xfId="0" applyNumberFormat="1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164" fontId="13" fillId="5" borderId="8" xfId="0" applyNumberFormat="1" applyFont="1" applyFill="1" applyBorder="1" applyAlignment="1">
      <alignment horizontal="center" vertical="center" wrapText="1"/>
    </xf>
    <xf numFmtId="164" fontId="27" fillId="5" borderId="8" xfId="0" applyNumberFormat="1" applyFont="1" applyFill="1" applyBorder="1" applyAlignment="1">
      <alignment horizontal="center" vertical="center" wrapText="1"/>
    </xf>
    <xf numFmtId="0" fontId="29" fillId="6" borderId="0" xfId="4" applyFont="1" applyFill="1"/>
    <xf numFmtId="0" fontId="29" fillId="6" borderId="16" xfId="4" applyFont="1" applyFill="1" applyBorder="1" applyAlignment="1">
      <alignment horizontal="center" vertical="center" wrapText="1"/>
    </xf>
    <xf numFmtId="0" fontId="29" fillId="6" borderId="16" xfId="4" applyFont="1" applyFill="1" applyBorder="1" applyAlignment="1">
      <alignment horizontal="center"/>
    </xf>
    <xf numFmtId="0" fontId="32" fillId="6" borderId="16" xfId="4" applyFont="1" applyFill="1" applyBorder="1"/>
    <xf numFmtId="2" fontId="29" fillId="6" borderId="16" xfId="4" applyNumberFormat="1" applyFont="1" applyFill="1" applyBorder="1" applyAlignment="1">
      <alignment horizontal="center" vertical="top" wrapText="1"/>
    </xf>
    <xf numFmtId="0" fontId="29" fillId="6" borderId="16" xfId="4" applyFont="1" applyFill="1" applyBorder="1" applyAlignment="1">
      <alignment horizontal="center" vertical="top" wrapText="1"/>
    </xf>
    <xf numFmtId="164" fontId="29" fillId="6" borderId="16" xfId="4" applyNumberFormat="1" applyFont="1" applyFill="1" applyBorder="1" applyAlignment="1">
      <alignment horizontal="center" vertical="center"/>
    </xf>
    <xf numFmtId="164" fontId="29" fillId="6" borderId="16" xfId="4" applyNumberFormat="1" applyFont="1" applyFill="1" applyBorder="1" applyAlignment="1">
      <alignment horizontal="center"/>
    </xf>
    <xf numFmtId="164" fontId="29" fillId="6" borderId="0" xfId="4" applyNumberFormat="1" applyFont="1" applyFill="1"/>
    <xf numFmtId="4" fontId="29" fillId="6" borderId="18" xfId="4" applyNumberFormat="1" applyFont="1" applyFill="1" applyBorder="1" applyAlignment="1">
      <alignment horizontal="center"/>
    </xf>
    <xf numFmtId="164" fontId="29" fillId="6" borderId="18" xfId="4" applyNumberFormat="1" applyFont="1" applyFill="1" applyBorder="1" applyAlignment="1">
      <alignment horizontal="center"/>
    </xf>
    <xf numFmtId="4" fontId="33" fillId="6" borderId="16" xfId="4" applyNumberFormat="1" applyFont="1" applyFill="1" applyBorder="1" applyAlignment="1">
      <alignment horizontal="center" vertical="center"/>
    </xf>
    <xf numFmtId="4" fontId="29" fillId="6" borderId="16" xfId="4" applyNumberFormat="1" applyFont="1" applyFill="1" applyBorder="1" applyAlignment="1">
      <alignment horizontal="center" vertical="center"/>
    </xf>
    <xf numFmtId="0" fontId="2" fillId="6" borderId="16" xfId="4" applyFont="1" applyFill="1" applyBorder="1"/>
    <xf numFmtId="4" fontId="33" fillId="6" borderId="16" xfId="4" applyNumberFormat="1" applyFont="1" applyFill="1" applyBorder="1" applyAlignment="1">
      <alignment horizontal="center" vertical="top" wrapText="1"/>
    </xf>
    <xf numFmtId="0" fontId="34" fillId="6" borderId="16" xfId="4" applyFont="1" applyFill="1" applyBorder="1" applyAlignment="1">
      <alignment horizontal="center"/>
    </xf>
    <xf numFmtId="0" fontId="34" fillId="6" borderId="16" xfId="4" applyFont="1" applyFill="1" applyBorder="1"/>
    <xf numFmtId="166" fontId="34" fillId="6" borderId="16" xfId="4" applyNumberFormat="1" applyFont="1" applyFill="1" applyBorder="1" applyAlignment="1">
      <alignment horizontal="center" vertical="center" wrapText="1"/>
    </xf>
    <xf numFmtId="164" fontId="34" fillId="6" borderId="16" xfId="4" applyNumberFormat="1" applyFont="1" applyFill="1" applyBorder="1" applyAlignment="1">
      <alignment horizontal="center" vertical="center"/>
    </xf>
    <xf numFmtId="164" fontId="34" fillId="6" borderId="16" xfId="4" applyNumberFormat="1" applyFont="1" applyFill="1" applyBorder="1" applyAlignment="1">
      <alignment horizontal="center"/>
    </xf>
    <xf numFmtId="164" fontId="34" fillId="6" borderId="0" xfId="4" applyNumberFormat="1" applyFont="1" applyFill="1"/>
    <xf numFmtId="4" fontId="34" fillId="6" borderId="18" xfId="4" applyNumberFormat="1" applyFont="1" applyFill="1" applyBorder="1" applyAlignment="1">
      <alignment horizontal="center"/>
    </xf>
    <xf numFmtId="164" fontId="34" fillId="6" borderId="18" xfId="4" applyNumberFormat="1" applyFont="1" applyFill="1" applyBorder="1" applyAlignment="1">
      <alignment horizontal="center"/>
    </xf>
    <xf numFmtId="0" fontId="34" fillId="6" borderId="0" xfId="4" applyFont="1" applyFill="1"/>
    <xf numFmtId="0" fontId="29" fillId="6" borderId="16" xfId="4" applyFont="1" applyFill="1" applyBorder="1"/>
    <xf numFmtId="0" fontId="33" fillId="6" borderId="16" xfId="4" applyFont="1" applyFill="1" applyBorder="1" applyAlignment="1">
      <alignment horizontal="center"/>
    </xf>
    <xf numFmtId="164" fontId="33" fillId="6" borderId="16" xfId="4" applyNumberFormat="1" applyFont="1" applyFill="1" applyBorder="1" applyAlignment="1">
      <alignment horizontal="center" vertical="center"/>
    </xf>
    <xf numFmtId="164" fontId="33" fillId="6" borderId="16" xfId="4" applyNumberFormat="1" applyFont="1" applyFill="1" applyBorder="1" applyAlignment="1">
      <alignment horizontal="center"/>
    </xf>
    <xf numFmtId="164" fontId="33" fillId="6" borderId="0" xfId="4" applyNumberFormat="1" applyFont="1" applyFill="1"/>
    <xf numFmtId="0" fontId="33" fillId="6" borderId="0" xfId="4" applyFont="1" applyFill="1"/>
    <xf numFmtId="2" fontId="29" fillId="6" borderId="16" xfId="5" applyNumberFormat="1" applyFont="1" applyFill="1" applyBorder="1" applyAlignment="1">
      <alignment horizontal="center" vertical="top" wrapText="1"/>
    </xf>
    <xf numFmtId="1" fontId="29" fillId="6" borderId="16" xfId="4" applyNumberFormat="1" applyFont="1" applyFill="1" applyBorder="1" applyAlignment="1">
      <alignment horizontal="center"/>
    </xf>
    <xf numFmtId="164" fontId="29" fillId="6" borderId="16" xfId="4" applyNumberFormat="1" applyFont="1" applyFill="1" applyBorder="1"/>
    <xf numFmtId="0" fontId="29" fillId="6" borderId="0" xfId="4" applyFont="1" applyFill="1" applyAlignment="1">
      <alignment horizontal="center"/>
    </xf>
    <xf numFmtId="0" fontId="33" fillId="6" borderId="16" xfId="4" applyFont="1" applyFill="1" applyBorder="1"/>
    <xf numFmtId="4" fontId="33" fillId="6" borderId="18" xfId="4" applyNumberFormat="1" applyFont="1" applyFill="1" applyBorder="1" applyAlignment="1">
      <alignment horizontal="center"/>
    </xf>
    <xf numFmtId="164" fontId="33" fillId="6" borderId="18" xfId="4" applyNumberFormat="1" applyFont="1" applyFill="1" applyBorder="1" applyAlignment="1">
      <alignment horizontal="center"/>
    </xf>
    <xf numFmtId="0" fontId="2" fillId="6" borderId="17" xfId="4" applyFont="1" applyFill="1" applyBorder="1"/>
    <xf numFmtId="0" fontId="29" fillId="6" borderId="17" xfId="4" applyFont="1" applyFill="1" applyBorder="1" applyAlignment="1">
      <alignment horizontal="center"/>
    </xf>
    <xf numFmtId="164" fontId="29" fillId="6" borderId="17" xfId="4" applyNumberFormat="1" applyFont="1" applyFill="1" applyBorder="1" applyAlignment="1">
      <alignment horizontal="center" vertical="center"/>
    </xf>
    <xf numFmtId="164" fontId="29" fillId="6" borderId="17" xfId="4" applyNumberFormat="1" applyFont="1" applyFill="1" applyBorder="1" applyAlignment="1">
      <alignment horizontal="center"/>
    </xf>
    <xf numFmtId="4" fontId="29" fillId="6" borderId="16" xfId="4" applyNumberFormat="1" applyFont="1" applyFill="1" applyBorder="1"/>
    <xf numFmtId="0" fontId="29" fillId="6" borderId="0" xfId="4" applyFont="1" applyFill="1" applyAlignment="1"/>
    <xf numFmtId="0" fontId="27" fillId="6" borderId="0" xfId="4" applyFont="1" applyFill="1"/>
    <xf numFmtId="167" fontId="27" fillId="6" borderId="0" xfId="4" applyNumberFormat="1" applyFont="1" applyFill="1"/>
    <xf numFmtId="164" fontId="27" fillId="6" borderId="0" xfId="4" applyNumberFormat="1" applyFont="1" applyFill="1"/>
    <xf numFmtId="4" fontId="27" fillId="6" borderId="18" xfId="4" applyNumberFormat="1" applyFont="1" applyFill="1" applyBorder="1" applyAlignment="1">
      <alignment horizontal="center" vertical="center"/>
    </xf>
    <xf numFmtId="4" fontId="27" fillId="6" borderId="18" xfId="4" applyNumberFormat="1" applyFont="1" applyFill="1" applyBorder="1"/>
    <xf numFmtId="164" fontId="27" fillId="6" borderId="18" xfId="4" applyNumberFormat="1" applyFont="1" applyFill="1" applyBorder="1"/>
    <xf numFmtId="0" fontId="30" fillId="6" borderId="0" xfId="4" applyFont="1" applyFill="1" applyAlignment="1">
      <alignment horizontal="right"/>
    </xf>
    <xf numFmtId="4" fontId="27" fillId="6" borderId="16" xfId="4" applyNumberFormat="1" applyFont="1" applyFill="1" applyBorder="1" applyAlignment="1">
      <alignment horizontal="center" vertical="center"/>
    </xf>
    <xf numFmtId="4" fontId="29" fillId="6" borderId="0" xfId="4" applyNumberFormat="1" applyFont="1" applyFill="1" applyAlignment="1">
      <alignment horizontal="center"/>
    </xf>
    <xf numFmtId="1" fontId="29" fillId="6" borderId="16" xfId="4" applyNumberFormat="1" applyFont="1" applyFill="1" applyBorder="1" applyAlignment="1">
      <alignment horizontal="center" vertical="top" wrapText="1"/>
    </xf>
    <xf numFmtId="1" fontId="33" fillId="6" borderId="16" xfId="4" applyNumberFormat="1" applyFont="1" applyFill="1" applyBorder="1" applyAlignment="1">
      <alignment horizontal="center" vertical="center"/>
    </xf>
    <xf numFmtId="1" fontId="29" fillId="6" borderId="16" xfId="4" applyNumberFormat="1" applyFont="1" applyFill="1" applyBorder="1" applyAlignment="1">
      <alignment horizontal="center" vertical="center"/>
    </xf>
    <xf numFmtId="1" fontId="33" fillId="6" borderId="16" xfId="4" applyNumberFormat="1" applyFont="1" applyFill="1" applyBorder="1" applyAlignment="1">
      <alignment horizontal="center" vertical="top" wrapText="1"/>
    </xf>
    <xf numFmtId="1" fontId="34" fillId="6" borderId="16" xfId="4" applyNumberFormat="1" applyFont="1" applyFill="1" applyBorder="1" applyAlignment="1">
      <alignment horizontal="center" vertical="center" wrapText="1"/>
    </xf>
    <xf numFmtId="1" fontId="29" fillId="6" borderId="16" xfId="5" applyNumberFormat="1" applyFont="1" applyFill="1" applyBorder="1" applyAlignment="1">
      <alignment horizontal="center" vertical="top" wrapText="1"/>
    </xf>
    <xf numFmtId="1" fontId="29" fillId="6" borderId="16" xfId="4" applyNumberFormat="1" applyFont="1" applyFill="1" applyBorder="1" applyAlignment="1">
      <alignment horizontal="center" vertical="center" wrapText="1"/>
    </xf>
    <xf numFmtId="4" fontId="29" fillId="0" borderId="16" xfId="4" applyNumberFormat="1" applyFont="1" applyFill="1" applyBorder="1" applyAlignment="1">
      <alignment horizontal="center" vertical="center"/>
    </xf>
    <xf numFmtId="4" fontId="27" fillId="5" borderId="18" xfId="4" applyNumberFormat="1" applyFont="1" applyFill="1" applyBorder="1" applyAlignment="1">
      <alignment horizontal="center" vertical="center"/>
    </xf>
    <xf numFmtId="164" fontId="27" fillId="5" borderId="16" xfId="4" applyNumberFormat="1" applyFont="1" applyFill="1" applyBorder="1" applyAlignment="1">
      <alignment horizontal="center" vertical="center"/>
    </xf>
    <xf numFmtId="164" fontId="29" fillId="5" borderId="0" xfId="4" applyNumberFormat="1" applyFont="1" applyFill="1"/>
    <xf numFmtId="0" fontId="29" fillId="5" borderId="0" xfId="4" applyFont="1" applyFill="1"/>
    <xf numFmtId="164" fontId="27" fillId="5" borderId="0" xfId="4" applyNumberFormat="1" applyFont="1" applyFill="1"/>
    <xf numFmtId="0" fontId="27" fillId="5" borderId="0" xfId="4" applyFont="1" applyFill="1"/>
    <xf numFmtId="0" fontId="2" fillId="2" borderId="4" xfId="0" applyFont="1" applyFill="1" applyBorder="1" applyAlignment="1">
      <alignment horizontal="justify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19" borderId="36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/>
    </xf>
    <xf numFmtId="0" fontId="4" fillId="21" borderId="36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5" fillId="2" borderId="4" xfId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justify" vertical="center"/>
    </xf>
    <xf numFmtId="41" fontId="4" fillId="2" borderId="8" xfId="0" applyNumberFormat="1" applyFont="1" applyFill="1" applyBorder="1" applyAlignment="1">
      <alignment horizontal="center" vertical="center" wrapText="1"/>
    </xf>
    <xf numFmtId="41" fontId="4" fillId="0" borderId="8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2" fillId="5" borderId="8" xfId="0" applyFont="1" applyFill="1" applyBorder="1" applyAlignment="1">
      <alignment horizontal="center" vertical="center" wrapText="1"/>
    </xf>
    <xf numFmtId="43" fontId="4" fillId="5" borderId="8" xfId="0" applyNumberFormat="1" applyFont="1" applyFill="1" applyBorder="1" applyAlignment="1">
      <alignment horizontal="center" vertical="center" wrapText="1"/>
    </xf>
    <xf numFmtId="0" fontId="0" fillId="5" borderId="0" xfId="0" applyFill="1"/>
    <xf numFmtId="41" fontId="4" fillId="5" borderId="8" xfId="0" applyNumberFormat="1" applyFont="1" applyFill="1" applyBorder="1" applyAlignment="1">
      <alignment horizontal="center" vertical="center" wrapText="1"/>
    </xf>
    <xf numFmtId="43" fontId="0" fillId="0" borderId="0" xfId="0" applyNumberFormat="1" applyProtection="1"/>
    <xf numFmtId="0" fontId="4" fillId="2" borderId="8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19" borderId="37" xfId="0" applyFont="1" applyFill="1" applyBorder="1" applyAlignment="1">
      <alignment vertical="center"/>
    </xf>
    <xf numFmtId="0" fontId="2" fillId="19" borderId="1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5" fillId="0" borderId="1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/>
      <protection locked="0"/>
    </xf>
    <xf numFmtId="0" fontId="5" fillId="4" borderId="14" xfId="1" applyFill="1" applyBorder="1" applyAlignment="1" applyProtection="1">
      <alignment horizontal="center"/>
      <protection locked="0"/>
    </xf>
    <xf numFmtId="0" fontId="14" fillId="4" borderId="14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 wrapText="1"/>
    </xf>
    <xf numFmtId="14" fontId="14" fillId="4" borderId="14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3" fillId="3" borderId="10" xfId="3" applyFont="1" applyFill="1" applyBorder="1" applyAlignment="1">
      <alignment horizontal="center" vertical="center" wrapText="1"/>
    </xf>
    <xf numFmtId="9" fontId="13" fillId="3" borderId="1" xfId="3" applyFont="1" applyFill="1" applyBorder="1" applyAlignment="1">
      <alignment horizontal="center" vertical="center" wrapText="1"/>
    </xf>
    <xf numFmtId="9" fontId="13" fillId="3" borderId="8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9" fontId="13" fillId="3" borderId="12" xfId="3" applyFont="1" applyFill="1" applyBorder="1" applyAlignment="1">
      <alignment horizontal="center" vertical="center" wrapText="1"/>
    </xf>
    <xf numFmtId="9" fontId="13" fillId="3" borderId="13" xfId="3" applyFont="1" applyFill="1" applyBorder="1" applyAlignment="1">
      <alignment horizontal="center" vertical="center" wrapText="1"/>
    </xf>
    <xf numFmtId="9" fontId="13" fillId="3" borderId="6" xfId="3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/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/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 vertical="center" wrapText="1"/>
    </xf>
    <xf numFmtId="43" fontId="4" fillId="0" borderId="4" xfId="0" applyNumberFormat="1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43" fontId="4" fillId="2" borderId="4" xfId="0" applyNumberFormat="1" applyFont="1" applyFill="1" applyBorder="1" applyAlignment="1">
      <alignment horizontal="center" vertical="center" wrapText="1"/>
    </xf>
    <xf numFmtId="0" fontId="30" fillId="6" borderId="0" xfId="4" applyFont="1" applyFill="1" applyAlignment="1">
      <alignment horizontal="right"/>
    </xf>
    <xf numFmtId="0" fontId="31" fillId="6" borderId="0" xfId="4" applyFont="1" applyFill="1" applyAlignment="1">
      <alignment horizontal="center" wrapText="1"/>
    </xf>
    <xf numFmtId="0" fontId="28" fillId="6" borderId="0" xfId="4" applyFill="1" applyAlignment="1">
      <alignment horizontal="center" wrapText="1"/>
    </xf>
    <xf numFmtId="17" fontId="31" fillId="6" borderId="0" xfId="4" applyNumberFormat="1" applyFont="1" applyFill="1" applyAlignment="1">
      <alignment horizontal="center"/>
    </xf>
    <xf numFmtId="0" fontId="31" fillId="6" borderId="0" xfId="4" applyFont="1" applyFill="1" applyAlignment="1">
      <alignment horizontal="center"/>
    </xf>
    <xf numFmtId="0" fontId="29" fillId="6" borderId="0" xfId="4" applyFont="1" applyFill="1" applyAlignment="1">
      <alignment horizontal="right"/>
    </xf>
    <xf numFmtId="0" fontId="27" fillId="6" borderId="18" xfId="4" applyFont="1" applyFill="1" applyBorder="1" applyAlignment="1">
      <alignment horizontal="center" vertical="top" wrapText="1"/>
    </xf>
    <xf numFmtId="0" fontId="27" fillId="5" borderId="18" xfId="4" applyFont="1" applyFill="1" applyBorder="1" applyAlignment="1">
      <alignment horizontal="center" vertical="top" wrapText="1"/>
    </xf>
  </cellXfs>
  <cellStyles count="34">
    <cellStyle name="Акцент1 2" xfId="6"/>
    <cellStyle name="Акцент2 2" xfId="7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Гиперссылка" xfId="1" builtinId="8"/>
    <cellStyle name="Гиперссылка 2" xfId="15"/>
    <cellStyle name="Заголовок 1 2" xfId="16"/>
    <cellStyle name="Заголовок 2 2" xfId="17"/>
    <cellStyle name="Заголовок 3 2" xfId="18"/>
    <cellStyle name="Заголовок 4 2" xfId="19"/>
    <cellStyle name="Итог 2" xfId="20"/>
    <cellStyle name="Контрольная ячейка 2" xfId="21"/>
    <cellStyle name="Название 2" xfId="22"/>
    <cellStyle name="Нейтральный 2" xfId="23"/>
    <cellStyle name="Обычный" xfId="0" builtinId="0"/>
    <cellStyle name="Обычный 2" xfId="4"/>
    <cellStyle name="Обычный 2 2" xfId="24"/>
    <cellStyle name="Обычный 2 3" xfId="5"/>
    <cellStyle name="Обычный 3" xfId="25"/>
    <cellStyle name="Плохой 2" xfId="26"/>
    <cellStyle name="Пояснение 2" xfId="27"/>
    <cellStyle name="Примечание 2" xfId="28"/>
    <cellStyle name="Процентный" xfId="3" builtinId="5"/>
    <cellStyle name="Процентный 2" xfId="29"/>
    <cellStyle name="Связанная ячейка 2" xfId="30"/>
    <cellStyle name="Стиль 1" xfId="31"/>
    <cellStyle name="Текст предупреждения 2" xfId="32"/>
    <cellStyle name="Финансовый" xfId="2" builtinId="3"/>
    <cellStyle name="Хороши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y41/Desktop/&#1044;&#1051;&#1071;%20&#1056;&#1040;&#1041;&#1054;&#1058;&#1067;/&#1044;&#1086;%2015.10%20&#1086;&#1090;&#1095;&#1077;&#1090;%20&#1087;&#1086;%20&#1079;&#1072;&#1082;&#1091;&#1087;&#1082;&#1072;&#1084;/&#1054;&#1090;&#1095;&#1077;&#1090;%202015%20&#1075;&#1086;&#1076;/&#1057;&#1074;&#1086;&#1076;%201,2,3%20&#1092;&#1086;&#1088;&#1084;&#1099;%20&#1043;&#1086;&#1089;&#1099;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"/>
      <sheetName val="Госвет"/>
      <sheetName val="ГЖИ"/>
      <sheetName val="ГК ЧС"/>
      <sheetName val="ГС"/>
      <sheetName val="КСП"/>
      <sheetName val="Минздрав"/>
      <sheetName val="Минимущ"/>
      <sheetName val="Мининформ"/>
      <sheetName val="Минкульт"/>
      <sheetName val="Минобр"/>
      <sheetName val="Минприр"/>
      <sheetName val="Минсельхоз"/>
      <sheetName val="минстрой"/>
      <sheetName val="минтранс"/>
      <sheetName val="минспорт"/>
      <sheetName val="Минфин"/>
      <sheetName val="минюст"/>
      <sheetName val="ГС тарифам"/>
      <sheetName val="госохотрыб"/>
      <sheetName val="ГС занятости"/>
      <sheetName val="Гостех"/>
      <sheetName val="ЦИК"/>
      <sheetName val="Минэк"/>
      <sheetName val="СВОД"/>
      <sheetName val="БЭ"/>
      <sheetName val="Доля"/>
      <sheetName val="Ср. кол-во участников"/>
      <sheetName val="СМП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4">
          <cell r="D14">
            <v>61</v>
          </cell>
          <cell r="E14">
            <v>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10107</v>
          </cell>
          <cell r="L14">
            <v>0</v>
          </cell>
          <cell r="M14">
            <v>2247</v>
          </cell>
          <cell r="N14">
            <v>20</v>
          </cell>
        </row>
        <row r="43">
          <cell r="D43">
            <v>148</v>
          </cell>
          <cell r="E43">
            <v>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23965</v>
          </cell>
          <cell r="L43">
            <v>0</v>
          </cell>
          <cell r="M43">
            <v>6118</v>
          </cell>
          <cell r="N43">
            <v>62</v>
          </cell>
        </row>
      </sheetData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et7@cap.ru" TargetMode="External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1"/>
  <sheetViews>
    <sheetView view="pageBreakPreview" topLeftCell="A71" zoomScale="70" zoomScaleNormal="100" zoomScaleSheetLayoutView="70" workbookViewId="0">
      <selection activeCell="G110" sqref="G110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3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3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3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31" ht="15.6" x14ac:dyDescent="0.3">
      <c r="A4" s="1"/>
    </row>
    <row r="5" spans="1:3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3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3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3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3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31" ht="15.6" x14ac:dyDescent="0.3">
      <c r="A10" s="2"/>
    </row>
    <row r="11" spans="1:31" ht="15.6" x14ac:dyDescent="0.3">
      <c r="A11" s="32" t="s">
        <v>8</v>
      </c>
      <c r="B11" s="32"/>
    </row>
    <row r="12" spans="1:31" ht="62.4" x14ac:dyDescent="0.3">
      <c r="A12" s="32" t="s">
        <v>9</v>
      </c>
      <c r="B12" s="272" t="s">
        <v>120</v>
      </c>
      <c r="C12" s="272"/>
      <c r="D12" s="272"/>
      <c r="E12" s="272"/>
      <c r="F12" s="272"/>
      <c r="G12" s="272"/>
      <c r="H12" s="272"/>
      <c r="I12" s="272"/>
      <c r="J12" s="272"/>
      <c r="K12" s="26"/>
    </row>
    <row r="13" spans="1:31" ht="15.6" x14ac:dyDescent="0.3">
      <c r="A13" s="32"/>
      <c r="B13" s="4"/>
      <c r="K13" s="26"/>
    </row>
    <row r="14" spans="1:31" ht="15.6" x14ac:dyDescent="0.3">
      <c r="A14" s="32" t="s">
        <v>10</v>
      </c>
      <c r="B14" s="272" t="s">
        <v>121</v>
      </c>
      <c r="C14" s="272"/>
      <c r="D14" s="272"/>
      <c r="E14" s="272"/>
      <c r="F14" s="272"/>
      <c r="G14" s="272"/>
      <c r="H14" s="272"/>
      <c r="I14" s="272"/>
      <c r="J14" s="272"/>
      <c r="K14" s="26"/>
    </row>
    <row r="15" spans="1:31" ht="15.6" x14ac:dyDescent="0.3">
      <c r="A15" s="2"/>
      <c r="K15" s="26"/>
    </row>
    <row r="16" spans="1:3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M16" s="267" t="s">
        <v>272</v>
      </c>
      <c r="N16" s="267"/>
      <c r="O16" s="267"/>
      <c r="P16" s="267"/>
      <c r="Q16" s="267"/>
      <c r="R16" s="267"/>
      <c r="S16" s="267"/>
      <c r="T16" s="267"/>
      <c r="U16" s="267"/>
      <c r="W16" s="267" t="s">
        <v>273</v>
      </c>
      <c r="X16" s="267"/>
      <c r="Y16" s="267"/>
      <c r="Z16" s="267"/>
      <c r="AA16" s="267"/>
      <c r="AB16" s="267"/>
      <c r="AC16" s="267"/>
      <c r="AD16" s="267"/>
      <c r="AE16" s="267"/>
    </row>
    <row r="17" spans="1:31" ht="15.75" customHeight="1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  <c r="M17" s="36" t="s">
        <v>14</v>
      </c>
      <c r="N17" s="268" t="s">
        <v>16</v>
      </c>
      <c r="O17" s="269"/>
      <c r="P17" s="269"/>
      <c r="Q17" s="269"/>
      <c r="R17" s="269"/>
      <c r="S17" s="269"/>
      <c r="T17" s="269"/>
      <c r="U17" s="270"/>
      <c r="W17" s="36" t="s">
        <v>14</v>
      </c>
      <c r="X17" s="268" t="s">
        <v>16</v>
      </c>
      <c r="Y17" s="269"/>
      <c r="Z17" s="269"/>
      <c r="AA17" s="269"/>
      <c r="AB17" s="269"/>
      <c r="AC17" s="269"/>
      <c r="AD17" s="269"/>
      <c r="AE17" s="270"/>
    </row>
    <row r="18" spans="1:3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  <c r="M18" s="38" t="s">
        <v>15</v>
      </c>
      <c r="N18" s="268" t="s">
        <v>17</v>
      </c>
      <c r="O18" s="269"/>
      <c r="P18" s="270"/>
      <c r="Q18" s="264" t="s">
        <v>18</v>
      </c>
      <c r="R18" s="264" t="s">
        <v>19</v>
      </c>
      <c r="S18" s="264" t="s">
        <v>20</v>
      </c>
      <c r="T18" s="268" t="s">
        <v>21</v>
      </c>
      <c r="U18" s="270"/>
      <c r="W18" s="38" t="s">
        <v>15</v>
      </c>
      <c r="X18" s="268" t="s">
        <v>17</v>
      </c>
      <c r="Y18" s="269"/>
      <c r="Z18" s="270"/>
      <c r="AA18" s="264" t="s">
        <v>18</v>
      </c>
      <c r="AB18" s="264" t="s">
        <v>19</v>
      </c>
      <c r="AC18" s="264" t="s">
        <v>20</v>
      </c>
      <c r="AD18" s="268" t="s">
        <v>21</v>
      </c>
      <c r="AE18" s="270"/>
    </row>
    <row r="19" spans="1:31" ht="185.4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  <c r="M19" s="146"/>
      <c r="N19" s="8" t="s">
        <v>22</v>
      </c>
      <c r="O19" s="8" t="s">
        <v>23</v>
      </c>
      <c r="P19" s="8" t="s">
        <v>274</v>
      </c>
      <c r="Q19" s="265"/>
      <c r="R19" s="265"/>
      <c r="S19" s="265"/>
      <c r="T19" s="8" t="s">
        <v>275</v>
      </c>
      <c r="U19" s="8" t="s">
        <v>26</v>
      </c>
      <c r="W19" s="146"/>
      <c r="X19" s="8" t="s">
        <v>22</v>
      </c>
      <c r="Y19" s="8" t="s">
        <v>23</v>
      </c>
      <c r="Z19" s="8" t="s">
        <v>274</v>
      </c>
      <c r="AA19" s="265"/>
      <c r="AB19" s="265"/>
      <c r="AC19" s="265"/>
      <c r="AD19" s="8" t="s">
        <v>275</v>
      </c>
      <c r="AE19" s="8" t="s">
        <v>26</v>
      </c>
    </row>
    <row r="20" spans="1:31" ht="15" thickBot="1" x14ac:dyDescent="0.35">
      <c r="A20" s="3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M20" s="37">
        <v>3</v>
      </c>
      <c r="N20" s="8">
        <v>4</v>
      </c>
      <c r="O20" s="8">
        <v>5</v>
      </c>
      <c r="P20" s="8">
        <v>6</v>
      </c>
      <c r="Q20" s="8">
        <v>7</v>
      </c>
      <c r="R20" s="8">
        <v>8</v>
      </c>
      <c r="S20" s="8">
        <v>9</v>
      </c>
      <c r="T20" s="8">
        <v>10</v>
      </c>
      <c r="U20" s="8">
        <v>11</v>
      </c>
      <c r="W20" s="37">
        <v>3</v>
      </c>
      <c r="X20" s="8">
        <v>4</v>
      </c>
      <c r="Y20" s="8">
        <v>5</v>
      </c>
      <c r="Z20" s="8">
        <v>6</v>
      </c>
      <c r="AA20" s="8">
        <v>7</v>
      </c>
      <c r="AB20" s="8">
        <v>8</v>
      </c>
      <c r="AC20" s="8">
        <v>9</v>
      </c>
      <c r="AD20" s="8">
        <v>10</v>
      </c>
      <c r="AE20" s="8">
        <v>11</v>
      </c>
    </row>
    <row r="21" spans="1:3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3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31" ht="53.4" thickBot="1" x14ac:dyDescent="0.35">
      <c r="A23" s="10" t="s">
        <v>29</v>
      </c>
      <c r="B23" s="8">
        <v>101</v>
      </c>
      <c r="C23" s="35">
        <v>186</v>
      </c>
      <c r="D23" s="35">
        <v>1</v>
      </c>
      <c r="E23" s="35">
        <v>0</v>
      </c>
      <c r="F23" s="35">
        <v>0</v>
      </c>
      <c r="G23" s="35">
        <v>19</v>
      </c>
      <c r="H23" s="35">
        <v>0</v>
      </c>
      <c r="I23" s="35">
        <v>0</v>
      </c>
      <c r="J23" s="35">
        <v>15</v>
      </c>
      <c r="K23" s="35">
        <v>151</v>
      </c>
      <c r="M23" s="147">
        <f>N23+O23+P23+Q23+R23+S23+T23+U23</f>
        <v>101</v>
      </c>
      <c r="N23" s="33"/>
      <c r="O23" s="33"/>
      <c r="P23" s="33"/>
      <c r="Q23" s="33">
        <f>1+1+1+1+1+1+1+1+1+1+1+1+1+1+1</f>
        <v>15</v>
      </c>
      <c r="R23" s="33"/>
      <c r="S23" s="33"/>
      <c r="T23" s="33">
        <f>1+1+1+1+1+1+1+1+1+1+1+1</f>
        <v>12</v>
      </c>
      <c r="U23" s="33">
        <v>74</v>
      </c>
      <c r="W23" s="147">
        <f>AA23+AD23+AE23+X23</f>
        <v>85</v>
      </c>
      <c r="X23" s="33">
        <v>1</v>
      </c>
      <c r="Y23" s="33"/>
      <c r="Z23" s="33"/>
      <c r="AA23" s="33">
        <v>4</v>
      </c>
      <c r="AB23" s="33"/>
      <c r="AC23" s="33"/>
      <c r="AD23" s="33">
        <v>3</v>
      </c>
      <c r="AE23" s="33">
        <v>77</v>
      </c>
    </row>
    <row r="24" spans="1:31" ht="40.200000000000003" thickBot="1" x14ac:dyDescent="0.35">
      <c r="A24" s="10" t="s">
        <v>277</v>
      </c>
      <c r="B24" s="8">
        <v>102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M24" s="147"/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W24" s="34"/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</row>
    <row r="25" spans="1:31" ht="40.200000000000003" thickBot="1" x14ac:dyDescent="0.35">
      <c r="A25" s="10" t="s">
        <v>278</v>
      </c>
      <c r="B25" s="8">
        <v>103</v>
      </c>
      <c r="C25" s="35">
        <v>6</v>
      </c>
      <c r="D25" s="35">
        <v>0</v>
      </c>
      <c r="E25" s="35">
        <v>0</v>
      </c>
      <c r="F25" s="35">
        <v>0</v>
      </c>
      <c r="G25" s="35">
        <v>6</v>
      </c>
      <c r="H25" s="35">
        <v>0</v>
      </c>
      <c r="I25" s="35">
        <v>0</v>
      </c>
      <c r="J25" s="35">
        <v>0</v>
      </c>
      <c r="K25" s="35">
        <v>0</v>
      </c>
      <c r="M25" s="34">
        <f>N25+O25+P25+Q25+R25+S25</f>
        <v>4</v>
      </c>
      <c r="N25" s="35"/>
      <c r="O25" s="35"/>
      <c r="P25" s="35"/>
      <c r="Q25" s="35">
        <f>1+1+1+1</f>
        <v>4</v>
      </c>
      <c r="R25" s="35"/>
      <c r="S25" s="35"/>
      <c r="T25" s="35">
        <v>0</v>
      </c>
      <c r="U25" s="35">
        <v>0</v>
      </c>
      <c r="W25" s="34">
        <f>AA25</f>
        <v>2</v>
      </c>
      <c r="X25" s="35"/>
      <c r="Y25" s="35"/>
      <c r="Z25" s="35"/>
      <c r="AA25" s="35">
        <v>2</v>
      </c>
      <c r="AB25" s="35"/>
      <c r="AC25" s="35"/>
      <c r="AD25" s="35">
        <v>0</v>
      </c>
      <c r="AE25" s="35">
        <v>0</v>
      </c>
    </row>
    <row r="26" spans="1:31" ht="53.4" thickBot="1" x14ac:dyDescent="0.35">
      <c r="A26" s="10" t="s">
        <v>279</v>
      </c>
      <c r="B26" s="8">
        <v>104</v>
      </c>
      <c r="C26" s="35">
        <v>1</v>
      </c>
      <c r="D26" s="35"/>
      <c r="E26" s="35"/>
      <c r="F26" s="35"/>
      <c r="G26" s="35">
        <v>1</v>
      </c>
      <c r="H26" s="35"/>
      <c r="I26" s="35"/>
      <c r="J26" s="35"/>
      <c r="K26" s="35"/>
      <c r="M26" s="34">
        <f>N26+O26+P26+Q26+R26+S26</f>
        <v>1</v>
      </c>
      <c r="N26" s="35"/>
      <c r="O26" s="35"/>
      <c r="P26" s="35"/>
      <c r="Q26" s="35">
        <f>1</f>
        <v>1</v>
      </c>
      <c r="R26" s="35"/>
      <c r="S26" s="35"/>
      <c r="T26" s="35">
        <v>0</v>
      </c>
      <c r="U26" s="35">
        <v>0</v>
      </c>
      <c r="W26" s="34"/>
      <c r="X26" s="35"/>
      <c r="Y26" s="35"/>
      <c r="Z26" s="35"/>
      <c r="AA26" s="35"/>
      <c r="AB26" s="35"/>
      <c r="AC26" s="35"/>
      <c r="AD26" s="35">
        <v>0</v>
      </c>
      <c r="AE26" s="35">
        <v>0</v>
      </c>
    </row>
    <row r="27" spans="1:31" ht="66.599999999999994" thickBot="1" x14ac:dyDescent="0.35">
      <c r="A27" s="10" t="s">
        <v>280</v>
      </c>
      <c r="B27" s="8">
        <v>105</v>
      </c>
      <c r="C27" s="35">
        <v>1</v>
      </c>
      <c r="D27" s="35"/>
      <c r="E27" s="35"/>
      <c r="F27" s="35"/>
      <c r="G27" s="35">
        <v>1</v>
      </c>
      <c r="H27" s="35"/>
      <c r="I27" s="35"/>
      <c r="J27" s="35"/>
      <c r="K27" s="35"/>
      <c r="M27" s="34">
        <f t="shared" ref="M27:M28" si="0">N27+O27+P27+Q27+R27+S27</f>
        <v>1</v>
      </c>
      <c r="N27" s="35"/>
      <c r="O27" s="35"/>
      <c r="P27" s="35"/>
      <c r="Q27" s="35">
        <f>1</f>
        <v>1</v>
      </c>
      <c r="R27" s="35"/>
      <c r="S27" s="35"/>
      <c r="T27" s="35">
        <v>0</v>
      </c>
      <c r="U27" s="35">
        <v>0</v>
      </c>
      <c r="W27" s="34"/>
      <c r="X27" s="35"/>
      <c r="Y27" s="35"/>
      <c r="Z27" s="35"/>
      <c r="AA27" s="35"/>
      <c r="AB27" s="35"/>
      <c r="AC27" s="35"/>
      <c r="AD27" s="35">
        <v>0</v>
      </c>
      <c r="AE27" s="35">
        <v>0</v>
      </c>
    </row>
    <row r="28" spans="1:31" ht="53.4" thickBot="1" x14ac:dyDescent="0.35">
      <c r="A28" s="10" t="s">
        <v>34</v>
      </c>
      <c r="B28" s="8">
        <v>106</v>
      </c>
      <c r="C28" s="35"/>
      <c r="D28" s="35"/>
      <c r="E28" s="35"/>
      <c r="F28" s="35"/>
      <c r="G28" s="35"/>
      <c r="H28" s="35"/>
      <c r="I28" s="35"/>
      <c r="J28" s="35"/>
      <c r="K28" s="35"/>
      <c r="M28" s="34">
        <f t="shared" si="0"/>
        <v>0</v>
      </c>
      <c r="N28" s="35"/>
      <c r="O28" s="35"/>
      <c r="P28" s="35"/>
      <c r="Q28" s="35"/>
      <c r="R28" s="35"/>
      <c r="S28" s="35"/>
      <c r="T28" s="35">
        <v>0</v>
      </c>
      <c r="U28" s="35">
        <v>0</v>
      </c>
      <c r="W28" s="34"/>
      <c r="X28" s="35"/>
      <c r="Y28" s="35"/>
      <c r="Z28" s="35"/>
      <c r="AA28" s="35"/>
      <c r="AB28" s="35"/>
      <c r="AC28" s="35"/>
      <c r="AD28" s="35">
        <v>0</v>
      </c>
      <c r="AE28" s="35">
        <v>0</v>
      </c>
    </row>
    <row r="29" spans="1:31" ht="27" thickBot="1" x14ac:dyDescent="0.35">
      <c r="A29" s="10" t="s">
        <v>281</v>
      </c>
      <c r="B29" s="8">
        <v>107</v>
      </c>
      <c r="C29" s="35"/>
      <c r="D29" s="35"/>
      <c r="E29" s="35"/>
      <c r="F29" s="35"/>
      <c r="G29" s="35"/>
      <c r="H29" s="35"/>
      <c r="I29" s="35"/>
      <c r="J29" s="35"/>
      <c r="K29" s="35"/>
      <c r="M29" s="44">
        <f>N29+O29+P29+Q29</f>
        <v>0</v>
      </c>
      <c r="N29" s="35"/>
      <c r="O29" s="35"/>
      <c r="P29" s="35"/>
      <c r="Q29" s="35"/>
      <c r="R29" s="35">
        <v>0</v>
      </c>
      <c r="S29" s="35">
        <v>0</v>
      </c>
      <c r="T29" s="35">
        <v>0</v>
      </c>
      <c r="U29" s="35">
        <v>0</v>
      </c>
      <c r="W29" s="44"/>
      <c r="X29" s="35"/>
      <c r="Y29" s="35"/>
      <c r="Z29" s="35"/>
      <c r="AA29" s="35"/>
      <c r="AB29" s="35">
        <v>0</v>
      </c>
      <c r="AC29" s="35">
        <v>0</v>
      </c>
      <c r="AD29" s="35">
        <v>0</v>
      </c>
      <c r="AE29" s="35">
        <v>0</v>
      </c>
    </row>
    <row r="30" spans="1:31" ht="27" thickBot="1" x14ac:dyDescent="0.35">
      <c r="A30" s="10" t="s">
        <v>282</v>
      </c>
      <c r="B30" s="8">
        <v>108</v>
      </c>
      <c r="C30" s="35"/>
      <c r="D30" s="35"/>
      <c r="E30" s="35"/>
      <c r="F30" s="35"/>
      <c r="G30" s="35"/>
      <c r="H30" s="35"/>
      <c r="I30" s="35"/>
      <c r="J30" s="35"/>
      <c r="K30" s="35"/>
      <c r="M30" s="44">
        <f t="shared" ref="M30:M31" si="1">N30+O30+P30+Q30</f>
        <v>0</v>
      </c>
      <c r="N30" s="35"/>
      <c r="O30" s="35"/>
      <c r="P30" s="35"/>
      <c r="Q30" s="35"/>
      <c r="R30" s="35">
        <v>0</v>
      </c>
      <c r="S30" s="35">
        <v>0</v>
      </c>
      <c r="T30" s="35">
        <v>0</v>
      </c>
      <c r="U30" s="35">
        <v>0</v>
      </c>
      <c r="W30" s="44"/>
      <c r="X30" s="35"/>
      <c r="Y30" s="35"/>
      <c r="Z30" s="35"/>
      <c r="AA30" s="35"/>
      <c r="AB30" s="35">
        <v>0</v>
      </c>
      <c r="AC30" s="35">
        <v>0</v>
      </c>
      <c r="AD30" s="35">
        <v>0</v>
      </c>
      <c r="AE30" s="35">
        <v>0</v>
      </c>
    </row>
    <row r="31" spans="1:31" ht="40.200000000000003" thickBot="1" x14ac:dyDescent="0.35">
      <c r="A31" s="10" t="s">
        <v>283</v>
      </c>
      <c r="B31" s="8">
        <v>109</v>
      </c>
      <c r="C31" s="35"/>
      <c r="D31" s="35"/>
      <c r="E31" s="35"/>
      <c r="F31" s="35"/>
      <c r="G31" s="35"/>
      <c r="H31" s="35"/>
      <c r="I31" s="35"/>
      <c r="J31" s="35"/>
      <c r="K31" s="35"/>
      <c r="M31" s="44">
        <f t="shared" si="1"/>
        <v>0</v>
      </c>
      <c r="N31" s="35"/>
      <c r="O31" s="35"/>
      <c r="P31" s="35"/>
      <c r="Q31" s="35"/>
      <c r="R31" s="35">
        <v>0</v>
      </c>
      <c r="S31" s="35">
        <v>0</v>
      </c>
      <c r="T31" s="35">
        <v>0</v>
      </c>
      <c r="U31" s="35">
        <v>0</v>
      </c>
      <c r="W31" s="44"/>
      <c r="X31" s="35"/>
      <c r="Y31" s="35"/>
      <c r="Z31" s="35"/>
      <c r="AA31" s="35"/>
      <c r="AB31" s="35">
        <v>0</v>
      </c>
      <c r="AC31" s="35">
        <v>0</v>
      </c>
      <c r="AD31" s="35">
        <v>0</v>
      </c>
      <c r="AE31" s="35">
        <v>0</v>
      </c>
    </row>
    <row r="32" spans="1:31" ht="27" thickBot="1" x14ac:dyDescent="0.35">
      <c r="A32" s="10" t="s">
        <v>284</v>
      </c>
      <c r="B32" s="8">
        <v>110</v>
      </c>
      <c r="C32" s="35">
        <v>99</v>
      </c>
      <c r="D32" s="35">
        <v>1</v>
      </c>
      <c r="E32" s="35">
        <v>0</v>
      </c>
      <c r="F32" s="35">
        <v>0</v>
      </c>
      <c r="G32" s="35">
        <v>18</v>
      </c>
      <c r="H32" s="35">
        <v>0</v>
      </c>
      <c r="I32" s="35">
        <v>0</v>
      </c>
      <c r="J32" s="35">
        <v>3</v>
      </c>
      <c r="K32" s="35">
        <v>77</v>
      </c>
      <c r="M32" s="34">
        <f>SUM(N32:U32)</f>
        <v>14</v>
      </c>
      <c r="N32" s="35"/>
      <c r="O32" s="35"/>
      <c r="P32" s="35"/>
      <c r="Q32" s="35">
        <f>1+1+1+1+1+1+1+1+1+1+1+1+1+1</f>
        <v>14</v>
      </c>
      <c r="R32" s="35"/>
      <c r="S32" s="35"/>
      <c r="T32" s="35"/>
      <c r="U32" s="35"/>
      <c r="W32" s="34">
        <f>AA32+AD32+AE32+X32</f>
        <v>85</v>
      </c>
      <c r="X32" s="35">
        <v>1</v>
      </c>
      <c r="Y32" s="35"/>
      <c r="Z32" s="35"/>
      <c r="AA32" s="35">
        <v>4</v>
      </c>
      <c r="AB32" s="35"/>
      <c r="AC32" s="35"/>
      <c r="AD32" s="35">
        <v>3</v>
      </c>
      <c r="AE32" s="35">
        <v>77</v>
      </c>
    </row>
    <row r="33" spans="1:31" ht="53.4" thickBot="1" x14ac:dyDescent="0.35">
      <c r="A33" s="10" t="s">
        <v>285</v>
      </c>
      <c r="B33" s="8">
        <v>111</v>
      </c>
      <c r="C33" s="35">
        <v>5</v>
      </c>
      <c r="D33" s="35">
        <v>0</v>
      </c>
      <c r="E33" s="35">
        <v>0</v>
      </c>
      <c r="F33" s="35">
        <v>0</v>
      </c>
      <c r="G33" s="35">
        <v>5</v>
      </c>
      <c r="H33" s="35">
        <v>0</v>
      </c>
      <c r="I33" s="35">
        <v>0</v>
      </c>
      <c r="J33" s="35">
        <v>0</v>
      </c>
      <c r="K33" s="35">
        <v>0</v>
      </c>
      <c r="M33" s="34">
        <f>SUM(N33:S33)</f>
        <v>3</v>
      </c>
      <c r="N33" s="35"/>
      <c r="O33" s="35"/>
      <c r="P33" s="35"/>
      <c r="Q33" s="35">
        <f>1+1+1</f>
        <v>3</v>
      </c>
      <c r="R33" s="35"/>
      <c r="S33" s="35"/>
      <c r="T33" s="35">
        <v>0</v>
      </c>
      <c r="U33" s="35">
        <v>0</v>
      </c>
      <c r="W33" s="34">
        <f>AA33</f>
        <v>2</v>
      </c>
      <c r="X33" s="35"/>
      <c r="Y33" s="35"/>
      <c r="Z33" s="35"/>
      <c r="AA33" s="35">
        <v>2</v>
      </c>
      <c r="AB33" s="35"/>
      <c r="AC33" s="35"/>
      <c r="AD33" s="35">
        <v>0</v>
      </c>
      <c r="AE33" s="35">
        <v>0</v>
      </c>
    </row>
    <row r="34" spans="1:31" ht="40.200000000000003" thickBot="1" x14ac:dyDescent="0.35">
      <c r="A34" s="10" t="s">
        <v>286</v>
      </c>
      <c r="B34" s="8">
        <v>112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M34" s="34">
        <f>SUM(N34:Q34)</f>
        <v>0</v>
      </c>
      <c r="N34" s="35"/>
      <c r="O34" s="35"/>
      <c r="P34" s="35"/>
      <c r="Q34" s="35"/>
      <c r="R34" s="35">
        <v>0</v>
      </c>
      <c r="S34" s="35">
        <v>0</v>
      </c>
      <c r="T34" s="35">
        <v>0</v>
      </c>
      <c r="U34" s="35">
        <v>0</v>
      </c>
      <c r="W34" s="34"/>
      <c r="X34" s="35"/>
      <c r="Y34" s="35"/>
      <c r="Z34" s="35"/>
      <c r="AA34" s="35"/>
      <c r="AB34" s="35">
        <v>0</v>
      </c>
      <c r="AC34" s="35">
        <v>0</v>
      </c>
      <c r="AD34" s="35">
        <v>0</v>
      </c>
      <c r="AE34" s="35">
        <v>0</v>
      </c>
    </row>
    <row r="35" spans="1:31" ht="40.200000000000003" thickBot="1" x14ac:dyDescent="0.35">
      <c r="A35" s="10" t="s">
        <v>287</v>
      </c>
      <c r="B35" s="8">
        <v>113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M35" s="34">
        <f>SUM(N35:Q35)</f>
        <v>0</v>
      </c>
      <c r="N35" s="35"/>
      <c r="O35" s="35"/>
      <c r="P35" s="35"/>
      <c r="Q35" s="35"/>
      <c r="R35" s="35">
        <v>0</v>
      </c>
      <c r="S35" s="35">
        <v>0</v>
      </c>
      <c r="T35" s="35">
        <v>0</v>
      </c>
      <c r="U35" s="35">
        <v>0</v>
      </c>
      <c r="W35" s="34"/>
      <c r="X35" s="35"/>
      <c r="Y35" s="35"/>
      <c r="Z35" s="35"/>
      <c r="AA35" s="35"/>
      <c r="AB35" s="35">
        <v>0</v>
      </c>
      <c r="AC35" s="35">
        <v>0</v>
      </c>
      <c r="AD35" s="35">
        <v>0</v>
      </c>
      <c r="AE35" s="35">
        <v>0</v>
      </c>
    </row>
    <row r="36" spans="1:31" ht="40.200000000000003" thickBot="1" x14ac:dyDescent="0.35">
      <c r="A36" s="10" t="s">
        <v>288</v>
      </c>
      <c r="B36" s="8">
        <v>114</v>
      </c>
      <c r="C36" s="35">
        <v>185</v>
      </c>
      <c r="D36" s="35">
        <v>1</v>
      </c>
      <c r="E36" s="35">
        <v>0</v>
      </c>
      <c r="F36" s="35">
        <v>0</v>
      </c>
      <c r="G36" s="35">
        <v>18</v>
      </c>
      <c r="H36" s="35">
        <v>0</v>
      </c>
      <c r="I36" s="35">
        <v>0</v>
      </c>
      <c r="J36" s="35">
        <v>15</v>
      </c>
      <c r="K36" s="35">
        <v>151</v>
      </c>
      <c r="M36" s="34">
        <f>SUM(N36:U36)</f>
        <v>100</v>
      </c>
      <c r="N36" s="35"/>
      <c r="O36" s="35"/>
      <c r="P36" s="35"/>
      <c r="Q36" s="35">
        <f>Q32</f>
        <v>14</v>
      </c>
      <c r="R36" s="35"/>
      <c r="S36" s="35"/>
      <c r="T36" s="35">
        <f>T23</f>
        <v>12</v>
      </c>
      <c r="U36" s="35">
        <f>U23</f>
        <v>74</v>
      </c>
      <c r="W36" s="34">
        <f>AA36+AD36+AE36+X36</f>
        <v>85</v>
      </c>
      <c r="X36" s="35">
        <v>1</v>
      </c>
      <c r="Y36" s="35"/>
      <c r="Z36" s="35"/>
      <c r="AA36" s="35">
        <v>4</v>
      </c>
      <c r="AB36" s="35"/>
      <c r="AC36" s="35"/>
      <c r="AD36" s="35">
        <v>3</v>
      </c>
      <c r="AE36" s="35">
        <v>77</v>
      </c>
    </row>
    <row r="37" spans="1:31" x14ac:dyDescent="0.3">
      <c r="A37" s="12" t="s">
        <v>289</v>
      </c>
      <c r="B37" s="264">
        <v>115</v>
      </c>
      <c r="C37" s="262">
        <v>0</v>
      </c>
      <c r="D37" s="262">
        <v>0</v>
      </c>
      <c r="E37" s="262">
        <v>0</v>
      </c>
      <c r="F37" s="262">
        <v>0</v>
      </c>
      <c r="G37" s="262">
        <v>0</v>
      </c>
      <c r="H37" s="262">
        <v>0</v>
      </c>
      <c r="I37" s="262">
        <v>0</v>
      </c>
      <c r="J37" s="262">
        <v>0</v>
      </c>
      <c r="K37" s="262">
        <v>0</v>
      </c>
      <c r="M37" s="262">
        <f>SUM(N37:U38)</f>
        <v>0</v>
      </c>
      <c r="N37" s="262"/>
      <c r="O37" s="262"/>
      <c r="P37" s="262"/>
      <c r="Q37" s="262"/>
      <c r="R37" s="262"/>
      <c r="S37" s="262"/>
      <c r="T37" s="262"/>
      <c r="U37" s="262"/>
      <c r="W37" s="262"/>
      <c r="X37" s="262"/>
      <c r="Y37" s="262"/>
      <c r="Z37" s="262"/>
      <c r="AA37" s="262"/>
      <c r="AB37" s="262"/>
      <c r="AC37" s="262"/>
      <c r="AD37" s="262"/>
      <c r="AE37" s="262"/>
    </row>
    <row r="38" spans="1:31" ht="15" thickBot="1" x14ac:dyDescent="0.35">
      <c r="A38" s="13" t="s">
        <v>44</v>
      </c>
      <c r="B38" s="265"/>
      <c r="C38" s="263">
        <v>0</v>
      </c>
      <c r="D38" s="263">
        <v>0</v>
      </c>
      <c r="E38" s="263">
        <v>0</v>
      </c>
      <c r="F38" s="263">
        <v>0</v>
      </c>
      <c r="G38" s="263">
        <v>0</v>
      </c>
      <c r="H38" s="263">
        <v>0</v>
      </c>
      <c r="I38" s="263">
        <v>0</v>
      </c>
      <c r="J38" s="263">
        <v>0</v>
      </c>
      <c r="K38" s="263">
        <v>0</v>
      </c>
      <c r="M38" s="263"/>
      <c r="N38" s="263"/>
      <c r="O38" s="263"/>
      <c r="P38" s="263"/>
      <c r="Q38" s="263"/>
      <c r="R38" s="263"/>
      <c r="S38" s="263"/>
      <c r="T38" s="263"/>
      <c r="U38" s="263"/>
      <c r="W38" s="263"/>
      <c r="X38" s="263"/>
      <c r="Y38" s="263"/>
      <c r="Z38" s="263"/>
      <c r="AA38" s="263"/>
      <c r="AB38" s="263"/>
      <c r="AC38" s="263"/>
      <c r="AD38" s="263"/>
      <c r="AE38" s="263"/>
    </row>
    <row r="39" spans="1:31" ht="15" thickBot="1" x14ac:dyDescent="0.35">
      <c r="A39" s="10" t="s">
        <v>45</v>
      </c>
      <c r="B39" s="8">
        <v>116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M39" s="34">
        <f>SUM(N39:U39)</f>
        <v>0</v>
      </c>
      <c r="N39" s="35"/>
      <c r="O39" s="35"/>
      <c r="P39" s="35"/>
      <c r="Q39" s="35"/>
      <c r="R39" s="35"/>
      <c r="S39" s="35"/>
      <c r="T39" s="35"/>
      <c r="U39" s="35"/>
      <c r="W39" s="34"/>
      <c r="X39" s="35"/>
      <c r="Y39" s="35"/>
      <c r="Z39" s="35"/>
      <c r="AA39" s="35"/>
      <c r="AB39" s="35"/>
      <c r="AC39" s="35"/>
      <c r="AD39" s="35"/>
      <c r="AE39" s="35"/>
    </row>
    <row r="40" spans="1:31" ht="15" thickBot="1" x14ac:dyDescent="0.35">
      <c r="A40" s="10" t="s">
        <v>46</v>
      </c>
      <c r="B40" s="8">
        <v>121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M40" s="34">
        <f t="shared" ref="M40:M41" si="2">SUM(N40:U40)</f>
        <v>0</v>
      </c>
      <c r="N40" s="35"/>
      <c r="O40" s="35"/>
      <c r="P40" s="35"/>
      <c r="Q40" s="35"/>
      <c r="R40" s="35"/>
      <c r="S40" s="35"/>
      <c r="T40" s="35"/>
      <c r="U40" s="35"/>
      <c r="W40" s="34"/>
      <c r="X40" s="35"/>
      <c r="Y40" s="35"/>
      <c r="Z40" s="35"/>
      <c r="AA40" s="35"/>
      <c r="AB40" s="35"/>
      <c r="AC40" s="35"/>
      <c r="AD40" s="35"/>
      <c r="AE40" s="35"/>
    </row>
    <row r="41" spans="1:31" ht="15" thickBot="1" x14ac:dyDescent="0.35">
      <c r="A41" s="10" t="s">
        <v>47</v>
      </c>
      <c r="B41" s="8">
        <v>122</v>
      </c>
      <c r="C41" s="35">
        <v>2</v>
      </c>
      <c r="D41" s="35">
        <v>0</v>
      </c>
      <c r="E41" s="35">
        <v>0</v>
      </c>
      <c r="F41" s="35">
        <v>0</v>
      </c>
      <c r="G41" s="35">
        <v>2</v>
      </c>
      <c r="H41" s="35">
        <v>0</v>
      </c>
      <c r="I41" s="35">
        <v>0</v>
      </c>
      <c r="J41" s="35">
        <v>0</v>
      </c>
      <c r="K41" s="35">
        <v>0</v>
      </c>
      <c r="M41" s="34">
        <f t="shared" si="2"/>
        <v>1</v>
      </c>
      <c r="N41" s="35"/>
      <c r="O41" s="35"/>
      <c r="P41" s="35"/>
      <c r="Q41" s="35">
        <f>1</f>
        <v>1</v>
      </c>
      <c r="R41" s="35"/>
      <c r="S41" s="35"/>
      <c r="T41" s="35"/>
      <c r="U41" s="35"/>
      <c r="W41" s="34">
        <f>AA41</f>
        <v>1</v>
      </c>
      <c r="X41" s="35"/>
      <c r="Y41" s="35"/>
      <c r="Z41" s="35"/>
      <c r="AA41" s="35">
        <v>1</v>
      </c>
      <c r="AB41" s="35"/>
      <c r="AC41" s="35"/>
      <c r="AD41" s="35"/>
      <c r="AE41" s="35"/>
    </row>
    <row r="42" spans="1:31" x14ac:dyDescent="0.3">
      <c r="A42" s="12" t="s">
        <v>48</v>
      </c>
      <c r="B42" s="264">
        <v>123</v>
      </c>
      <c r="C42" s="262">
        <v>2</v>
      </c>
      <c r="D42" s="262">
        <v>0</v>
      </c>
      <c r="E42" s="262">
        <v>0</v>
      </c>
      <c r="F42" s="262">
        <v>0</v>
      </c>
      <c r="G42" s="262">
        <v>2</v>
      </c>
      <c r="H42" s="262">
        <v>0</v>
      </c>
      <c r="I42" s="262">
        <v>0</v>
      </c>
      <c r="J42" s="262">
        <v>0</v>
      </c>
      <c r="K42" s="262">
        <v>0</v>
      </c>
      <c r="M42" s="262">
        <f>SUM(N42:U43)</f>
        <v>1</v>
      </c>
      <c r="N42" s="262"/>
      <c r="O42" s="262"/>
      <c r="P42" s="262"/>
      <c r="Q42" s="262">
        <f>1</f>
        <v>1</v>
      </c>
      <c r="R42" s="262"/>
      <c r="S42" s="262"/>
      <c r="T42" s="262"/>
      <c r="U42" s="262"/>
      <c r="W42" s="262">
        <v>1</v>
      </c>
      <c r="X42" s="262"/>
      <c r="Y42" s="262"/>
      <c r="Z42" s="262"/>
      <c r="AA42" s="262">
        <v>1</v>
      </c>
      <c r="AB42" s="262"/>
      <c r="AC42" s="262"/>
      <c r="AD42" s="262"/>
      <c r="AE42" s="262"/>
    </row>
    <row r="43" spans="1:31" ht="15" thickBot="1" x14ac:dyDescent="0.35">
      <c r="A43" s="13" t="s">
        <v>49</v>
      </c>
      <c r="B43" s="265"/>
      <c r="C43" s="263">
        <v>0</v>
      </c>
      <c r="D43" s="263">
        <v>0</v>
      </c>
      <c r="E43" s="263">
        <v>0</v>
      </c>
      <c r="F43" s="263">
        <v>0</v>
      </c>
      <c r="G43" s="263">
        <v>0</v>
      </c>
      <c r="H43" s="263">
        <v>0</v>
      </c>
      <c r="I43" s="263">
        <v>0</v>
      </c>
      <c r="J43" s="263">
        <v>0</v>
      </c>
      <c r="K43" s="263">
        <v>0</v>
      </c>
      <c r="M43" s="263"/>
      <c r="N43" s="263"/>
      <c r="O43" s="263"/>
      <c r="P43" s="263"/>
      <c r="Q43" s="263"/>
      <c r="R43" s="263"/>
      <c r="S43" s="263"/>
      <c r="T43" s="263"/>
      <c r="U43" s="263"/>
      <c r="W43" s="263"/>
      <c r="X43" s="263"/>
      <c r="Y43" s="263"/>
      <c r="Z43" s="263"/>
      <c r="AA43" s="263"/>
      <c r="AB43" s="263"/>
      <c r="AC43" s="263"/>
      <c r="AD43" s="263"/>
      <c r="AE43" s="263"/>
    </row>
    <row r="44" spans="1:31" ht="27" thickBot="1" x14ac:dyDescent="0.35">
      <c r="A44" s="13" t="s">
        <v>50</v>
      </c>
      <c r="B44" s="8">
        <v>124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M44" s="34">
        <f>SUM(N44:U44)</f>
        <v>0</v>
      </c>
      <c r="N44" s="35"/>
      <c r="O44" s="35"/>
      <c r="P44" s="35"/>
      <c r="Q44" s="35"/>
      <c r="R44" s="35"/>
      <c r="S44" s="35"/>
      <c r="T44" s="35"/>
      <c r="U44" s="35"/>
      <c r="W44" s="34"/>
      <c r="X44" s="35"/>
      <c r="Y44" s="35"/>
      <c r="Z44" s="35"/>
      <c r="AA44" s="35"/>
      <c r="AB44" s="35"/>
      <c r="AC44" s="35"/>
      <c r="AD44" s="35"/>
      <c r="AE44" s="35"/>
    </row>
    <row r="45" spans="1:31" ht="40.200000000000003" thickBot="1" x14ac:dyDescent="0.35">
      <c r="A45" s="13" t="s">
        <v>51</v>
      </c>
      <c r="B45" s="8">
        <v>125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M45" s="34">
        <f t="shared" ref="M45:M46" si="3">SUM(N45:U45)</f>
        <v>0</v>
      </c>
      <c r="N45" s="35"/>
      <c r="O45" s="35"/>
      <c r="P45" s="35"/>
      <c r="Q45" s="35"/>
      <c r="R45" s="35"/>
      <c r="S45" s="35"/>
      <c r="T45" s="35"/>
      <c r="U45" s="35"/>
      <c r="W45" s="34"/>
      <c r="X45" s="35"/>
      <c r="Y45" s="35"/>
      <c r="Z45" s="35"/>
      <c r="AA45" s="35"/>
      <c r="AB45" s="35"/>
      <c r="AC45" s="35"/>
      <c r="AD45" s="35"/>
      <c r="AE45" s="35"/>
    </row>
    <row r="46" spans="1:31" ht="15" thickBot="1" x14ac:dyDescent="0.35">
      <c r="A46" s="10" t="s">
        <v>52</v>
      </c>
      <c r="B46" s="8">
        <v>126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M46" s="34">
        <f t="shared" si="3"/>
        <v>0</v>
      </c>
      <c r="N46" s="35"/>
      <c r="O46" s="35"/>
      <c r="P46" s="35"/>
      <c r="Q46" s="35"/>
      <c r="R46" s="35"/>
      <c r="S46" s="35"/>
      <c r="T46" s="35"/>
      <c r="U46" s="35"/>
      <c r="W46" s="34"/>
      <c r="X46" s="35"/>
      <c r="Y46" s="35"/>
      <c r="Z46" s="35"/>
      <c r="AA46" s="35"/>
      <c r="AB46" s="35"/>
      <c r="AC46" s="35"/>
      <c r="AD46" s="35"/>
      <c r="AE46" s="35"/>
    </row>
    <row r="47" spans="1:31" ht="40.200000000000003" thickBot="1" x14ac:dyDescent="0.35">
      <c r="A47" s="10" t="s">
        <v>290</v>
      </c>
      <c r="B47" s="8">
        <v>127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M47" s="34">
        <f>SUM(N47:S47)</f>
        <v>0</v>
      </c>
      <c r="N47" s="35"/>
      <c r="O47" s="35"/>
      <c r="P47" s="35"/>
      <c r="Q47" s="35"/>
      <c r="R47" s="35"/>
      <c r="S47" s="35"/>
      <c r="T47" s="35">
        <v>0</v>
      </c>
      <c r="U47" s="35">
        <v>0</v>
      </c>
      <c r="W47" s="34"/>
      <c r="X47" s="35"/>
      <c r="Y47" s="35"/>
      <c r="Z47" s="35"/>
      <c r="AA47" s="35"/>
      <c r="AB47" s="35"/>
      <c r="AC47" s="35"/>
      <c r="AD47" s="35">
        <v>0</v>
      </c>
      <c r="AE47" s="35">
        <v>0</v>
      </c>
    </row>
    <row r="48" spans="1:3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  <c r="M48" s="148"/>
      <c r="N48" s="26"/>
      <c r="O48" s="26"/>
      <c r="P48" s="26"/>
      <c r="Q48" s="26"/>
      <c r="R48" s="26"/>
      <c r="S48" s="26"/>
      <c r="T48" s="26"/>
      <c r="U48" s="149"/>
      <c r="W48" s="148"/>
      <c r="X48" s="26"/>
      <c r="Y48" s="26"/>
      <c r="Z48" s="26"/>
      <c r="AA48" s="26"/>
      <c r="AB48" s="26"/>
      <c r="AC48" s="26"/>
      <c r="AD48" s="26"/>
      <c r="AE48" s="149"/>
    </row>
    <row r="49" spans="1:31" ht="15" thickBot="1" x14ac:dyDescent="0.35">
      <c r="A49" s="10" t="s">
        <v>292</v>
      </c>
      <c r="B49" s="8">
        <v>201</v>
      </c>
      <c r="C49" s="35">
        <v>64</v>
      </c>
      <c r="D49" s="35">
        <v>5</v>
      </c>
      <c r="E49" s="35">
        <v>0</v>
      </c>
      <c r="F49" s="35">
        <v>0</v>
      </c>
      <c r="G49" s="35">
        <v>59</v>
      </c>
      <c r="H49" s="35">
        <v>0</v>
      </c>
      <c r="I49" s="35">
        <v>0</v>
      </c>
      <c r="J49" s="35">
        <v>0</v>
      </c>
      <c r="K49" s="35">
        <v>0</v>
      </c>
      <c r="M49" s="150">
        <f>SUM(N49:U49)</f>
        <v>120</v>
      </c>
      <c r="N49" s="151"/>
      <c r="O49" s="151"/>
      <c r="P49" s="151"/>
      <c r="Q49" s="151">
        <f>2+1+5+1+12+2+2+3+3+3+4+3+2+2+1</f>
        <v>46</v>
      </c>
      <c r="R49" s="151"/>
      <c r="S49" s="151"/>
      <c r="T49" s="151"/>
      <c r="U49" s="152">
        <f>U23</f>
        <v>74</v>
      </c>
      <c r="W49" s="35">
        <f>X49+AA49</f>
        <v>18</v>
      </c>
      <c r="X49" s="35">
        <v>5</v>
      </c>
      <c r="Y49" s="35"/>
      <c r="Z49" s="35"/>
      <c r="AA49" s="35">
        <v>13</v>
      </c>
      <c r="AB49" s="35"/>
      <c r="AC49" s="35"/>
      <c r="AD49" s="35">
        <v>0</v>
      </c>
      <c r="AE49" s="35">
        <v>0</v>
      </c>
    </row>
    <row r="50" spans="1:31" ht="53.4" thickBot="1" x14ac:dyDescent="0.35">
      <c r="A50" s="13" t="s">
        <v>293</v>
      </c>
      <c r="B50" s="8">
        <v>202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M50" s="34"/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W50" s="35"/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</row>
    <row r="51" spans="1:31" ht="53.4" thickBot="1" x14ac:dyDescent="0.35">
      <c r="A51" s="13" t="s">
        <v>294</v>
      </c>
      <c r="B51" s="8">
        <v>203</v>
      </c>
      <c r="C51" s="35">
        <v>7</v>
      </c>
      <c r="D51" s="35">
        <v>0</v>
      </c>
      <c r="E51" s="35">
        <v>0</v>
      </c>
      <c r="F51" s="35">
        <v>0</v>
      </c>
      <c r="G51" s="35">
        <v>7</v>
      </c>
      <c r="H51" s="35">
        <v>0</v>
      </c>
      <c r="I51" s="35">
        <v>0</v>
      </c>
      <c r="J51" s="35">
        <v>0</v>
      </c>
      <c r="K51" s="35">
        <v>0</v>
      </c>
      <c r="M51" s="34">
        <f>SUM(N51:S51)</f>
        <v>5</v>
      </c>
      <c r="N51" s="35"/>
      <c r="O51" s="35"/>
      <c r="P51" s="35"/>
      <c r="Q51" s="35">
        <f>1+1+2+1</f>
        <v>5</v>
      </c>
      <c r="R51" s="35"/>
      <c r="S51" s="35"/>
      <c r="T51" s="35">
        <v>0</v>
      </c>
      <c r="U51" s="35">
        <v>0</v>
      </c>
      <c r="W51" s="35">
        <f>AA51</f>
        <v>2</v>
      </c>
      <c r="X51" s="35"/>
      <c r="Y51" s="35"/>
      <c r="Z51" s="35"/>
      <c r="AA51" s="35">
        <v>2</v>
      </c>
      <c r="AB51" s="35"/>
      <c r="AC51" s="35"/>
      <c r="AD51" s="35">
        <v>0</v>
      </c>
      <c r="AE51" s="35">
        <v>0</v>
      </c>
    </row>
    <row r="52" spans="1:31" ht="27" thickBot="1" x14ac:dyDescent="0.35">
      <c r="A52" s="13" t="s">
        <v>295</v>
      </c>
      <c r="B52" s="8">
        <v>204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M52" s="34">
        <f>SUM(N52:Q52)</f>
        <v>0</v>
      </c>
      <c r="N52" s="35"/>
      <c r="O52" s="35"/>
      <c r="P52" s="35"/>
      <c r="Q52" s="35"/>
      <c r="R52" s="35">
        <v>0</v>
      </c>
      <c r="S52" s="35">
        <v>0</v>
      </c>
      <c r="T52" s="35">
        <v>0</v>
      </c>
      <c r="U52" s="35">
        <v>0</v>
      </c>
      <c r="W52" s="35"/>
      <c r="X52" s="35"/>
      <c r="Y52" s="35"/>
      <c r="Z52" s="35"/>
      <c r="AA52" s="35"/>
      <c r="AB52" s="35">
        <v>0</v>
      </c>
      <c r="AC52" s="35">
        <v>0</v>
      </c>
      <c r="AD52" s="35">
        <v>0</v>
      </c>
      <c r="AE52" s="35">
        <v>0</v>
      </c>
    </row>
    <row r="53" spans="1:31" ht="40.200000000000003" thickBot="1" x14ac:dyDescent="0.35">
      <c r="A53" s="13" t="s">
        <v>296</v>
      </c>
      <c r="B53" s="8">
        <v>205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M53" s="34">
        <f>SUM(N53:Q53)</f>
        <v>0</v>
      </c>
      <c r="N53" s="35"/>
      <c r="O53" s="35"/>
      <c r="P53" s="35"/>
      <c r="Q53" s="35"/>
      <c r="R53" s="35">
        <v>0</v>
      </c>
      <c r="S53" s="35">
        <v>0</v>
      </c>
      <c r="T53" s="35">
        <v>0</v>
      </c>
      <c r="U53" s="35">
        <v>0</v>
      </c>
      <c r="W53" s="35"/>
      <c r="X53" s="35"/>
      <c r="Y53" s="35"/>
      <c r="Z53" s="35"/>
      <c r="AA53" s="35"/>
      <c r="AB53" s="35">
        <v>0</v>
      </c>
      <c r="AC53" s="35">
        <v>0</v>
      </c>
      <c r="AD53" s="35">
        <v>0</v>
      </c>
      <c r="AE53" s="35">
        <v>0</v>
      </c>
    </row>
    <row r="54" spans="1:31" ht="27" thickBot="1" x14ac:dyDescent="0.35">
      <c r="A54" s="13" t="s">
        <v>297</v>
      </c>
      <c r="B54" s="8">
        <v>206</v>
      </c>
      <c r="C54" s="35">
        <v>64</v>
      </c>
      <c r="D54" s="35">
        <v>5</v>
      </c>
      <c r="E54" s="35">
        <v>0</v>
      </c>
      <c r="F54" s="35">
        <v>0</v>
      </c>
      <c r="G54" s="35">
        <v>59</v>
      </c>
      <c r="H54" s="35">
        <v>0</v>
      </c>
      <c r="I54" s="35">
        <v>0</v>
      </c>
      <c r="J54" s="35">
        <v>0</v>
      </c>
      <c r="K54" s="35">
        <v>0</v>
      </c>
      <c r="M54" s="34">
        <f>SUM(O54:S54)</f>
        <v>46</v>
      </c>
      <c r="N54" s="35"/>
      <c r="O54" s="35"/>
      <c r="P54" s="35"/>
      <c r="Q54" s="35">
        <f>Q49</f>
        <v>46</v>
      </c>
      <c r="R54" s="35"/>
      <c r="S54" s="35"/>
      <c r="T54" s="35">
        <v>0</v>
      </c>
      <c r="U54" s="35">
        <v>0</v>
      </c>
      <c r="W54" s="35">
        <f>X54+AA54</f>
        <v>18</v>
      </c>
      <c r="X54" s="35">
        <v>5</v>
      </c>
      <c r="Y54" s="35"/>
      <c r="Z54" s="35"/>
      <c r="AA54" s="35">
        <v>13</v>
      </c>
      <c r="AB54" s="35"/>
      <c r="AC54" s="35"/>
      <c r="AD54" s="35">
        <v>0</v>
      </c>
      <c r="AE54" s="35">
        <v>0</v>
      </c>
    </row>
    <row r="55" spans="1:31" x14ac:dyDescent="0.3">
      <c r="A55" s="12" t="s">
        <v>298</v>
      </c>
      <c r="B55" s="264">
        <v>207</v>
      </c>
      <c r="C55" s="262">
        <v>0</v>
      </c>
      <c r="D55" s="262">
        <v>0</v>
      </c>
      <c r="E55" s="262">
        <v>0</v>
      </c>
      <c r="F55" s="262">
        <v>0</v>
      </c>
      <c r="G55" s="262">
        <v>0</v>
      </c>
      <c r="H55" s="262">
        <v>0</v>
      </c>
      <c r="I55" s="262">
        <v>0</v>
      </c>
      <c r="J55" s="262">
        <v>0</v>
      </c>
      <c r="K55" s="262">
        <v>0</v>
      </c>
      <c r="M55" s="262">
        <f t="shared" ref="M55" si="4">SUM(N55:S56)</f>
        <v>0</v>
      </c>
      <c r="N55" s="262"/>
      <c r="O55" s="262"/>
      <c r="P55" s="262"/>
      <c r="Q55" s="262"/>
      <c r="R55" s="262"/>
      <c r="S55" s="262"/>
      <c r="T55" s="262">
        <v>0</v>
      </c>
      <c r="U55" s="262">
        <v>0</v>
      </c>
      <c r="W55" s="262"/>
      <c r="X55" s="262"/>
      <c r="Y55" s="262"/>
      <c r="Z55" s="262"/>
      <c r="AA55" s="262"/>
      <c r="AB55" s="262"/>
      <c r="AC55" s="262"/>
      <c r="AD55" s="262">
        <v>0</v>
      </c>
      <c r="AE55" s="262">
        <v>0</v>
      </c>
    </row>
    <row r="56" spans="1:31" ht="15" thickBot="1" x14ac:dyDescent="0.35">
      <c r="A56" s="13" t="s">
        <v>62</v>
      </c>
      <c r="B56" s="265"/>
      <c r="C56" s="263">
        <v>0</v>
      </c>
      <c r="D56" s="263">
        <v>0</v>
      </c>
      <c r="E56" s="263">
        <v>0</v>
      </c>
      <c r="F56" s="263">
        <v>0</v>
      </c>
      <c r="G56" s="263">
        <v>0</v>
      </c>
      <c r="H56" s="263">
        <v>0</v>
      </c>
      <c r="I56" s="263">
        <v>0</v>
      </c>
      <c r="J56" s="263"/>
      <c r="K56" s="263"/>
      <c r="M56" s="263"/>
      <c r="N56" s="263"/>
      <c r="O56" s="263"/>
      <c r="P56" s="263"/>
      <c r="Q56" s="263"/>
      <c r="R56" s="263"/>
      <c r="S56" s="263"/>
      <c r="T56" s="263"/>
      <c r="U56" s="263"/>
      <c r="W56" s="263"/>
      <c r="X56" s="263"/>
      <c r="Y56" s="263"/>
      <c r="Z56" s="263"/>
      <c r="AA56" s="263"/>
      <c r="AB56" s="263"/>
      <c r="AC56" s="263"/>
      <c r="AD56" s="263"/>
      <c r="AE56" s="263"/>
    </row>
    <row r="57" spans="1:31" ht="15" thickBot="1" x14ac:dyDescent="0.35">
      <c r="A57" s="10" t="s">
        <v>63</v>
      </c>
      <c r="B57" s="8">
        <v>208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M57" s="34">
        <f>SUM(N57:S57)</f>
        <v>0</v>
      </c>
      <c r="N57" s="35"/>
      <c r="O57" s="35"/>
      <c r="P57" s="35"/>
      <c r="Q57" s="35"/>
      <c r="R57" s="35"/>
      <c r="S57" s="35"/>
      <c r="T57" s="35">
        <v>0</v>
      </c>
      <c r="U57" s="35">
        <v>0</v>
      </c>
      <c r="W57" s="35"/>
      <c r="X57" s="35"/>
      <c r="Y57" s="35"/>
      <c r="Z57" s="35"/>
      <c r="AA57" s="35"/>
      <c r="AB57" s="35"/>
      <c r="AC57" s="35"/>
      <c r="AD57" s="35">
        <v>0</v>
      </c>
      <c r="AE57" s="35">
        <v>0</v>
      </c>
    </row>
    <row r="58" spans="1:31" ht="40.200000000000003" thickBot="1" x14ac:dyDescent="0.35">
      <c r="A58" s="10" t="s">
        <v>64</v>
      </c>
      <c r="B58" s="8">
        <v>209</v>
      </c>
      <c r="C58" s="35">
        <v>7</v>
      </c>
      <c r="D58" s="35">
        <v>0</v>
      </c>
      <c r="E58" s="35">
        <v>0</v>
      </c>
      <c r="F58" s="35">
        <v>0</v>
      </c>
      <c r="G58" s="35">
        <v>7</v>
      </c>
      <c r="H58" s="35">
        <v>0</v>
      </c>
      <c r="I58" s="35">
        <v>0</v>
      </c>
      <c r="J58" s="35">
        <v>0</v>
      </c>
      <c r="K58" s="35">
        <v>0</v>
      </c>
      <c r="M58" s="34">
        <f>SUM(N58:S58)</f>
        <v>4</v>
      </c>
      <c r="N58" s="35"/>
      <c r="O58" s="35"/>
      <c r="P58" s="35"/>
      <c r="Q58" s="35">
        <f>2+1+1</f>
        <v>4</v>
      </c>
      <c r="R58" s="35"/>
      <c r="S58" s="35"/>
      <c r="T58" s="35">
        <v>0</v>
      </c>
      <c r="U58" s="35">
        <v>0</v>
      </c>
      <c r="W58" s="35">
        <f>AA58</f>
        <v>3</v>
      </c>
      <c r="X58" s="35"/>
      <c r="Y58" s="35"/>
      <c r="Z58" s="35"/>
      <c r="AA58" s="35">
        <v>3</v>
      </c>
      <c r="AB58" s="35"/>
      <c r="AC58" s="35"/>
      <c r="AD58" s="35">
        <v>0</v>
      </c>
      <c r="AE58" s="35">
        <v>0</v>
      </c>
    </row>
    <row r="59" spans="1:31" x14ac:dyDescent="0.3">
      <c r="A59" s="12" t="s">
        <v>65</v>
      </c>
      <c r="B59" s="264" t="s">
        <v>67</v>
      </c>
      <c r="C59" s="262">
        <v>1</v>
      </c>
      <c r="D59" s="262">
        <v>0</v>
      </c>
      <c r="E59" s="262">
        <v>0</v>
      </c>
      <c r="F59" s="262">
        <v>0</v>
      </c>
      <c r="G59" s="262">
        <v>1</v>
      </c>
      <c r="H59" s="262">
        <v>0</v>
      </c>
      <c r="I59" s="262">
        <v>0</v>
      </c>
      <c r="J59" s="262">
        <v>0</v>
      </c>
      <c r="K59" s="262">
        <v>0</v>
      </c>
      <c r="M59" s="262">
        <f>SUM(N59:S60)</f>
        <v>1</v>
      </c>
      <c r="N59" s="262"/>
      <c r="O59" s="262"/>
      <c r="P59" s="262"/>
      <c r="Q59" s="262">
        <f>1</f>
        <v>1</v>
      </c>
      <c r="R59" s="262"/>
      <c r="S59" s="262"/>
      <c r="T59" s="262">
        <v>0</v>
      </c>
      <c r="U59" s="262">
        <v>0</v>
      </c>
      <c r="W59" s="262"/>
      <c r="X59" s="262"/>
      <c r="Y59" s="262"/>
      <c r="Z59" s="262"/>
      <c r="AA59" s="262"/>
      <c r="AB59" s="262"/>
      <c r="AC59" s="262"/>
      <c r="AD59" s="262">
        <v>0</v>
      </c>
      <c r="AE59" s="262">
        <v>0</v>
      </c>
    </row>
    <row r="60" spans="1:31" ht="27" thickBot="1" x14ac:dyDescent="0.35">
      <c r="A60" s="13" t="s">
        <v>66</v>
      </c>
      <c r="B60" s="265"/>
      <c r="C60" s="263">
        <v>0</v>
      </c>
      <c r="D60" s="263">
        <v>0</v>
      </c>
      <c r="E60" s="263">
        <v>0</v>
      </c>
      <c r="F60" s="263">
        <v>0</v>
      </c>
      <c r="G60" s="263">
        <v>0</v>
      </c>
      <c r="H60" s="263">
        <v>0</v>
      </c>
      <c r="I60" s="263">
        <v>0</v>
      </c>
      <c r="J60" s="263"/>
      <c r="K60" s="263"/>
      <c r="M60" s="263"/>
      <c r="N60" s="263"/>
      <c r="O60" s="263"/>
      <c r="P60" s="263"/>
      <c r="Q60" s="263"/>
      <c r="R60" s="263"/>
      <c r="S60" s="263"/>
      <c r="T60" s="263"/>
      <c r="U60" s="263"/>
      <c r="W60" s="263"/>
      <c r="X60" s="263"/>
      <c r="Y60" s="263"/>
      <c r="Z60" s="263"/>
      <c r="AA60" s="263"/>
      <c r="AB60" s="263"/>
      <c r="AC60" s="263"/>
      <c r="AD60" s="263"/>
      <c r="AE60" s="263"/>
    </row>
    <row r="61" spans="1:31" ht="15" thickBot="1" x14ac:dyDescent="0.35">
      <c r="A61" s="10" t="s">
        <v>68</v>
      </c>
      <c r="B61" s="8">
        <v>211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M61" s="34">
        <f>SUM(N61:S61)</f>
        <v>0</v>
      </c>
      <c r="N61" s="35"/>
      <c r="O61" s="35"/>
      <c r="P61" s="35"/>
      <c r="Q61" s="35"/>
      <c r="R61" s="35"/>
      <c r="S61" s="35"/>
      <c r="T61" s="35">
        <v>0</v>
      </c>
      <c r="U61" s="35">
        <v>0</v>
      </c>
      <c r="W61" s="35"/>
      <c r="X61" s="35"/>
      <c r="Y61" s="35"/>
      <c r="Z61" s="35"/>
      <c r="AA61" s="35"/>
      <c r="AB61" s="35"/>
      <c r="AC61" s="35"/>
      <c r="AD61" s="35">
        <v>0</v>
      </c>
      <c r="AE61" s="35">
        <v>0</v>
      </c>
    </row>
    <row r="62" spans="1:31" ht="27" thickBot="1" x14ac:dyDescent="0.35">
      <c r="A62" s="13" t="s">
        <v>69</v>
      </c>
      <c r="B62" s="8" t="s">
        <v>70</v>
      </c>
      <c r="C62" s="35">
        <v>6</v>
      </c>
      <c r="D62" s="35">
        <v>0</v>
      </c>
      <c r="E62" s="35">
        <v>0</v>
      </c>
      <c r="F62" s="35">
        <v>0</v>
      </c>
      <c r="G62" s="35">
        <v>6</v>
      </c>
      <c r="H62" s="35">
        <v>0</v>
      </c>
      <c r="I62" s="35">
        <v>0</v>
      </c>
      <c r="J62" s="35">
        <v>0</v>
      </c>
      <c r="K62" s="35">
        <v>0</v>
      </c>
      <c r="M62" s="34">
        <f t="shared" ref="M62:M64" si="5">SUM(N62:S62)</f>
        <v>3</v>
      </c>
      <c r="N62" s="35"/>
      <c r="O62" s="35"/>
      <c r="P62" s="35"/>
      <c r="Q62" s="35">
        <f>1+1+1</f>
        <v>3</v>
      </c>
      <c r="R62" s="35"/>
      <c r="S62" s="35"/>
      <c r="T62" s="35">
        <v>0</v>
      </c>
      <c r="U62" s="35">
        <v>0</v>
      </c>
      <c r="W62" s="35">
        <f>AA62</f>
        <v>3</v>
      </c>
      <c r="X62" s="35"/>
      <c r="Y62" s="35"/>
      <c r="Z62" s="35"/>
      <c r="AA62" s="35">
        <v>3</v>
      </c>
      <c r="AB62" s="35"/>
      <c r="AC62" s="35"/>
      <c r="AD62" s="35">
        <v>0</v>
      </c>
      <c r="AE62" s="35">
        <v>0</v>
      </c>
    </row>
    <row r="63" spans="1:31" ht="27" thickBot="1" x14ac:dyDescent="0.35">
      <c r="A63" s="10" t="s">
        <v>71</v>
      </c>
      <c r="B63" s="8">
        <v>213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M63" s="34">
        <f t="shared" si="5"/>
        <v>0</v>
      </c>
      <c r="N63" s="35"/>
      <c r="O63" s="35"/>
      <c r="P63" s="35"/>
      <c r="Q63" s="35"/>
      <c r="R63" s="35"/>
      <c r="S63" s="35"/>
      <c r="T63" s="35">
        <v>0</v>
      </c>
      <c r="U63" s="35">
        <v>0</v>
      </c>
      <c r="W63" s="35"/>
      <c r="X63" s="35"/>
      <c r="Y63" s="35"/>
      <c r="Z63" s="35"/>
      <c r="AA63" s="35"/>
      <c r="AB63" s="35"/>
      <c r="AC63" s="35"/>
      <c r="AD63" s="35">
        <v>0</v>
      </c>
      <c r="AE63" s="35">
        <v>0</v>
      </c>
    </row>
    <row r="64" spans="1:31" ht="27" thickBot="1" x14ac:dyDescent="0.35">
      <c r="A64" s="10" t="s">
        <v>72</v>
      </c>
      <c r="B64" s="8">
        <v>214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M64" s="34">
        <f t="shared" si="5"/>
        <v>0</v>
      </c>
      <c r="N64" s="35"/>
      <c r="O64" s="35"/>
      <c r="P64" s="35"/>
      <c r="Q64" s="35"/>
      <c r="R64" s="35"/>
      <c r="S64" s="35"/>
      <c r="T64" s="35">
        <v>0</v>
      </c>
      <c r="U64" s="35">
        <v>0</v>
      </c>
      <c r="W64" s="14"/>
      <c r="X64" s="35"/>
      <c r="Y64" s="35"/>
      <c r="Z64" s="35"/>
      <c r="AA64" s="35"/>
      <c r="AB64" s="35"/>
      <c r="AC64" s="35"/>
      <c r="AD64" s="35">
        <v>0</v>
      </c>
      <c r="AE64" s="35">
        <v>0</v>
      </c>
    </row>
    <row r="65" spans="1:31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  <c r="M65" s="148"/>
      <c r="N65" s="26"/>
      <c r="O65" s="26"/>
      <c r="P65" s="26"/>
      <c r="Q65" s="26"/>
      <c r="R65" s="26"/>
      <c r="S65" s="26"/>
      <c r="T65" s="26"/>
      <c r="U65" s="149"/>
      <c r="W65" s="148"/>
      <c r="X65" s="26"/>
      <c r="Y65" s="26"/>
      <c r="Z65" s="26"/>
      <c r="AA65" s="26"/>
      <c r="AB65" s="26"/>
      <c r="AC65" s="26"/>
      <c r="AD65" s="26"/>
      <c r="AE65" s="149"/>
    </row>
    <row r="66" spans="1:31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  <c r="M66" s="148"/>
      <c r="N66" s="26"/>
      <c r="O66" s="26"/>
      <c r="P66" s="26"/>
      <c r="Q66" s="26"/>
      <c r="R66" s="26"/>
      <c r="S66" s="26"/>
      <c r="T66" s="26"/>
      <c r="U66" s="149"/>
      <c r="W66" s="148"/>
      <c r="X66" s="26"/>
      <c r="Y66" s="26"/>
      <c r="Z66" s="26"/>
      <c r="AA66" s="26"/>
      <c r="AB66" s="26"/>
      <c r="AC66" s="26"/>
      <c r="AD66" s="26"/>
      <c r="AE66" s="149"/>
    </row>
    <row r="67" spans="1:31" ht="27" thickBot="1" x14ac:dyDescent="0.35">
      <c r="A67" s="10" t="s">
        <v>75</v>
      </c>
      <c r="B67" s="8">
        <v>301</v>
      </c>
      <c r="C67" s="35">
        <v>52213.5</v>
      </c>
      <c r="D67" s="35">
        <v>475.7</v>
      </c>
      <c r="E67" s="35">
        <v>0</v>
      </c>
      <c r="F67" s="35">
        <v>0</v>
      </c>
      <c r="G67" s="35">
        <v>12204.7</v>
      </c>
      <c r="H67" s="35">
        <v>0</v>
      </c>
      <c r="I67" s="35">
        <v>0</v>
      </c>
      <c r="J67" s="35">
        <v>38257.800000000003</v>
      </c>
      <c r="K67" s="35">
        <v>1275.3</v>
      </c>
      <c r="M67" s="147">
        <f>SUM(N67:U67)</f>
        <v>42459.6</v>
      </c>
      <c r="N67" s="33"/>
      <c r="O67" s="33"/>
      <c r="P67" s="33"/>
      <c r="Q67" s="33">
        <f>159+351.9+407.2+497.2+885+116.6+185.5+270+270+362.3+392.9+389.2+76.8+180+384.5</f>
        <v>4928.1000000000004</v>
      </c>
      <c r="R67" s="33"/>
      <c r="S67" s="33"/>
      <c r="T67" s="33">
        <f>90+3072+324+270+12474+5685.7+514.6+4607.1+9044+689+92.6+40</f>
        <v>36903</v>
      </c>
      <c r="U67" s="33">
        <v>628.5</v>
      </c>
      <c r="W67" s="34">
        <f>AA67+AD67+AE67+X67</f>
        <v>9753.9</v>
      </c>
      <c r="X67" s="35">
        <v>475.7</v>
      </c>
      <c r="Y67" s="35"/>
      <c r="Z67" s="35"/>
      <c r="AA67" s="35">
        <v>7276.6</v>
      </c>
      <c r="AB67" s="35"/>
      <c r="AC67" s="35"/>
      <c r="AD67" s="35">
        <v>1354.8</v>
      </c>
      <c r="AE67" s="35">
        <v>646.79999999999995</v>
      </c>
    </row>
    <row r="68" spans="1:31" ht="53.4" thickBot="1" x14ac:dyDescent="0.35">
      <c r="A68" s="10" t="s">
        <v>300</v>
      </c>
      <c r="B68" s="8">
        <v>302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M68" s="34"/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W68" s="34"/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</row>
    <row r="69" spans="1:31" ht="53.4" thickBot="1" x14ac:dyDescent="0.35">
      <c r="A69" s="10" t="s">
        <v>301</v>
      </c>
      <c r="B69" s="8">
        <v>303</v>
      </c>
      <c r="C69" s="35">
        <v>8096.2999999999993</v>
      </c>
      <c r="D69" s="35">
        <v>0</v>
      </c>
      <c r="E69" s="35">
        <v>0</v>
      </c>
      <c r="F69" s="35">
        <v>0</v>
      </c>
      <c r="G69" s="35">
        <v>8096.2999999999993</v>
      </c>
      <c r="H69" s="35">
        <v>0</v>
      </c>
      <c r="I69" s="35">
        <v>0</v>
      </c>
      <c r="J69" s="35">
        <v>0</v>
      </c>
      <c r="K69" s="35">
        <v>0</v>
      </c>
      <c r="M69" s="34">
        <f>SUM(N69:S69)</f>
        <v>1310.3999999999999</v>
      </c>
      <c r="N69" s="35"/>
      <c r="O69" s="35"/>
      <c r="P69" s="35"/>
      <c r="Q69" s="35">
        <f>351.9+497.2+76.8+384.5</f>
        <v>1310.3999999999999</v>
      </c>
      <c r="R69" s="35"/>
      <c r="S69" s="35"/>
      <c r="T69" s="35">
        <v>0</v>
      </c>
      <c r="U69" s="35">
        <v>0</v>
      </c>
      <c r="W69" s="34">
        <f>AA69</f>
        <v>6785.9</v>
      </c>
      <c r="X69" s="35"/>
      <c r="Y69" s="35"/>
      <c r="Z69" s="35"/>
      <c r="AA69" s="35">
        <v>6785.9</v>
      </c>
      <c r="AB69" s="35"/>
      <c r="AC69" s="35"/>
      <c r="AD69" s="35">
        <v>0</v>
      </c>
      <c r="AE69" s="35">
        <v>0</v>
      </c>
    </row>
    <row r="70" spans="1:31" ht="66.599999999999994" thickBot="1" x14ac:dyDescent="0.35">
      <c r="A70" s="10" t="s">
        <v>302</v>
      </c>
      <c r="B70" s="8">
        <v>304</v>
      </c>
      <c r="C70" s="35">
        <v>384.5</v>
      </c>
      <c r="D70" s="35">
        <v>0</v>
      </c>
      <c r="E70" s="35">
        <v>0</v>
      </c>
      <c r="F70" s="35">
        <v>0</v>
      </c>
      <c r="G70" s="35">
        <v>384.5</v>
      </c>
      <c r="H70" s="35">
        <v>0</v>
      </c>
      <c r="I70" s="35">
        <v>0</v>
      </c>
      <c r="J70" s="35">
        <v>0</v>
      </c>
      <c r="K70" s="35">
        <v>0</v>
      </c>
      <c r="M70" s="34">
        <f>SUM(N70:S70)</f>
        <v>384.5</v>
      </c>
      <c r="N70" s="35"/>
      <c r="O70" s="35"/>
      <c r="P70" s="35"/>
      <c r="Q70" s="35">
        <f>384.5</f>
        <v>384.5</v>
      </c>
      <c r="R70" s="35"/>
      <c r="S70" s="35"/>
      <c r="T70" s="35">
        <v>0</v>
      </c>
      <c r="U70" s="35">
        <v>0</v>
      </c>
      <c r="W70" s="34"/>
      <c r="X70" s="35"/>
      <c r="Y70" s="35"/>
      <c r="Z70" s="35"/>
      <c r="AA70" s="35"/>
      <c r="AB70" s="35"/>
      <c r="AC70" s="35"/>
      <c r="AD70" s="35">
        <v>0</v>
      </c>
      <c r="AE70" s="35">
        <v>0</v>
      </c>
    </row>
    <row r="71" spans="1:31" ht="53.4" thickBot="1" x14ac:dyDescent="0.35">
      <c r="A71" s="10" t="s">
        <v>303</v>
      </c>
      <c r="B71" s="8">
        <v>305</v>
      </c>
      <c r="C71" s="35">
        <v>384.5</v>
      </c>
      <c r="D71" s="35">
        <v>0</v>
      </c>
      <c r="E71" s="35">
        <v>0</v>
      </c>
      <c r="F71" s="35">
        <v>0</v>
      </c>
      <c r="G71" s="35">
        <v>384.5</v>
      </c>
      <c r="H71" s="35">
        <v>0</v>
      </c>
      <c r="I71" s="35">
        <v>0</v>
      </c>
      <c r="J71" s="35">
        <v>0</v>
      </c>
      <c r="K71" s="35">
        <v>0</v>
      </c>
      <c r="M71" s="34">
        <f>SUM(N71:U71)</f>
        <v>384.5</v>
      </c>
      <c r="N71" s="35"/>
      <c r="O71" s="35"/>
      <c r="P71" s="35"/>
      <c r="Q71" s="35">
        <f>384.5</f>
        <v>384.5</v>
      </c>
      <c r="R71" s="35"/>
      <c r="S71" s="35"/>
      <c r="T71" s="35"/>
      <c r="U71" s="35"/>
      <c r="W71" s="34"/>
      <c r="X71" s="35"/>
      <c r="Y71" s="35"/>
      <c r="Z71" s="35"/>
      <c r="AA71" s="35"/>
      <c r="AB71" s="35"/>
      <c r="AC71" s="35"/>
      <c r="AD71" s="35"/>
      <c r="AE71" s="35"/>
    </row>
    <row r="72" spans="1:31" ht="53.4" thickBot="1" x14ac:dyDescent="0.35">
      <c r="A72" s="10" t="s">
        <v>80</v>
      </c>
      <c r="B72" s="8">
        <v>306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M72" s="34">
        <f>SUM(N72:S72)</f>
        <v>0</v>
      </c>
      <c r="N72" s="35"/>
      <c r="O72" s="35"/>
      <c r="P72" s="35"/>
      <c r="Q72" s="35"/>
      <c r="R72" s="35"/>
      <c r="S72" s="35"/>
      <c r="T72" s="35">
        <v>0</v>
      </c>
      <c r="U72" s="35">
        <v>0</v>
      </c>
      <c r="W72" s="34"/>
      <c r="X72" s="35"/>
      <c r="Y72" s="35"/>
      <c r="Z72" s="35"/>
      <c r="AA72" s="35"/>
      <c r="AB72" s="35"/>
      <c r="AC72" s="35"/>
      <c r="AD72" s="35">
        <v>0</v>
      </c>
      <c r="AE72" s="35">
        <v>0</v>
      </c>
    </row>
    <row r="73" spans="1:31" ht="40.200000000000003" thickBot="1" x14ac:dyDescent="0.35">
      <c r="A73" s="10" t="s">
        <v>304</v>
      </c>
      <c r="B73" s="8">
        <v>307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M73" s="34">
        <f>SUM(N73:S73)</f>
        <v>0</v>
      </c>
      <c r="N73" s="35"/>
      <c r="O73" s="35"/>
      <c r="P73" s="35"/>
      <c r="Q73" s="35"/>
      <c r="R73" s="35">
        <v>0</v>
      </c>
      <c r="S73" s="35">
        <v>0</v>
      </c>
      <c r="T73" s="35">
        <v>0</v>
      </c>
      <c r="U73" s="35">
        <v>0</v>
      </c>
      <c r="W73" s="34"/>
      <c r="X73" s="35"/>
      <c r="Y73" s="35"/>
      <c r="Z73" s="35"/>
      <c r="AA73" s="35"/>
      <c r="AB73" s="35">
        <v>0</v>
      </c>
      <c r="AC73" s="35">
        <v>0</v>
      </c>
      <c r="AD73" s="35">
        <v>0</v>
      </c>
      <c r="AE73" s="35">
        <v>0</v>
      </c>
    </row>
    <row r="74" spans="1:31" ht="40.200000000000003" thickBot="1" x14ac:dyDescent="0.35">
      <c r="A74" s="10" t="s">
        <v>305</v>
      </c>
      <c r="B74" s="8">
        <v>308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M74" s="37">
        <f>SUM(N74:Q74)</f>
        <v>0</v>
      </c>
      <c r="N74" s="35"/>
      <c r="O74" s="35"/>
      <c r="P74" s="35"/>
      <c r="Q74" s="35"/>
      <c r="R74" s="35">
        <v>0</v>
      </c>
      <c r="S74" s="35">
        <v>0</v>
      </c>
      <c r="T74" s="35">
        <v>0</v>
      </c>
      <c r="U74" s="35">
        <v>0</v>
      </c>
      <c r="W74" s="10"/>
      <c r="X74" s="35"/>
      <c r="Y74" s="35"/>
      <c r="Z74" s="35"/>
      <c r="AA74" s="35"/>
      <c r="AB74" s="35">
        <v>0</v>
      </c>
      <c r="AC74" s="35">
        <v>0</v>
      </c>
      <c r="AD74" s="35">
        <v>0</v>
      </c>
      <c r="AE74" s="35">
        <v>0</v>
      </c>
    </row>
    <row r="75" spans="1:31" ht="27" thickBot="1" x14ac:dyDescent="0.35">
      <c r="A75" s="10" t="s">
        <v>306</v>
      </c>
      <c r="B75" s="8">
        <v>309</v>
      </c>
      <c r="C75" s="35">
        <v>50274.8</v>
      </c>
      <c r="D75" s="35">
        <v>475.7</v>
      </c>
      <c r="E75" s="35">
        <v>0</v>
      </c>
      <c r="F75" s="35">
        <v>0</v>
      </c>
      <c r="G75" s="35">
        <v>10266</v>
      </c>
      <c r="H75" s="35">
        <v>0</v>
      </c>
      <c r="I75" s="35">
        <v>0</v>
      </c>
      <c r="J75" s="35">
        <v>38257.800000000003</v>
      </c>
      <c r="K75" s="35">
        <v>1275.3</v>
      </c>
      <c r="L75">
        <f>(D75+G75)/C75*100</f>
        <v>21.36597261451065</v>
      </c>
      <c r="M75" s="34">
        <f>SUM(N75:U75)</f>
        <v>40601.1</v>
      </c>
      <c r="N75" s="35"/>
      <c r="O75" s="35"/>
      <c r="P75" s="35"/>
      <c r="Q75" s="35">
        <f>114.5+351.9+348.5+497.2+255+105.5+182.7+5.8+270+178.3+185.5+367.8+76.4+130.5</f>
        <v>3069.6000000000004</v>
      </c>
      <c r="R75" s="35"/>
      <c r="S75" s="35"/>
      <c r="T75" s="35">
        <f>T67</f>
        <v>36903</v>
      </c>
      <c r="U75" s="35">
        <f>U67</f>
        <v>628.5</v>
      </c>
      <c r="W75" s="34">
        <f>AA75+AD75+AE75+X75</f>
        <v>9673.7000000000007</v>
      </c>
      <c r="X75" s="35">
        <v>475.7</v>
      </c>
      <c r="Y75" s="35"/>
      <c r="Z75" s="35"/>
      <c r="AA75" s="35">
        <f>116.6+174.9+235.6+6669.3</f>
        <v>7196.4000000000005</v>
      </c>
      <c r="AB75" s="35"/>
      <c r="AC75" s="35"/>
      <c r="AD75" s="35">
        <v>1354.8</v>
      </c>
      <c r="AE75" s="35">
        <v>646.79999999999995</v>
      </c>
    </row>
    <row r="76" spans="1:31" ht="53.4" thickBot="1" x14ac:dyDescent="0.35">
      <c r="A76" s="10" t="s">
        <v>307</v>
      </c>
      <c r="B76" s="8">
        <v>310</v>
      </c>
      <c r="C76" s="35">
        <v>7711.4</v>
      </c>
      <c r="D76" s="35">
        <v>0</v>
      </c>
      <c r="E76" s="35">
        <v>0</v>
      </c>
      <c r="F76" s="35">
        <v>0</v>
      </c>
      <c r="G76" s="35">
        <v>7711.4</v>
      </c>
      <c r="H76" s="35">
        <v>0</v>
      </c>
      <c r="I76" s="35">
        <v>0</v>
      </c>
      <c r="J76" s="35">
        <v>0</v>
      </c>
      <c r="K76" s="35">
        <v>0</v>
      </c>
      <c r="M76" s="34">
        <f>SUM(N76:S76)</f>
        <v>925.49999999999989</v>
      </c>
      <c r="N76" s="35"/>
      <c r="O76" s="35"/>
      <c r="P76" s="35"/>
      <c r="Q76" s="35">
        <f>351.9+497.2+76.4</f>
        <v>925.49999999999989</v>
      </c>
      <c r="R76" s="35"/>
      <c r="S76" s="35"/>
      <c r="T76" s="35">
        <v>0</v>
      </c>
      <c r="U76" s="35">
        <v>0</v>
      </c>
      <c r="W76" s="34">
        <f>W69</f>
        <v>6785.9</v>
      </c>
      <c r="X76" s="35"/>
      <c r="Y76" s="35"/>
      <c r="Z76" s="35"/>
      <c r="AA76" s="35">
        <f>AA69</f>
        <v>6785.9</v>
      </c>
      <c r="AB76" s="35"/>
      <c r="AC76" s="35"/>
      <c r="AD76" s="35">
        <v>0</v>
      </c>
      <c r="AE76" s="35">
        <v>0</v>
      </c>
    </row>
    <row r="77" spans="1:31" ht="40.200000000000003" thickBot="1" x14ac:dyDescent="0.35">
      <c r="A77" s="10" t="s">
        <v>308</v>
      </c>
      <c r="B77" s="8">
        <v>311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M77" s="34">
        <f>SUM(N77:Q77)</f>
        <v>0</v>
      </c>
      <c r="N77" s="35"/>
      <c r="O77" s="35"/>
      <c r="P77" s="35"/>
      <c r="Q77" s="35"/>
      <c r="R77" s="35">
        <v>0</v>
      </c>
      <c r="S77" s="35">
        <v>0</v>
      </c>
      <c r="T77" s="35">
        <v>0</v>
      </c>
      <c r="U77" s="35">
        <v>0</v>
      </c>
      <c r="W77" s="34"/>
      <c r="X77" s="35"/>
      <c r="Y77" s="35"/>
      <c r="Z77" s="35"/>
      <c r="AA77" s="35"/>
      <c r="AB77" s="35">
        <v>0</v>
      </c>
      <c r="AC77" s="35">
        <v>0</v>
      </c>
      <c r="AD77" s="35">
        <v>0</v>
      </c>
      <c r="AE77" s="35">
        <v>0</v>
      </c>
    </row>
    <row r="78" spans="1:31" ht="40.200000000000003" thickBot="1" x14ac:dyDescent="0.35">
      <c r="A78" s="10" t="s">
        <v>309</v>
      </c>
      <c r="B78" s="8">
        <v>312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M78" s="34">
        <f>SUM(N78:Q78)</f>
        <v>0</v>
      </c>
      <c r="N78" s="35"/>
      <c r="O78" s="35"/>
      <c r="P78" s="35"/>
      <c r="Q78" s="35"/>
      <c r="R78" s="35">
        <v>0</v>
      </c>
      <c r="S78" s="35">
        <v>0</v>
      </c>
      <c r="T78" s="35">
        <v>0</v>
      </c>
      <c r="U78" s="35">
        <v>0</v>
      </c>
      <c r="W78" s="34"/>
      <c r="X78" s="35"/>
      <c r="Y78" s="35"/>
      <c r="Z78" s="35"/>
      <c r="AA78" s="35"/>
      <c r="AB78" s="35">
        <v>0</v>
      </c>
      <c r="AC78" s="35">
        <v>0</v>
      </c>
      <c r="AD78" s="35">
        <v>0</v>
      </c>
      <c r="AE78" s="35">
        <v>0</v>
      </c>
    </row>
    <row r="79" spans="1:31" ht="40.200000000000003" thickBot="1" x14ac:dyDescent="0.35">
      <c r="A79" s="10" t="s">
        <v>310</v>
      </c>
      <c r="B79" s="8">
        <v>313</v>
      </c>
      <c r="C79" s="35">
        <v>50274.8</v>
      </c>
      <c r="D79" s="35">
        <v>475.7</v>
      </c>
      <c r="E79" s="35">
        <v>0</v>
      </c>
      <c r="F79" s="35">
        <v>0</v>
      </c>
      <c r="G79" s="35">
        <v>10266</v>
      </c>
      <c r="H79" s="35">
        <v>0</v>
      </c>
      <c r="I79" s="35">
        <v>0</v>
      </c>
      <c r="J79" s="35">
        <v>38257.800000000003</v>
      </c>
      <c r="K79" s="35">
        <v>1275.3</v>
      </c>
      <c r="M79" s="34">
        <f>SUM(N79:U79)</f>
        <v>40601.1</v>
      </c>
      <c r="N79" s="35"/>
      <c r="O79" s="35"/>
      <c r="P79" s="35"/>
      <c r="Q79" s="35">
        <f>Q75</f>
        <v>3069.6000000000004</v>
      </c>
      <c r="R79" s="35"/>
      <c r="S79" s="35"/>
      <c r="T79" s="35">
        <f>T67</f>
        <v>36903</v>
      </c>
      <c r="U79" s="35">
        <f>U75</f>
        <v>628.5</v>
      </c>
      <c r="W79" s="34">
        <f>AA79+AD79+AE79+X79</f>
        <v>9673.7000000000007</v>
      </c>
      <c r="X79" s="35">
        <v>475.7</v>
      </c>
      <c r="Y79" s="35"/>
      <c r="Z79" s="35"/>
      <c r="AA79" s="35">
        <f>116.6+174.9+235.6+6669.3</f>
        <v>7196.4000000000005</v>
      </c>
      <c r="AB79" s="35"/>
      <c r="AC79" s="35"/>
      <c r="AD79" s="35">
        <v>1354.8</v>
      </c>
      <c r="AE79" s="35">
        <v>646.79999999999995</v>
      </c>
    </row>
    <row r="80" spans="1:31" x14ac:dyDescent="0.3">
      <c r="A80" s="12" t="s">
        <v>289</v>
      </c>
      <c r="B80" s="264">
        <v>314</v>
      </c>
      <c r="C80" s="262">
        <v>0</v>
      </c>
      <c r="D80" s="262">
        <v>0</v>
      </c>
      <c r="E80" s="262">
        <v>0</v>
      </c>
      <c r="F80" s="262">
        <v>0</v>
      </c>
      <c r="G80" s="262">
        <v>0</v>
      </c>
      <c r="H80" s="262">
        <v>0</v>
      </c>
      <c r="I80" s="262">
        <v>0</v>
      </c>
      <c r="J80" s="262">
        <v>0</v>
      </c>
      <c r="K80" s="262">
        <v>0</v>
      </c>
      <c r="M80" s="262">
        <f>SUM(N80:U81)</f>
        <v>0</v>
      </c>
      <c r="N80" s="262"/>
      <c r="O80" s="262"/>
      <c r="P80" s="262"/>
      <c r="Q80" s="262"/>
      <c r="R80" s="262"/>
      <c r="S80" s="262"/>
      <c r="T80" s="262"/>
      <c r="U80" s="262"/>
      <c r="W80" s="262"/>
      <c r="X80" s="262"/>
      <c r="Y80" s="262"/>
      <c r="Z80" s="262"/>
      <c r="AA80" s="262"/>
      <c r="AB80" s="262"/>
      <c r="AC80" s="262"/>
      <c r="AD80" s="262"/>
      <c r="AE80" s="262"/>
    </row>
    <row r="81" spans="1:31" ht="15" thickBot="1" x14ac:dyDescent="0.35">
      <c r="A81" s="13" t="s">
        <v>44</v>
      </c>
      <c r="B81" s="265"/>
      <c r="C81" s="263">
        <v>0</v>
      </c>
      <c r="D81" s="263">
        <v>0</v>
      </c>
      <c r="E81" s="263">
        <v>0</v>
      </c>
      <c r="F81" s="263">
        <v>0</v>
      </c>
      <c r="G81" s="263">
        <v>0</v>
      </c>
      <c r="H81" s="263">
        <v>0</v>
      </c>
      <c r="I81" s="263">
        <v>0</v>
      </c>
      <c r="J81" s="263">
        <v>0</v>
      </c>
      <c r="K81" s="263">
        <v>0</v>
      </c>
      <c r="M81" s="263"/>
      <c r="N81" s="263"/>
      <c r="O81" s="263"/>
      <c r="P81" s="263"/>
      <c r="Q81" s="263"/>
      <c r="R81" s="263"/>
      <c r="S81" s="263"/>
      <c r="T81" s="263"/>
      <c r="U81" s="263"/>
      <c r="W81" s="263"/>
      <c r="X81" s="263"/>
      <c r="Y81" s="263"/>
      <c r="Z81" s="263"/>
      <c r="AA81" s="263"/>
      <c r="AB81" s="263"/>
      <c r="AC81" s="263"/>
      <c r="AD81" s="263"/>
      <c r="AE81" s="263"/>
    </row>
    <row r="82" spans="1:31" ht="15" thickBot="1" x14ac:dyDescent="0.35">
      <c r="A82" s="10" t="s">
        <v>88</v>
      </c>
      <c r="B82" s="8">
        <v>315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M82" s="34">
        <f>SUM(N82:U82)</f>
        <v>0</v>
      </c>
      <c r="N82" s="35"/>
      <c r="O82" s="35"/>
      <c r="P82" s="35"/>
      <c r="Q82" s="35"/>
      <c r="R82" s="35"/>
      <c r="S82" s="35"/>
      <c r="T82" s="35"/>
      <c r="U82" s="35"/>
      <c r="W82" s="34"/>
      <c r="X82" s="35"/>
      <c r="Y82" s="35"/>
      <c r="Z82" s="35"/>
      <c r="AA82" s="35"/>
      <c r="AB82" s="35"/>
      <c r="AC82" s="35"/>
      <c r="AD82" s="35"/>
      <c r="AE82" s="35"/>
    </row>
    <row r="83" spans="1:31" ht="27" thickBot="1" x14ac:dyDescent="0.35">
      <c r="A83" s="10" t="s">
        <v>311</v>
      </c>
      <c r="B83" s="8">
        <v>321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M83" s="34">
        <f t="shared" ref="M83:M84" si="6">SUM(N83:U83)</f>
        <v>0</v>
      </c>
      <c r="N83" s="35"/>
      <c r="O83" s="35"/>
      <c r="P83" s="35"/>
      <c r="Q83" s="35"/>
      <c r="R83" s="35"/>
      <c r="S83" s="35"/>
      <c r="T83" s="35"/>
      <c r="U83" s="35"/>
      <c r="W83" s="34"/>
      <c r="X83" s="35"/>
      <c r="Y83" s="35"/>
      <c r="Z83" s="35"/>
      <c r="AA83" s="35"/>
      <c r="AB83" s="35"/>
      <c r="AC83" s="35"/>
      <c r="AD83" s="35"/>
      <c r="AE83" s="35"/>
    </row>
    <row r="84" spans="1:31" ht="27" thickBot="1" x14ac:dyDescent="0.35">
      <c r="A84" s="10" t="s">
        <v>312</v>
      </c>
      <c r="B84" s="8">
        <v>322</v>
      </c>
      <c r="C84" s="35">
        <v>122.39999999999999</v>
      </c>
      <c r="D84" s="35">
        <v>0</v>
      </c>
      <c r="E84" s="35">
        <v>0</v>
      </c>
      <c r="F84" s="35">
        <v>0</v>
      </c>
      <c r="G84" s="35">
        <v>122.39999999999999</v>
      </c>
      <c r="H84" s="35">
        <v>0</v>
      </c>
      <c r="I84" s="35">
        <v>0</v>
      </c>
      <c r="J84" s="35">
        <v>0</v>
      </c>
      <c r="K84" s="35">
        <v>0</v>
      </c>
      <c r="M84" s="34">
        <f t="shared" si="6"/>
        <v>5.8</v>
      </c>
      <c r="N84" s="35"/>
      <c r="O84" s="35"/>
      <c r="P84" s="35"/>
      <c r="Q84" s="35">
        <f>5.8</f>
        <v>5.8</v>
      </c>
      <c r="R84" s="35"/>
      <c r="S84" s="35"/>
      <c r="T84" s="35"/>
      <c r="U84" s="35"/>
      <c r="W84" s="34">
        <f>AA84</f>
        <v>116.6</v>
      </c>
      <c r="X84" s="35"/>
      <c r="Y84" s="35"/>
      <c r="Z84" s="35"/>
      <c r="AA84" s="35">
        <v>116.6</v>
      </c>
      <c r="AB84" s="35"/>
      <c r="AC84" s="35"/>
      <c r="AD84" s="35"/>
      <c r="AE84" s="35"/>
    </row>
    <row r="85" spans="1:31" x14ac:dyDescent="0.3">
      <c r="A85" s="12" t="s">
        <v>48</v>
      </c>
      <c r="B85" s="264">
        <v>323</v>
      </c>
      <c r="C85" s="262">
        <v>122.39999999999999</v>
      </c>
      <c r="D85" s="262">
        <v>0</v>
      </c>
      <c r="E85" s="262">
        <v>0</v>
      </c>
      <c r="F85" s="262">
        <v>0</v>
      </c>
      <c r="G85" s="262">
        <v>122.39999999999999</v>
      </c>
      <c r="H85" s="262">
        <v>0</v>
      </c>
      <c r="I85" s="262">
        <v>0</v>
      </c>
      <c r="J85" s="262">
        <v>0</v>
      </c>
      <c r="K85" s="262">
        <v>0</v>
      </c>
      <c r="M85" s="262">
        <f>SUM(N85:U86)</f>
        <v>5.8</v>
      </c>
      <c r="N85" s="262"/>
      <c r="O85" s="262"/>
      <c r="P85" s="262"/>
      <c r="Q85" s="262">
        <f>5.8</f>
        <v>5.8</v>
      </c>
      <c r="R85" s="262"/>
      <c r="S85" s="262"/>
      <c r="T85" s="262"/>
      <c r="U85" s="262"/>
      <c r="W85" s="262">
        <v>116.6</v>
      </c>
      <c r="X85" s="262"/>
      <c r="Y85" s="262"/>
      <c r="Z85" s="262"/>
      <c r="AA85" s="262">
        <v>116.6</v>
      </c>
      <c r="AB85" s="262"/>
      <c r="AC85" s="262"/>
      <c r="AD85" s="262"/>
      <c r="AE85" s="262"/>
    </row>
    <row r="86" spans="1:31" ht="15" thickBot="1" x14ac:dyDescent="0.35">
      <c r="A86" s="13" t="s">
        <v>49</v>
      </c>
      <c r="B86" s="265"/>
      <c r="C86" s="263">
        <v>0</v>
      </c>
      <c r="D86" s="263">
        <v>0</v>
      </c>
      <c r="E86" s="263">
        <v>0</v>
      </c>
      <c r="F86" s="263">
        <v>0</v>
      </c>
      <c r="G86" s="263">
        <v>0</v>
      </c>
      <c r="H86" s="263">
        <v>0</v>
      </c>
      <c r="I86" s="263">
        <v>0</v>
      </c>
      <c r="J86" s="263">
        <v>0</v>
      </c>
      <c r="K86" s="263">
        <v>0</v>
      </c>
      <c r="M86" s="263"/>
      <c r="N86" s="263"/>
      <c r="O86" s="263"/>
      <c r="P86" s="263"/>
      <c r="Q86" s="263"/>
      <c r="R86" s="263"/>
      <c r="S86" s="263"/>
      <c r="T86" s="263"/>
      <c r="U86" s="263"/>
      <c r="W86" s="263"/>
      <c r="X86" s="263"/>
      <c r="Y86" s="263"/>
      <c r="Z86" s="263"/>
      <c r="AA86" s="263"/>
      <c r="AB86" s="263"/>
      <c r="AC86" s="263"/>
      <c r="AD86" s="263"/>
      <c r="AE86" s="263"/>
    </row>
    <row r="87" spans="1:31" ht="27" thickBot="1" x14ac:dyDescent="0.35">
      <c r="A87" s="13" t="s">
        <v>50</v>
      </c>
      <c r="B87" s="8">
        <v>324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M87" s="34">
        <f>SUM(N87:U87)</f>
        <v>0</v>
      </c>
      <c r="N87" s="35"/>
      <c r="O87" s="35"/>
      <c r="P87" s="35"/>
      <c r="Q87" s="35"/>
      <c r="R87" s="35"/>
      <c r="S87" s="35"/>
      <c r="T87" s="35"/>
      <c r="U87" s="35"/>
      <c r="W87" s="34"/>
      <c r="X87" s="35"/>
      <c r="Y87" s="35"/>
      <c r="Z87" s="35"/>
      <c r="AA87" s="35"/>
      <c r="AB87" s="35"/>
      <c r="AC87" s="35"/>
      <c r="AD87" s="35"/>
      <c r="AE87" s="35"/>
    </row>
    <row r="88" spans="1:31" ht="40.200000000000003" thickBot="1" x14ac:dyDescent="0.35">
      <c r="A88" s="13" t="s">
        <v>51</v>
      </c>
      <c r="B88" s="8">
        <v>325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M88" s="34">
        <f t="shared" ref="M88:M89" si="7">SUM(N88:U88)</f>
        <v>0</v>
      </c>
      <c r="N88" s="35"/>
      <c r="O88" s="35"/>
      <c r="P88" s="35"/>
      <c r="Q88" s="35"/>
      <c r="R88" s="35"/>
      <c r="S88" s="35"/>
      <c r="T88" s="35"/>
      <c r="U88" s="35"/>
      <c r="W88" s="34"/>
      <c r="X88" s="35"/>
      <c r="Y88" s="35"/>
      <c r="Z88" s="35"/>
      <c r="AA88" s="35"/>
      <c r="AB88" s="35"/>
      <c r="AC88" s="35"/>
      <c r="AD88" s="35"/>
      <c r="AE88" s="35"/>
    </row>
    <row r="89" spans="1:31" ht="15" thickBot="1" x14ac:dyDescent="0.35">
      <c r="A89" s="10" t="s">
        <v>52</v>
      </c>
      <c r="B89" s="8">
        <v>326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M89" s="34">
        <f t="shared" si="7"/>
        <v>0</v>
      </c>
      <c r="N89" s="35"/>
      <c r="O89" s="35"/>
      <c r="P89" s="35"/>
      <c r="Q89" s="35"/>
      <c r="R89" s="35"/>
      <c r="S89" s="35"/>
      <c r="T89" s="35"/>
      <c r="U89" s="35"/>
      <c r="W89" s="34"/>
      <c r="X89" s="35"/>
      <c r="Y89" s="35"/>
      <c r="Z89" s="35"/>
      <c r="AA89" s="35"/>
      <c r="AB89" s="35"/>
      <c r="AC89" s="35"/>
      <c r="AD89" s="35"/>
      <c r="AE89" s="35"/>
    </row>
    <row r="90" spans="1:3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  <c r="M90" s="148"/>
      <c r="N90" s="26"/>
      <c r="O90" s="26"/>
      <c r="P90" s="26"/>
      <c r="Q90" s="26"/>
      <c r="R90" s="26"/>
      <c r="S90" s="26"/>
      <c r="T90" s="26"/>
      <c r="U90" s="149"/>
      <c r="W90" s="148"/>
      <c r="X90" s="26"/>
      <c r="Y90" s="26"/>
      <c r="Z90" s="26"/>
      <c r="AA90" s="26"/>
      <c r="AB90" s="26"/>
      <c r="AC90" s="26"/>
      <c r="AD90" s="26"/>
      <c r="AE90" s="149"/>
    </row>
    <row r="91" spans="1:3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  <c r="M91" s="148"/>
      <c r="N91" s="26"/>
      <c r="O91" s="26"/>
      <c r="P91" s="26"/>
      <c r="Q91" s="26"/>
      <c r="R91" s="26"/>
      <c r="S91" s="26"/>
      <c r="T91" s="26"/>
      <c r="U91" s="149"/>
      <c r="W91" s="148"/>
      <c r="X91" s="26"/>
      <c r="Y91" s="26"/>
      <c r="Z91" s="26"/>
      <c r="AA91" s="26"/>
      <c r="AB91" s="26"/>
      <c r="AC91" s="26"/>
      <c r="AD91" s="26"/>
      <c r="AE91" s="149"/>
    </row>
    <row r="92" spans="1:31" ht="66.599999999999994" thickBot="1" x14ac:dyDescent="0.35">
      <c r="A92" s="10" t="s">
        <v>315</v>
      </c>
      <c r="B92" s="8">
        <v>4.101</v>
      </c>
      <c r="C92" s="35">
        <v>9</v>
      </c>
      <c r="D92" s="35">
        <v>0</v>
      </c>
      <c r="E92" s="35">
        <v>0</v>
      </c>
      <c r="F92" s="35">
        <v>0</v>
      </c>
      <c r="G92" s="35">
        <v>9</v>
      </c>
      <c r="H92" s="35">
        <v>0</v>
      </c>
      <c r="I92" s="35">
        <v>0</v>
      </c>
      <c r="J92" s="8">
        <v>0</v>
      </c>
      <c r="K92" s="8">
        <v>0</v>
      </c>
      <c r="M92" s="147">
        <f>SUM(N92:S92)</f>
        <v>6</v>
      </c>
      <c r="N92" s="33"/>
      <c r="O92" s="33"/>
      <c r="P92" s="33"/>
      <c r="Q92" s="33">
        <f>1+1+1+1+1+1</f>
        <v>6</v>
      </c>
      <c r="R92" s="33"/>
      <c r="S92" s="33"/>
      <c r="T92" s="39">
        <v>0</v>
      </c>
      <c r="U92" s="39">
        <v>0</v>
      </c>
      <c r="W92" s="34">
        <v>3</v>
      </c>
      <c r="X92" s="35"/>
      <c r="Y92" s="35"/>
      <c r="Z92" s="35"/>
      <c r="AA92" s="35">
        <v>3</v>
      </c>
      <c r="AB92" s="35"/>
      <c r="AC92" s="35"/>
      <c r="AD92" s="8">
        <v>0</v>
      </c>
      <c r="AE92" s="8">
        <v>0</v>
      </c>
    </row>
    <row r="93" spans="1:31" ht="79.8" thickBot="1" x14ac:dyDescent="0.35">
      <c r="A93" s="10" t="s">
        <v>316</v>
      </c>
      <c r="B93" s="8">
        <v>4.1020000000000003</v>
      </c>
      <c r="C93" s="35">
        <v>3</v>
      </c>
      <c r="D93" s="35">
        <v>0</v>
      </c>
      <c r="E93" s="35">
        <v>0</v>
      </c>
      <c r="F93" s="35">
        <v>0</v>
      </c>
      <c r="G93" s="35">
        <v>3</v>
      </c>
      <c r="H93" s="35">
        <v>0</v>
      </c>
      <c r="I93" s="35">
        <v>0</v>
      </c>
      <c r="J93" s="8">
        <v>0</v>
      </c>
      <c r="K93" s="8">
        <v>0</v>
      </c>
      <c r="M93" s="147">
        <f t="shared" ref="M93:M94" si="8">SUM(N93:S93)</f>
        <v>2</v>
      </c>
      <c r="N93" s="35"/>
      <c r="O93" s="35"/>
      <c r="P93" s="35"/>
      <c r="Q93" s="35">
        <f>1+1</f>
        <v>2</v>
      </c>
      <c r="R93" s="35"/>
      <c r="S93" s="35"/>
      <c r="T93" s="8">
        <v>0</v>
      </c>
      <c r="U93" s="8">
        <v>0</v>
      </c>
      <c r="W93" s="34">
        <f>AA93</f>
        <v>1</v>
      </c>
      <c r="X93" s="35"/>
      <c r="Y93" s="35"/>
      <c r="Z93" s="35"/>
      <c r="AA93" s="35">
        <v>1</v>
      </c>
      <c r="AB93" s="35"/>
      <c r="AC93" s="35"/>
      <c r="AD93" s="8">
        <v>0</v>
      </c>
      <c r="AE93" s="8">
        <v>0</v>
      </c>
    </row>
    <row r="94" spans="1:31" ht="53.4" thickBot="1" x14ac:dyDescent="0.35">
      <c r="A94" s="10" t="s">
        <v>317</v>
      </c>
      <c r="B94" s="8">
        <v>4.1029999999999998</v>
      </c>
      <c r="C94" s="35">
        <v>8</v>
      </c>
      <c r="D94" s="35">
        <v>0</v>
      </c>
      <c r="E94" s="35">
        <v>0</v>
      </c>
      <c r="F94" s="35">
        <v>0</v>
      </c>
      <c r="G94" s="35">
        <v>8</v>
      </c>
      <c r="H94" s="35">
        <v>0</v>
      </c>
      <c r="I94" s="35">
        <v>0</v>
      </c>
      <c r="J94" s="8">
        <v>0</v>
      </c>
      <c r="K94" s="8">
        <v>0</v>
      </c>
      <c r="M94" s="147">
        <f t="shared" si="8"/>
        <v>5</v>
      </c>
      <c r="N94" s="35"/>
      <c r="O94" s="35"/>
      <c r="P94" s="35"/>
      <c r="Q94" s="35">
        <f>1+1+1+1+1</f>
        <v>5</v>
      </c>
      <c r="R94" s="35"/>
      <c r="S94" s="35"/>
      <c r="T94" s="8">
        <v>0</v>
      </c>
      <c r="U94" s="8">
        <v>0</v>
      </c>
      <c r="W94" s="34">
        <v>3</v>
      </c>
      <c r="X94" s="35"/>
      <c r="Y94" s="35"/>
      <c r="Z94" s="35"/>
      <c r="AA94" s="35">
        <v>3</v>
      </c>
      <c r="AB94" s="35"/>
      <c r="AC94" s="35"/>
      <c r="AD94" s="8">
        <v>0</v>
      </c>
      <c r="AE94" s="8">
        <v>0</v>
      </c>
    </row>
    <row r="95" spans="1:31" ht="93" thickBot="1" x14ac:dyDescent="0.35">
      <c r="A95" s="10" t="s">
        <v>318</v>
      </c>
      <c r="B95" s="8">
        <v>4.1040000000000001</v>
      </c>
      <c r="C95" s="35">
        <v>2</v>
      </c>
      <c r="D95" s="35">
        <v>0</v>
      </c>
      <c r="E95" s="35">
        <v>0</v>
      </c>
      <c r="F95" s="35">
        <v>0</v>
      </c>
      <c r="G95" s="35">
        <v>2</v>
      </c>
      <c r="H95" s="35">
        <v>0</v>
      </c>
      <c r="I95" s="35">
        <v>0</v>
      </c>
      <c r="J95" s="8">
        <v>0</v>
      </c>
      <c r="K95" s="8">
        <v>0</v>
      </c>
      <c r="M95" s="147">
        <f>SUM(N95:S95)</f>
        <v>1</v>
      </c>
      <c r="N95" s="35"/>
      <c r="O95" s="35"/>
      <c r="P95" s="35"/>
      <c r="Q95" s="35">
        <f>1</f>
        <v>1</v>
      </c>
      <c r="R95" s="35"/>
      <c r="S95" s="35"/>
      <c r="T95" s="8">
        <v>0</v>
      </c>
      <c r="U95" s="8">
        <v>0</v>
      </c>
      <c r="W95" s="34">
        <f>AA95</f>
        <v>1</v>
      </c>
      <c r="X95" s="35"/>
      <c r="Y95" s="35"/>
      <c r="Z95" s="35"/>
      <c r="AA95" s="35">
        <v>1</v>
      </c>
      <c r="AB95" s="35"/>
      <c r="AC95" s="35"/>
      <c r="AD95" s="8">
        <v>0</v>
      </c>
      <c r="AE95" s="8">
        <v>0</v>
      </c>
    </row>
    <row r="96" spans="1:3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  <c r="M96" s="148"/>
      <c r="N96" s="26"/>
      <c r="O96" s="26"/>
      <c r="P96" s="26"/>
      <c r="Q96" s="26"/>
      <c r="R96" s="26"/>
      <c r="S96" s="26"/>
      <c r="T96" s="26"/>
      <c r="U96" s="149"/>
      <c r="W96" s="148"/>
      <c r="X96" s="26"/>
      <c r="Y96" s="26"/>
      <c r="Z96" s="26"/>
      <c r="AA96" s="26"/>
      <c r="AB96" s="26"/>
      <c r="AC96" s="26"/>
      <c r="AD96" s="26"/>
      <c r="AE96" s="149"/>
    </row>
    <row r="97" spans="1:31" ht="79.8" thickBot="1" x14ac:dyDescent="0.35">
      <c r="A97" s="10" t="s">
        <v>320</v>
      </c>
      <c r="B97" s="8">
        <v>4.2009999999999996</v>
      </c>
      <c r="C97" s="35">
        <v>34</v>
      </c>
      <c r="D97" s="35">
        <v>0</v>
      </c>
      <c r="E97" s="35">
        <v>0</v>
      </c>
      <c r="F97" s="35">
        <v>0</v>
      </c>
      <c r="G97" s="35">
        <v>34</v>
      </c>
      <c r="H97" s="35">
        <v>0</v>
      </c>
      <c r="I97" s="35">
        <v>0</v>
      </c>
      <c r="J97" s="8">
        <v>0</v>
      </c>
      <c r="K97" s="8">
        <v>0</v>
      </c>
      <c r="M97" s="147">
        <f t="shared" ref="M97:M99" si="9">SUM(N97:S97)</f>
        <v>22</v>
      </c>
      <c r="N97" s="33"/>
      <c r="O97" s="33"/>
      <c r="P97" s="33"/>
      <c r="Q97" s="33">
        <f>2+12+2+3+2+1</f>
        <v>22</v>
      </c>
      <c r="R97" s="33"/>
      <c r="S97" s="33"/>
      <c r="T97" s="39">
        <v>0</v>
      </c>
      <c r="U97" s="39">
        <v>0</v>
      </c>
      <c r="W97" s="34">
        <v>12</v>
      </c>
      <c r="X97" s="35"/>
      <c r="Y97" s="35"/>
      <c r="Z97" s="35"/>
      <c r="AA97" s="35">
        <v>12</v>
      </c>
      <c r="AB97" s="35"/>
      <c r="AC97" s="35"/>
      <c r="AD97" s="8">
        <v>0</v>
      </c>
      <c r="AE97" s="8">
        <v>0</v>
      </c>
    </row>
    <row r="98" spans="1:31" ht="40.200000000000003" thickBot="1" x14ac:dyDescent="0.35">
      <c r="A98" s="10" t="s">
        <v>99</v>
      </c>
      <c r="B98" s="8">
        <v>4.202</v>
      </c>
      <c r="C98" s="35">
        <v>5</v>
      </c>
      <c r="D98" s="35">
        <v>0</v>
      </c>
      <c r="E98" s="35">
        <v>0</v>
      </c>
      <c r="F98" s="35">
        <v>0</v>
      </c>
      <c r="G98" s="35">
        <v>5</v>
      </c>
      <c r="H98" s="35">
        <v>0</v>
      </c>
      <c r="I98" s="35">
        <v>0</v>
      </c>
      <c r="J98" s="8">
        <v>0</v>
      </c>
      <c r="K98" s="8">
        <v>0</v>
      </c>
      <c r="M98" s="34">
        <f t="shared" si="9"/>
        <v>2</v>
      </c>
      <c r="N98" s="35"/>
      <c r="O98" s="35"/>
      <c r="P98" s="35"/>
      <c r="Q98" s="35">
        <f>1+1</f>
        <v>2</v>
      </c>
      <c r="R98" s="35"/>
      <c r="S98" s="35"/>
      <c r="T98" s="8">
        <v>0</v>
      </c>
      <c r="U98" s="8">
        <v>0</v>
      </c>
      <c r="W98" s="34">
        <v>3</v>
      </c>
      <c r="X98" s="35"/>
      <c r="Y98" s="35"/>
      <c r="Z98" s="35"/>
      <c r="AA98" s="35">
        <v>3</v>
      </c>
      <c r="AB98" s="35"/>
      <c r="AC98" s="35"/>
      <c r="AD98" s="8">
        <v>0</v>
      </c>
      <c r="AE98" s="8">
        <v>0</v>
      </c>
    </row>
    <row r="99" spans="1:31" ht="53.4" thickBot="1" x14ac:dyDescent="0.35">
      <c r="A99" s="10" t="s">
        <v>321</v>
      </c>
      <c r="B99" s="8">
        <v>4.2030000000000003</v>
      </c>
      <c r="C99" s="35">
        <v>1</v>
      </c>
      <c r="D99" s="35">
        <v>0</v>
      </c>
      <c r="E99" s="35">
        <v>0</v>
      </c>
      <c r="F99" s="35">
        <v>0</v>
      </c>
      <c r="G99" s="35">
        <v>1</v>
      </c>
      <c r="H99" s="35">
        <v>0</v>
      </c>
      <c r="I99" s="35">
        <v>0</v>
      </c>
      <c r="J99" s="8">
        <v>0</v>
      </c>
      <c r="K99" s="8">
        <v>0</v>
      </c>
      <c r="M99" s="34">
        <f t="shared" si="9"/>
        <v>1</v>
      </c>
      <c r="N99" s="35"/>
      <c r="O99" s="35"/>
      <c r="P99" s="35"/>
      <c r="Q99" s="35">
        <f>1</f>
        <v>1</v>
      </c>
      <c r="R99" s="35"/>
      <c r="S99" s="35"/>
      <c r="T99" s="8">
        <v>0</v>
      </c>
      <c r="U99" s="8">
        <v>0</v>
      </c>
      <c r="W99" s="34"/>
      <c r="X99" s="35"/>
      <c r="Y99" s="35"/>
      <c r="Z99" s="35"/>
      <c r="AA99" s="35"/>
      <c r="AB99" s="35"/>
      <c r="AC99" s="35"/>
      <c r="AD99" s="8">
        <v>0</v>
      </c>
      <c r="AE99" s="8">
        <v>0</v>
      </c>
    </row>
    <row r="100" spans="1:3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  <c r="M100" s="148"/>
      <c r="N100" s="26"/>
      <c r="O100" s="26"/>
      <c r="P100" s="26"/>
      <c r="Q100" s="26"/>
      <c r="R100" s="26"/>
      <c r="S100" s="26"/>
      <c r="T100" s="26"/>
      <c r="U100" s="149"/>
      <c r="W100" s="148"/>
      <c r="X100" s="26"/>
      <c r="Y100" s="26"/>
      <c r="Z100" s="26"/>
      <c r="AA100" s="26"/>
      <c r="AB100" s="26"/>
      <c r="AC100" s="26"/>
      <c r="AD100" s="26"/>
      <c r="AE100" s="149"/>
    </row>
    <row r="101" spans="1:3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  <c r="M101" s="148"/>
      <c r="N101" s="26"/>
      <c r="O101" s="26"/>
      <c r="P101" s="26"/>
      <c r="Q101" s="26"/>
      <c r="R101" s="26"/>
      <c r="S101" s="26"/>
      <c r="T101" s="26"/>
      <c r="U101" s="149"/>
      <c r="W101" s="148"/>
      <c r="X101" s="26"/>
      <c r="Y101" s="26"/>
      <c r="Z101" s="26"/>
      <c r="AA101" s="26"/>
      <c r="AB101" s="26"/>
      <c r="AC101" s="26"/>
      <c r="AD101" s="26"/>
      <c r="AE101" s="149"/>
    </row>
    <row r="102" spans="1:31" ht="15" thickBot="1" x14ac:dyDescent="0.35">
      <c r="A102" s="10" t="s">
        <v>103</v>
      </c>
      <c r="B102" s="8">
        <v>4.3010000000000002</v>
      </c>
      <c r="C102" s="114">
        <f>SUM(M102,W102)</f>
        <v>9753.9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M102" s="147"/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W102" s="34">
        <v>9753.9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</row>
    <row r="103" spans="1:31" ht="43.8" thickBot="1" x14ac:dyDescent="0.35">
      <c r="A103" s="16" t="s">
        <v>104</v>
      </c>
      <c r="B103" s="8">
        <v>4.3019999999999996</v>
      </c>
      <c r="C103" s="35">
        <v>15739.2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M103" s="34">
        <v>5985.3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W103" s="34">
        <v>9753.9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</row>
    <row r="104" spans="1:31" ht="53.4" thickBot="1" x14ac:dyDescent="0.35">
      <c r="A104" s="10" t="s">
        <v>324</v>
      </c>
      <c r="B104" s="8">
        <v>4.3029999999999999</v>
      </c>
      <c r="C104" s="35">
        <v>2618.3999999999996</v>
      </c>
      <c r="D104" s="35">
        <v>0</v>
      </c>
      <c r="E104" s="35">
        <v>0</v>
      </c>
      <c r="F104" s="35">
        <v>0</v>
      </c>
      <c r="G104" s="35">
        <v>2618.3999999999996</v>
      </c>
      <c r="H104" s="35">
        <v>0</v>
      </c>
      <c r="I104" s="35">
        <v>0</v>
      </c>
      <c r="J104" s="8">
        <v>0</v>
      </c>
      <c r="K104" s="8">
        <v>0</v>
      </c>
      <c r="M104" s="34">
        <f>SUM(N104:S104)</f>
        <v>2011.1</v>
      </c>
      <c r="N104" s="35"/>
      <c r="O104" s="35"/>
      <c r="P104" s="35"/>
      <c r="Q104" s="35">
        <f>159+885+116.6+389.2+76.8+384.5</f>
        <v>2011.1</v>
      </c>
      <c r="R104" s="35"/>
      <c r="S104" s="35"/>
      <c r="T104" s="8">
        <v>0</v>
      </c>
      <c r="U104" s="8">
        <v>0</v>
      </c>
      <c r="W104" s="34">
        <v>607.29999999999995</v>
      </c>
      <c r="X104" s="35"/>
      <c r="Y104" s="35"/>
      <c r="Z104" s="35"/>
      <c r="AA104" s="35">
        <v>607.29999999999995</v>
      </c>
      <c r="AB104" s="35"/>
      <c r="AC104" s="35"/>
      <c r="AD104" s="8">
        <v>0</v>
      </c>
      <c r="AE104" s="8">
        <v>0</v>
      </c>
    </row>
    <row r="105" spans="1:31" ht="66.599999999999994" thickBot="1" x14ac:dyDescent="0.35">
      <c r="A105" s="10" t="s">
        <v>325</v>
      </c>
      <c r="B105" s="8">
        <v>4.3040000000000003</v>
      </c>
      <c r="C105" s="35">
        <v>577.9</v>
      </c>
      <c r="D105" s="35">
        <v>0</v>
      </c>
      <c r="E105" s="35">
        <v>0</v>
      </c>
      <c r="F105" s="35">
        <v>0</v>
      </c>
      <c r="G105" s="35">
        <v>577.9</v>
      </c>
      <c r="H105" s="35">
        <v>0</v>
      </c>
      <c r="I105" s="35">
        <v>0</v>
      </c>
      <c r="J105" s="8">
        <v>0</v>
      </c>
      <c r="K105" s="8">
        <v>0</v>
      </c>
      <c r="M105" s="34">
        <f t="shared" ref="M105:M106" si="10">SUM(N105:S105)</f>
        <v>461.3</v>
      </c>
      <c r="N105" s="35"/>
      <c r="O105" s="35"/>
      <c r="P105" s="35"/>
      <c r="Q105" s="35">
        <f>76.8+384.5</f>
        <v>461.3</v>
      </c>
      <c r="R105" s="35"/>
      <c r="S105" s="35"/>
      <c r="T105" s="8">
        <v>0</v>
      </c>
      <c r="U105" s="8">
        <v>0</v>
      </c>
      <c r="W105" s="34">
        <f>AA105</f>
        <v>116.6</v>
      </c>
      <c r="X105" s="35"/>
      <c r="Y105" s="35"/>
      <c r="Z105" s="35"/>
      <c r="AA105" s="35">
        <v>116.6</v>
      </c>
      <c r="AB105" s="35"/>
      <c r="AC105" s="35"/>
      <c r="AD105" s="8">
        <v>0</v>
      </c>
      <c r="AE105" s="8">
        <v>0</v>
      </c>
    </row>
    <row r="106" spans="1:31" ht="53.4" thickBot="1" x14ac:dyDescent="0.35">
      <c r="A106" s="10" t="s">
        <v>326</v>
      </c>
      <c r="B106" s="8">
        <v>4.3049999999999997</v>
      </c>
      <c r="C106" s="35">
        <v>1446.3</v>
      </c>
      <c r="D106" s="35">
        <v>0</v>
      </c>
      <c r="E106" s="35">
        <v>0</v>
      </c>
      <c r="F106" s="35">
        <v>0</v>
      </c>
      <c r="G106" s="35">
        <v>1446.3</v>
      </c>
      <c r="H106" s="35">
        <v>0</v>
      </c>
      <c r="I106" s="35">
        <v>0</v>
      </c>
      <c r="J106" s="8">
        <v>0</v>
      </c>
      <c r="K106" s="8">
        <v>0</v>
      </c>
      <c r="M106" s="34">
        <f t="shared" si="10"/>
        <v>919.19999999999993</v>
      </c>
      <c r="N106" s="35"/>
      <c r="O106" s="35"/>
      <c r="P106" s="35"/>
      <c r="Q106" s="35">
        <f>114.5+255+105.5+367.8+76.4</f>
        <v>919.19999999999993</v>
      </c>
      <c r="R106" s="35"/>
      <c r="S106" s="35"/>
      <c r="T106" s="8">
        <v>0</v>
      </c>
      <c r="U106" s="8">
        <v>0</v>
      </c>
      <c r="W106" s="34">
        <v>527.1</v>
      </c>
      <c r="X106" s="35"/>
      <c r="Y106" s="35"/>
      <c r="Z106" s="35"/>
      <c r="AA106" s="35">
        <v>527.1</v>
      </c>
      <c r="AB106" s="35"/>
      <c r="AC106" s="35"/>
      <c r="AD106" s="8">
        <v>0</v>
      </c>
      <c r="AE106" s="8">
        <v>0</v>
      </c>
    </row>
    <row r="107" spans="1:31" x14ac:dyDescent="0.3">
      <c r="A107" s="17" t="s">
        <v>327</v>
      </c>
      <c r="B107" s="264">
        <v>4.306</v>
      </c>
      <c r="C107" s="262">
        <v>1446.3</v>
      </c>
      <c r="D107" s="262">
        <v>0</v>
      </c>
      <c r="E107" s="262">
        <v>0</v>
      </c>
      <c r="F107" s="262">
        <v>0</v>
      </c>
      <c r="G107" s="262">
        <v>1446.3</v>
      </c>
      <c r="H107" s="262">
        <v>0</v>
      </c>
      <c r="I107" s="262">
        <v>0</v>
      </c>
      <c r="J107" s="264">
        <v>0</v>
      </c>
      <c r="K107" s="264">
        <v>0</v>
      </c>
      <c r="M107" s="262">
        <f>SUM(N106:S106)</f>
        <v>919.19999999999993</v>
      </c>
      <c r="N107" s="262"/>
      <c r="O107" s="262"/>
      <c r="P107" s="262"/>
      <c r="Q107" s="262">
        <f>Q106</f>
        <v>919.19999999999993</v>
      </c>
      <c r="R107" s="262"/>
      <c r="S107" s="262"/>
      <c r="T107" s="264">
        <v>0</v>
      </c>
      <c r="U107" s="264">
        <v>0</v>
      </c>
      <c r="W107" s="262">
        <v>527.1</v>
      </c>
      <c r="X107" s="262"/>
      <c r="Y107" s="262"/>
      <c r="Z107" s="262"/>
      <c r="AA107" s="262">
        <v>527.1</v>
      </c>
      <c r="AB107" s="262"/>
      <c r="AC107" s="262"/>
      <c r="AD107" s="264">
        <v>0</v>
      </c>
      <c r="AE107" s="264">
        <v>0</v>
      </c>
    </row>
    <row r="108" spans="1:31" ht="15" thickBot="1" x14ac:dyDescent="0.35">
      <c r="A108" s="10" t="s">
        <v>109</v>
      </c>
      <c r="B108" s="265"/>
      <c r="C108" s="263">
        <v>0</v>
      </c>
      <c r="D108" s="263">
        <v>0</v>
      </c>
      <c r="E108" s="263">
        <v>0</v>
      </c>
      <c r="F108" s="263">
        <v>0</v>
      </c>
      <c r="G108" s="263">
        <v>0</v>
      </c>
      <c r="H108" s="263">
        <v>0</v>
      </c>
      <c r="I108" s="263">
        <v>0</v>
      </c>
      <c r="J108" s="265"/>
      <c r="K108" s="265"/>
      <c r="M108" s="263"/>
      <c r="N108" s="263"/>
      <c r="O108" s="263"/>
      <c r="P108" s="263"/>
      <c r="Q108" s="263"/>
      <c r="R108" s="263"/>
      <c r="S108" s="263"/>
      <c r="T108" s="265"/>
      <c r="U108" s="265"/>
      <c r="W108" s="263"/>
      <c r="X108" s="263"/>
      <c r="Y108" s="263"/>
      <c r="Z108" s="263"/>
      <c r="AA108" s="263"/>
      <c r="AB108" s="263"/>
      <c r="AC108" s="263"/>
      <c r="AD108" s="265"/>
      <c r="AE108" s="265"/>
    </row>
    <row r="109" spans="1:31" ht="27" thickBot="1" x14ac:dyDescent="0.35">
      <c r="A109" s="13" t="s">
        <v>110</v>
      </c>
      <c r="B109" s="8">
        <v>4.3070000000000004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8">
        <v>0</v>
      </c>
      <c r="K109" s="8">
        <v>0</v>
      </c>
      <c r="M109" s="34">
        <f>SUM(N109:S109)</f>
        <v>0</v>
      </c>
      <c r="N109" s="35"/>
      <c r="O109" s="35"/>
      <c r="P109" s="35"/>
      <c r="Q109" s="35"/>
      <c r="R109" s="35"/>
      <c r="S109" s="35"/>
      <c r="T109" s="8">
        <v>0</v>
      </c>
      <c r="U109" s="8">
        <v>0</v>
      </c>
      <c r="W109" s="34"/>
      <c r="X109" s="35"/>
      <c r="Y109" s="35"/>
      <c r="Z109" s="35"/>
      <c r="AA109" s="35"/>
      <c r="AB109" s="35"/>
      <c r="AC109" s="35"/>
      <c r="AD109" s="8">
        <v>0</v>
      </c>
      <c r="AE109" s="8">
        <v>0</v>
      </c>
    </row>
    <row r="110" spans="1:31" ht="79.8" thickBot="1" x14ac:dyDescent="0.35">
      <c r="A110" s="10" t="s">
        <v>328</v>
      </c>
      <c r="B110" s="8">
        <v>4.3079999999999998</v>
      </c>
      <c r="C110" s="35">
        <v>193</v>
      </c>
      <c r="D110" s="35">
        <v>0</v>
      </c>
      <c r="E110" s="35">
        <v>0</v>
      </c>
      <c r="F110" s="35">
        <v>0</v>
      </c>
      <c r="G110" s="35">
        <v>193</v>
      </c>
      <c r="H110" s="35">
        <v>0</v>
      </c>
      <c r="I110" s="35">
        <v>0</v>
      </c>
      <c r="J110" s="8">
        <v>0</v>
      </c>
      <c r="K110" s="8">
        <v>0</v>
      </c>
      <c r="M110" s="34">
        <f>SUM(N110:S110)</f>
        <v>76.400000000000006</v>
      </c>
      <c r="N110" s="35"/>
      <c r="O110" s="35"/>
      <c r="P110" s="35"/>
      <c r="Q110" s="35">
        <f>76.4</f>
        <v>76.400000000000006</v>
      </c>
      <c r="R110" s="35"/>
      <c r="S110" s="35"/>
      <c r="T110" s="8">
        <v>0</v>
      </c>
      <c r="U110" s="8">
        <v>0</v>
      </c>
      <c r="W110" s="34">
        <f>AA110</f>
        <v>116.6</v>
      </c>
      <c r="X110" s="35"/>
      <c r="Y110" s="35"/>
      <c r="Z110" s="35"/>
      <c r="AA110" s="35">
        <v>116.6</v>
      </c>
      <c r="AB110" s="35"/>
      <c r="AC110" s="35"/>
      <c r="AD110" s="8">
        <v>0</v>
      </c>
      <c r="AE110" s="8">
        <v>0</v>
      </c>
    </row>
    <row r="111" spans="1:31" ht="79.8" thickBot="1" x14ac:dyDescent="0.35">
      <c r="A111" s="13" t="s">
        <v>329</v>
      </c>
      <c r="B111" s="18">
        <v>4.3090000000000002</v>
      </c>
      <c r="C111" s="35">
        <v>0</v>
      </c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  <c r="M111" s="34">
        <f t="shared" ref="M111" si="11">SUM(N111:S111)</f>
        <v>0</v>
      </c>
      <c r="N111" s="18">
        <v>0</v>
      </c>
      <c r="O111" s="18">
        <v>0</v>
      </c>
      <c r="P111" s="18">
        <v>0</v>
      </c>
      <c r="Q111" s="8">
        <v>0</v>
      </c>
      <c r="R111" s="18">
        <v>0</v>
      </c>
      <c r="S111" s="18">
        <v>0</v>
      </c>
      <c r="T111" s="18">
        <v>0</v>
      </c>
      <c r="U111" s="18">
        <v>0</v>
      </c>
      <c r="W111" s="43"/>
      <c r="X111" s="18">
        <v>0</v>
      </c>
      <c r="Y111" s="18">
        <v>0</v>
      </c>
      <c r="Z111" s="18">
        <v>0</v>
      </c>
      <c r="AA111" s="8">
        <v>0</v>
      </c>
      <c r="AB111" s="18">
        <v>0</v>
      </c>
      <c r="AC111" s="18">
        <v>0</v>
      </c>
      <c r="AD111" s="18">
        <v>0</v>
      </c>
      <c r="AE111" s="18">
        <v>0</v>
      </c>
    </row>
    <row r="112" spans="1:31" ht="15.6" x14ac:dyDescent="0.3">
      <c r="A112" s="19"/>
    </row>
    <row r="113" spans="1:8" ht="16.5" customHeight="1" x14ac:dyDescent="0.3">
      <c r="A113" s="288" t="s">
        <v>113</v>
      </c>
      <c r="B113" s="32"/>
      <c r="C113" s="40"/>
      <c r="D113" s="40"/>
      <c r="E113" s="40"/>
    </row>
    <row r="114" spans="1:8" ht="15.75" customHeight="1" x14ac:dyDescent="0.3">
      <c r="A114" s="288"/>
      <c r="B114" s="273" t="s">
        <v>122</v>
      </c>
      <c r="C114" s="273"/>
      <c r="D114" s="273"/>
      <c r="E114" s="23"/>
      <c r="F114" s="274" t="s">
        <v>123</v>
      </c>
      <c r="G114" s="274"/>
      <c r="H114" s="274"/>
    </row>
    <row r="115" spans="1:8" ht="15.6" x14ac:dyDescent="0.3">
      <c r="A115" s="32"/>
      <c r="B115" s="21"/>
      <c r="C115" s="41"/>
      <c r="D115" s="41"/>
      <c r="E115" s="41" t="s">
        <v>116</v>
      </c>
    </row>
    <row r="116" spans="1:8" ht="15.6" x14ac:dyDescent="0.3">
      <c r="A116" s="19"/>
    </row>
    <row r="117" spans="1:8" ht="31.2" x14ac:dyDescent="0.3">
      <c r="A117" s="1" t="s">
        <v>124</v>
      </c>
    </row>
    <row r="118" spans="1:8" ht="15.6" x14ac:dyDescent="0.3">
      <c r="A118" s="1" t="s">
        <v>125</v>
      </c>
    </row>
    <row r="119" spans="1:8" ht="15.6" x14ac:dyDescent="0.3">
      <c r="A119" s="266" t="s">
        <v>126</v>
      </c>
      <c r="B119" s="266"/>
      <c r="C119" s="266"/>
      <c r="D119" s="266"/>
    </row>
    <row r="121" spans="1:8" ht="15.6" x14ac:dyDescent="0.3">
      <c r="A121" s="19"/>
    </row>
  </sheetData>
  <mergeCells count="243">
    <mergeCell ref="A90:K90"/>
    <mergeCell ref="I107:I108"/>
    <mergeCell ref="J107:J108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59:J60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H85:H86"/>
    <mergeCell ref="I85:I86"/>
    <mergeCell ref="J85:J86"/>
    <mergeCell ref="K85:K86"/>
    <mergeCell ref="B59:B60"/>
    <mergeCell ref="C59:C60"/>
    <mergeCell ref="D59:D60"/>
    <mergeCell ref="E59:E60"/>
    <mergeCell ref="F59:F60"/>
    <mergeCell ref="G59:G60"/>
    <mergeCell ref="G80:G81"/>
    <mergeCell ref="H59:H60"/>
    <mergeCell ref="I59:I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D37:D38"/>
    <mergeCell ref="E37:E38"/>
    <mergeCell ref="F37:F3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A7:K7"/>
    <mergeCell ref="B12:J12"/>
    <mergeCell ref="B14:J14"/>
    <mergeCell ref="B114:D114"/>
    <mergeCell ref="F114:H114"/>
    <mergeCell ref="A1:K1"/>
    <mergeCell ref="A2:K2"/>
    <mergeCell ref="A3:K3"/>
    <mergeCell ref="A5:K5"/>
    <mergeCell ref="A6:K6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21:K21"/>
    <mergeCell ref="A22:K22"/>
    <mergeCell ref="B37:B38"/>
    <mergeCell ref="W37:W38"/>
    <mergeCell ref="X37:X38"/>
    <mergeCell ref="N37:N38"/>
    <mergeCell ref="O37:O38"/>
    <mergeCell ref="P37:P38"/>
    <mergeCell ref="Q37:Q38"/>
    <mergeCell ref="R37:R38"/>
    <mergeCell ref="A119:D119"/>
    <mergeCell ref="M16:U16"/>
    <mergeCell ref="W16:AE16"/>
    <mergeCell ref="N17:U17"/>
    <mergeCell ref="X17:AE17"/>
    <mergeCell ref="N18:P18"/>
    <mergeCell ref="Q18:Q19"/>
    <mergeCell ref="R18:R19"/>
    <mergeCell ref="S18:S19"/>
    <mergeCell ref="T18:U18"/>
    <mergeCell ref="X18:Z18"/>
    <mergeCell ref="AA18:AA19"/>
    <mergeCell ref="AB18:AB19"/>
    <mergeCell ref="AC18:AC19"/>
    <mergeCell ref="AD18:AE18"/>
    <mergeCell ref="M37:M38"/>
    <mergeCell ref="C37:C38"/>
    <mergeCell ref="AD37:AD38"/>
    <mergeCell ref="AE37:AE38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W42:W43"/>
    <mergeCell ref="X42:X43"/>
    <mergeCell ref="Y42:Y43"/>
    <mergeCell ref="Z42:Z43"/>
    <mergeCell ref="AA42:AA43"/>
    <mergeCell ref="Y37:Y38"/>
    <mergeCell ref="Z37:Z38"/>
    <mergeCell ref="AA37:AA38"/>
    <mergeCell ref="AB37:AB38"/>
    <mergeCell ref="AC37:AC38"/>
    <mergeCell ref="S37:S38"/>
    <mergeCell ref="T37:T38"/>
    <mergeCell ref="U37:U38"/>
    <mergeCell ref="AB42:AB43"/>
    <mergeCell ref="AC42:AC43"/>
    <mergeCell ref="AD42:AD43"/>
    <mergeCell ref="AE42:AE43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AE55:AE56"/>
    <mergeCell ref="AC55:AC56"/>
    <mergeCell ref="AD55:AD56"/>
    <mergeCell ref="Z59:Z60"/>
    <mergeCell ref="AA59:AA60"/>
    <mergeCell ref="AB59:AB60"/>
    <mergeCell ref="Z55:Z56"/>
    <mergeCell ref="AA55:AA56"/>
    <mergeCell ref="AB55:AB56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AA80:AA81"/>
    <mergeCell ref="AB80:AB81"/>
    <mergeCell ref="AC80:AC81"/>
    <mergeCell ref="AD80:AD81"/>
    <mergeCell ref="AE80:AE81"/>
    <mergeCell ref="AC59:AC60"/>
    <mergeCell ref="AD59:AD60"/>
    <mergeCell ref="AE59:AE60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W80:W81"/>
    <mergeCell ref="X80:X81"/>
    <mergeCell ref="Y80:Y81"/>
    <mergeCell ref="Z80:Z81"/>
    <mergeCell ref="W59:W60"/>
    <mergeCell ref="X59:X60"/>
    <mergeCell ref="Y59:Y60"/>
    <mergeCell ref="AA85:AA86"/>
    <mergeCell ref="AB85:AB86"/>
    <mergeCell ref="R85:R86"/>
    <mergeCell ref="S85:S86"/>
    <mergeCell ref="T85:T86"/>
    <mergeCell ref="U85:U86"/>
    <mergeCell ref="W85:W86"/>
    <mergeCell ref="M85:M86"/>
    <mergeCell ref="N85:N86"/>
    <mergeCell ref="O85:O86"/>
    <mergeCell ref="P85:P86"/>
    <mergeCell ref="Q85:Q86"/>
    <mergeCell ref="AA107:AA108"/>
    <mergeCell ref="AB107:AB108"/>
    <mergeCell ref="AC107:AC108"/>
    <mergeCell ref="AD107:AD108"/>
    <mergeCell ref="AE107:AE108"/>
    <mergeCell ref="AC85:AC86"/>
    <mergeCell ref="AD85:AD86"/>
    <mergeCell ref="AE85:AE86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W107:W108"/>
    <mergeCell ref="X107:X108"/>
    <mergeCell ref="Y107:Y108"/>
    <mergeCell ref="Z107:Z108"/>
    <mergeCell ref="X85:X86"/>
    <mergeCell ref="Y85:Y86"/>
    <mergeCell ref="Z85:Z86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topLeftCell="A73" zoomScaleNormal="100" zoomScaleSheetLayoutView="100" workbookViewId="0">
      <selection activeCell="F106" sqref="F106"/>
    </sheetView>
  </sheetViews>
  <sheetFormatPr defaultRowHeight="14.4" x14ac:dyDescent="0.3"/>
  <cols>
    <col min="1" max="1" width="41.6640625" customWidth="1"/>
    <col min="2" max="3" width="12.109375" customWidth="1"/>
    <col min="4" max="4" width="8.109375" customWidth="1"/>
    <col min="5" max="5" width="13" customWidth="1"/>
    <col min="6" max="9" width="12.109375" customWidth="1"/>
    <col min="10" max="11" width="15.88671875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204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22.5" customHeight="1" x14ac:dyDescent="0.3">
      <c r="A11" s="32" t="s">
        <v>8</v>
      </c>
      <c r="B11" s="273" t="s">
        <v>346</v>
      </c>
      <c r="C11" s="273"/>
      <c r="D11" s="273"/>
      <c r="E11" s="273"/>
      <c r="F11" s="273"/>
      <c r="G11" s="273"/>
      <c r="H11" s="273"/>
      <c r="I11" s="273"/>
      <c r="J11" s="273"/>
    </row>
    <row r="12" spans="1:11" ht="62.4" x14ac:dyDescent="0.3">
      <c r="A12" s="32" t="s">
        <v>9</v>
      </c>
      <c r="B12" s="23"/>
      <c r="C12" s="24"/>
      <c r="D12" s="24"/>
      <c r="E12" s="24"/>
      <c r="F12" s="24"/>
      <c r="G12" s="24"/>
      <c r="H12" s="24"/>
      <c r="I12" s="24"/>
      <c r="J12" s="24"/>
      <c r="K12" s="26"/>
    </row>
    <row r="13" spans="1:11" ht="15.6" x14ac:dyDescent="0.3">
      <c r="A13" s="32"/>
      <c r="B13" s="4"/>
      <c r="K13" s="26"/>
    </row>
    <row r="14" spans="1:11" ht="17.25" customHeight="1" x14ac:dyDescent="0.3">
      <c r="A14" s="32" t="s">
        <v>10</v>
      </c>
      <c r="B14" s="335" t="s">
        <v>168</v>
      </c>
      <c r="C14" s="335"/>
      <c r="D14" s="335"/>
      <c r="E14" s="335"/>
      <c r="F14" s="335"/>
      <c r="G14" s="335"/>
      <c r="H14" s="335"/>
      <c r="I14" s="335"/>
      <c r="J14" s="335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1.5" customHeight="1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1" ht="15" thickBot="1" x14ac:dyDescent="0.35">
      <c r="A20" s="3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35">
        <v>15</v>
      </c>
      <c r="D23" s="35"/>
      <c r="E23" s="35"/>
      <c r="F23" s="35"/>
      <c r="G23" s="35">
        <v>3</v>
      </c>
      <c r="H23" s="35"/>
      <c r="I23" s="35"/>
      <c r="J23" s="35">
        <v>2</v>
      </c>
      <c r="K23" s="35">
        <v>10</v>
      </c>
    </row>
    <row r="24" spans="1:11" ht="40.200000000000003" thickBot="1" x14ac:dyDescent="0.35">
      <c r="A24" s="10" t="s">
        <v>277</v>
      </c>
      <c r="B24" s="8">
        <v>102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40.200000000000003" thickBot="1" x14ac:dyDescent="0.35">
      <c r="A25" s="10" t="s">
        <v>278</v>
      </c>
      <c r="B25" s="8">
        <v>103</v>
      </c>
      <c r="C25" s="35">
        <v>3</v>
      </c>
      <c r="D25" s="35"/>
      <c r="E25" s="35"/>
      <c r="F25" s="35"/>
      <c r="G25" s="35">
        <v>3</v>
      </c>
      <c r="H25" s="35"/>
      <c r="I25" s="35"/>
      <c r="J25" s="35"/>
      <c r="K25" s="35"/>
    </row>
    <row r="26" spans="1:11" ht="53.4" thickBot="1" x14ac:dyDescent="0.35">
      <c r="A26" s="10" t="s">
        <v>279</v>
      </c>
      <c r="B26" s="8">
        <v>104</v>
      </c>
      <c r="C26" s="35">
        <v>1</v>
      </c>
      <c r="D26" s="35"/>
      <c r="E26" s="35"/>
      <c r="F26" s="35"/>
      <c r="G26" s="35">
        <v>1</v>
      </c>
      <c r="H26" s="35"/>
      <c r="I26" s="35"/>
      <c r="J26" s="35"/>
      <c r="K26" s="35"/>
    </row>
    <row r="27" spans="1:11" ht="66.599999999999994" thickBot="1" x14ac:dyDescent="0.35">
      <c r="A27" s="10" t="s">
        <v>280</v>
      </c>
      <c r="B27" s="8">
        <v>105</v>
      </c>
      <c r="C27" s="35">
        <v>1</v>
      </c>
      <c r="D27" s="35"/>
      <c r="E27" s="35"/>
      <c r="F27" s="35"/>
      <c r="G27" s="35">
        <v>1</v>
      </c>
      <c r="H27" s="35"/>
      <c r="I27" s="35"/>
      <c r="J27" s="35"/>
      <c r="K27" s="35"/>
    </row>
    <row r="28" spans="1:11" ht="53.4" thickBot="1" x14ac:dyDescent="0.35">
      <c r="A28" s="10" t="s">
        <v>34</v>
      </c>
      <c r="B28" s="8">
        <v>106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7" thickBot="1" x14ac:dyDescent="0.35">
      <c r="A29" s="10" t="s">
        <v>281</v>
      </c>
      <c r="B29" s="8">
        <v>107</v>
      </c>
      <c r="C29" s="11"/>
      <c r="D29" s="35"/>
      <c r="E29" s="35"/>
      <c r="F29" s="35"/>
      <c r="G29" s="35"/>
      <c r="H29" s="35"/>
      <c r="I29" s="35"/>
      <c r="J29" s="35"/>
      <c r="K29" s="35"/>
    </row>
    <row r="30" spans="1:11" ht="27" thickBot="1" x14ac:dyDescent="0.35">
      <c r="A30" s="10" t="s">
        <v>282</v>
      </c>
      <c r="B30" s="8">
        <v>108</v>
      </c>
      <c r="C30" s="11"/>
      <c r="D30" s="35"/>
      <c r="E30" s="35"/>
      <c r="F30" s="35"/>
      <c r="G30" s="35"/>
      <c r="H30" s="35"/>
      <c r="I30" s="35"/>
      <c r="J30" s="35"/>
      <c r="K30" s="35"/>
    </row>
    <row r="31" spans="1:11" ht="40.200000000000003" thickBot="1" x14ac:dyDescent="0.35">
      <c r="A31" s="10" t="s">
        <v>283</v>
      </c>
      <c r="B31" s="8">
        <v>109</v>
      </c>
      <c r="C31" s="11"/>
      <c r="D31" s="35"/>
      <c r="E31" s="35"/>
      <c r="F31" s="35"/>
      <c r="G31" s="35"/>
      <c r="H31" s="35"/>
      <c r="I31" s="35"/>
      <c r="J31" s="35"/>
      <c r="K31" s="35"/>
    </row>
    <row r="32" spans="1:11" ht="27" thickBot="1" x14ac:dyDescent="0.35">
      <c r="A32" s="10" t="s">
        <v>284</v>
      </c>
      <c r="B32" s="8">
        <v>110</v>
      </c>
      <c r="C32" s="35">
        <v>14</v>
      </c>
      <c r="D32" s="35"/>
      <c r="E32" s="35"/>
      <c r="F32" s="35"/>
      <c r="G32" s="35">
        <v>2</v>
      </c>
      <c r="H32" s="35"/>
      <c r="I32" s="35"/>
      <c r="J32" s="35">
        <v>2</v>
      </c>
      <c r="K32" s="35">
        <v>10</v>
      </c>
    </row>
    <row r="33" spans="1:11" ht="53.4" thickBot="1" x14ac:dyDescent="0.35">
      <c r="A33" s="10" t="s">
        <v>285</v>
      </c>
      <c r="B33" s="8">
        <v>111</v>
      </c>
      <c r="C33" s="35">
        <v>2</v>
      </c>
      <c r="D33" s="35"/>
      <c r="E33" s="35"/>
      <c r="F33" s="35"/>
      <c r="G33" s="35">
        <v>2</v>
      </c>
      <c r="H33" s="35"/>
      <c r="I33" s="35"/>
      <c r="J33" s="35">
        <v>0</v>
      </c>
      <c r="K33" s="35">
        <v>0</v>
      </c>
    </row>
    <row r="34" spans="1:11" ht="40.200000000000003" thickBot="1" x14ac:dyDescent="0.35">
      <c r="A34" s="10" t="s">
        <v>286</v>
      </c>
      <c r="B34" s="8">
        <v>112</v>
      </c>
      <c r="C34" s="35"/>
      <c r="D34" s="35"/>
      <c r="E34" s="35"/>
      <c r="F34" s="35"/>
      <c r="G34" s="35"/>
      <c r="H34" s="35">
        <v>0</v>
      </c>
      <c r="I34" s="35">
        <v>0</v>
      </c>
      <c r="J34" s="35">
        <v>0</v>
      </c>
      <c r="K34" s="35">
        <v>0</v>
      </c>
    </row>
    <row r="35" spans="1:11" ht="40.200000000000003" thickBot="1" x14ac:dyDescent="0.35">
      <c r="A35" s="10" t="s">
        <v>287</v>
      </c>
      <c r="B35" s="8">
        <v>113</v>
      </c>
      <c r="C35" s="35"/>
      <c r="D35" s="35"/>
      <c r="E35" s="35"/>
      <c r="F35" s="35"/>
      <c r="G35" s="35"/>
      <c r="H35" s="35">
        <v>0</v>
      </c>
      <c r="I35" s="35">
        <v>0</v>
      </c>
      <c r="J35" s="35">
        <v>0</v>
      </c>
      <c r="K35" s="35">
        <v>0</v>
      </c>
    </row>
    <row r="36" spans="1:11" ht="40.200000000000003" thickBot="1" x14ac:dyDescent="0.35">
      <c r="A36" s="10" t="s">
        <v>288</v>
      </c>
      <c r="B36" s="8">
        <v>114</v>
      </c>
      <c r="C36" s="35">
        <v>14</v>
      </c>
      <c r="D36" s="35"/>
      <c r="E36" s="35"/>
      <c r="F36" s="35"/>
      <c r="G36" s="35">
        <v>2</v>
      </c>
      <c r="H36" s="35"/>
      <c r="I36" s="35"/>
      <c r="J36" s="35">
        <v>2</v>
      </c>
      <c r="K36" s="35">
        <v>10</v>
      </c>
    </row>
    <row r="37" spans="1:11" x14ac:dyDescent="0.3">
      <c r="A37" s="12" t="s">
        <v>289</v>
      </c>
      <c r="B37" s="264">
        <v>115</v>
      </c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3" t="s">
        <v>44</v>
      </c>
      <c r="B38" s="265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 thickBot="1" x14ac:dyDescent="0.35">
      <c r="A40" s="10" t="s">
        <v>46</v>
      </c>
      <c r="B40" s="8">
        <v>121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 thickBot="1" x14ac:dyDescent="0.35">
      <c r="A41" s="10" t="s">
        <v>47</v>
      </c>
      <c r="B41" s="8">
        <v>122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3">
      <c r="A42" s="12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3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3" t="s">
        <v>50</v>
      </c>
      <c r="B44" s="8">
        <v>124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40.200000000000003" thickBot="1" x14ac:dyDescent="0.35">
      <c r="A45" s="13" t="s">
        <v>51</v>
      </c>
      <c r="B45" s="8">
        <v>125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5" thickBot="1" x14ac:dyDescent="0.35">
      <c r="A46" s="10" t="s">
        <v>52</v>
      </c>
      <c r="B46" s="8">
        <v>126</v>
      </c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40.200000000000003" thickBot="1" x14ac:dyDescent="0.35">
      <c r="A47" s="10" t="s">
        <v>290</v>
      </c>
      <c r="B47" s="8">
        <v>127</v>
      </c>
      <c r="C47" s="35"/>
      <c r="D47" s="35"/>
      <c r="E47" s="35"/>
      <c r="F47" s="35"/>
      <c r="G47" s="35"/>
      <c r="H47" s="35"/>
      <c r="I47" s="35"/>
      <c r="J47" s="35">
        <v>0</v>
      </c>
      <c r="K47" s="35">
        <v>0</v>
      </c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35">
        <v>3</v>
      </c>
      <c r="D49" s="35"/>
      <c r="E49" s="35"/>
      <c r="F49" s="35"/>
      <c r="G49" s="35">
        <v>3</v>
      </c>
      <c r="H49" s="35"/>
      <c r="I49" s="35"/>
      <c r="J49" s="35">
        <v>0</v>
      </c>
      <c r="K49" s="35">
        <v>0</v>
      </c>
    </row>
    <row r="50" spans="1:11" ht="53.4" thickBot="1" x14ac:dyDescent="0.35">
      <c r="A50" s="13" t="s">
        <v>293</v>
      </c>
      <c r="B50" s="8">
        <v>202</v>
      </c>
      <c r="C50" s="35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53.4" thickBot="1" x14ac:dyDescent="0.35">
      <c r="A51" s="13" t="s">
        <v>294</v>
      </c>
      <c r="B51" s="8">
        <v>203</v>
      </c>
      <c r="C51" s="35">
        <v>3</v>
      </c>
      <c r="D51" s="35"/>
      <c r="E51" s="35"/>
      <c r="F51" s="35"/>
      <c r="G51" s="35">
        <v>3</v>
      </c>
      <c r="H51" s="35"/>
      <c r="I51" s="35"/>
      <c r="J51" s="35">
        <v>0</v>
      </c>
      <c r="K51" s="35">
        <v>0</v>
      </c>
    </row>
    <row r="52" spans="1:11" ht="27" thickBot="1" x14ac:dyDescent="0.35">
      <c r="A52" s="13" t="s">
        <v>295</v>
      </c>
      <c r="B52" s="8">
        <v>204</v>
      </c>
      <c r="C52" s="35"/>
      <c r="D52" s="35"/>
      <c r="E52" s="35"/>
      <c r="F52" s="35"/>
      <c r="G52" s="35"/>
      <c r="H52" s="35">
        <v>0</v>
      </c>
      <c r="I52" s="35">
        <v>0</v>
      </c>
      <c r="J52" s="35">
        <v>0</v>
      </c>
      <c r="K52" s="35">
        <v>0</v>
      </c>
    </row>
    <row r="53" spans="1:11" ht="40.200000000000003" thickBot="1" x14ac:dyDescent="0.35">
      <c r="A53" s="13" t="s">
        <v>296</v>
      </c>
      <c r="B53" s="8">
        <v>205</v>
      </c>
      <c r="C53" s="35"/>
      <c r="D53" s="35"/>
      <c r="E53" s="35"/>
      <c r="F53" s="35"/>
      <c r="G53" s="35"/>
      <c r="H53" s="35">
        <v>0</v>
      </c>
      <c r="I53" s="35">
        <v>0</v>
      </c>
      <c r="J53" s="35">
        <v>0</v>
      </c>
      <c r="K53" s="35">
        <v>0</v>
      </c>
    </row>
    <row r="54" spans="1:11" ht="27" thickBot="1" x14ac:dyDescent="0.35">
      <c r="A54" s="13" t="s">
        <v>297</v>
      </c>
      <c r="B54" s="8">
        <v>206</v>
      </c>
      <c r="C54" s="35">
        <v>3</v>
      </c>
      <c r="D54" s="35"/>
      <c r="E54" s="35"/>
      <c r="F54" s="35"/>
      <c r="G54" s="35">
        <v>3</v>
      </c>
      <c r="H54" s="35"/>
      <c r="I54" s="35"/>
      <c r="J54" s="35">
        <v>0</v>
      </c>
      <c r="K54" s="35">
        <v>0</v>
      </c>
    </row>
    <row r="55" spans="1:11" x14ac:dyDescent="0.3">
      <c r="A55" s="12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35"/>
      <c r="D57" s="35"/>
      <c r="E57" s="35"/>
      <c r="F57" s="35"/>
      <c r="G57" s="35"/>
      <c r="H57" s="35"/>
      <c r="I57" s="35"/>
      <c r="J57" s="35">
        <v>0</v>
      </c>
      <c r="K57" s="35">
        <v>0</v>
      </c>
    </row>
    <row r="58" spans="1:11" ht="40.200000000000003" thickBot="1" x14ac:dyDescent="0.35">
      <c r="A58" s="10" t="s">
        <v>64</v>
      </c>
      <c r="B58" s="8">
        <v>209</v>
      </c>
      <c r="C58" s="35">
        <v>1</v>
      </c>
      <c r="D58" s="35"/>
      <c r="E58" s="35"/>
      <c r="F58" s="35"/>
      <c r="G58" s="35">
        <v>1</v>
      </c>
      <c r="H58" s="35"/>
      <c r="I58" s="35"/>
      <c r="J58" s="35">
        <v>0</v>
      </c>
      <c r="K58" s="35">
        <v>0</v>
      </c>
    </row>
    <row r="59" spans="1:11" x14ac:dyDescent="0.3">
      <c r="A59" s="12" t="s">
        <v>65</v>
      </c>
      <c r="B59" s="264" t="s">
        <v>67</v>
      </c>
      <c r="C59" s="262"/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35"/>
      <c r="D61" s="35"/>
      <c r="E61" s="35"/>
      <c r="F61" s="35"/>
      <c r="G61" s="35"/>
      <c r="H61" s="35"/>
      <c r="I61" s="35"/>
      <c r="J61" s="35">
        <v>0</v>
      </c>
      <c r="K61" s="35">
        <v>0</v>
      </c>
    </row>
    <row r="62" spans="1:11" ht="27" thickBot="1" x14ac:dyDescent="0.35">
      <c r="A62" s="13" t="s">
        <v>69</v>
      </c>
      <c r="B62" s="8" t="s">
        <v>70</v>
      </c>
      <c r="C62" s="35">
        <v>1</v>
      </c>
      <c r="D62" s="35"/>
      <c r="E62" s="35"/>
      <c r="F62" s="35"/>
      <c r="G62" s="35">
        <v>1</v>
      </c>
      <c r="H62" s="35"/>
      <c r="I62" s="35"/>
      <c r="J62" s="35">
        <v>0</v>
      </c>
      <c r="K62" s="35">
        <v>0</v>
      </c>
    </row>
    <row r="63" spans="1:11" ht="27" thickBot="1" x14ac:dyDescent="0.35">
      <c r="A63" s="10" t="s">
        <v>71</v>
      </c>
      <c r="B63" s="8">
        <v>213</v>
      </c>
      <c r="C63" s="35"/>
      <c r="D63" s="35"/>
      <c r="E63" s="35"/>
      <c r="F63" s="35"/>
      <c r="G63" s="35"/>
      <c r="H63" s="35"/>
      <c r="I63" s="35"/>
      <c r="J63" s="35">
        <v>0</v>
      </c>
      <c r="K63" s="35">
        <v>0</v>
      </c>
    </row>
    <row r="64" spans="1:11" ht="27" thickBot="1" x14ac:dyDescent="0.35">
      <c r="A64" s="10" t="s">
        <v>72</v>
      </c>
      <c r="B64" s="8">
        <v>214</v>
      </c>
      <c r="C64" s="14"/>
      <c r="D64" s="35"/>
      <c r="E64" s="35"/>
      <c r="F64" s="35"/>
      <c r="G64" s="35"/>
      <c r="H64" s="35"/>
      <c r="I64" s="35"/>
      <c r="J64" s="35">
        <v>0</v>
      </c>
      <c r="K64" s="35">
        <v>0</v>
      </c>
    </row>
    <row r="65" spans="1:12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2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2" ht="27" thickBot="1" x14ac:dyDescent="0.35">
      <c r="A67" s="10" t="s">
        <v>75</v>
      </c>
      <c r="B67" s="8">
        <v>301</v>
      </c>
      <c r="C67" s="102">
        <v>8489.7999999999993</v>
      </c>
      <c r="D67" s="102"/>
      <c r="E67" s="102"/>
      <c r="F67" s="102"/>
      <c r="G67" s="102">
        <v>6277.8</v>
      </c>
      <c r="H67" s="102"/>
      <c r="I67" s="102"/>
      <c r="J67" s="102">
        <v>1842</v>
      </c>
      <c r="K67" s="102">
        <v>370</v>
      </c>
      <c r="L67">
        <f>G67/C67*100</f>
        <v>73.945204834036147</v>
      </c>
    </row>
    <row r="68" spans="1:12" ht="53.4" thickBot="1" x14ac:dyDescent="0.35">
      <c r="A68" s="10" t="s">
        <v>300</v>
      </c>
      <c r="B68" s="8">
        <v>302</v>
      </c>
      <c r="C68" s="35"/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2" ht="53.4" thickBot="1" x14ac:dyDescent="0.35">
      <c r="A69" s="10" t="s">
        <v>301</v>
      </c>
      <c r="B69" s="8">
        <v>303</v>
      </c>
      <c r="C69" s="102">
        <v>6277.8</v>
      </c>
      <c r="D69" s="102"/>
      <c r="E69" s="102"/>
      <c r="F69" s="102"/>
      <c r="G69" s="102">
        <v>6277.8</v>
      </c>
      <c r="H69" s="102"/>
      <c r="I69" s="102"/>
      <c r="J69" s="35">
        <v>0</v>
      </c>
      <c r="K69" s="35">
        <v>0</v>
      </c>
    </row>
    <row r="70" spans="1:12" ht="66.599999999999994" thickBot="1" x14ac:dyDescent="0.35">
      <c r="A70" s="10" t="s">
        <v>302</v>
      </c>
      <c r="B70" s="8">
        <v>304</v>
      </c>
      <c r="C70" s="102">
        <v>2760.2</v>
      </c>
      <c r="D70" s="102"/>
      <c r="E70" s="102"/>
      <c r="F70" s="102"/>
      <c r="G70" s="102">
        <v>2760.2</v>
      </c>
      <c r="H70" s="35"/>
      <c r="I70" s="35"/>
      <c r="J70" s="35">
        <v>0</v>
      </c>
      <c r="K70" s="35">
        <v>0</v>
      </c>
    </row>
    <row r="71" spans="1:12" ht="53.4" thickBot="1" x14ac:dyDescent="0.35">
      <c r="A71" s="10" t="s">
        <v>303</v>
      </c>
      <c r="B71" s="8">
        <v>305</v>
      </c>
      <c r="C71" s="102">
        <v>2760.2</v>
      </c>
      <c r="D71" s="102"/>
      <c r="E71" s="102"/>
      <c r="F71" s="102"/>
      <c r="G71" s="102">
        <v>2760.2</v>
      </c>
      <c r="H71" s="35"/>
      <c r="I71" s="35"/>
      <c r="J71" s="35"/>
      <c r="K71" s="35"/>
    </row>
    <row r="72" spans="1:12" ht="53.4" thickBot="1" x14ac:dyDescent="0.35">
      <c r="A72" s="10" t="s">
        <v>80</v>
      </c>
      <c r="B72" s="8">
        <v>306</v>
      </c>
      <c r="C72" s="35"/>
      <c r="D72" s="35"/>
      <c r="E72" s="35"/>
      <c r="F72" s="35"/>
      <c r="G72" s="35"/>
      <c r="H72" s="35"/>
      <c r="I72" s="35"/>
      <c r="J72" s="35">
        <v>0</v>
      </c>
      <c r="K72" s="35">
        <v>0</v>
      </c>
    </row>
    <row r="73" spans="1:12" ht="40.200000000000003" thickBot="1" x14ac:dyDescent="0.35">
      <c r="A73" s="10" t="s">
        <v>304</v>
      </c>
      <c r="B73" s="8">
        <v>307</v>
      </c>
      <c r="C73" s="35"/>
      <c r="D73" s="35"/>
      <c r="E73" s="35"/>
      <c r="F73" s="35"/>
      <c r="G73" s="35"/>
      <c r="H73" s="35">
        <v>0</v>
      </c>
      <c r="I73" s="35">
        <v>0</v>
      </c>
      <c r="J73" s="35">
        <v>0</v>
      </c>
      <c r="K73" s="35">
        <v>0</v>
      </c>
    </row>
    <row r="74" spans="1:12" ht="40.200000000000003" thickBot="1" x14ac:dyDescent="0.35">
      <c r="A74" s="10" t="s">
        <v>305</v>
      </c>
      <c r="B74" s="8">
        <v>308</v>
      </c>
      <c r="C74" s="15"/>
      <c r="D74" s="35"/>
      <c r="E74" s="35"/>
      <c r="F74" s="35"/>
      <c r="G74" s="35"/>
      <c r="H74" s="35">
        <v>0</v>
      </c>
      <c r="I74" s="35">
        <v>0</v>
      </c>
      <c r="J74" s="35">
        <v>0</v>
      </c>
      <c r="K74" s="35">
        <v>0</v>
      </c>
    </row>
    <row r="75" spans="1:12" ht="27" thickBot="1" x14ac:dyDescent="0.35">
      <c r="A75" s="10" t="s">
        <v>306</v>
      </c>
      <c r="B75" s="8">
        <v>309</v>
      </c>
      <c r="C75" s="102">
        <v>5729.6</v>
      </c>
      <c r="D75" s="102"/>
      <c r="E75" s="102"/>
      <c r="F75" s="102"/>
      <c r="G75" s="102">
        <v>3517.6</v>
      </c>
      <c r="H75" s="102"/>
      <c r="I75" s="102"/>
      <c r="J75" s="102">
        <v>1842</v>
      </c>
      <c r="K75" s="102">
        <v>370</v>
      </c>
      <c r="L75">
        <f>G75/C75*100</f>
        <v>61.393465512426694</v>
      </c>
    </row>
    <row r="76" spans="1:12" ht="53.4" thickBot="1" x14ac:dyDescent="0.35">
      <c r="A76" s="10" t="s">
        <v>307</v>
      </c>
      <c r="B76" s="8">
        <v>310</v>
      </c>
      <c r="C76" s="102">
        <v>3517.6</v>
      </c>
      <c r="D76" s="35"/>
      <c r="E76" s="35"/>
      <c r="F76" s="35"/>
      <c r="G76" s="102">
        <v>3517.6</v>
      </c>
      <c r="H76" s="35"/>
      <c r="I76" s="35"/>
      <c r="J76" s="35">
        <v>0</v>
      </c>
      <c r="K76" s="35">
        <v>0</v>
      </c>
    </row>
    <row r="77" spans="1:12" ht="40.200000000000003" thickBot="1" x14ac:dyDescent="0.35">
      <c r="A77" s="10" t="s">
        <v>308</v>
      </c>
      <c r="B77" s="8">
        <v>311</v>
      </c>
      <c r="C77" s="35"/>
      <c r="D77" s="35"/>
      <c r="E77" s="35"/>
      <c r="F77" s="35"/>
      <c r="G77" s="35"/>
      <c r="H77" s="35">
        <v>0</v>
      </c>
      <c r="I77" s="35">
        <v>0</v>
      </c>
      <c r="J77" s="35">
        <v>0</v>
      </c>
      <c r="K77" s="35">
        <v>0</v>
      </c>
    </row>
    <row r="78" spans="1:12" ht="40.200000000000003" thickBot="1" x14ac:dyDescent="0.35">
      <c r="A78" s="10" t="s">
        <v>309</v>
      </c>
      <c r="B78" s="8">
        <v>312</v>
      </c>
      <c r="C78" s="35"/>
      <c r="D78" s="35"/>
      <c r="E78" s="35"/>
      <c r="F78" s="35"/>
      <c r="G78" s="35"/>
      <c r="H78" s="35">
        <v>0</v>
      </c>
      <c r="I78" s="35">
        <v>0</v>
      </c>
      <c r="J78" s="35">
        <v>0</v>
      </c>
      <c r="K78" s="35">
        <v>0</v>
      </c>
    </row>
    <row r="79" spans="1:12" ht="40.200000000000003" thickBot="1" x14ac:dyDescent="0.35">
      <c r="A79" s="10" t="s">
        <v>310</v>
      </c>
      <c r="B79" s="8">
        <v>313</v>
      </c>
      <c r="C79" s="102">
        <v>5729.6</v>
      </c>
      <c r="D79" s="35"/>
      <c r="E79" s="35"/>
      <c r="F79" s="35"/>
      <c r="G79" s="102">
        <v>3517.6</v>
      </c>
      <c r="H79" s="35"/>
      <c r="I79" s="35"/>
      <c r="J79" s="102">
        <v>1842</v>
      </c>
      <c r="K79" s="102">
        <v>370</v>
      </c>
    </row>
    <row r="80" spans="1:12" x14ac:dyDescent="0.3">
      <c r="A80" s="12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3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27" thickBot="1" x14ac:dyDescent="0.35">
      <c r="A83" s="10" t="s">
        <v>311</v>
      </c>
      <c r="B83" s="8">
        <v>321</v>
      </c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27" thickBot="1" x14ac:dyDescent="0.35">
      <c r="A84" s="10" t="s">
        <v>312</v>
      </c>
      <c r="B84" s="8">
        <v>322</v>
      </c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3">
      <c r="A85" s="12" t="s">
        <v>48</v>
      </c>
      <c r="B85" s="264">
        <v>323</v>
      </c>
      <c r="C85" s="262"/>
      <c r="D85" s="262"/>
      <c r="E85" s="262"/>
      <c r="F85" s="262"/>
      <c r="G85" s="262"/>
      <c r="H85" s="262"/>
      <c r="I85" s="262"/>
      <c r="J85" s="262"/>
      <c r="K85" s="262"/>
    </row>
    <row r="86" spans="1:11" ht="15" thickBot="1" x14ac:dyDescent="0.35">
      <c r="A86" s="13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3" t="s">
        <v>50</v>
      </c>
      <c r="B87" s="8">
        <v>324</v>
      </c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40.200000000000003" thickBot="1" x14ac:dyDescent="0.35">
      <c r="A88" s="13" t="s">
        <v>51</v>
      </c>
      <c r="B88" s="8">
        <v>325</v>
      </c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5" thickBot="1" x14ac:dyDescent="0.35">
      <c r="A89" s="10" t="s">
        <v>52</v>
      </c>
      <c r="B89" s="8">
        <v>326</v>
      </c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35">
        <v>2</v>
      </c>
      <c r="D92" s="35"/>
      <c r="E92" s="35"/>
      <c r="F92" s="35"/>
      <c r="G92" s="35">
        <v>2</v>
      </c>
      <c r="H92" s="35"/>
      <c r="I92" s="35"/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35">
        <v>2</v>
      </c>
      <c r="D93" s="35"/>
      <c r="E93" s="35"/>
      <c r="F93" s="35"/>
      <c r="G93" s="35">
        <v>2</v>
      </c>
      <c r="H93" s="35"/>
      <c r="I93" s="35"/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35"/>
      <c r="D94" s="35"/>
      <c r="E94" s="35"/>
      <c r="F94" s="35"/>
      <c r="G94" s="35"/>
      <c r="H94" s="35"/>
      <c r="I94" s="35"/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35">
        <v>1</v>
      </c>
      <c r="D95" s="35"/>
      <c r="E95" s="35"/>
      <c r="F95" s="35"/>
      <c r="G95" s="35">
        <v>1</v>
      </c>
      <c r="H95" s="35"/>
      <c r="I95" s="35"/>
      <c r="J95" s="8">
        <v>0</v>
      </c>
      <c r="K95" s="8">
        <v>0</v>
      </c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35">
        <v>2</v>
      </c>
      <c r="D97" s="35"/>
      <c r="E97" s="35"/>
      <c r="F97" s="35"/>
      <c r="G97" s="35">
        <v>2</v>
      </c>
      <c r="H97" s="35"/>
      <c r="I97" s="35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35">
        <v>1</v>
      </c>
      <c r="D98" s="35"/>
      <c r="E98" s="35"/>
      <c r="F98" s="35"/>
      <c r="G98" s="35">
        <v>1</v>
      </c>
      <c r="H98" s="35"/>
      <c r="I98" s="35"/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35"/>
      <c r="D99" s="35"/>
      <c r="E99" s="35"/>
      <c r="F99" s="35"/>
      <c r="G99" s="35"/>
      <c r="H99" s="35"/>
      <c r="I99" s="35"/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102">
        <v>14419.3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35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102">
        <v>2760.2</v>
      </c>
      <c r="D104" s="102"/>
      <c r="E104" s="102"/>
      <c r="F104" s="102"/>
      <c r="G104" s="102">
        <v>2760.2</v>
      </c>
      <c r="H104" s="35"/>
      <c r="I104" s="35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102">
        <v>2760.2</v>
      </c>
      <c r="D105" s="102"/>
      <c r="E105" s="102"/>
      <c r="F105" s="102"/>
      <c r="G105" s="102">
        <v>2760.2</v>
      </c>
      <c r="H105" s="102"/>
      <c r="I105" s="102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35"/>
      <c r="D106" s="35"/>
      <c r="E106" s="35"/>
      <c r="F106" s="35"/>
      <c r="G106" s="35"/>
      <c r="H106" s="35"/>
      <c r="I106" s="35"/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262"/>
      <c r="D107" s="262"/>
      <c r="E107" s="262"/>
      <c r="F107" s="262"/>
      <c r="G107" s="262"/>
      <c r="H107" s="262"/>
      <c r="I107" s="262"/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263"/>
      <c r="D108" s="263"/>
      <c r="E108" s="263"/>
      <c r="F108" s="263"/>
      <c r="G108" s="263"/>
      <c r="H108" s="263"/>
      <c r="I108" s="26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35"/>
      <c r="D109" s="35"/>
      <c r="E109" s="35"/>
      <c r="F109" s="35"/>
      <c r="G109" s="35"/>
      <c r="H109" s="35"/>
      <c r="I109" s="35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102">
        <v>2760.2</v>
      </c>
      <c r="D110" s="102"/>
      <c r="E110" s="102"/>
      <c r="F110" s="102"/>
      <c r="G110" s="102">
        <v>2760.2</v>
      </c>
      <c r="H110" s="35"/>
      <c r="I110" s="35"/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18"/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5" ht="16.5" customHeight="1" x14ac:dyDescent="0.3">
      <c r="A113" s="288" t="s">
        <v>113</v>
      </c>
      <c r="B113" s="273"/>
      <c r="C113" s="273"/>
      <c r="D113" s="32"/>
      <c r="E113" s="40"/>
    </row>
    <row r="114" spans="1:5" ht="15.6" x14ac:dyDescent="0.3">
      <c r="A114" s="288"/>
      <c r="B114" s="335" t="s">
        <v>347</v>
      </c>
      <c r="C114" s="335"/>
      <c r="D114" s="32"/>
      <c r="E114" s="103" t="s">
        <v>205</v>
      </c>
    </row>
    <row r="115" spans="1:5" ht="15.6" x14ac:dyDescent="0.3">
      <c r="A115" s="32"/>
      <c r="B115" s="336" t="s">
        <v>114</v>
      </c>
      <c r="C115" s="336"/>
      <c r="D115" s="21"/>
      <c r="E115" s="21" t="s">
        <v>115</v>
      </c>
    </row>
    <row r="116" spans="1:5" ht="15.6" x14ac:dyDescent="0.3">
      <c r="A116" s="32"/>
      <c r="B116" s="21"/>
      <c r="C116" s="21"/>
      <c r="D116" s="21"/>
      <c r="E116" s="21"/>
    </row>
    <row r="117" spans="1:5" ht="15.6" x14ac:dyDescent="0.3">
      <c r="A117" s="32"/>
      <c r="B117" s="21"/>
      <c r="C117" s="21"/>
      <c r="D117" s="21"/>
      <c r="E117" s="104"/>
    </row>
    <row r="118" spans="1:5" ht="15.6" x14ac:dyDescent="0.3">
      <c r="A118" s="32"/>
      <c r="B118" s="21"/>
      <c r="C118" s="21"/>
      <c r="D118" s="21"/>
      <c r="E118" s="21" t="s">
        <v>116</v>
      </c>
    </row>
    <row r="119" spans="1:5" ht="15.6" x14ac:dyDescent="0.3">
      <c r="A119" s="19"/>
    </row>
    <row r="120" spans="1:5" ht="15.6" x14ac:dyDescent="0.3">
      <c r="A120" s="1" t="s">
        <v>206</v>
      </c>
    </row>
    <row r="121" spans="1:5" ht="15.6" x14ac:dyDescent="0.3">
      <c r="A121" s="1" t="s">
        <v>207</v>
      </c>
    </row>
    <row r="122" spans="1:5" ht="15.6" x14ac:dyDescent="0.3">
      <c r="A122" s="266" t="s">
        <v>208</v>
      </c>
      <c r="B122" s="266"/>
    </row>
    <row r="124" spans="1:5" ht="15.6" x14ac:dyDescent="0.3">
      <c r="A124" s="19"/>
    </row>
  </sheetData>
  <mergeCells count="104">
    <mergeCell ref="A90:K90"/>
    <mergeCell ref="I107:I108"/>
    <mergeCell ref="J107:J108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59:J60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H85:H86"/>
    <mergeCell ref="I85:I86"/>
    <mergeCell ref="J85:J86"/>
    <mergeCell ref="K85:K86"/>
    <mergeCell ref="B59:B60"/>
    <mergeCell ref="C59:C60"/>
    <mergeCell ref="D59:D60"/>
    <mergeCell ref="E59:E60"/>
    <mergeCell ref="F59:F60"/>
    <mergeCell ref="G59:G60"/>
    <mergeCell ref="G80:G81"/>
    <mergeCell ref="H59:H60"/>
    <mergeCell ref="I59:I60"/>
    <mergeCell ref="K42:K43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B115:C115"/>
    <mergeCell ref="A122:B122"/>
    <mergeCell ref="A7:K7"/>
    <mergeCell ref="B11:J11"/>
    <mergeCell ref="B14:J14"/>
    <mergeCell ref="B113:C113"/>
    <mergeCell ref="B114:C114"/>
    <mergeCell ref="A1:K1"/>
    <mergeCell ref="A2:K2"/>
    <mergeCell ref="A3:K3"/>
    <mergeCell ref="A5:K5"/>
    <mergeCell ref="A6:K6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21:K21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topLeftCell="A73" zoomScaleNormal="100" zoomScaleSheetLayoutView="100" workbookViewId="0">
      <selection activeCell="G107" sqref="G107:G110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15.6" x14ac:dyDescent="0.3">
      <c r="A11" s="29" t="s">
        <v>8</v>
      </c>
      <c r="B11" s="29"/>
    </row>
    <row r="12" spans="1:11" ht="62.4" x14ac:dyDescent="0.3">
      <c r="A12" s="29" t="s">
        <v>9</v>
      </c>
      <c r="B12" s="23"/>
      <c r="C12" s="24"/>
      <c r="D12" s="24"/>
      <c r="E12" s="24"/>
      <c r="F12" s="24"/>
      <c r="G12" s="24"/>
      <c r="H12" s="24"/>
      <c r="I12" s="24"/>
      <c r="J12" s="24"/>
      <c r="K12" s="26"/>
    </row>
    <row r="13" spans="1:11" ht="15.6" x14ac:dyDescent="0.3">
      <c r="A13" s="29"/>
      <c r="B13" s="4"/>
      <c r="K13" s="26"/>
    </row>
    <row r="14" spans="1:11" ht="15.6" x14ac:dyDescent="0.3">
      <c r="A14" s="29" t="s">
        <v>10</v>
      </c>
      <c r="B14" s="31"/>
      <c r="C14" s="24"/>
      <c r="D14" s="24"/>
      <c r="E14" s="24"/>
      <c r="F14" s="24"/>
      <c r="G14" s="24"/>
      <c r="H14" s="24"/>
      <c r="I14" s="24"/>
      <c r="J14" s="24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3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1" ht="15" thickBot="1" x14ac:dyDescent="0.35">
      <c r="A20" s="2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28">
        <v>329</v>
      </c>
      <c r="D23" s="28"/>
      <c r="E23" s="28"/>
      <c r="F23" s="28"/>
      <c r="G23" s="28">
        <v>5</v>
      </c>
      <c r="H23" s="28"/>
      <c r="I23" s="28"/>
      <c r="J23" s="28">
        <v>62</v>
      </c>
      <c r="K23" s="28">
        <v>262</v>
      </c>
    </row>
    <row r="24" spans="1:11" ht="40.200000000000003" thickBot="1" x14ac:dyDescent="0.35">
      <c r="A24" s="10" t="s">
        <v>277</v>
      </c>
      <c r="B24" s="8">
        <v>102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40.200000000000003" thickBot="1" x14ac:dyDescent="0.35">
      <c r="A25" s="10" t="s">
        <v>278</v>
      </c>
      <c r="B25" s="8">
        <v>103</v>
      </c>
      <c r="C25" s="28">
        <v>2</v>
      </c>
      <c r="D25" s="28"/>
      <c r="E25" s="28"/>
      <c r="F25" s="28"/>
      <c r="G25" s="28">
        <v>2</v>
      </c>
      <c r="H25" s="28"/>
      <c r="I25" s="28"/>
      <c r="J25" s="28"/>
      <c r="K25" s="28"/>
    </row>
    <row r="26" spans="1:11" ht="53.4" thickBot="1" x14ac:dyDescent="0.35">
      <c r="A26" s="10" t="s">
        <v>279</v>
      </c>
      <c r="B26" s="8">
        <v>104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66.599999999999994" thickBot="1" x14ac:dyDescent="0.35">
      <c r="A27" s="10" t="s">
        <v>280</v>
      </c>
      <c r="B27" s="8">
        <v>105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53.4" thickBot="1" x14ac:dyDescent="0.35">
      <c r="A28" s="10" t="s">
        <v>34</v>
      </c>
      <c r="B28" s="8">
        <v>106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7" thickBot="1" x14ac:dyDescent="0.35">
      <c r="A29" s="10" t="s">
        <v>281</v>
      </c>
      <c r="B29" s="8">
        <v>107</v>
      </c>
      <c r="C29" s="11"/>
      <c r="D29" s="28"/>
      <c r="E29" s="28"/>
      <c r="F29" s="28"/>
      <c r="G29" s="28"/>
      <c r="H29" s="28"/>
      <c r="I29" s="28"/>
      <c r="J29" s="28"/>
      <c r="K29" s="28"/>
    </row>
    <row r="30" spans="1:11" ht="27" thickBot="1" x14ac:dyDescent="0.35">
      <c r="A30" s="10" t="s">
        <v>282</v>
      </c>
      <c r="B30" s="8">
        <v>108</v>
      </c>
      <c r="C30" s="11"/>
      <c r="D30" s="28"/>
      <c r="E30" s="28"/>
      <c r="F30" s="28"/>
      <c r="G30" s="28"/>
      <c r="H30" s="28"/>
      <c r="I30" s="28"/>
      <c r="J30" s="28"/>
      <c r="K30" s="28"/>
    </row>
    <row r="31" spans="1:11" ht="40.200000000000003" thickBot="1" x14ac:dyDescent="0.35">
      <c r="A31" s="10" t="s">
        <v>283</v>
      </c>
      <c r="B31" s="8">
        <v>109</v>
      </c>
      <c r="C31" s="11"/>
      <c r="D31" s="28"/>
      <c r="E31" s="28"/>
      <c r="F31" s="28"/>
      <c r="G31" s="28"/>
      <c r="H31" s="28"/>
      <c r="I31" s="28"/>
      <c r="J31" s="28"/>
      <c r="K31" s="28"/>
    </row>
    <row r="32" spans="1:11" ht="27" thickBot="1" x14ac:dyDescent="0.35">
      <c r="A32" s="10" t="s">
        <v>284</v>
      </c>
      <c r="B32" s="8">
        <v>110</v>
      </c>
      <c r="C32" s="28">
        <v>329</v>
      </c>
      <c r="D32" s="28"/>
      <c r="E32" s="28"/>
      <c r="F32" s="28"/>
      <c r="G32" s="28">
        <v>5</v>
      </c>
      <c r="H32" s="28"/>
      <c r="I32" s="28"/>
      <c r="J32" s="28">
        <v>62</v>
      </c>
      <c r="K32" s="28">
        <v>262</v>
      </c>
    </row>
    <row r="33" spans="1:11" ht="53.4" thickBot="1" x14ac:dyDescent="0.35">
      <c r="A33" s="10" t="s">
        <v>285</v>
      </c>
      <c r="B33" s="8">
        <v>111</v>
      </c>
      <c r="C33" s="28">
        <v>2</v>
      </c>
      <c r="D33" s="28"/>
      <c r="E33" s="28"/>
      <c r="F33" s="28"/>
      <c r="G33" s="28">
        <v>2</v>
      </c>
      <c r="H33" s="28"/>
      <c r="I33" s="28"/>
      <c r="J33" s="28">
        <v>0</v>
      </c>
      <c r="K33" s="28">
        <v>0</v>
      </c>
    </row>
    <row r="34" spans="1:11" ht="40.200000000000003" thickBot="1" x14ac:dyDescent="0.35">
      <c r="A34" s="10" t="s">
        <v>286</v>
      </c>
      <c r="B34" s="8">
        <v>112</v>
      </c>
      <c r="C34" s="28"/>
      <c r="D34" s="28"/>
      <c r="E34" s="28"/>
      <c r="F34" s="28"/>
      <c r="G34" s="28"/>
      <c r="H34" s="28">
        <v>0</v>
      </c>
      <c r="I34" s="28">
        <v>0</v>
      </c>
      <c r="J34" s="28">
        <v>0</v>
      </c>
      <c r="K34" s="28">
        <v>0</v>
      </c>
    </row>
    <row r="35" spans="1:11" ht="40.200000000000003" thickBot="1" x14ac:dyDescent="0.35">
      <c r="A35" s="10" t="s">
        <v>287</v>
      </c>
      <c r="B35" s="8">
        <v>113</v>
      </c>
      <c r="C35" s="28"/>
      <c r="D35" s="28"/>
      <c r="E35" s="28"/>
      <c r="F35" s="28"/>
      <c r="G35" s="28"/>
      <c r="H35" s="28">
        <v>0</v>
      </c>
      <c r="I35" s="28">
        <v>0</v>
      </c>
      <c r="J35" s="28">
        <v>0</v>
      </c>
      <c r="K35" s="28">
        <v>0</v>
      </c>
    </row>
    <row r="36" spans="1:11" ht="40.200000000000003" thickBot="1" x14ac:dyDescent="0.35">
      <c r="A36" s="10" t="s">
        <v>288</v>
      </c>
      <c r="B36" s="8">
        <v>114</v>
      </c>
      <c r="C36" s="28">
        <v>329</v>
      </c>
      <c r="D36" s="28"/>
      <c r="E36" s="28"/>
      <c r="F36" s="28"/>
      <c r="G36" s="28">
        <v>5</v>
      </c>
      <c r="H36" s="28"/>
      <c r="I36" s="28"/>
      <c r="J36" s="28">
        <v>62</v>
      </c>
      <c r="K36" s="28">
        <v>262</v>
      </c>
    </row>
    <row r="37" spans="1:11" x14ac:dyDescent="0.3">
      <c r="A37" s="12" t="s">
        <v>289</v>
      </c>
      <c r="B37" s="264">
        <v>115</v>
      </c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3" t="s">
        <v>44</v>
      </c>
      <c r="B38" s="265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5" thickBot="1" x14ac:dyDescent="0.35">
      <c r="A40" s="10" t="s">
        <v>46</v>
      </c>
      <c r="B40" s="8">
        <v>121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" thickBot="1" x14ac:dyDescent="0.35">
      <c r="A41" s="10" t="s">
        <v>47</v>
      </c>
      <c r="B41" s="8">
        <v>122</v>
      </c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3">
      <c r="A42" s="12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3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3" t="s">
        <v>50</v>
      </c>
      <c r="B44" s="8">
        <v>124</v>
      </c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40.200000000000003" thickBot="1" x14ac:dyDescent="0.35">
      <c r="A45" s="13" t="s">
        <v>51</v>
      </c>
      <c r="B45" s="8">
        <v>125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" thickBot="1" x14ac:dyDescent="0.35">
      <c r="A46" s="10" t="s">
        <v>52</v>
      </c>
      <c r="B46" s="8">
        <v>126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40.200000000000003" thickBot="1" x14ac:dyDescent="0.35">
      <c r="A47" s="10" t="s">
        <v>290</v>
      </c>
      <c r="B47" s="8">
        <v>127</v>
      </c>
      <c r="C47" s="28"/>
      <c r="D47" s="28"/>
      <c r="E47" s="28"/>
      <c r="F47" s="28"/>
      <c r="G47" s="28"/>
      <c r="H47" s="28"/>
      <c r="I47" s="28"/>
      <c r="J47" s="28">
        <v>0</v>
      </c>
      <c r="K47" s="28">
        <v>0</v>
      </c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28">
        <v>35</v>
      </c>
      <c r="D49" s="28"/>
      <c r="E49" s="28"/>
      <c r="F49" s="28"/>
      <c r="G49" s="28">
        <v>35</v>
      </c>
      <c r="H49" s="28"/>
      <c r="I49" s="28"/>
      <c r="J49" s="28">
        <v>0</v>
      </c>
      <c r="K49" s="28">
        <v>0</v>
      </c>
    </row>
    <row r="50" spans="1:11" ht="53.4" thickBot="1" x14ac:dyDescent="0.35">
      <c r="A50" s="13" t="s">
        <v>293</v>
      </c>
      <c r="B50" s="8">
        <v>202</v>
      </c>
      <c r="C50" s="2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</row>
    <row r="51" spans="1:11" ht="53.4" thickBot="1" x14ac:dyDescent="0.35">
      <c r="A51" s="13" t="s">
        <v>294</v>
      </c>
      <c r="B51" s="8">
        <v>203</v>
      </c>
      <c r="C51" s="28">
        <v>2</v>
      </c>
      <c r="D51" s="28"/>
      <c r="E51" s="28"/>
      <c r="F51" s="28"/>
      <c r="G51" s="28">
        <v>2</v>
      </c>
      <c r="H51" s="28"/>
      <c r="I51" s="28"/>
      <c r="J51" s="28">
        <v>0</v>
      </c>
      <c r="K51" s="28">
        <v>0</v>
      </c>
    </row>
    <row r="52" spans="1:11" ht="27" thickBot="1" x14ac:dyDescent="0.35">
      <c r="A52" s="13" t="s">
        <v>295</v>
      </c>
      <c r="B52" s="8">
        <v>204</v>
      </c>
      <c r="C52" s="28"/>
      <c r="D52" s="28"/>
      <c r="E52" s="28"/>
      <c r="F52" s="28"/>
      <c r="G52" s="28"/>
      <c r="H52" s="28">
        <v>0</v>
      </c>
      <c r="I52" s="28">
        <v>0</v>
      </c>
      <c r="J52" s="28">
        <v>0</v>
      </c>
      <c r="K52" s="28">
        <v>0</v>
      </c>
    </row>
    <row r="53" spans="1:11" ht="40.200000000000003" thickBot="1" x14ac:dyDescent="0.35">
      <c r="A53" s="13" t="s">
        <v>296</v>
      </c>
      <c r="B53" s="8">
        <v>205</v>
      </c>
      <c r="C53" s="28"/>
      <c r="D53" s="28"/>
      <c r="E53" s="28"/>
      <c r="F53" s="28"/>
      <c r="G53" s="28"/>
      <c r="H53" s="28">
        <v>0</v>
      </c>
      <c r="I53" s="28">
        <v>0</v>
      </c>
      <c r="J53" s="28">
        <v>0</v>
      </c>
      <c r="K53" s="28">
        <v>0</v>
      </c>
    </row>
    <row r="54" spans="1:11" ht="27" thickBot="1" x14ac:dyDescent="0.35">
      <c r="A54" s="13" t="s">
        <v>297</v>
      </c>
      <c r="B54" s="8">
        <v>206</v>
      </c>
      <c r="C54" s="28">
        <v>35</v>
      </c>
      <c r="D54" s="28"/>
      <c r="E54" s="28"/>
      <c r="F54" s="28"/>
      <c r="G54" s="28">
        <v>35</v>
      </c>
      <c r="H54" s="28"/>
      <c r="I54" s="28"/>
      <c r="J54" s="28">
        <v>0</v>
      </c>
      <c r="K54" s="28">
        <v>0</v>
      </c>
    </row>
    <row r="55" spans="1:11" x14ac:dyDescent="0.3">
      <c r="A55" s="12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28"/>
      <c r="D57" s="28"/>
      <c r="E57" s="28"/>
      <c r="F57" s="28"/>
      <c r="G57" s="28"/>
      <c r="H57" s="28"/>
      <c r="I57" s="28"/>
      <c r="J57" s="28">
        <v>0</v>
      </c>
      <c r="K57" s="28">
        <v>0</v>
      </c>
    </row>
    <row r="58" spans="1:11" ht="40.200000000000003" thickBot="1" x14ac:dyDescent="0.35">
      <c r="A58" s="10" t="s">
        <v>64</v>
      </c>
      <c r="B58" s="8">
        <v>209</v>
      </c>
      <c r="C58" s="28">
        <v>1</v>
      </c>
      <c r="D58" s="28"/>
      <c r="E58" s="28"/>
      <c r="F58" s="28"/>
      <c r="G58" s="28">
        <v>1</v>
      </c>
      <c r="H58" s="28"/>
      <c r="I58" s="28"/>
      <c r="J58" s="28">
        <v>0</v>
      </c>
      <c r="K58" s="28">
        <v>0</v>
      </c>
    </row>
    <row r="59" spans="1:11" x14ac:dyDescent="0.3">
      <c r="A59" s="12" t="s">
        <v>65</v>
      </c>
      <c r="B59" s="264" t="s">
        <v>67</v>
      </c>
      <c r="C59" s="262"/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28"/>
      <c r="D61" s="28"/>
      <c r="E61" s="28"/>
      <c r="F61" s="28"/>
      <c r="G61" s="28"/>
      <c r="H61" s="28"/>
      <c r="I61" s="28"/>
      <c r="J61" s="28">
        <v>0</v>
      </c>
      <c r="K61" s="28">
        <v>0</v>
      </c>
    </row>
    <row r="62" spans="1:11" ht="27" thickBot="1" x14ac:dyDescent="0.35">
      <c r="A62" s="13" t="s">
        <v>69</v>
      </c>
      <c r="B62" s="8" t="s">
        <v>70</v>
      </c>
      <c r="C62" s="28"/>
      <c r="D62" s="28"/>
      <c r="E62" s="28"/>
      <c r="F62" s="28"/>
      <c r="G62" s="28"/>
      <c r="H62" s="28"/>
      <c r="I62" s="28"/>
      <c r="J62" s="28">
        <v>0</v>
      </c>
      <c r="K62" s="28">
        <v>0</v>
      </c>
    </row>
    <row r="63" spans="1:11" ht="27" thickBot="1" x14ac:dyDescent="0.35">
      <c r="A63" s="10" t="s">
        <v>71</v>
      </c>
      <c r="B63" s="8">
        <v>213</v>
      </c>
      <c r="C63" s="28"/>
      <c r="D63" s="28"/>
      <c r="E63" s="28"/>
      <c r="F63" s="28"/>
      <c r="G63" s="28"/>
      <c r="H63" s="28"/>
      <c r="I63" s="28"/>
      <c r="J63" s="28">
        <v>0</v>
      </c>
      <c r="K63" s="28">
        <v>0</v>
      </c>
    </row>
    <row r="64" spans="1:11" ht="27" thickBot="1" x14ac:dyDescent="0.35">
      <c r="A64" s="10" t="s">
        <v>72</v>
      </c>
      <c r="B64" s="8">
        <v>214</v>
      </c>
      <c r="C64" s="14"/>
      <c r="D64" s="28"/>
      <c r="E64" s="28"/>
      <c r="F64" s="28"/>
      <c r="G64" s="28"/>
      <c r="H64" s="28"/>
      <c r="I64" s="28"/>
      <c r="J64" s="28">
        <v>0</v>
      </c>
      <c r="K64" s="28">
        <v>0</v>
      </c>
    </row>
    <row r="65" spans="1:12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2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2" ht="27" thickBot="1" x14ac:dyDescent="0.35">
      <c r="A67" s="10" t="s">
        <v>75</v>
      </c>
      <c r="B67" s="8">
        <v>301</v>
      </c>
      <c r="C67" s="28">
        <v>45455.360000000001</v>
      </c>
      <c r="D67" s="28"/>
      <c r="E67" s="28"/>
      <c r="F67" s="28"/>
      <c r="G67" s="28">
        <v>17170.22</v>
      </c>
      <c r="H67" s="28"/>
      <c r="I67" s="28"/>
      <c r="J67" s="28">
        <v>22033.18</v>
      </c>
      <c r="K67" s="28">
        <v>6251.96</v>
      </c>
    </row>
    <row r="68" spans="1:12" ht="53.4" thickBot="1" x14ac:dyDescent="0.35">
      <c r="A68" s="10" t="s">
        <v>300</v>
      </c>
      <c r="B68" s="8">
        <v>302</v>
      </c>
      <c r="C68" s="28"/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</row>
    <row r="69" spans="1:12" ht="53.4" thickBot="1" x14ac:dyDescent="0.35">
      <c r="A69" s="10" t="s">
        <v>301</v>
      </c>
      <c r="B69" s="8">
        <v>303</v>
      </c>
      <c r="C69" s="28">
        <v>1433.85</v>
      </c>
      <c r="D69" s="28"/>
      <c r="E69" s="28"/>
      <c r="F69" s="28"/>
      <c r="G69" s="28">
        <v>1433.85</v>
      </c>
      <c r="H69" s="28"/>
      <c r="I69" s="28"/>
      <c r="J69" s="28">
        <v>0</v>
      </c>
      <c r="K69" s="28">
        <v>0</v>
      </c>
    </row>
    <row r="70" spans="1:12" ht="66.599999999999994" thickBot="1" x14ac:dyDescent="0.35">
      <c r="A70" s="10" t="s">
        <v>302</v>
      </c>
      <c r="B70" s="8">
        <v>304</v>
      </c>
      <c r="C70" s="28"/>
      <c r="D70" s="28"/>
      <c r="E70" s="28"/>
      <c r="F70" s="28"/>
      <c r="G70" s="28"/>
      <c r="H70" s="28"/>
      <c r="I70" s="28"/>
      <c r="J70" s="28">
        <v>0</v>
      </c>
      <c r="K70" s="28">
        <v>0</v>
      </c>
    </row>
    <row r="71" spans="1:12" ht="53.4" thickBot="1" x14ac:dyDescent="0.35">
      <c r="A71" s="10" t="s">
        <v>303</v>
      </c>
      <c r="B71" s="8">
        <v>305</v>
      </c>
      <c r="C71" s="28"/>
      <c r="D71" s="28"/>
      <c r="E71" s="28"/>
      <c r="F71" s="28"/>
      <c r="G71" s="28"/>
      <c r="H71" s="28"/>
      <c r="I71" s="28"/>
      <c r="J71" s="28"/>
      <c r="K71" s="28"/>
    </row>
    <row r="72" spans="1:12" ht="53.4" thickBot="1" x14ac:dyDescent="0.35">
      <c r="A72" s="10" t="s">
        <v>80</v>
      </c>
      <c r="B72" s="8">
        <v>306</v>
      </c>
      <c r="C72" s="28"/>
      <c r="D72" s="28"/>
      <c r="E72" s="28"/>
      <c r="F72" s="28"/>
      <c r="G72" s="28"/>
      <c r="H72" s="28"/>
      <c r="I72" s="28"/>
      <c r="J72" s="28">
        <v>0</v>
      </c>
      <c r="K72" s="28">
        <v>0</v>
      </c>
    </row>
    <row r="73" spans="1:12" ht="40.200000000000003" thickBot="1" x14ac:dyDescent="0.35">
      <c r="A73" s="10" t="s">
        <v>304</v>
      </c>
      <c r="B73" s="8">
        <v>307</v>
      </c>
      <c r="C73" s="28"/>
      <c r="D73" s="28"/>
      <c r="E73" s="28"/>
      <c r="F73" s="28"/>
      <c r="G73" s="28"/>
      <c r="H73" s="28">
        <v>0</v>
      </c>
      <c r="I73" s="28">
        <v>0</v>
      </c>
      <c r="J73" s="28">
        <v>0</v>
      </c>
      <c r="K73" s="28">
        <v>0</v>
      </c>
    </row>
    <row r="74" spans="1:12" ht="40.200000000000003" thickBot="1" x14ac:dyDescent="0.35">
      <c r="A74" s="10" t="s">
        <v>305</v>
      </c>
      <c r="B74" s="8">
        <v>308</v>
      </c>
      <c r="C74" s="15"/>
      <c r="D74" s="28"/>
      <c r="E74" s="28"/>
      <c r="F74" s="28"/>
      <c r="G74" s="28"/>
      <c r="H74" s="28">
        <v>0</v>
      </c>
      <c r="I74" s="28">
        <v>0</v>
      </c>
      <c r="J74" s="28">
        <v>0</v>
      </c>
      <c r="K74" s="28">
        <v>0</v>
      </c>
    </row>
    <row r="75" spans="1:12" ht="27" thickBot="1" x14ac:dyDescent="0.35">
      <c r="A75" s="10" t="s">
        <v>306</v>
      </c>
      <c r="B75" s="8">
        <v>309</v>
      </c>
      <c r="C75" s="28">
        <v>43853.67</v>
      </c>
      <c r="D75" s="28"/>
      <c r="E75" s="28"/>
      <c r="F75" s="28"/>
      <c r="G75" s="28">
        <v>15568.53</v>
      </c>
      <c r="H75" s="28"/>
      <c r="I75" s="28"/>
      <c r="J75" s="28">
        <v>22033.18</v>
      </c>
      <c r="K75" s="28">
        <v>6251.96</v>
      </c>
      <c r="L75">
        <f>G75/C75*100</f>
        <v>35.501088050327375</v>
      </c>
    </row>
    <row r="76" spans="1:12" ht="53.4" thickBot="1" x14ac:dyDescent="0.35">
      <c r="A76" s="10" t="s">
        <v>307</v>
      </c>
      <c r="B76" s="8">
        <v>310</v>
      </c>
      <c r="C76" s="28">
        <v>1433.85</v>
      </c>
      <c r="D76" s="28"/>
      <c r="E76" s="28"/>
      <c r="F76" s="28"/>
      <c r="G76" s="28">
        <v>1433.85</v>
      </c>
      <c r="H76" s="28"/>
      <c r="I76" s="28"/>
      <c r="J76" s="28">
        <v>0</v>
      </c>
      <c r="K76" s="28">
        <v>0</v>
      </c>
    </row>
    <row r="77" spans="1:12" ht="40.200000000000003" thickBot="1" x14ac:dyDescent="0.35">
      <c r="A77" s="10" t="s">
        <v>308</v>
      </c>
      <c r="B77" s="8">
        <v>311</v>
      </c>
      <c r="C77" s="28"/>
      <c r="D77" s="28"/>
      <c r="E77" s="28"/>
      <c r="F77" s="28"/>
      <c r="G77" s="28"/>
      <c r="H77" s="28">
        <v>0</v>
      </c>
      <c r="I77" s="28">
        <v>0</v>
      </c>
      <c r="J77" s="28">
        <v>0</v>
      </c>
      <c r="K77" s="28">
        <v>0</v>
      </c>
    </row>
    <row r="78" spans="1:12" ht="40.200000000000003" thickBot="1" x14ac:dyDescent="0.35">
      <c r="A78" s="10" t="s">
        <v>309</v>
      </c>
      <c r="B78" s="8">
        <v>312</v>
      </c>
      <c r="C78" s="28"/>
      <c r="D78" s="28"/>
      <c r="E78" s="28"/>
      <c r="F78" s="28"/>
      <c r="G78" s="28"/>
      <c r="H78" s="28">
        <v>0</v>
      </c>
      <c r="I78" s="28">
        <v>0</v>
      </c>
      <c r="J78" s="28">
        <v>0</v>
      </c>
      <c r="K78" s="28">
        <v>0</v>
      </c>
    </row>
    <row r="79" spans="1:12" ht="40.200000000000003" thickBot="1" x14ac:dyDescent="0.35">
      <c r="A79" s="10" t="s">
        <v>310</v>
      </c>
      <c r="B79" s="8">
        <v>313</v>
      </c>
      <c r="C79" s="28">
        <v>43853.67</v>
      </c>
      <c r="D79" s="28"/>
      <c r="E79" s="28"/>
      <c r="F79" s="28"/>
      <c r="G79" s="28">
        <v>15568.53</v>
      </c>
      <c r="H79" s="28"/>
      <c r="I79" s="28"/>
      <c r="J79" s="28">
        <v>22033.18</v>
      </c>
      <c r="K79" s="28">
        <v>6251.96</v>
      </c>
    </row>
    <row r="80" spans="1:12" x14ac:dyDescent="0.3">
      <c r="A80" s="12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3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27" thickBot="1" x14ac:dyDescent="0.35">
      <c r="A83" s="10" t="s">
        <v>311</v>
      </c>
      <c r="B83" s="8">
        <v>321</v>
      </c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27" thickBot="1" x14ac:dyDescent="0.35">
      <c r="A84" s="10" t="s">
        <v>312</v>
      </c>
      <c r="B84" s="8">
        <v>322</v>
      </c>
      <c r="C84" s="28"/>
      <c r="D84" s="28"/>
      <c r="E84" s="28"/>
      <c r="F84" s="28"/>
      <c r="G84" s="28"/>
      <c r="H84" s="28"/>
      <c r="I84" s="28"/>
      <c r="J84" s="28"/>
      <c r="K84" s="28"/>
    </row>
    <row r="85" spans="1:11" x14ac:dyDescent="0.3">
      <c r="A85" s="12" t="s">
        <v>48</v>
      </c>
      <c r="B85" s="264">
        <v>323</v>
      </c>
      <c r="C85" s="262"/>
      <c r="D85" s="262"/>
      <c r="E85" s="262"/>
      <c r="F85" s="262"/>
      <c r="G85" s="262"/>
      <c r="H85" s="262"/>
      <c r="I85" s="262"/>
      <c r="J85" s="262"/>
      <c r="K85" s="262"/>
    </row>
    <row r="86" spans="1:11" ht="15" thickBot="1" x14ac:dyDescent="0.35">
      <c r="A86" s="13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3" t="s">
        <v>50</v>
      </c>
      <c r="B87" s="8">
        <v>324</v>
      </c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40.200000000000003" thickBot="1" x14ac:dyDescent="0.35">
      <c r="A88" s="13" t="s">
        <v>51</v>
      </c>
      <c r="B88" s="8">
        <v>325</v>
      </c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5" thickBot="1" x14ac:dyDescent="0.35">
      <c r="A89" s="10" t="s">
        <v>52</v>
      </c>
      <c r="B89" s="8">
        <v>326</v>
      </c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28">
        <v>5</v>
      </c>
      <c r="D92" s="28"/>
      <c r="E92" s="28"/>
      <c r="F92" s="28"/>
      <c r="G92" s="28">
        <v>5</v>
      </c>
      <c r="H92" s="28"/>
      <c r="I92" s="28"/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28">
        <v>2</v>
      </c>
      <c r="D93" s="28"/>
      <c r="E93" s="28"/>
      <c r="F93" s="28"/>
      <c r="G93" s="28">
        <v>2</v>
      </c>
      <c r="H93" s="28"/>
      <c r="I93" s="28"/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28">
        <v>4</v>
      </c>
      <c r="D94" s="28"/>
      <c r="E94" s="28"/>
      <c r="F94" s="28"/>
      <c r="G94" s="28">
        <v>4</v>
      </c>
      <c r="H94" s="28"/>
      <c r="I94" s="28"/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28">
        <v>2</v>
      </c>
      <c r="D95" s="28"/>
      <c r="E95" s="28"/>
      <c r="F95" s="28"/>
      <c r="G95" s="28">
        <v>2</v>
      </c>
      <c r="H95" s="28"/>
      <c r="I95" s="28"/>
      <c r="J95" s="8">
        <v>0</v>
      </c>
      <c r="K95" s="8">
        <v>0</v>
      </c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28">
        <v>35</v>
      </c>
      <c r="D97" s="28"/>
      <c r="E97" s="28"/>
      <c r="F97" s="28"/>
      <c r="G97" s="28">
        <v>35</v>
      </c>
      <c r="H97" s="28"/>
      <c r="I97" s="28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28">
        <v>1</v>
      </c>
      <c r="D98" s="28"/>
      <c r="E98" s="28"/>
      <c r="F98" s="28"/>
      <c r="G98" s="28">
        <v>1</v>
      </c>
      <c r="H98" s="28"/>
      <c r="I98" s="28"/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28"/>
      <c r="D99" s="28"/>
      <c r="E99" s="28"/>
      <c r="F99" s="28"/>
      <c r="G99" s="28"/>
      <c r="H99" s="28"/>
      <c r="I99" s="28"/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28">
        <v>48409.72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28">
        <v>6421.77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28">
        <v>17170.22</v>
      </c>
      <c r="D104" s="28"/>
      <c r="E104" s="28"/>
      <c r="F104" s="28"/>
      <c r="G104" s="28">
        <v>17170.22</v>
      </c>
      <c r="H104" s="28"/>
      <c r="I104" s="28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28">
        <v>1433.85</v>
      </c>
      <c r="D105" s="28"/>
      <c r="E105" s="28"/>
      <c r="F105" s="28"/>
      <c r="G105" s="35">
        <v>1433.85</v>
      </c>
      <c r="H105" s="28"/>
      <c r="I105" s="28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28">
        <v>14284.68</v>
      </c>
      <c r="D106" s="28"/>
      <c r="E106" s="28"/>
      <c r="F106" s="28"/>
      <c r="G106" s="35">
        <v>14284.68</v>
      </c>
      <c r="H106" s="28"/>
      <c r="I106" s="28"/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262">
        <v>14284.68</v>
      </c>
      <c r="D107" s="262"/>
      <c r="E107" s="262"/>
      <c r="F107" s="262"/>
      <c r="G107" s="262">
        <v>14284.68</v>
      </c>
      <c r="H107" s="262"/>
      <c r="I107" s="262"/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263"/>
      <c r="D108" s="263"/>
      <c r="E108" s="263"/>
      <c r="F108" s="263"/>
      <c r="G108" s="263"/>
      <c r="H108" s="263"/>
      <c r="I108" s="26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28"/>
      <c r="D109" s="28"/>
      <c r="E109" s="28"/>
      <c r="F109" s="28"/>
      <c r="G109" s="35">
        <v>0</v>
      </c>
      <c r="H109" s="28"/>
      <c r="I109" s="28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28">
        <v>1433.85</v>
      </c>
      <c r="D110" s="28"/>
      <c r="E110" s="28"/>
      <c r="F110" s="28"/>
      <c r="G110" s="35">
        <v>1433.85</v>
      </c>
      <c r="H110" s="28"/>
      <c r="I110" s="28"/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18"/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5" ht="16.2" thickBot="1" x14ac:dyDescent="0.35">
      <c r="A113" s="288" t="s">
        <v>113</v>
      </c>
      <c r="B113" s="29"/>
      <c r="C113" s="20"/>
      <c r="D113" s="29"/>
      <c r="E113" s="20"/>
    </row>
    <row r="114" spans="1:5" ht="16.2" thickBot="1" x14ac:dyDescent="0.35">
      <c r="A114" s="288"/>
      <c r="B114" s="29"/>
      <c r="C114" s="20"/>
      <c r="D114" s="29"/>
      <c r="E114" s="20"/>
    </row>
    <row r="115" spans="1:5" ht="26.4" x14ac:dyDescent="0.3">
      <c r="A115" s="29"/>
      <c r="B115" s="21"/>
      <c r="C115" s="21" t="s">
        <v>114</v>
      </c>
      <c r="D115" s="21"/>
      <c r="E115" s="21" t="s">
        <v>115</v>
      </c>
    </row>
    <row r="116" spans="1:5" ht="15.6" x14ac:dyDescent="0.3">
      <c r="A116" s="29"/>
      <c r="B116" s="21"/>
      <c r="C116" s="21"/>
      <c r="D116" s="21"/>
      <c r="E116" s="21"/>
    </row>
    <row r="117" spans="1:5" ht="16.2" thickBot="1" x14ac:dyDescent="0.35">
      <c r="A117" s="29"/>
      <c r="B117" s="21"/>
      <c r="C117" s="21"/>
      <c r="D117" s="21"/>
      <c r="E117" s="30"/>
    </row>
    <row r="118" spans="1:5" ht="15.6" x14ac:dyDescent="0.3">
      <c r="A118" s="29"/>
      <c r="B118" s="21"/>
      <c r="C118" s="21"/>
      <c r="D118" s="21"/>
      <c r="E118" s="21" t="s">
        <v>116</v>
      </c>
    </row>
    <row r="119" spans="1:5" ht="15.6" x14ac:dyDescent="0.3">
      <c r="A119" s="19"/>
    </row>
    <row r="120" spans="1:5" ht="31.2" x14ac:dyDescent="0.3">
      <c r="A120" s="1" t="s">
        <v>117</v>
      </c>
    </row>
    <row r="121" spans="1:5" ht="15.6" x14ac:dyDescent="0.3">
      <c r="A121" s="1" t="s">
        <v>118</v>
      </c>
    </row>
    <row r="122" spans="1:5" ht="31.2" x14ac:dyDescent="0.3">
      <c r="A122" s="1" t="s">
        <v>119</v>
      </c>
    </row>
    <row r="124" spans="1:5" ht="15.6" x14ac:dyDescent="0.3">
      <c r="A124" s="19"/>
    </row>
  </sheetData>
  <mergeCells count="98"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85:J86"/>
    <mergeCell ref="K85:K86"/>
    <mergeCell ref="A90:K90"/>
    <mergeCell ref="I107:I108"/>
    <mergeCell ref="J107:J108"/>
    <mergeCell ref="K107:K108"/>
    <mergeCell ref="D80:D81"/>
    <mergeCell ref="E80:E81"/>
    <mergeCell ref="F80:F81"/>
    <mergeCell ref="H85:H86"/>
    <mergeCell ref="I85:I86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G59:G60"/>
    <mergeCell ref="G80:G81"/>
    <mergeCell ref="H59:H60"/>
    <mergeCell ref="I59:I60"/>
    <mergeCell ref="J59:J60"/>
    <mergeCell ref="B59:B60"/>
    <mergeCell ref="C59:C60"/>
    <mergeCell ref="D59:D60"/>
    <mergeCell ref="E59:E60"/>
    <mergeCell ref="F59:F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G42:G43"/>
    <mergeCell ref="H42:H43"/>
    <mergeCell ref="I42:I43"/>
    <mergeCell ref="J42:J43"/>
    <mergeCell ref="K42:K43"/>
    <mergeCell ref="B42:B43"/>
    <mergeCell ref="C42:C43"/>
    <mergeCell ref="D42:D43"/>
    <mergeCell ref="E42:E43"/>
    <mergeCell ref="F42:F43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A1:K1"/>
    <mergeCell ref="A2:K2"/>
    <mergeCell ref="A3:K3"/>
    <mergeCell ref="A5:K5"/>
    <mergeCell ref="A6:K6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topLeftCell="A73" zoomScaleNormal="100" zoomScaleSheetLayoutView="100" workbookViewId="0">
      <selection activeCell="G107" sqref="G107:G110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x14ac:dyDescent="0.3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5.6" x14ac:dyDescent="0.3">
      <c r="A3" s="1"/>
    </row>
    <row r="4" spans="1:11" ht="16.8" x14ac:dyDescent="0.3">
      <c r="A4" s="276" t="s">
        <v>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1" ht="15.6" x14ac:dyDescent="0.3">
      <c r="A5" s="271" t="s">
        <v>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11" ht="15.6" x14ac:dyDescent="0.3">
      <c r="A6" s="271" t="s">
        <v>5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7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"/>
    </row>
    <row r="10" spans="1:11" ht="27" customHeight="1" x14ac:dyDescent="0.3">
      <c r="A10" s="32" t="s">
        <v>8</v>
      </c>
      <c r="B10" s="367" t="s">
        <v>209</v>
      </c>
      <c r="C10" s="367"/>
      <c r="D10" s="367"/>
      <c r="E10" s="367"/>
      <c r="F10" s="367"/>
      <c r="G10" s="367"/>
      <c r="H10" s="367"/>
      <c r="I10" s="367"/>
      <c r="J10" s="367"/>
    </row>
    <row r="11" spans="1:11" ht="62.4" x14ac:dyDescent="0.3">
      <c r="A11" s="32" t="s">
        <v>9</v>
      </c>
      <c r="B11" s="23"/>
      <c r="C11" s="24"/>
      <c r="D11" s="24"/>
      <c r="E11" s="24"/>
      <c r="F11" s="24"/>
      <c r="G11" s="24"/>
      <c r="H11" s="24"/>
      <c r="I11" s="24"/>
      <c r="J11" s="24"/>
      <c r="K11" s="26"/>
    </row>
    <row r="12" spans="1:11" ht="15.6" x14ac:dyDescent="0.3">
      <c r="A12" s="32"/>
      <c r="B12" s="4"/>
      <c r="K12" s="26"/>
    </row>
    <row r="13" spans="1:11" ht="24" customHeight="1" x14ac:dyDescent="0.3">
      <c r="A13" s="32" t="s">
        <v>10</v>
      </c>
      <c r="B13" s="272" t="s">
        <v>210</v>
      </c>
      <c r="C13" s="272"/>
      <c r="D13" s="272"/>
      <c r="E13" s="24"/>
      <c r="F13" s="24"/>
      <c r="G13" s="24"/>
      <c r="H13" s="24"/>
      <c r="I13" s="24"/>
      <c r="J13" s="24"/>
      <c r="K13" s="26"/>
    </row>
    <row r="14" spans="1:11" ht="15.6" x14ac:dyDescent="0.3">
      <c r="A14" s="2"/>
      <c r="K14" s="26"/>
    </row>
    <row r="15" spans="1:11" ht="15.6" x14ac:dyDescent="0.3">
      <c r="A15" s="2"/>
      <c r="K15" s="26"/>
    </row>
    <row r="16" spans="1:11" ht="15.6" x14ac:dyDescent="0.3">
      <c r="A16" s="368" t="s">
        <v>11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</row>
    <row r="17" spans="1:12" x14ac:dyDescent="0.3">
      <c r="A17" s="362" t="s">
        <v>12</v>
      </c>
      <c r="B17" s="362" t="s">
        <v>13</v>
      </c>
      <c r="C17" s="105" t="s">
        <v>14</v>
      </c>
      <c r="D17" s="362" t="s">
        <v>16</v>
      </c>
      <c r="E17" s="362"/>
      <c r="F17" s="362"/>
      <c r="G17" s="362"/>
      <c r="H17" s="362"/>
      <c r="I17" s="362"/>
      <c r="J17" s="362"/>
      <c r="K17" s="362"/>
    </row>
    <row r="18" spans="1:12" ht="26.4" customHeight="1" x14ac:dyDescent="0.3">
      <c r="A18" s="362"/>
      <c r="B18" s="362"/>
      <c r="C18" s="105" t="s">
        <v>15</v>
      </c>
      <c r="D18" s="362" t="s">
        <v>17</v>
      </c>
      <c r="E18" s="362"/>
      <c r="F18" s="362"/>
      <c r="G18" s="362" t="s">
        <v>18</v>
      </c>
      <c r="H18" s="362" t="s">
        <v>19</v>
      </c>
      <c r="I18" s="362" t="s">
        <v>20</v>
      </c>
      <c r="J18" s="362" t="s">
        <v>21</v>
      </c>
      <c r="K18" s="362"/>
    </row>
    <row r="19" spans="1:12" ht="92.4" x14ac:dyDescent="0.3">
      <c r="A19" s="362"/>
      <c r="B19" s="362"/>
      <c r="C19" s="106"/>
      <c r="D19" s="105" t="s">
        <v>22</v>
      </c>
      <c r="E19" s="105" t="s">
        <v>23</v>
      </c>
      <c r="F19" s="105" t="s">
        <v>274</v>
      </c>
      <c r="G19" s="362"/>
      <c r="H19" s="362"/>
      <c r="I19" s="362"/>
      <c r="J19" s="105" t="s">
        <v>275</v>
      </c>
      <c r="K19" s="105" t="s">
        <v>26</v>
      </c>
    </row>
    <row r="20" spans="1:12" x14ac:dyDescent="0.3">
      <c r="A20" s="105">
        <v>1</v>
      </c>
      <c r="B20" s="105">
        <v>2</v>
      </c>
      <c r="C20" s="105">
        <v>3</v>
      </c>
      <c r="D20" s="105">
        <v>4</v>
      </c>
      <c r="E20" s="105">
        <v>5</v>
      </c>
      <c r="F20" s="105">
        <v>6</v>
      </c>
      <c r="G20" s="105">
        <v>7</v>
      </c>
      <c r="H20" s="105">
        <v>8</v>
      </c>
      <c r="I20" s="105">
        <v>9</v>
      </c>
      <c r="J20" s="105">
        <v>10</v>
      </c>
      <c r="K20" s="105">
        <v>11</v>
      </c>
    </row>
    <row r="21" spans="1:12" x14ac:dyDescent="0.3">
      <c r="A21" s="362" t="s">
        <v>276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</row>
    <row r="22" spans="1:12" x14ac:dyDescent="0.3">
      <c r="A22" s="362" t="s">
        <v>28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</row>
    <row r="23" spans="1:12" ht="52.8" x14ac:dyDescent="0.3">
      <c r="A23" s="107" t="s">
        <v>29</v>
      </c>
      <c r="B23" s="105">
        <v>101</v>
      </c>
      <c r="C23" s="105">
        <v>787</v>
      </c>
      <c r="D23" s="105"/>
      <c r="E23" s="105"/>
      <c r="F23" s="105"/>
      <c r="G23" s="105">
        <v>5</v>
      </c>
      <c r="H23" s="105">
        <v>39</v>
      </c>
      <c r="I23" s="105"/>
      <c r="J23" s="105">
        <v>116</v>
      </c>
      <c r="K23" s="105">
        <v>627</v>
      </c>
      <c r="L23">
        <f>H23+G23</f>
        <v>44</v>
      </c>
    </row>
    <row r="24" spans="1:12" ht="39.6" x14ac:dyDescent="0.3">
      <c r="A24" s="107" t="s">
        <v>277</v>
      </c>
      <c r="B24" s="105">
        <v>102</v>
      </c>
      <c r="C24" s="105"/>
      <c r="D24" s="105"/>
      <c r="E24" s="105"/>
      <c r="F24" s="105"/>
      <c r="G24" s="105"/>
      <c r="H24" s="105"/>
      <c r="I24" s="105"/>
      <c r="J24" s="105"/>
      <c r="K24" s="105"/>
      <c r="L24">
        <f>C49/L23</f>
        <v>3.2954545454545454</v>
      </c>
    </row>
    <row r="25" spans="1:12" ht="39.6" x14ac:dyDescent="0.3">
      <c r="A25" s="107" t="s">
        <v>278</v>
      </c>
      <c r="B25" s="105">
        <v>103</v>
      </c>
      <c r="C25" s="105">
        <v>2</v>
      </c>
      <c r="D25" s="105"/>
      <c r="E25" s="105"/>
      <c r="F25" s="105"/>
      <c r="G25" s="105">
        <v>2</v>
      </c>
      <c r="H25" s="105"/>
      <c r="I25" s="105"/>
      <c r="J25" s="105"/>
      <c r="K25" s="105"/>
    </row>
    <row r="26" spans="1:12" ht="52.8" x14ac:dyDescent="0.3">
      <c r="A26" s="107" t="s">
        <v>279</v>
      </c>
      <c r="B26" s="105">
        <v>104</v>
      </c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2" ht="66" x14ac:dyDescent="0.3">
      <c r="A27" s="107" t="s">
        <v>280</v>
      </c>
      <c r="B27" s="105">
        <v>105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2" ht="52.8" x14ac:dyDescent="0.3">
      <c r="A28" s="107" t="s">
        <v>34</v>
      </c>
      <c r="B28" s="105">
        <v>106</v>
      </c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2" ht="26.4" x14ac:dyDescent="0.3">
      <c r="A29" s="107" t="s">
        <v>281</v>
      </c>
      <c r="B29" s="105">
        <v>107</v>
      </c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2" ht="26.4" x14ac:dyDescent="0.3">
      <c r="A30" s="107" t="s">
        <v>282</v>
      </c>
      <c r="B30" s="105">
        <v>108</v>
      </c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2" ht="39.6" x14ac:dyDescent="0.3">
      <c r="A31" s="107" t="s">
        <v>283</v>
      </c>
      <c r="B31" s="105">
        <v>109</v>
      </c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2" ht="26.4" x14ac:dyDescent="0.3">
      <c r="A32" s="107" t="s">
        <v>284</v>
      </c>
      <c r="B32" s="105">
        <v>110</v>
      </c>
      <c r="C32" s="105">
        <v>787</v>
      </c>
      <c r="D32" s="105"/>
      <c r="E32" s="105"/>
      <c r="F32" s="105"/>
      <c r="G32" s="105">
        <v>5</v>
      </c>
      <c r="H32" s="105">
        <v>39</v>
      </c>
      <c r="I32" s="105"/>
      <c r="J32" s="105">
        <v>116</v>
      </c>
      <c r="K32" s="105">
        <v>627</v>
      </c>
    </row>
    <row r="33" spans="1:11" ht="52.8" x14ac:dyDescent="0.3">
      <c r="A33" s="107" t="s">
        <v>285</v>
      </c>
      <c r="B33" s="105">
        <v>111</v>
      </c>
      <c r="C33" s="105">
        <v>2</v>
      </c>
      <c r="D33" s="105"/>
      <c r="E33" s="105"/>
      <c r="F33" s="105"/>
      <c r="G33" s="105">
        <v>2</v>
      </c>
      <c r="H33" s="105"/>
      <c r="I33" s="105"/>
      <c r="J33" s="105">
        <v>0</v>
      </c>
      <c r="K33" s="105">
        <v>0</v>
      </c>
    </row>
    <row r="34" spans="1:11" ht="39.6" x14ac:dyDescent="0.3">
      <c r="A34" s="107" t="s">
        <v>286</v>
      </c>
      <c r="B34" s="105">
        <v>112</v>
      </c>
      <c r="C34" s="105">
        <v>0</v>
      </c>
      <c r="D34" s="105"/>
      <c r="E34" s="105"/>
      <c r="F34" s="105"/>
      <c r="G34" s="105"/>
      <c r="H34" s="105">
        <v>0</v>
      </c>
      <c r="I34" s="105">
        <v>0</v>
      </c>
      <c r="J34" s="105">
        <v>0</v>
      </c>
      <c r="K34" s="105">
        <v>0</v>
      </c>
    </row>
    <row r="35" spans="1:11" ht="39.6" x14ac:dyDescent="0.3">
      <c r="A35" s="107" t="s">
        <v>287</v>
      </c>
      <c r="B35" s="105">
        <v>113</v>
      </c>
      <c r="C35" s="105">
        <v>0</v>
      </c>
      <c r="D35" s="105"/>
      <c r="E35" s="105"/>
      <c r="F35" s="105"/>
      <c r="G35" s="105"/>
      <c r="H35" s="105">
        <v>0</v>
      </c>
      <c r="I35" s="105">
        <v>0</v>
      </c>
      <c r="J35" s="105">
        <v>0</v>
      </c>
      <c r="K35" s="105">
        <v>0</v>
      </c>
    </row>
    <row r="36" spans="1:11" ht="39.6" x14ac:dyDescent="0.3">
      <c r="A36" s="107" t="s">
        <v>288</v>
      </c>
      <c r="B36" s="105">
        <v>114</v>
      </c>
      <c r="C36" s="105">
        <v>787</v>
      </c>
      <c r="D36" s="105"/>
      <c r="E36" s="105"/>
      <c r="F36" s="105"/>
      <c r="G36" s="105">
        <v>5</v>
      </c>
      <c r="H36" s="105">
        <v>39</v>
      </c>
      <c r="I36" s="105"/>
      <c r="J36" s="105">
        <v>116</v>
      </c>
      <c r="K36" s="105">
        <v>627</v>
      </c>
    </row>
    <row r="37" spans="1:11" x14ac:dyDescent="0.3">
      <c r="A37" s="108" t="s">
        <v>289</v>
      </c>
      <c r="B37" s="362">
        <v>115</v>
      </c>
      <c r="C37" s="365">
        <v>2</v>
      </c>
      <c r="D37" s="362"/>
      <c r="E37" s="362"/>
      <c r="F37" s="362"/>
      <c r="G37" s="362"/>
      <c r="H37" s="362">
        <v>2</v>
      </c>
      <c r="I37" s="362"/>
      <c r="J37" s="362"/>
      <c r="K37" s="362"/>
    </row>
    <row r="38" spans="1:11" x14ac:dyDescent="0.3">
      <c r="A38" s="108" t="s">
        <v>44</v>
      </c>
      <c r="B38" s="362"/>
      <c r="C38" s="366"/>
      <c r="D38" s="362"/>
      <c r="E38" s="362"/>
      <c r="F38" s="362"/>
      <c r="G38" s="362"/>
      <c r="H38" s="362"/>
      <c r="I38" s="362"/>
      <c r="J38" s="362"/>
      <c r="K38" s="362"/>
    </row>
    <row r="39" spans="1:11" x14ac:dyDescent="0.3">
      <c r="A39" s="107" t="s">
        <v>45</v>
      </c>
      <c r="B39" s="105">
        <v>116</v>
      </c>
      <c r="C39" s="105">
        <v>0</v>
      </c>
      <c r="D39" s="105"/>
      <c r="E39" s="105"/>
      <c r="F39" s="105"/>
      <c r="G39" s="105"/>
      <c r="H39" s="105"/>
      <c r="I39" s="105"/>
      <c r="J39" s="105"/>
      <c r="K39" s="105"/>
    </row>
    <row r="40" spans="1:11" x14ac:dyDescent="0.3">
      <c r="A40" s="107" t="s">
        <v>46</v>
      </c>
      <c r="B40" s="105">
        <v>121</v>
      </c>
      <c r="C40" s="105">
        <v>0</v>
      </c>
      <c r="D40" s="105"/>
      <c r="E40" s="105"/>
      <c r="F40" s="105"/>
      <c r="G40" s="105"/>
      <c r="H40" s="105"/>
      <c r="I40" s="105"/>
      <c r="J40" s="105"/>
      <c r="K40" s="105"/>
    </row>
    <row r="41" spans="1:11" x14ac:dyDescent="0.3">
      <c r="A41" s="107" t="s">
        <v>47</v>
      </c>
      <c r="B41" s="105">
        <v>122</v>
      </c>
      <c r="C41" s="105">
        <v>0</v>
      </c>
      <c r="D41" s="105"/>
      <c r="E41" s="105"/>
      <c r="F41" s="105"/>
      <c r="G41" s="105"/>
      <c r="H41" s="105"/>
      <c r="I41" s="105"/>
      <c r="J41" s="105"/>
      <c r="K41" s="105"/>
    </row>
    <row r="42" spans="1:11" x14ac:dyDescent="0.3">
      <c r="A42" s="108" t="s">
        <v>48</v>
      </c>
      <c r="B42" s="362">
        <v>123</v>
      </c>
      <c r="C42" s="365">
        <v>0</v>
      </c>
      <c r="D42" s="362"/>
      <c r="E42" s="362"/>
      <c r="F42" s="362"/>
      <c r="G42" s="362"/>
      <c r="H42" s="362"/>
      <c r="I42" s="362"/>
      <c r="J42" s="362"/>
      <c r="K42" s="362"/>
    </row>
    <row r="43" spans="1:11" x14ac:dyDescent="0.3">
      <c r="A43" s="108" t="s">
        <v>49</v>
      </c>
      <c r="B43" s="362"/>
      <c r="C43" s="366"/>
      <c r="D43" s="362"/>
      <c r="E43" s="362"/>
      <c r="F43" s="362"/>
      <c r="G43" s="362"/>
      <c r="H43" s="362"/>
      <c r="I43" s="362"/>
      <c r="J43" s="362"/>
      <c r="K43" s="362"/>
    </row>
    <row r="44" spans="1:11" ht="26.4" x14ac:dyDescent="0.3">
      <c r="A44" s="108" t="s">
        <v>50</v>
      </c>
      <c r="B44" s="105">
        <v>124</v>
      </c>
      <c r="C44" s="105">
        <v>0</v>
      </c>
      <c r="D44" s="105"/>
      <c r="E44" s="105"/>
      <c r="F44" s="105"/>
      <c r="G44" s="105"/>
      <c r="H44" s="105"/>
      <c r="I44" s="105"/>
      <c r="J44" s="105"/>
      <c r="K44" s="105"/>
    </row>
    <row r="45" spans="1:11" ht="39.6" x14ac:dyDescent="0.3">
      <c r="A45" s="108" t="s">
        <v>51</v>
      </c>
      <c r="B45" s="105">
        <v>125</v>
      </c>
      <c r="C45" s="105">
        <v>0</v>
      </c>
      <c r="D45" s="105"/>
      <c r="E45" s="105"/>
      <c r="F45" s="105"/>
      <c r="G45" s="105"/>
      <c r="H45" s="105"/>
      <c r="I45" s="105"/>
      <c r="J45" s="105"/>
      <c r="K45" s="105"/>
    </row>
    <row r="46" spans="1:11" x14ac:dyDescent="0.3">
      <c r="A46" s="107" t="s">
        <v>52</v>
      </c>
      <c r="B46" s="105">
        <v>126</v>
      </c>
      <c r="C46" s="105">
        <v>0</v>
      </c>
      <c r="D46" s="105"/>
      <c r="E46" s="105"/>
      <c r="F46" s="105"/>
      <c r="G46" s="105"/>
      <c r="H46" s="105"/>
      <c r="I46" s="105"/>
      <c r="J46" s="105"/>
      <c r="K46" s="105"/>
    </row>
    <row r="47" spans="1:11" ht="39.6" x14ac:dyDescent="0.3">
      <c r="A47" s="107" t="s">
        <v>290</v>
      </c>
      <c r="B47" s="105">
        <v>127</v>
      </c>
      <c r="C47" s="105"/>
      <c r="D47" s="105"/>
      <c r="E47" s="105"/>
      <c r="F47" s="105"/>
      <c r="G47" s="105"/>
      <c r="H47" s="105"/>
      <c r="I47" s="105"/>
      <c r="J47" s="105">
        <v>0</v>
      </c>
      <c r="K47" s="105">
        <v>0</v>
      </c>
    </row>
    <row r="48" spans="1:11" x14ac:dyDescent="0.3">
      <c r="A48" s="362" t="s">
        <v>291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</row>
    <row r="49" spans="1:11" x14ac:dyDescent="0.3">
      <c r="A49" s="107" t="s">
        <v>292</v>
      </c>
      <c r="B49" s="105">
        <v>201</v>
      </c>
      <c r="C49" s="105">
        <v>145</v>
      </c>
      <c r="D49" s="105"/>
      <c r="E49" s="105"/>
      <c r="F49" s="105"/>
      <c r="G49" s="105">
        <v>12</v>
      </c>
      <c r="H49" s="105">
        <v>133</v>
      </c>
      <c r="I49" s="105"/>
      <c r="J49" s="105">
        <v>0</v>
      </c>
      <c r="K49" s="105">
        <v>0</v>
      </c>
    </row>
    <row r="50" spans="1:11" ht="52.8" x14ac:dyDescent="0.3">
      <c r="A50" s="108" t="s">
        <v>293</v>
      </c>
      <c r="B50" s="105">
        <v>202</v>
      </c>
      <c r="C50" s="105"/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</row>
    <row r="51" spans="1:11" ht="52.8" x14ac:dyDescent="0.3">
      <c r="A51" s="108" t="s">
        <v>294</v>
      </c>
      <c r="B51" s="105">
        <v>203</v>
      </c>
      <c r="C51" s="105">
        <v>4</v>
      </c>
      <c r="D51" s="105"/>
      <c r="E51" s="105"/>
      <c r="F51" s="105"/>
      <c r="G51" s="105">
        <v>4</v>
      </c>
      <c r="H51" s="105"/>
      <c r="I51" s="105"/>
      <c r="J51" s="105">
        <v>0</v>
      </c>
      <c r="K51" s="105">
        <v>0</v>
      </c>
    </row>
    <row r="52" spans="1:11" ht="26.4" x14ac:dyDescent="0.3">
      <c r="A52" s="108" t="s">
        <v>295</v>
      </c>
      <c r="B52" s="105">
        <v>204</v>
      </c>
      <c r="C52" s="105">
        <v>0</v>
      </c>
      <c r="D52" s="105"/>
      <c r="E52" s="105"/>
      <c r="F52" s="105"/>
      <c r="G52" s="105"/>
      <c r="H52" s="105">
        <v>0</v>
      </c>
      <c r="I52" s="105">
        <v>0</v>
      </c>
      <c r="J52" s="105">
        <v>0</v>
      </c>
      <c r="K52" s="105">
        <v>0</v>
      </c>
    </row>
    <row r="53" spans="1:11" ht="39.6" x14ac:dyDescent="0.3">
      <c r="A53" s="108" t="s">
        <v>296</v>
      </c>
      <c r="B53" s="105">
        <v>205</v>
      </c>
      <c r="C53" s="105">
        <v>0</v>
      </c>
      <c r="D53" s="105"/>
      <c r="E53" s="105"/>
      <c r="F53" s="105"/>
      <c r="G53" s="105"/>
      <c r="H53" s="105">
        <v>0</v>
      </c>
      <c r="I53" s="105">
        <v>0</v>
      </c>
      <c r="J53" s="105">
        <v>0</v>
      </c>
      <c r="K53" s="105">
        <v>0</v>
      </c>
    </row>
    <row r="54" spans="1:11" ht="26.4" x14ac:dyDescent="0.3">
      <c r="A54" s="108" t="s">
        <v>297</v>
      </c>
      <c r="B54" s="105">
        <v>206</v>
      </c>
      <c r="C54" s="105">
        <v>145</v>
      </c>
      <c r="D54" s="105"/>
      <c r="E54" s="105"/>
      <c r="F54" s="105"/>
      <c r="G54" s="105">
        <v>12</v>
      </c>
      <c r="H54" s="105">
        <v>133</v>
      </c>
      <c r="I54" s="105"/>
      <c r="J54" s="105">
        <v>0</v>
      </c>
      <c r="K54" s="105">
        <v>0</v>
      </c>
    </row>
    <row r="55" spans="1:11" x14ac:dyDescent="0.3">
      <c r="A55" s="108" t="s">
        <v>298</v>
      </c>
      <c r="B55" s="362">
        <v>207</v>
      </c>
      <c r="C55" s="362">
        <v>4</v>
      </c>
      <c r="D55" s="362"/>
      <c r="E55" s="362"/>
      <c r="F55" s="362"/>
      <c r="G55" s="362"/>
      <c r="H55" s="362">
        <v>4</v>
      </c>
      <c r="I55" s="362"/>
      <c r="J55" s="362">
        <v>0</v>
      </c>
      <c r="K55" s="362">
        <v>0</v>
      </c>
    </row>
    <row r="56" spans="1:11" x14ac:dyDescent="0.3">
      <c r="A56" s="108" t="s">
        <v>62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</row>
    <row r="57" spans="1:11" x14ac:dyDescent="0.3">
      <c r="A57" s="107" t="s">
        <v>63</v>
      </c>
      <c r="B57" s="105">
        <v>208</v>
      </c>
      <c r="C57" s="105">
        <v>0</v>
      </c>
      <c r="D57" s="105"/>
      <c r="E57" s="105"/>
      <c r="F57" s="105"/>
      <c r="G57" s="105"/>
      <c r="H57" s="105"/>
      <c r="I57" s="105"/>
      <c r="J57" s="105">
        <v>0</v>
      </c>
      <c r="K57" s="105">
        <v>0</v>
      </c>
    </row>
    <row r="58" spans="1:11" ht="39.6" x14ac:dyDescent="0.3">
      <c r="A58" s="107" t="s">
        <v>64</v>
      </c>
      <c r="B58" s="105">
        <v>209</v>
      </c>
      <c r="C58" s="105">
        <v>3</v>
      </c>
      <c r="D58" s="105"/>
      <c r="E58" s="105"/>
      <c r="F58" s="105"/>
      <c r="G58" s="105">
        <v>1</v>
      </c>
      <c r="H58" s="105">
        <v>2</v>
      </c>
      <c r="I58" s="105"/>
      <c r="J58" s="105">
        <v>0</v>
      </c>
      <c r="K58" s="105">
        <v>0</v>
      </c>
    </row>
    <row r="59" spans="1:11" x14ac:dyDescent="0.3">
      <c r="A59" s="108" t="s">
        <v>65</v>
      </c>
      <c r="B59" s="362" t="s">
        <v>67</v>
      </c>
      <c r="C59" s="362">
        <v>0</v>
      </c>
      <c r="D59" s="362"/>
      <c r="E59" s="362"/>
      <c r="F59" s="362"/>
      <c r="G59" s="362"/>
      <c r="H59" s="362"/>
      <c r="I59" s="362"/>
      <c r="J59" s="362">
        <v>0</v>
      </c>
      <c r="K59" s="362">
        <v>0</v>
      </c>
    </row>
    <row r="60" spans="1:11" ht="26.4" x14ac:dyDescent="0.3">
      <c r="A60" s="108" t="s">
        <v>66</v>
      </c>
      <c r="B60" s="362"/>
      <c r="C60" s="362"/>
      <c r="D60" s="362"/>
      <c r="E60" s="362"/>
      <c r="F60" s="362"/>
      <c r="G60" s="362"/>
      <c r="H60" s="362"/>
      <c r="I60" s="362"/>
      <c r="J60" s="362"/>
      <c r="K60" s="362"/>
    </row>
    <row r="61" spans="1:11" x14ac:dyDescent="0.3">
      <c r="A61" s="107" t="s">
        <v>68</v>
      </c>
      <c r="B61" s="105">
        <v>211</v>
      </c>
      <c r="C61" s="105">
        <v>0</v>
      </c>
      <c r="D61" s="105"/>
      <c r="E61" s="105"/>
      <c r="F61" s="105"/>
      <c r="G61" s="105"/>
      <c r="H61" s="105"/>
      <c r="I61" s="105"/>
      <c r="J61" s="105">
        <v>0</v>
      </c>
      <c r="K61" s="105">
        <v>0</v>
      </c>
    </row>
    <row r="62" spans="1:11" ht="26.4" x14ac:dyDescent="0.3">
      <c r="A62" s="108" t="s">
        <v>69</v>
      </c>
      <c r="B62" s="105" t="s">
        <v>70</v>
      </c>
      <c r="C62" s="105">
        <v>3</v>
      </c>
      <c r="D62" s="105"/>
      <c r="E62" s="105"/>
      <c r="F62" s="105"/>
      <c r="G62" s="105">
        <v>1</v>
      </c>
      <c r="H62" s="105">
        <v>2</v>
      </c>
      <c r="I62" s="105"/>
      <c r="J62" s="105">
        <v>0</v>
      </c>
      <c r="K62" s="105">
        <v>0</v>
      </c>
    </row>
    <row r="63" spans="1:11" ht="26.4" x14ac:dyDescent="0.3">
      <c r="A63" s="107" t="s">
        <v>71</v>
      </c>
      <c r="B63" s="105">
        <v>213</v>
      </c>
      <c r="C63" s="105">
        <v>0</v>
      </c>
      <c r="D63" s="105"/>
      <c r="E63" s="105"/>
      <c r="F63" s="105"/>
      <c r="G63" s="105"/>
      <c r="H63" s="105"/>
      <c r="I63" s="105"/>
      <c r="J63" s="105">
        <v>0</v>
      </c>
      <c r="K63" s="105">
        <v>0</v>
      </c>
    </row>
    <row r="64" spans="1:11" ht="26.4" x14ac:dyDescent="0.3">
      <c r="A64" s="107" t="s">
        <v>72</v>
      </c>
      <c r="B64" s="105">
        <v>214</v>
      </c>
      <c r="C64" s="105">
        <v>0</v>
      </c>
      <c r="D64" s="105"/>
      <c r="E64" s="105"/>
      <c r="F64" s="105"/>
      <c r="G64" s="105"/>
      <c r="H64" s="105"/>
      <c r="I64" s="105"/>
      <c r="J64" s="105">
        <v>0</v>
      </c>
      <c r="K64" s="105">
        <v>0</v>
      </c>
    </row>
    <row r="65" spans="1:12" x14ac:dyDescent="0.3">
      <c r="A65" s="362" t="s">
        <v>299</v>
      </c>
      <c r="B65" s="362"/>
      <c r="C65" s="362"/>
      <c r="D65" s="362"/>
      <c r="E65" s="362"/>
      <c r="F65" s="362"/>
      <c r="G65" s="362"/>
      <c r="H65" s="362"/>
      <c r="I65" s="362"/>
      <c r="J65" s="362"/>
      <c r="K65" s="362"/>
    </row>
    <row r="66" spans="1:12" x14ac:dyDescent="0.3">
      <c r="A66" s="362" t="s">
        <v>74</v>
      </c>
      <c r="B66" s="362"/>
      <c r="C66" s="362"/>
      <c r="D66" s="362"/>
      <c r="E66" s="362"/>
      <c r="F66" s="362"/>
      <c r="G66" s="362"/>
      <c r="H66" s="362"/>
      <c r="I66" s="362"/>
      <c r="J66" s="362"/>
      <c r="K66" s="362"/>
    </row>
    <row r="67" spans="1:12" ht="26.4" x14ac:dyDescent="0.3">
      <c r="A67" s="107" t="s">
        <v>75</v>
      </c>
      <c r="B67" s="105">
        <v>301</v>
      </c>
      <c r="C67" s="105">
        <v>92891</v>
      </c>
      <c r="D67" s="105"/>
      <c r="E67" s="105"/>
      <c r="F67" s="105"/>
      <c r="G67" s="105">
        <v>8115</v>
      </c>
      <c r="H67" s="105">
        <v>5910</v>
      </c>
      <c r="I67" s="105"/>
      <c r="J67" s="105">
        <v>55046</v>
      </c>
      <c r="K67" s="105">
        <v>23820</v>
      </c>
    </row>
    <row r="68" spans="1:12" ht="52.8" x14ac:dyDescent="0.3">
      <c r="A68" s="107" t="s">
        <v>300</v>
      </c>
      <c r="B68" s="105">
        <v>302</v>
      </c>
      <c r="C68" s="105"/>
      <c r="D68" s="105"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</row>
    <row r="69" spans="1:12" ht="52.8" x14ac:dyDescent="0.3">
      <c r="A69" s="107" t="s">
        <v>301</v>
      </c>
      <c r="B69" s="105">
        <v>303</v>
      </c>
      <c r="C69" s="105">
        <v>1829</v>
      </c>
      <c r="D69" s="105"/>
      <c r="E69" s="105"/>
      <c r="F69" s="105"/>
      <c r="G69" s="105">
        <v>1829</v>
      </c>
      <c r="H69" s="105"/>
      <c r="I69" s="105"/>
      <c r="J69" s="105">
        <v>0</v>
      </c>
      <c r="K69" s="105">
        <v>0</v>
      </c>
    </row>
    <row r="70" spans="1:12" ht="66" x14ac:dyDescent="0.3">
      <c r="A70" s="107" t="s">
        <v>302</v>
      </c>
      <c r="B70" s="105">
        <v>304</v>
      </c>
      <c r="C70" s="105">
        <v>0</v>
      </c>
      <c r="D70" s="105"/>
      <c r="E70" s="105"/>
      <c r="F70" s="105"/>
      <c r="G70" s="105"/>
      <c r="H70" s="105"/>
      <c r="I70" s="105"/>
      <c r="J70" s="105">
        <v>0</v>
      </c>
      <c r="K70" s="105">
        <v>0</v>
      </c>
    </row>
    <row r="71" spans="1:12" ht="52.8" x14ac:dyDescent="0.3">
      <c r="A71" s="107" t="s">
        <v>303</v>
      </c>
      <c r="B71" s="105">
        <v>305</v>
      </c>
      <c r="C71" s="105">
        <v>0</v>
      </c>
      <c r="D71" s="105"/>
      <c r="E71" s="105"/>
      <c r="F71" s="105"/>
      <c r="G71" s="105"/>
      <c r="H71" s="105"/>
      <c r="I71" s="105"/>
      <c r="J71" s="105"/>
      <c r="K71" s="105"/>
    </row>
    <row r="72" spans="1:12" ht="52.8" x14ac:dyDescent="0.3">
      <c r="A72" s="107" t="s">
        <v>80</v>
      </c>
      <c r="B72" s="105">
        <v>306</v>
      </c>
      <c r="C72" s="105">
        <v>0</v>
      </c>
      <c r="D72" s="105"/>
      <c r="E72" s="105"/>
      <c r="F72" s="105"/>
      <c r="G72" s="105"/>
      <c r="H72" s="105"/>
      <c r="I72" s="105"/>
      <c r="J72" s="105">
        <v>0</v>
      </c>
      <c r="K72" s="105">
        <v>0</v>
      </c>
    </row>
    <row r="73" spans="1:12" ht="39.6" x14ac:dyDescent="0.3">
      <c r="A73" s="107" t="s">
        <v>304</v>
      </c>
      <c r="B73" s="105">
        <v>307</v>
      </c>
      <c r="C73" s="105">
        <v>0</v>
      </c>
      <c r="D73" s="105"/>
      <c r="E73" s="105"/>
      <c r="F73" s="105"/>
      <c r="G73" s="105"/>
      <c r="H73" s="105">
        <v>0</v>
      </c>
      <c r="I73" s="105">
        <v>0</v>
      </c>
      <c r="J73" s="105">
        <v>0</v>
      </c>
      <c r="K73" s="105">
        <v>0</v>
      </c>
    </row>
    <row r="74" spans="1:12" ht="39.6" x14ac:dyDescent="0.3">
      <c r="A74" s="107" t="s">
        <v>305</v>
      </c>
      <c r="B74" s="105">
        <v>308</v>
      </c>
      <c r="C74" s="105">
        <v>0</v>
      </c>
      <c r="D74" s="105"/>
      <c r="E74" s="105"/>
      <c r="F74" s="105"/>
      <c r="G74" s="105"/>
      <c r="H74" s="105">
        <v>0</v>
      </c>
      <c r="I74" s="105">
        <v>0</v>
      </c>
      <c r="J74" s="105">
        <v>0</v>
      </c>
      <c r="K74" s="105">
        <v>0</v>
      </c>
    </row>
    <row r="75" spans="1:12" ht="26.4" x14ac:dyDescent="0.3">
      <c r="A75" s="107" t="s">
        <v>306</v>
      </c>
      <c r="B75" s="105">
        <v>309</v>
      </c>
      <c r="C75" s="105">
        <v>91404</v>
      </c>
      <c r="D75" s="105"/>
      <c r="E75" s="105"/>
      <c r="F75" s="105"/>
      <c r="G75" s="105">
        <v>7871</v>
      </c>
      <c r="H75" s="105">
        <v>4667</v>
      </c>
      <c r="I75" s="105"/>
      <c r="J75" s="105">
        <v>55046</v>
      </c>
      <c r="K75" s="105">
        <v>23820</v>
      </c>
      <c r="L75">
        <f>(G75+H75)/C75*100</f>
        <v>13.717123977068837</v>
      </c>
    </row>
    <row r="76" spans="1:12" ht="52.8" x14ac:dyDescent="0.3">
      <c r="A76" s="107" t="s">
        <v>307</v>
      </c>
      <c r="B76" s="105">
        <v>310</v>
      </c>
      <c r="C76" s="105">
        <v>1807</v>
      </c>
      <c r="D76" s="105"/>
      <c r="E76" s="105"/>
      <c r="F76" s="105"/>
      <c r="G76" s="105">
        <v>1807</v>
      </c>
      <c r="H76" s="105"/>
      <c r="I76" s="105"/>
      <c r="J76" s="105">
        <v>0</v>
      </c>
      <c r="K76" s="105">
        <v>0</v>
      </c>
    </row>
    <row r="77" spans="1:12" ht="39.6" x14ac:dyDescent="0.3">
      <c r="A77" s="107" t="s">
        <v>308</v>
      </c>
      <c r="B77" s="105">
        <v>311</v>
      </c>
      <c r="C77" s="105">
        <v>0</v>
      </c>
      <c r="D77" s="105"/>
      <c r="E77" s="105"/>
      <c r="F77" s="105"/>
      <c r="G77" s="105"/>
      <c r="H77" s="105">
        <v>0</v>
      </c>
      <c r="I77" s="105">
        <v>0</v>
      </c>
      <c r="J77" s="105">
        <v>0</v>
      </c>
      <c r="K77" s="105">
        <v>0</v>
      </c>
    </row>
    <row r="78" spans="1:12" ht="39.6" x14ac:dyDescent="0.3">
      <c r="A78" s="107" t="s">
        <v>309</v>
      </c>
      <c r="B78" s="105">
        <v>312</v>
      </c>
      <c r="C78" s="105">
        <v>0</v>
      </c>
      <c r="D78" s="105"/>
      <c r="E78" s="105"/>
      <c r="F78" s="105"/>
      <c r="G78" s="105"/>
      <c r="H78" s="105">
        <v>0</v>
      </c>
      <c r="I78" s="105">
        <v>0</v>
      </c>
      <c r="J78" s="105">
        <v>0</v>
      </c>
      <c r="K78" s="105">
        <v>0</v>
      </c>
    </row>
    <row r="79" spans="1:12" ht="39.6" x14ac:dyDescent="0.3">
      <c r="A79" s="107" t="s">
        <v>310</v>
      </c>
      <c r="B79" s="105">
        <v>313</v>
      </c>
      <c r="C79" s="105">
        <v>91404</v>
      </c>
      <c r="D79" s="105"/>
      <c r="E79" s="105"/>
      <c r="F79" s="105"/>
      <c r="G79" s="105">
        <v>7871</v>
      </c>
      <c r="H79" s="105">
        <v>4667</v>
      </c>
      <c r="I79" s="105"/>
      <c r="J79" s="105">
        <v>55046</v>
      </c>
      <c r="K79" s="105">
        <v>23820</v>
      </c>
    </row>
    <row r="80" spans="1:12" x14ac:dyDescent="0.3">
      <c r="A80" s="108" t="s">
        <v>289</v>
      </c>
      <c r="B80" s="362">
        <v>314</v>
      </c>
      <c r="C80" s="362">
        <v>32</v>
      </c>
      <c r="D80" s="362"/>
      <c r="E80" s="362"/>
      <c r="F80" s="362"/>
      <c r="G80" s="362"/>
      <c r="H80" s="362">
        <v>32</v>
      </c>
      <c r="I80" s="362"/>
      <c r="J80" s="362"/>
      <c r="K80" s="362"/>
    </row>
    <row r="81" spans="1:11" x14ac:dyDescent="0.3">
      <c r="A81" s="108" t="s">
        <v>44</v>
      </c>
      <c r="B81" s="362"/>
      <c r="C81" s="362"/>
      <c r="D81" s="362"/>
      <c r="E81" s="362"/>
      <c r="F81" s="362"/>
      <c r="G81" s="362"/>
      <c r="H81" s="362"/>
      <c r="I81" s="362"/>
      <c r="J81" s="362"/>
      <c r="K81" s="362"/>
    </row>
    <row r="82" spans="1:11" x14ac:dyDescent="0.3">
      <c r="A82" s="107" t="s">
        <v>88</v>
      </c>
      <c r="B82" s="105">
        <v>315</v>
      </c>
      <c r="C82" s="105">
        <v>0</v>
      </c>
      <c r="D82" s="105"/>
      <c r="E82" s="105"/>
      <c r="F82" s="105"/>
      <c r="G82" s="105"/>
      <c r="H82" s="105"/>
      <c r="I82" s="105"/>
      <c r="J82" s="105"/>
      <c r="K82" s="105"/>
    </row>
    <row r="83" spans="1:11" ht="26.4" x14ac:dyDescent="0.3">
      <c r="A83" s="107" t="s">
        <v>311</v>
      </c>
      <c r="B83" s="105">
        <v>321</v>
      </c>
      <c r="C83" s="105">
        <v>0</v>
      </c>
      <c r="D83" s="105"/>
      <c r="E83" s="105"/>
      <c r="F83" s="105"/>
      <c r="G83" s="105"/>
      <c r="H83" s="105"/>
      <c r="I83" s="105"/>
      <c r="J83" s="105"/>
      <c r="K83" s="105"/>
    </row>
    <row r="84" spans="1:11" ht="26.4" x14ac:dyDescent="0.3">
      <c r="A84" s="107" t="s">
        <v>312</v>
      </c>
      <c r="B84" s="105">
        <v>322</v>
      </c>
      <c r="C84" s="105">
        <v>0</v>
      </c>
      <c r="D84" s="105"/>
      <c r="E84" s="105"/>
      <c r="F84" s="105"/>
      <c r="G84" s="105"/>
      <c r="H84" s="105"/>
      <c r="I84" s="105"/>
      <c r="J84" s="105"/>
      <c r="K84" s="105"/>
    </row>
    <row r="85" spans="1:11" x14ac:dyDescent="0.3">
      <c r="A85" s="108" t="s">
        <v>48</v>
      </c>
      <c r="B85" s="362">
        <v>323</v>
      </c>
      <c r="C85" s="365">
        <v>0</v>
      </c>
      <c r="D85" s="362"/>
      <c r="E85" s="362"/>
      <c r="F85" s="362"/>
      <c r="G85" s="362"/>
      <c r="H85" s="362"/>
      <c r="I85" s="362"/>
      <c r="J85" s="362"/>
      <c r="K85" s="362"/>
    </row>
    <row r="86" spans="1:11" x14ac:dyDescent="0.3">
      <c r="A86" s="108" t="s">
        <v>49</v>
      </c>
      <c r="B86" s="362"/>
      <c r="C86" s="366"/>
      <c r="D86" s="362"/>
      <c r="E86" s="362"/>
      <c r="F86" s="362"/>
      <c r="G86" s="362"/>
      <c r="H86" s="362"/>
      <c r="I86" s="362"/>
      <c r="J86" s="362"/>
      <c r="K86" s="362"/>
    </row>
    <row r="87" spans="1:11" ht="26.4" x14ac:dyDescent="0.3">
      <c r="A87" s="108" t="s">
        <v>50</v>
      </c>
      <c r="B87" s="105">
        <v>324</v>
      </c>
      <c r="C87" s="105">
        <v>0</v>
      </c>
      <c r="D87" s="105"/>
      <c r="E87" s="105"/>
      <c r="F87" s="105"/>
      <c r="G87" s="105"/>
      <c r="H87" s="105"/>
      <c r="I87" s="105"/>
      <c r="J87" s="105"/>
      <c r="K87" s="105"/>
    </row>
    <row r="88" spans="1:11" ht="39.6" x14ac:dyDescent="0.3">
      <c r="A88" s="108" t="s">
        <v>51</v>
      </c>
      <c r="B88" s="105">
        <v>325</v>
      </c>
      <c r="C88" s="105">
        <v>0</v>
      </c>
      <c r="D88" s="105"/>
      <c r="E88" s="105"/>
      <c r="F88" s="105"/>
      <c r="G88" s="105"/>
      <c r="H88" s="105"/>
      <c r="I88" s="105"/>
      <c r="J88" s="105"/>
      <c r="K88" s="105"/>
    </row>
    <row r="89" spans="1:11" x14ac:dyDescent="0.3">
      <c r="A89" s="107" t="s">
        <v>52</v>
      </c>
      <c r="B89" s="105">
        <v>326</v>
      </c>
      <c r="C89" s="105">
        <v>0</v>
      </c>
      <c r="D89" s="105"/>
      <c r="E89" s="105"/>
      <c r="F89" s="105"/>
      <c r="G89" s="105"/>
      <c r="H89" s="105"/>
      <c r="I89" s="105"/>
      <c r="J89" s="105"/>
      <c r="K89" s="105"/>
    </row>
    <row r="90" spans="1:11" ht="24" customHeight="1" x14ac:dyDescent="0.3">
      <c r="A90" s="362" t="s">
        <v>313</v>
      </c>
      <c r="B90" s="362"/>
      <c r="C90" s="362"/>
      <c r="D90" s="362"/>
      <c r="E90" s="362"/>
      <c r="F90" s="362"/>
      <c r="G90" s="362"/>
      <c r="H90" s="362"/>
      <c r="I90" s="362"/>
      <c r="J90" s="362"/>
      <c r="K90" s="362"/>
    </row>
    <row r="91" spans="1:11" ht="24" customHeight="1" x14ac:dyDescent="0.3">
      <c r="A91" s="362" t="s">
        <v>314</v>
      </c>
      <c r="B91" s="362"/>
      <c r="C91" s="362"/>
      <c r="D91" s="362"/>
      <c r="E91" s="362"/>
      <c r="F91" s="362"/>
      <c r="G91" s="362"/>
      <c r="H91" s="362"/>
      <c r="I91" s="362"/>
      <c r="J91" s="362"/>
      <c r="K91" s="362"/>
    </row>
    <row r="92" spans="1:11" ht="66" x14ac:dyDescent="0.3">
      <c r="A92" s="107" t="s">
        <v>315</v>
      </c>
      <c r="B92" s="105">
        <v>4.101</v>
      </c>
      <c r="C92" s="105">
        <v>34</v>
      </c>
      <c r="D92" s="105"/>
      <c r="E92" s="105"/>
      <c r="F92" s="105"/>
      <c r="G92" s="105">
        <v>4</v>
      </c>
      <c r="H92" s="105">
        <v>30</v>
      </c>
      <c r="I92" s="105"/>
      <c r="J92" s="105">
        <v>0</v>
      </c>
      <c r="K92" s="105">
        <v>0</v>
      </c>
    </row>
    <row r="93" spans="1:11" ht="79.2" x14ac:dyDescent="0.3">
      <c r="A93" s="107" t="s">
        <v>316</v>
      </c>
      <c r="B93" s="105">
        <v>4.1020000000000003</v>
      </c>
      <c r="C93" s="105">
        <v>2</v>
      </c>
      <c r="D93" s="105"/>
      <c r="E93" s="105"/>
      <c r="F93" s="105"/>
      <c r="G93" s="105">
        <v>2</v>
      </c>
      <c r="H93" s="105"/>
      <c r="I93" s="105"/>
      <c r="J93" s="105">
        <v>0</v>
      </c>
      <c r="K93" s="105">
        <v>0</v>
      </c>
    </row>
    <row r="94" spans="1:11" ht="52.8" x14ac:dyDescent="0.3">
      <c r="A94" s="107" t="s">
        <v>317</v>
      </c>
      <c r="B94" s="105">
        <v>4.1029999999999998</v>
      </c>
      <c r="C94" s="105">
        <v>34</v>
      </c>
      <c r="D94" s="105"/>
      <c r="E94" s="105"/>
      <c r="F94" s="105"/>
      <c r="G94" s="105">
        <v>4</v>
      </c>
      <c r="H94" s="105">
        <v>30</v>
      </c>
      <c r="I94" s="105"/>
      <c r="J94" s="105">
        <v>0</v>
      </c>
      <c r="K94" s="105">
        <v>0</v>
      </c>
    </row>
    <row r="95" spans="1:11" ht="92.4" x14ac:dyDescent="0.3">
      <c r="A95" s="107" t="s">
        <v>318</v>
      </c>
      <c r="B95" s="105">
        <v>4.1040000000000001</v>
      </c>
      <c r="C95" s="105">
        <v>2</v>
      </c>
      <c r="D95" s="105"/>
      <c r="E95" s="105"/>
      <c r="F95" s="105"/>
      <c r="G95" s="105">
        <v>2</v>
      </c>
      <c r="H95" s="105"/>
      <c r="I95" s="105"/>
      <c r="J95" s="105">
        <v>0</v>
      </c>
      <c r="K95" s="105">
        <v>0</v>
      </c>
    </row>
    <row r="96" spans="1:11" x14ac:dyDescent="0.3">
      <c r="A96" s="362" t="s">
        <v>319</v>
      </c>
      <c r="B96" s="362"/>
      <c r="C96" s="362"/>
      <c r="D96" s="362"/>
      <c r="E96" s="362"/>
      <c r="F96" s="362"/>
      <c r="G96" s="362"/>
      <c r="H96" s="362"/>
      <c r="I96" s="362"/>
      <c r="J96" s="362"/>
      <c r="K96" s="362"/>
    </row>
    <row r="97" spans="1:11" ht="79.2" x14ac:dyDescent="0.3">
      <c r="A97" s="107" t="s">
        <v>320</v>
      </c>
      <c r="B97" s="105">
        <v>4.2009999999999996</v>
      </c>
      <c r="C97" s="105">
        <v>116</v>
      </c>
      <c r="D97" s="105"/>
      <c r="E97" s="105"/>
      <c r="F97" s="105"/>
      <c r="G97" s="105">
        <v>9</v>
      </c>
      <c r="H97" s="105">
        <v>107</v>
      </c>
      <c r="I97" s="105"/>
      <c r="J97" s="105">
        <v>0</v>
      </c>
      <c r="K97" s="105">
        <v>0</v>
      </c>
    </row>
    <row r="98" spans="1:11" ht="39.6" x14ac:dyDescent="0.3">
      <c r="A98" s="107" t="s">
        <v>99</v>
      </c>
      <c r="B98" s="105">
        <v>4.202</v>
      </c>
      <c r="C98" s="105">
        <v>2</v>
      </c>
      <c r="D98" s="105"/>
      <c r="E98" s="105"/>
      <c r="F98" s="105"/>
      <c r="G98" s="105">
        <v>1</v>
      </c>
      <c r="H98" s="105">
        <v>1</v>
      </c>
      <c r="I98" s="105"/>
      <c r="J98" s="105">
        <v>0</v>
      </c>
      <c r="K98" s="105">
        <v>0</v>
      </c>
    </row>
    <row r="99" spans="1:11" ht="52.8" x14ac:dyDescent="0.3">
      <c r="A99" s="107" t="s">
        <v>321</v>
      </c>
      <c r="B99" s="105">
        <v>4.2030000000000003</v>
      </c>
      <c r="C99" s="105">
        <v>0</v>
      </c>
      <c r="D99" s="105"/>
      <c r="E99" s="105"/>
      <c r="F99" s="105"/>
      <c r="G99" s="105"/>
      <c r="H99" s="105"/>
      <c r="I99" s="105"/>
      <c r="J99" s="105">
        <v>0</v>
      </c>
      <c r="K99" s="105">
        <v>0</v>
      </c>
    </row>
    <row r="100" spans="1:11" x14ac:dyDescent="0.3">
      <c r="A100" s="362" t="s">
        <v>322</v>
      </c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</row>
    <row r="101" spans="1:11" x14ac:dyDescent="0.3">
      <c r="A101" s="362" t="s">
        <v>323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</row>
    <row r="102" spans="1:11" x14ac:dyDescent="0.3">
      <c r="A102" s="107" t="s">
        <v>103</v>
      </c>
      <c r="B102" s="105">
        <v>4.3010000000000002</v>
      </c>
      <c r="C102" s="109">
        <v>272467</v>
      </c>
      <c r="D102" s="105">
        <v>0</v>
      </c>
      <c r="E102" s="105">
        <v>0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</row>
    <row r="103" spans="1:11" ht="43.2" x14ac:dyDescent="0.3">
      <c r="A103" s="110" t="s">
        <v>104</v>
      </c>
      <c r="B103" s="105">
        <v>4.3019999999999996</v>
      </c>
      <c r="C103" s="105">
        <v>193601</v>
      </c>
      <c r="D103" s="105">
        <v>0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</row>
    <row r="104" spans="1:11" ht="52.8" x14ac:dyDescent="0.3">
      <c r="A104" s="107" t="s">
        <v>324</v>
      </c>
      <c r="B104" s="105">
        <v>4.3029999999999999</v>
      </c>
      <c r="C104" s="105">
        <f>11264+C105</f>
        <v>13093</v>
      </c>
      <c r="D104" s="105"/>
      <c r="E104" s="105"/>
      <c r="F104" s="105"/>
      <c r="G104" s="105">
        <f>7115+G105</f>
        <v>8944</v>
      </c>
      <c r="H104" s="105">
        <v>4149</v>
      </c>
      <c r="I104" s="105"/>
      <c r="J104" s="105">
        <v>0</v>
      </c>
      <c r="K104" s="105">
        <v>0</v>
      </c>
    </row>
    <row r="105" spans="1:11" ht="66" x14ac:dyDescent="0.3">
      <c r="A105" s="107" t="s">
        <v>325</v>
      </c>
      <c r="B105" s="105">
        <v>4.3040000000000003</v>
      </c>
      <c r="C105" s="105">
        <v>1829</v>
      </c>
      <c r="D105" s="105"/>
      <c r="E105" s="105"/>
      <c r="F105" s="105"/>
      <c r="G105" s="105">
        <v>1829</v>
      </c>
      <c r="H105" s="105"/>
      <c r="I105" s="105"/>
      <c r="J105" s="105">
        <v>0</v>
      </c>
      <c r="K105" s="105">
        <v>0</v>
      </c>
    </row>
    <row r="106" spans="1:11" ht="52.8" x14ac:dyDescent="0.3">
      <c r="A106" s="107" t="s">
        <v>326</v>
      </c>
      <c r="B106" s="105">
        <v>4.3049999999999997</v>
      </c>
      <c r="C106" s="105">
        <v>10133</v>
      </c>
      <c r="D106" s="105"/>
      <c r="E106" s="105"/>
      <c r="F106" s="105"/>
      <c r="G106" s="105">
        <v>7031</v>
      </c>
      <c r="H106" s="105">
        <v>3102</v>
      </c>
      <c r="I106" s="105"/>
      <c r="J106" s="105">
        <v>0</v>
      </c>
      <c r="K106" s="105">
        <v>0</v>
      </c>
    </row>
    <row r="107" spans="1:11" x14ac:dyDescent="0.3">
      <c r="A107" s="107" t="s">
        <v>327</v>
      </c>
      <c r="B107" s="362">
        <v>4.306</v>
      </c>
      <c r="C107" s="362">
        <v>10133</v>
      </c>
      <c r="D107" s="362"/>
      <c r="E107" s="362"/>
      <c r="F107" s="362"/>
      <c r="G107" s="365">
        <v>7031</v>
      </c>
      <c r="H107" s="365">
        <v>3102</v>
      </c>
      <c r="I107" s="362"/>
      <c r="J107" s="362">
        <v>0</v>
      </c>
      <c r="K107" s="362">
        <v>0</v>
      </c>
    </row>
    <row r="108" spans="1:11" x14ac:dyDescent="0.3">
      <c r="A108" s="107" t="s">
        <v>109</v>
      </c>
      <c r="B108" s="362"/>
      <c r="C108" s="362"/>
      <c r="D108" s="362"/>
      <c r="E108" s="362"/>
      <c r="F108" s="362"/>
      <c r="G108" s="366"/>
      <c r="H108" s="366"/>
      <c r="I108" s="362"/>
      <c r="J108" s="362"/>
      <c r="K108" s="362"/>
    </row>
    <row r="109" spans="1:11" ht="26.4" x14ac:dyDescent="0.3">
      <c r="A109" s="108" t="s">
        <v>110</v>
      </c>
      <c r="B109" s="105">
        <v>4.3070000000000004</v>
      </c>
      <c r="C109" s="105">
        <v>0</v>
      </c>
      <c r="D109" s="105"/>
      <c r="E109" s="105"/>
      <c r="F109" s="105"/>
      <c r="G109" s="105"/>
      <c r="H109" s="111"/>
      <c r="I109" s="105"/>
      <c r="J109" s="105">
        <v>0</v>
      </c>
      <c r="K109" s="105">
        <v>0</v>
      </c>
    </row>
    <row r="110" spans="1:11" ht="79.2" x14ac:dyDescent="0.3">
      <c r="A110" s="107" t="s">
        <v>328</v>
      </c>
      <c r="B110" s="105">
        <v>4.3079999999999998</v>
      </c>
      <c r="C110" s="105">
        <v>1087</v>
      </c>
      <c r="D110" s="105"/>
      <c r="E110" s="105"/>
      <c r="F110" s="105"/>
      <c r="G110" s="105">
        <v>1087</v>
      </c>
      <c r="H110" s="111"/>
      <c r="I110" s="105"/>
      <c r="J110" s="105">
        <v>0</v>
      </c>
      <c r="K110" s="105">
        <v>0</v>
      </c>
    </row>
    <row r="111" spans="1:11" ht="79.2" x14ac:dyDescent="0.3">
      <c r="A111" s="108" t="s">
        <v>329</v>
      </c>
      <c r="B111" s="112">
        <v>4.3090000000000002</v>
      </c>
      <c r="C111" s="112"/>
      <c r="D111" s="112">
        <v>0</v>
      </c>
      <c r="E111" s="112">
        <v>0</v>
      </c>
      <c r="F111" s="112">
        <v>0</v>
      </c>
      <c r="G111" s="105">
        <v>0</v>
      </c>
      <c r="H111" s="112">
        <v>0</v>
      </c>
      <c r="I111" s="112">
        <v>0</v>
      </c>
      <c r="J111" s="112">
        <v>0</v>
      </c>
      <c r="K111" s="112">
        <v>0</v>
      </c>
    </row>
    <row r="112" spans="1:11" ht="15.6" x14ac:dyDescent="0.3">
      <c r="A112" s="19"/>
    </row>
    <row r="113" spans="1:11" ht="15.6" x14ac:dyDescent="0.3">
      <c r="A113" s="288" t="s">
        <v>113</v>
      </c>
      <c r="B113" s="32"/>
      <c r="C113" s="40"/>
      <c r="D113" s="40"/>
      <c r="E113" s="40"/>
    </row>
    <row r="114" spans="1:11" ht="27.75" customHeight="1" x14ac:dyDescent="0.3">
      <c r="A114" s="288"/>
      <c r="B114" s="32"/>
      <c r="C114" s="363" t="s">
        <v>211</v>
      </c>
      <c r="D114" s="363"/>
      <c r="E114" s="363"/>
      <c r="F114" s="363" t="s">
        <v>212</v>
      </c>
      <c r="G114" s="363"/>
      <c r="H114" s="363"/>
      <c r="I114" s="363"/>
      <c r="J114" s="363"/>
      <c r="K114" s="363"/>
    </row>
    <row r="115" spans="1:11" ht="15" customHeight="1" x14ac:dyDescent="0.3">
      <c r="A115" s="32"/>
      <c r="B115" s="21"/>
      <c r="C115" s="364" t="s">
        <v>114</v>
      </c>
      <c r="D115" s="364"/>
      <c r="E115" s="364"/>
      <c r="F115" s="336" t="s">
        <v>115</v>
      </c>
      <c r="G115" s="336"/>
      <c r="H115" s="336"/>
      <c r="I115" s="336"/>
      <c r="J115" s="336"/>
      <c r="K115" s="336"/>
    </row>
    <row r="116" spans="1:11" ht="15.6" x14ac:dyDescent="0.3">
      <c r="A116" s="32"/>
      <c r="B116" s="21"/>
      <c r="C116" s="41"/>
      <c r="D116" s="41"/>
      <c r="E116" s="41"/>
    </row>
    <row r="117" spans="1:11" ht="16.2" thickBot="1" x14ac:dyDescent="0.35">
      <c r="A117" s="32"/>
      <c r="B117" s="21"/>
      <c r="C117" s="21"/>
      <c r="D117" s="21"/>
      <c r="E117" s="113"/>
    </row>
    <row r="118" spans="1:11" ht="15.6" x14ac:dyDescent="0.3">
      <c r="A118" s="32"/>
      <c r="B118" s="21"/>
      <c r="C118" s="21"/>
      <c r="D118" s="21"/>
      <c r="E118" s="21" t="s">
        <v>116</v>
      </c>
    </row>
    <row r="119" spans="1:11" ht="15.6" x14ac:dyDescent="0.3">
      <c r="A119" s="19"/>
    </row>
    <row r="120" spans="1:11" ht="15.6" x14ac:dyDescent="0.3">
      <c r="A120" s="1" t="s">
        <v>213</v>
      </c>
    </row>
    <row r="121" spans="1:11" ht="15.6" x14ac:dyDescent="0.3">
      <c r="A121" s="1" t="s">
        <v>214</v>
      </c>
    </row>
    <row r="122" spans="1:11" ht="15.6" x14ac:dyDescent="0.3">
      <c r="A122" s="266" t="s">
        <v>215</v>
      </c>
      <c r="B122" s="266"/>
      <c r="C122" s="266"/>
    </row>
    <row r="124" spans="1:11" ht="15.6" x14ac:dyDescent="0.3">
      <c r="A124" s="19"/>
    </row>
  </sheetData>
  <mergeCells count="104">
    <mergeCell ref="A91:K91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A90:K90"/>
    <mergeCell ref="B59:B60"/>
    <mergeCell ref="A66:K66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A65:K65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J37:J38"/>
    <mergeCell ref="A7:K7"/>
    <mergeCell ref="A4:K4"/>
    <mergeCell ref="B10:J10"/>
    <mergeCell ref="B13:D13"/>
    <mergeCell ref="A16:K16"/>
    <mergeCell ref="A1:K1"/>
    <mergeCell ref="A2:K2"/>
    <mergeCell ref="A5:K5"/>
    <mergeCell ref="A6:K6"/>
    <mergeCell ref="A8:K8"/>
    <mergeCell ref="A17:A19"/>
    <mergeCell ref="B17:B19"/>
    <mergeCell ref="D17:K17"/>
    <mergeCell ref="D18:F18"/>
    <mergeCell ref="G18:G19"/>
    <mergeCell ref="H18:H19"/>
    <mergeCell ref="A22:K22"/>
    <mergeCell ref="I18:I19"/>
    <mergeCell ref="J18:K18"/>
    <mergeCell ref="A21:K21"/>
    <mergeCell ref="F80:F81"/>
    <mergeCell ref="G80:G81"/>
    <mergeCell ref="H80:H81"/>
    <mergeCell ref="I80:I81"/>
    <mergeCell ref="J80:J81"/>
    <mergeCell ref="K37:K38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B37:B38"/>
    <mergeCell ref="C37:C38"/>
    <mergeCell ref="D37:D38"/>
    <mergeCell ref="E37:E38"/>
    <mergeCell ref="F37:F38"/>
    <mergeCell ref="G37:G38"/>
    <mergeCell ref="H37:H38"/>
    <mergeCell ref="I37:I38"/>
    <mergeCell ref="K80:K81"/>
    <mergeCell ref="F114:K114"/>
    <mergeCell ref="C115:E115"/>
    <mergeCell ref="F115:K115"/>
    <mergeCell ref="A122:C122"/>
    <mergeCell ref="A96:K96"/>
    <mergeCell ref="A100:K10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A101:K101"/>
    <mergeCell ref="A113:A114"/>
    <mergeCell ref="C114:E114"/>
    <mergeCell ref="B80:B81"/>
    <mergeCell ref="C80:C81"/>
    <mergeCell ref="D80:D81"/>
    <mergeCell ref="E80:E81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topLeftCell="A72" zoomScaleNormal="100" zoomScaleSheetLayoutView="100" workbookViewId="0">
      <selection activeCell="K75" sqref="E75:K75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hidden="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idden="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idden="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hidden="1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216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15.6" x14ac:dyDescent="0.3">
      <c r="A11" s="32" t="s">
        <v>8</v>
      </c>
      <c r="B11" s="32"/>
    </row>
    <row r="12" spans="1:11" ht="62.4" x14ac:dyDescent="0.3">
      <c r="A12" s="32" t="s">
        <v>9</v>
      </c>
      <c r="B12" s="371" t="s">
        <v>348</v>
      </c>
      <c r="C12" s="372"/>
      <c r="D12" s="372"/>
      <c r="E12" s="372"/>
      <c r="F12" s="372"/>
      <c r="G12" s="372"/>
      <c r="H12" s="372"/>
      <c r="I12" s="372"/>
      <c r="J12" s="372"/>
      <c r="K12" s="26"/>
    </row>
    <row r="13" spans="1:11" ht="15.6" x14ac:dyDescent="0.3">
      <c r="A13" s="32"/>
      <c r="B13" s="4"/>
      <c r="K13" s="26"/>
    </row>
    <row r="14" spans="1:11" ht="15.6" x14ac:dyDescent="0.3">
      <c r="A14" s="32" t="s">
        <v>10</v>
      </c>
      <c r="B14" s="371" t="s">
        <v>217</v>
      </c>
      <c r="C14" s="372"/>
      <c r="D14" s="372"/>
      <c r="E14" s="372"/>
      <c r="F14" s="372"/>
      <c r="G14" s="372"/>
      <c r="H14" s="372"/>
      <c r="I14" s="372"/>
      <c r="J14" s="372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3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1" ht="15" thickBot="1" x14ac:dyDescent="0.35">
      <c r="A20" s="3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35">
        <v>357</v>
      </c>
      <c r="D23" s="35">
        <v>0</v>
      </c>
      <c r="E23" s="35">
        <v>0</v>
      </c>
      <c r="F23" s="35">
        <v>0</v>
      </c>
      <c r="G23" s="35">
        <v>1</v>
      </c>
      <c r="H23" s="35">
        <v>2</v>
      </c>
      <c r="I23" s="35">
        <v>0</v>
      </c>
      <c r="J23" s="35">
        <v>54</v>
      </c>
      <c r="K23" s="35">
        <v>300</v>
      </c>
    </row>
    <row r="24" spans="1:11" ht="40.200000000000003" thickBot="1" x14ac:dyDescent="0.35">
      <c r="A24" s="10" t="s">
        <v>277</v>
      </c>
      <c r="B24" s="8">
        <v>102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40.200000000000003" thickBot="1" x14ac:dyDescent="0.35">
      <c r="A25" s="10" t="s">
        <v>278</v>
      </c>
      <c r="B25" s="8">
        <v>103</v>
      </c>
      <c r="C25" s="35">
        <v>2</v>
      </c>
      <c r="D25" s="35"/>
      <c r="E25" s="35"/>
      <c r="F25" s="35"/>
      <c r="G25" s="35">
        <v>1</v>
      </c>
      <c r="H25" s="35">
        <v>1</v>
      </c>
      <c r="I25" s="35"/>
      <c r="J25" s="35"/>
      <c r="K25" s="35"/>
    </row>
    <row r="26" spans="1:11" ht="53.4" thickBot="1" x14ac:dyDescent="0.35">
      <c r="A26" s="10" t="s">
        <v>279</v>
      </c>
      <c r="B26" s="8">
        <v>104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66.599999999999994" thickBot="1" x14ac:dyDescent="0.35">
      <c r="A27" s="10" t="s">
        <v>280</v>
      </c>
      <c r="B27" s="8">
        <v>105</v>
      </c>
      <c r="C27" s="99"/>
      <c r="D27" s="99"/>
      <c r="E27" s="99"/>
      <c r="F27" s="99"/>
      <c r="G27" s="99"/>
      <c r="H27" s="99"/>
      <c r="I27" s="99"/>
      <c r="J27" s="35"/>
      <c r="K27" s="35"/>
    </row>
    <row r="28" spans="1:11" ht="53.4" thickBot="1" x14ac:dyDescent="0.35">
      <c r="A28" s="10" t="s">
        <v>34</v>
      </c>
      <c r="B28" s="97">
        <v>106</v>
      </c>
      <c r="C28" s="109"/>
      <c r="D28" s="109"/>
      <c r="E28" s="109"/>
      <c r="F28" s="109"/>
      <c r="G28" s="109"/>
      <c r="H28" s="109"/>
      <c r="I28" s="109"/>
      <c r="J28" s="35"/>
      <c r="K28" s="35"/>
    </row>
    <row r="29" spans="1:11" ht="27" thickBot="1" x14ac:dyDescent="0.35">
      <c r="A29" s="10" t="s">
        <v>281</v>
      </c>
      <c r="B29" s="97">
        <v>107</v>
      </c>
      <c r="C29" s="109"/>
      <c r="D29" s="109"/>
      <c r="E29" s="109"/>
      <c r="F29" s="109"/>
      <c r="G29" s="109"/>
      <c r="H29" s="35"/>
      <c r="I29" s="35"/>
      <c r="J29" s="35"/>
      <c r="K29" s="35"/>
    </row>
    <row r="30" spans="1:11" ht="27" thickBot="1" x14ac:dyDescent="0.35">
      <c r="A30" s="10" t="s">
        <v>282</v>
      </c>
      <c r="B30" s="8">
        <v>108</v>
      </c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40.200000000000003" thickBot="1" x14ac:dyDescent="0.35">
      <c r="A31" s="10" t="s">
        <v>283</v>
      </c>
      <c r="B31" s="8">
        <v>109</v>
      </c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27" thickBot="1" x14ac:dyDescent="0.35">
      <c r="A32" s="10" t="s">
        <v>284</v>
      </c>
      <c r="B32" s="8">
        <v>110</v>
      </c>
      <c r="C32" s="35">
        <v>357</v>
      </c>
      <c r="D32" s="35">
        <v>0</v>
      </c>
      <c r="E32" s="35">
        <v>0</v>
      </c>
      <c r="F32" s="35">
        <v>0</v>
      </c>
      <c r="G32" s="35">
        <v>1</v>
      </c>
      <c r="H32" s="114">
        <v>2</v>
      </c>
      <c r="I32" s="114">
        <v>0</v>
      </c>
      <c r="J32" s="114">
        <v>54</v>
      </c>
      <c r="K32" s="114">
        <v>300</v>
      </c>
    </row>
    <row r="33" spans="1:11" ht="53.4" thickBot="1" x14ac:dyDescent="0.35">
      <c r="A33" s="10" t="s">
        <v>285</v>
      </c>
      <c r="B33" s="8">
        <v>111</v>
      </c>
      <c r="C33" s="35">
        <v>2</v>
      </c>
      <c r="D33" s="35">
        <v>0</v>
      </c>
      <c r="E33" s="35">
        <v>0</v>
      </c>
      <c r="F33" s="35">
        <v>0</v>
      </c>
      <c r="G33" s="35">
        <v>1</v>
      </c>
      <c r="H33" s="114">
        <v>1</v>
      </c>
      <c r="I33" s="114">
        <v>0</v>
      </c>
      <c r="J33" s="114">
        <v>0</v>
      </c>
      <c r="K33" s="114">
        <v>0</v>
      </c>
    </row>
    <row r="34" spans="1:11" ht="40.200000000000003" thickBot="1" x14ac:dyDescent="0.35">
      <c r="A34" s="10" t="s">
        <v>286</v>
      </c>
      <c r="B34" s="8">
        <v>112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40.200000000000003" thickBot="1" x14ac:dyDescent="0.35">
      <c r="A35" s="10" t="s">
        <v>287</v>
      </c>
      <c r="B35" s="8">
        <v>113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40.200000000000003" thickBot="1" x14ac:dyDescent="0.35">
      <c r="A36" s="10" t="s">
        <v>288</v>
      </c>
      <c r="B36" s="8">
        <v>114</v>
      </c>
      <c r="C36" s="99">
        <v>357</v>
      </c>
      <c r="D36" s="35">
        <v>0</v>
      </c>
      <c r="E36" s="35">
        <v>0</v>
      </c>
      <c r="F36" s="35">
        <v>0</v>
      </c>
      <c r="G36" s="35">
        <v>1</v>
      </c>
      <c r="H36" s="114">
        <v>2</v>
      </c>
      <c r="I36" s="114">
        <v>0</v>
      </c>
      <c r="J36" s="114">
        <v>54</v>
      </c>
      <c r="K36" s="114">
        <v>300</v>
      </c>
    </row>
    <row r="37" spans="1:11" x14ac:dyDescent="0.3">
      <c r="A37" s="12" t="s">
        <v>289</v>
      </c>
      <c r="B37" s="377">
        <v>115</v>
      </c>
      <c r="C37" s="379"/>
      <c r="D37" s="381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3" t="s">
        <v>44</v>
      </c>
      <c r="B38" s="378"/>
      <c r="C38" s="380"/>
      <c r="D38" s="382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5" thickBot="1" x14ac:dyDescent="0.35">
      <c r="A40" s="10" t="s">
        <v>46</v>
      </c>
      <c r="B40" s="8">
        <v>121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5" thickBot="1" x14ac:dyDescent="0.35">
      <c r="A41" s="10" t="s">
        <v>47</v>
      </c>
      <c r="B41" s="8">
        <v>122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x14ac:dyDescent="0.3">
      <c r="A42" s="12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3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3" t="s">
        <v>50</v>
      </c>
      <c r="B44" s="8">
        <v>124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40.200000000000003" thickBot="1" x14ac:dyDescent="0.35">
      <c r="A45" s="13" t="s">
        <v>51</v>
      </c>
      <c r="B45" s="8">
        <v>125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5" thickBot="1" x14ac:dyDescent="0.35">
      <c r="A46" s="10" t="s">
        <v>52</v>
      </c>
      <c r="B46" s="8">
        <v>126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40.200000000000003" thickBot="1" x14ac:dyDescent="0.35">
      <c r="A47" s="10" t="s">
        <v>290</v>
      </c>
      <c r="B47" s="8">
        <v>127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35">
        <v>6</v>
      </c>
      <c r="D49" s="35">
        <v>0</v>
      </c>
      <c r="E49" s="35">
        <v>0</v>
      </c>
      <c r="F49" s="35">
        <v>0</v>
      </c>
      <c r="G49" s="35">
        <v>1</v>
      </c>
      <c r="H49" s="35">
        <v>5</v>
      </c>
      <c r="I49" s="35">
        <v>0</v>
      </c>
      <c r="J49" s="35">
        <v>0</v>
      </c>
      <c r="K49" s="35">
        <v>0</v>
      </c>
    </row>
    <row r="50" spans="1:11" ht="53.4" thickBot="1" x14ac:dyDescent="0.35">
      <c r="A50" s="13" t="s">
        <v>293</v>
      </c>
      <c r="B50" s="8">
        <v>202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53.4" thickBot="1" x14ac:dyDescent="0.35">
      <c r="A51" s="13" t="s">
        <v>294</v>
      </c>
      <c r="B51" s="8">
        <v>203</v>
      </c>
      <c r="C51" s="35">
        <v>2</v>
      </c>
      <c r="D51" s="35">
        <v>0</v>
      </c>
      <c r="E51" s="35">
        <v>0</v>
      </c>
      <c r="F51" s="35">
        <v>0</v>
      </c>
      <c r="G51" s="35">
        <v>1</v>
      </c>
      <c r="H51" s="35">
        <v>1</v>
      </c>
      <c r="I51" s="35">
        <v>0</v>
      </c>
      <c r="J51" s="35">
        <v>0</v>
      </c>
      <c r="K51" s="35">
        <v>0</v>
      </c>
    </row>
    <row r="52" spans="1:11" ht="27" thickBot="1" x14ac:dyDescent="0.35">
      <c r="A52" s="13" t="s">
        <v>295</v>
      </c>
      <c r="B52" s="8">
        <v>204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40.200000000000003" thickBot="1" x14ac:dyDescent="0.35">
      <c r="A53" s="13" t="s">
        <v>296</v>
      </c>
      <c r="B53" s="8">
        <v>205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27" thickBot="1" x14ac:dyDescent="0.35">
      <c r="A54" s="13" t="s">
        <v>297</v>
      </c>
      <c r="B54" s="8">
        <v>206</v>
      </c>
      <c r="C54" s="35">
        <v>6</v>
      </c>
      <c r="D54" s="35">
        <v>0</v>
      </c>
      <c r="E54" s="35">
        <v>0</v>
      </c>
      <c r="F54" s="35">
        <v>0</v>
      </c>
      <c r="G54" s="35">
        <v>1</v>
      </c>
      <c r="H54" s="35">
        <v>5</v>
      </c>
      <c r="I54" s="35">
        <v>0</v>
      </c>
      <c r="J54" s="35">
        <v>0</v>
      </c>
      <c r="K54" s="35">
        <v>0</v>
      </c>
    </row>
    <row r="55" spans="1:11" x14ac:dyDescent="0.3">
      <c r="A55" s="12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35"/>
      <c r="D57" s="35"/>
      <c r="E57" s="35"/>
      <c r="F57" s="35"/>
      <c r="G57" s="35"/>
      <c r="H57" s="35"/>
      <c r="I57" s="35"/>
      <c r="J57" s="35">
        <v>0</v>
      </c>
      <c r="K57" s="35">
        <v>0</v>
      </c>
    </row>
    <row r="58" spans="1:11" ht="40.200000000000003" thickBot="1" x14ac:dyDescent="0.35">
      <c r="A58" s="10" t="s">
        <v>64</v>
      </c>
      <c r="B58" s="8">
        <v>209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5" thickBot="1" x14ac:dyDescent="0.35">
      <c r="A59" s="12" t="s">
        <v>65</v>
      </c>
      <c r="B59" s="264" t="s">
        <v>67</v>
      </c>
      <c r="C59" s="35"/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35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</row>
    <row r="62" spans="1:11" ht="27" thickBot="1" x14ac:dyDescent="0.35">
      <c r="A62" s="13" t="s">
        <v>69</v>
      </c>
      <c r="B62" s="8" t="s">
        <v>70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27" thickBot="1" x14ac:dyDescent="0.35">
      <c r="A63" s="10" t="s">
        <v>71</v>
      </c>
      <c r="B63" s="8">
        <v>213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27" thickBot="1" x14ac:dyDescent="0.35">
      <c r="A64" s="10" t="s">
        <v>72</v>
      </c>
      <c r="B64" s="8">
        <v>214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2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2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2" ht="27" thickBot="1" x14ac:dyDescent="0.35">
      <c r="A67" s="10" t="s">
        <v>75</v>
      </c>
      <c r="B67" s="8">
        <v>301</v>
      </c>
      <c r="C67" s="35">
        <v>11564</v>
      </c>
      <c r="D67" s="35">
        <v>0</v>
      </c>
      <c r="E67" s="35">
        <v>0</v>
      </c>
      <c r="F67" s="35">
        <v>0</v>
      </c>
      <c r="G67" s="35">
        <v>170</v>
      </c>
      <c r="H67" s="35">
        <v>388</v>
      </c>
      <c r="I67" s="35">
        <v>0</v>
      </c>
      <c r="J67" s="35">
        <v>6676</v>
      </c>
      <c r="K67" s="35">
        <v>4330</v>
      </c>
    </row>
    <row r="68" spans="1:12" ht="53.4" thickBot="1" x14ac:dyDescent="0.35">
      <c r="A68" s="10" t="s">
        <v>300</v>
      </c>
      <c r="B68" s="8">
        <v>302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2" ht="53.4" thickBot="1" x14ac:dyDescent="0.35">
      <c r="A69" s="10" t="s">
        <v>301</v>
      </c>
      <c r="B69" s="8">
        <v>303</v>
      </c>
      <c r="C69" s="35">
        <v>368</v>
      </c>
      <c r="D69" s="35">
        <v>0</v>
      </c>
      <c r="E69" s="35">
        <v>0</v>
      </c>
      <c r="F69" s="35">
        <v>0</v>
      </c>
      <c r="G69" s="35">
        <v>170</v>
      </c>
      <c r="H69" s="35">
        <v>198</v>
      </c>
      <c r="I69" s="35">
        <v>0</v>
      </c>
      <c r="J69" s="35">
        <v>0</v>
      </c>
      <c r="K69" s="35">
        <v>0</v>
      </c>
    </row>
    <row r="70" spans="1:12" ht="66.599999999999994" thickBot="1" x14ac:dyDescent="0.35">
      <c r="A70" s="10" t="s">
        <v>302</v>
      </c>
      <c r="B70" s="8">
        <v>304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2" ht="53.4" thickBot="1" x14ac:dyDescent="0.35">
      <c r="A71" s="10" t="s">
        <v>303</v>
      </c>
      <c r="B71" s="8">
        <v>305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2" ht="53.4" thickBot="1" x14ac:dyDescent="0.35">
      <c r="A72" s="10" t="s">
        <v>80</v>
      </c>
      <c r="B72" s="8">
        <v>306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2" ht="40.200000000000003" thickBot="1" x14ac:dyDescent="0.35">
      <c r="A73" s="10" t="s">
        <v>304</v>
      </c>
      <c r="B73" s="8">
        <v>307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</row>
    <row r="74" spans="1:12" ht="40.200000000000003" thickBot="1" x14ac:dyDescent="0.35">
      <c r="A74" s="10" t="s">
        <v>305</v>
      </c>
      <c r="B74" s="8">
        <v>308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2" ht="27" thickBot="1" x14ac:dyDescent="0.35">
      <c r="A75" s="10" t="s">
        <v>306</v>
      </c>
      <c r="B75" s="8">
        <v>309</v>
      </c>
      <c r="C75" s="35">
        <v>11482</v>
      </c>
      <c r="D75" s="35">
        <v>0</v>
      </c>
      <c r="E75" s="35">
        <v>0</v>
      </c>
      <c r="F75" s="35">
        <v>0</v>
      </c>
      <c r="G75" s="35">
        <v>170</v>
      </c>
      <c r="H75" s="35">
        <v>306</v>
      </c>
      <c r="I75" s="35">
        <v>0</v>
      </c>
      <c r="J75" s="35">
        <v>6676</v>
      </c>
      <c r="K75" s="35">
        <v>4330</v>
      </c>
      <c r="L75">
        <f>(G75+H75)/C75*100</f>
        <v>4.1456192300992862</v>
      </c>
    </row>
    <row r="76" spans="1:12" ht="53.4" thickBot="1" x14ac:dyDescent="0.35">
      <c r="A76" s="10" t="s">
        <v>307</v>
      </c>
      <c r="B76" s="8">
        <v>310</v>
      </c>
      <c r="C76" s="35">
        <v>368</v>
      </c>
      <c r="D76" s="35">
        <v>0</v>
      </c>
      <c r="E76" s="35">
        <v>0</v>
      </c>
      <c r="F76" s="35">
        <v>0</v>
      </c>
      <c r="G76" s="35">
        <v>170</v>
      </c>
      <c r="H76" s="35">
        <v>198</v>
      </c>
      <c r="I76" s="35">
        <v>0</v>
      </c>
      <c r="J76" s="35">
        <v>0</v>
      </c>
      <c r="K76" s="35">
        <v>0</v>
      </c>
    </row>
    <row r="77" spans="1:12" ht="40.200000000000003" thickBot="1" x14ac:dyDescent="0.35">
      <c r="A77" s="10" t="s">
        <v>308</v>
      </c>
      <c r="B77" s="8">
        <v>311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2" ht="40.200000000000003" thickBot="1" x14ac:dyDescent="0.35">
      <c r="A78" s="10" t="s">
        <v>309</v>
      </c>
      <c r="B78" s="8">
        <v>312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2" ht="40.200000000000003" thickBot="1" x14ac:dyDescent="0.35">
      <c r="A79" s="10" t="s">
        <v>310</v>
      </c>
      <c r="B79" s="8">
        <v>313</v>
      </c>
      <c r="C79" s="35">
        <v>11482</v>
      </c>
      <c r="D79" s="35">
        <v>0</v>
      </c>
      <c r="E79" s="35">
        <v>0</v>
      </c>
      <c r="F79" s="35">
        <v>0</v>
      </c>
      <c r="G79" s="35">
        <v>170</v>
      </c>
      <c r="H79" s="35">
        <v>306</v>
      </c>
      <c r="I79" s="35">
        <v>0</v>
      </c>
      <c r="J79" s="35">
        <v>6676</v>
      </c>
      <c r="K79" s="35">
        <v>4330</v>
      </c>
    </row>
    <row r="80" spans="1:12" x14ac:dyDescent="0.3">
      <c r="A80" s="12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3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27" thickBot="1" x14ac:dyDescent="0.35">
      <c r="A83" s="10" t="s">
        <v>311</v>
      </c>
      <c r="B83" s="8">
        <v>321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27" thickBot="1" x14ac:dyDescent="0.35">
      <c r="A84" s="10" t="s">
        <v>312</v>
      </c>
      <c r="B84" s="8">
        <v>322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x14ac:dyDescent="0.3">
      <c r="A85" s="12" t="s">
        <v>48</v>
      </c>
      <c r="B85" s="264">
        <v>323</v>
      </c>
      <c r="C85" s="262">
        <v>0</v>
      </c>
      <c r="D85" s="262">
        <v>0</v>
      </c>
      <c r="E85" s="262">
        <v>0</v>
      </c>
      <c r="F85" s="262">
        <v>0</v>
      </c>
      <c r="G85" s="262">
        <v>0</v>
      </c>
      <c r="H85" s="262">
        <v>0</v>
      </c>
      <c r="I85" s="262">
        <v>0</v>
      </c>
      <c r="J85" s="262">
        <v>0</v>
      </c>
      <c r="K85" s="262">
        <v>0</v>
      </c>
    </row>
    <row r="86" spans="1:11" ht="15" thickBot="1" x14ac:dyDescent="0.35">
      <c r="A86" s="13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3" t="s">
        <v>50</v>
      </c>
      <c r="B87" s="8">
        <v>324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40.200000000000003" thickBot="1" x14ac:dyDescent="0.35">
      <c r="A88" s="13" t="s">
        <v>51</v>
      </c>
      <c r="B88" s="8">
        <v>325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5" thickBot="1" x14ac:dyDescent="0.35">
      <c r="A89" s="10" t="s">
        <v>52</v>
      </c>
      <c r="B89" s="8">
        <v>326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8">
        <v>0</v>
      </c>
      <c r="K95" s="8">
        <v>0</v>
      </c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35">
        <v>41531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35">
        <v>21777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262">
        <v>0</v>
      </c>
      <c r="D107" s="262">
        <v>0</v>
      </c>
      <c r="E107" s="262">
        <v>0</v>
      </c>
      <c r="F107" s="262">
        <v>0</v>
      </c>
      <c r="G107" s="262">
        <v>0</v>
      </c>
      <c r="H107" s="262">
        <v>0</v>
      </c>
      <c r="I107" s="262">
        <v>0</v>
      </c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263"/>
      <c r="D108" s="263"/>
      <c r="E108" s="263"/>
      <c r="F108" s="263"/>
      <c r="G108" s="263"/>
      <c r="H108" s="263"/>
      <c r="I108" s="26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35"/>
      <c r="D109" s="35"/>
      <c r="E109" s="35"/>
      <c r="F109" s="35"/>
      <c r="G109" s="35"/>
      <c r="H109" s="35"/>
      <c r="I109" s="35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35">
        <v>0</v>
      </c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7" ht="16.5" customHeight="1" x14ac:dyDescent="0.3">
      <c r="A113" s="288" t="s">
        <v>113</v>
      </c>
      <c r="B113" s="32"/>
      <c r="C113" s="40"/>
      <c r="D113" s="32"/>
      <c r="E113" s="40"/>
    </row>
    <row r="114" spans="1:7" x14ac:dyDescent="0.3">
      <c r="A114" s="288"/>
      <c r="B114" s="373" t="s">
        <v>219</v>
      </c>
      <c r="C114" s="374"/>
      <c r="D114" s="374"/>
      <c r="E114" s="375" t="s">
        <v>220</v>
      </c>
      <c r="F114" s="376"/>
      <c r="G114" s="370"/>
    </row>
    <row r="115" spans="1:7" ht="26.4" x14ac:dyDescent="0.3">
      <c r="A115" s="32"/>
      <c r="B115" s="21"/>
      <c r="C115" s="21" t="s">
        <v>114</v>
      </c>
      <c r="D115" s="21"/>
      <c r="E115" s="336" t="s">
        <v>115</v>
      </c>
      <c r="F115" s="369"/>
      <c r="G115" s="370"/>
    </row>
    <row r="116" spans="1:7" ht="15.6" x14ac:dyDescent="0.3">
      <c r="A116" s="32"/>
      <c r="B116" s="21"/>
      <c r="C116" s="21"/>
      <c r="D116" s="21"/>
      <c r="E116" s="21"/>
    </row>
    <row r="117" spans="1:7" ht="16.2" thickBot="1" x14ac:dyDescent="0.35">
      <c r="A117" s="32"/>
      <c r="B117" s="21"/>
      <c r="C117" s="21"/>
      <c r="D117" s="21"/>
      <c r="E117" s="30"/>
    </row>
    <row r="118" spans="1:7" ht="15.6" x14ac:dyDescent="0.3">
      <c r="A118" s="32"/>
      <c r="B118" s="21"/>
      <c r="C118" s="21"/>
      <c r="D118" s="21"/>
      <c r="E118" s="21" t="s">
        <v>116</v>
      </c>
    </row>
    <row r="119" spans="1:7" ht="15.6" x14ac:dyDescent="0.3">
      <c r="A119" s="19"/>
    </row>
    <row r="120" spans="1:7" ht="15.6" x14ac:dyDescent="0.3">
      <c r="A120" s="1" t="s">
        <v>221</v>
      </c>
    </row>
    <row r="121" spans="1:7" ht="15.6" x14ac:dyDescent="0.3">
      <c r="A121" s="1" t="s">
        <v>222</v>
      </c>
    </row>
    <row r="122" spans="1:7" ht="15.6" x14ac:dyDescent="0.3">
      <c r="A122" s="42" t="s">
        <v>223</v>
      </c>
    </row>
    <row r="124" spans="1:7" ht="15.6" x14ac:dyDescent="0.3">
      <c r="A124" s="19"/>
    </row>
  </sheetData>
  <mergeCells count="102">
    <mergeCell ref="I107:I108"/>
    <mergeCell ref="J107:J108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H85:H86"/>
    <mergeCell ref="I85:I86"/>
    <mergeCell ref="J85:J86"/>
    <mergeCell ref="K85:K86"/>
    <mergeCell ref="A90:K90"/>
    <mergeCell ref="B59:B60"/>
    <mergeCell ref="D59:D60"/>
    <mergeCell ref="E59:E60"/>
    <mergeCell ref="F59:F60"/>
    <mergeCell ref="G59:G60"/>
    <mergeCell ref="G80:G81"/>
    <mergeCell ref="H59:H60"/>
    <mergeCell ref="I59:I60"/>
    <mergeCell ref="J59:J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K37:K38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E115:G115"/>
    <mergeCell ref="A7:K7"/>
    <mergeCell ref="B12:J12"/>
    <mergeCell ref="B14:J14"/>
    <mergeCell ref="B114:D114"/>
    <mergeCell ref="E114:G114"/>
    <mergeCell ref="A1:K1"/>
    <mergeCell ref="A2:K2"/>
    <mergeCell ref="A3:K3"/>
    <mergeCell ref="A5:K5"/>
    <mergeCell ref="A6:K6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21:K21"/>
    <mergeCell ref="A22:K22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view="pageBreakPreview" topLeftCell="A72" zoomScaleNormal="100" zoomScaleSheetLayoutView="100" workbookViewId="0">
      <selection activeCell="J79" sqref="J79:K79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ht="15.6" x14ac:dyDescent="0.3">
      <c r="A1" s="388" t="s">
        <v>349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5.6" x14ac:dyDescent="0.3">
      <c r="A2" s="389" t="s">
        <v>224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x14ac:dyDescent="0.3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6.8" x14ac:dyDescent="0.3">
      <c r="A4" s="276" t="s">
        <v>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1" ht="15.6" x14ac:dyDescent="0.3">
      <c r="A5" s="271" t="s">
        <v>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11" ht="15.6" x14ac:dyDescent="0.3">
      <c r="A6" s="271" t="s">
        <v>5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7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"/>
    </row>
    <row r="10" spans="1:11" ht="15.6" x14ac:dyDescent="0.3">
      <c r="A10" s="32" t="s">
        <v>8</v>
      </c>
      <c r="B10" s="384" t="s">
        <v>350</v>
      </c>
      <c r="C10" s="370"/>
      <c r="D10" s="370"/>
      <c r="E10" s="370"/>
      <c r="F10" s="370"/>
      <c r="G10" s="370"/>
      <c r="H10" s="370"/>
      <c r="I10" s="370"/>
      <c r="J10" s="370"/>
    </row>
    <row r="11" spans="1:11" ht="62.4" x14ac:dyDescent="0.3">
      <c r="A11" s="32" t="s">
        <v>9</v>
      </c>
      <c r="B11" s="335"/>
      <c r="C11" s="385"/>
      <c r="D11" s="385"/>
      <c r="E11" s="385"/>
      <c r="F11" s="385"/>
      <c r="G11" s="385"/>
      <c r="H11" s="385"/>
      <c r="I11" s="385"/>
      <c r="J11" s="385"/>
      <c r="K11" s="26"/>
    </row>
    <row r="12" spans="1:11" ht="15.6" x14ac:dyDescent="0.3">
      <c r="A12" s="32"/>
      <c r="B12" s="386" t="s">
        <v>128</v>
      </c>
      <c r="C12" s="387"/>
      <c r="D12" s="387"/>
      <c r="E12" s="387"/>
      <c r="F12" s="387"/>
      <c r="G12" s="387"/>
      <c r="H12" s="387"/>
      <c r="I12" s="387"/>
      <c r="J12" s="387"/>
      <c r="K12" s="26"/>
    </row>
    <row r="13" spans="1:11" ht="15.6" x14ac:dyDescent="0.3">
      <c r="A13" s="32" t="s">
        <v>10</v>
      </c>
      <c r="B13" s="385"/>
      <c r="C13" s="385"/>
      <c r="D13" s="385"/>
      <c r="E13" s="385"/>
      <c r="F13" s="385"/>
      <c r="G13" s="385"/>
      <c r="H13" s="385"/>
      <c r="I13" s="385"/>
      <c r="J13" s="385"/>
      <c r="K13" s="26"/>
    </row>
    <row r="14" spans="1:11" ht="15.6" x14ac:dyDescent="0.3">
      <c r="A14" s="2"/>
      <c r="K14" s="26"/>
    </row>
    <row r="15" spans="1:11" ht="16.2" thickBot="1" x14ac:dyDescent="0.35">
      <c r="A15" s="277" t="s">
        <v>11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5" thickBot="1" x14ac:dyDescent="0.35">
      <c r="A16" s="264" t="s">
        <v>12</v>
      </c>
      <c r="B16" s="264" t="s">
        <v>13</v>
      </c>
      <c r="C16" s="5" t="s">
        <v>14</v>
      </c>
      <c r="D16" s="268" t="s">
        <v>16</v>
      </c>
      <c r="E16" s="269"/>
      <c r="F16" s="269"/>
      <c r="G16" s="269"/>
      <c r="H16" s="269"/>
      <c r="I16" s="269"/>
      <c r="J16" s="269"/>
      <c r="K16" s="270"/>
    </row>
    <row r="17" spans="1:11" ht="26.4" customHeight="1" thickBot="1" x14ac:dyDescent="0.35">
      <c r="A17" s="278"/>
      <c r="B17" s="278"/>
      <c r="C17" s="6" t="s">
        <v>15</v>
      </c>
      <c r="D17" s="268" t="s">
        <v>17</v>
      </c>
      <c r="E17" s="269"/>
      <c r="F17" s="270"/>
      <c r="G17" s="264" t="s">
        <v>18</v>
      </c>
      <c r="H17" s="264" t="s">
        <v>19</v>
      </c>
      <c r="I17" s="264" t="s">
        <v>20</v>
      </c>
      <c r="J17" s="268" t="s">
        <v>21</v>
      </c>
      <c r="K17" s="270"/>
    </row>
    <row r="18" spans="1:11" ht="93" thickBot="1" x14ac:dyDescent="0.35">
      <c r="A18" s="265"/>
      <c r="B18" s="265"/>
      <c r="C18" s="7"/>
      <c r="D18" s="8" t="s">
        <v>22</v>
      </c>
      <c r="E18" s="8" t="s">
        <v>23</v>
      </c>
      <c r="F18" s="8" t="s">
        <v>274</v>
      </c>
      <c r="G18" s="265"/>
      <c r="H18" s="265"/>
      <c r="I18" s="265"/>
      <c r="J18" s="8" t="s">
        <v>275</v>
      </c>
      <c r="K18" s="8" t="s">
        <v>26</v>
      </c>
    </row>
    <row r="19" spans="1:11" ht="15" thickBot="1" x14ac:dyDescent="0.35">
      <c r="A19" s="37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</row>
    <row r="20" spans="1:11" x14ac:dyDescent="0.3">
      <c r="A20" s="279" t="s">
        <v>276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1"/>
    </row>
    <row r="21" spans="1:11" x14ac:dyDescent="0.3">
      <c r="A21" s="98"/>
      <c r="B21" s="153"/>
      <c r="C21" s="153"/>
      <c r="D21" s="153"/>
      <c r="E21" s="153"/>
      <c r="F21" s="153"/>
      <c r="G21" s="153"/>
      <c r="H21" s="153"/>
      <c r="I21" s="153"/>
      <c r="J21" s="153"/>
      <c r="K21" s="99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35">
        <v>11</v>
      </c>
      <c r="D23" s="35"/>
      <c r="E23" s="35"/>
      <c r="F23" s="35"/>
      <c r="G23" s="35"/>
      <c r="H23" s="35"/>
      <c r="I23" s="35"/>
      <c r="J23" s="35">
        <v>1</v>
      </c>
      <c r="K23" s="35">
        <v>10</v>
      </c>
    </row>
    <row r="24" spans="1:11" ht="40.200000000000003" thickBot="1" x14ac:dyDescent="0.35">
      <c r="A24" s="10" t="s">
        <v>277</v>
      </c>
      <c r="B24" s="8">
        <v>102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40.200000000000003" thickBot="1" x14ac:dyDescent="0.35">
      <c r="A25" s="10" t="s">
        <v>278</v>
      </c>
      <c r="B25" s="8">
        <v>103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53.4" thickBot="1" x14ac:dyDescent="0.35">
      <c r="A26" s="10" t="s">
        <v>279</v>
      </c>
      <c r="B26" s="8">
        <v>104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66.599999999999994" thickBot="1" x14ac:dyDescent="0.35">
      <c r="A27" s="10" t="s">
        <v>280</v>
      </c>
      <c r="B27" s="8">
        <v>105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53.4" thickBot="1" x14ac:dyDescent="0.35">
      <c r="A28" s="10" t="s">
        <v>34</v>
      </c>
      <c r="B28" s="8">
        <v>106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7" thickBot="1" x14ac:dyDescent="0.35">
      <c r="A29" s="10" t="s">
        <v>281</v>
      </c>
      <c r="B29" s="8">
        <v>107</v>
      </c>
      <c r="C29" s="11"/>
      <c r="D29" s="35"/>
      <c r="E29" s="35"/>
      <c r="F29" s="35"/>
      <c r="G29" s="35"/>
      <c r="H29" s="35"/>
      <c r="I29" s="35"/>
      <c r="J29" s="35"/>
      <c r="K29" s="35"/>
    </row>
    <row r="30" spans="1:11" ht="27" thickBot="1" x14ac:dyDescent="0.35">
      <c r="A30" s="10" t="s">
        <v>282</v>
      </c>
      <c r="B30" s="8">
        <v>108</v>
      </c>
      <c r="C30" s="11"/>
      <c r="D30" s="35"/>
      <c r="E30" s="35"/>
      <c r="F30" s="35"/>
      <c r="G30" s="35"/>
      <c r="H30" s="35"/>
      <c r="I30" s="35"/>
      <c r="J30" s="35"/>
      <c r="K30" s="35"/>
    </row>
    <row r="31" spans="1:11" ht="40.200000000000003" thickBot="1" x14ac:dyDescent="0.35">
      <c r="A31" s="10" t="s">
        <v>283</v>
      </c>
      <c r="B31" s="8">
        <v>109</v>
      </c>
      <c r="C31" s="11"/>
      <c r="D31" s="35"/>
      <c r="E31" s="35"/>
      <c r="F31" s="35"/>
      <c r="G31" s="35"/>
      <c r="H31" s="35"/>
      <c r="I31" s="35"/>
      <c r="J31" s="35"/>
      <c r="K31" s="35"/>
    </row>
    <row r="32" spans="1:11" ht="27" thickBot="1" x14ac:dyDescent="0.35">
      <c r="A32" s="10" t="s">
        <v>284</v>
      </c>
      <c r="B32" s="8">
        <v>110</v>
      </c>
      <c r="C32" s="35">
        <v>6</v>
      </c>
      <c r="D32" s="35"/>
      <c r="E32" s="35"/>
      <c r="F32" s="35"/>
      <c r="G32" s="35"/>
      <c r="H32" s="35"/>
      <c r="I32" s="35"/>
      <c r="J32" s="35">
        <v>1</v>
      </c>
      <c r="K32" s="35">
        <v>5</v>
      </c>
    </row>
    <row r="33" spans="1:11" ht="53.4" thickBot="1" x14ac:dyDescent="0.35">
      <c r="A33" s="10" t="s">
        <v>285</v>
      </c>
      <c r="B33" s="8">
        <v>111</v>
      </c>
      <c r="C33" s="35"/>
      <c r="D33" s="35"/>
      <c r="E33" s="35"/>
      <c r="F33" s="35"/>
      <c r="G33" s="35"/>
      <c r="H33" s="35"/>
      <c r="I33" s="35"/>
      <c r="J33" s="35">
        <v>0</v>
      </c>
      <c r="K33" s="35">
        <v>0</v>
      </c>
    </row>
    <row r="34" spans="1:11" ht="40.200000000000003" thickBot="1" x14ac:dyDescent="0.35">
      <c r="A34" s="10" t="s">
        <v>286</v>
      </c>
      <c r="B34" s="8">
        <v>112</v>
      </c>
      <c r="C34" s="35"/>
      <c r="D34" s="35"/>
      <c r="E34" s="35"/>
      <c r="F34" s="35"/>
      <c r="G34" s="35"/>
      <c r="H34" s="35">
        <v>0</v>
      </c>
      <c r="I34" s="35">
        <v>0</v>
      </c>
      <c r="J34" s="35">
        <v>0</v>
      </c>
      <c r="K34" s="35">
        <v>0</v>
      </c>
    </row>
    <row r="35" spans="1:11" ht="40.200000000000003" thickBot="1" x14ac:dyDescent="0.35">
      <c r="A35" s="10" t="s">
        <v>287</v>
      </c>
      <c r="B35" s="8">
        <v>113</v>
      </c>
      <c r="C35" s="35"/>
      <c r="D35" s="35"/>
      <c r="E35" s="35"/>
      <c r="F35" s="35"/>
      <c r="G35" s="35"/>
      <c r="H35" s="35">
        <v>0</v>
      </c>
      <c r="I35" s="35">
        <v>0</v>
      </c>
      <c r="J35" s="35">
        <v>0</v>
      </c>
      <c r="K35" s="35">
        <v>0</v>
      </c>
    </row>
    <row r="36" spans="1:11" ht="40.200000000000003" thickBot="1" x14ac:dyDescent="0.35">
      <c r="A36" s="10" t="s">
        <v>288</v>
      </c>
      <c r="B36" s="8">
        <v>114</v>
      </c>
      <c r="C36" s="35">
        <v>6</v>
      </c>
      <c r="D36" s="35"/>
      <c r="E36" s="35"/>
      <c r="F36" s="35"/>
      <c r="G36" s="35"/>
      <c r="H36" s="35"/>
      <c r="I36" s="35"/>
      <c r="J36" s="35">
        <v>1</v>
      </c>
      <c r="K36" s="35">
        <v>5</v>
      </c>
    </row>
    <row r="37" spans="1:11" x14ac:dyDescent="0.3">
      <c r="A37" s="12" t="s">
        <v>289</v>
      </c>
      <c r="B37" s="264">
        <v>115</v>
      </c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3" t="s">
        <v>44</v>
      </c>
      <c r="B38" s="265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 thickBot="1" x14ac:dyDescent="0.35">
      <c r="A40" s="10" t="s">
        <v>46</v>
      </c>
      <c r="B40" s="8">
        <v>121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 thickBot="1" x14ac:dyDescent="0.35">
      <c r="A41" s="10" t="s">
        <v>47</v>
      </c>
      <c r="B41" s="8">
        <v>122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3">
      <c r="A42" s="12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3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3" t="s">
        <v>50</v>
      </c>
      <c r="B44" s="8">
        <v>124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40.200000000000003" thickBot="1" x14ac:dyDescent="0.35">
      <c r="A45" s="13" t="s">
        <v>51</v>
      </c>
      <c r="B45" s="8">
        <v>125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5" thickBot="1" x14ac:dyDescent="0.35">
      <c r="A46" s="10" t="s">
        <v>52</v>
      </c>
      <c r="B46" s="8">
        <v>126</v>
      </c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40.200000000000003" thickBot="1" x14ac:dyDescent="0.35">
      <c r="A47" s="10" t="s">
        <v>290</v>
      </c>
      <c r="B47" s="8">
        <v>127</v>
      </c>
      <c r="C47" s="35"/>
      <c r="D47" s="35"/>
      <c r="E47" s="35"/>
      <c r="F47" s="35"/>
      <c r="G47" s="35"/>
      <c r="H47" s="35"/>
      <c r="I47" s="35"/>
      <c r="J47" s="35">
        <v>0</v>
      </c>
      <c r="K47" s="35">
        <v>0</v>
      </c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35"/>
      <c r="D49" s="35"/>
      <c r="E49" s="35"/>
      <c r="F49" s="35"/>
      <c r="G49" s="35"/>
      <c r="H49" s="35"/>
      <c r="I49" s="35"/>
      <c r="J49" s="35">
        <v>0</v>
      </c>
      <c r="K49" s="35">
        <v>0</v>
      </c>
    </row>
    <row r="50" spans="1:11" ht="53.4" thickBot="1" x14ac:dyDescent="0.35">
      <c r="A50" s="13" t="s">
        <v>293</v>
      </c>
      <c r="B50" s="8">
        <v>202</v>
      </c>
      <c r="C50" s="35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53.4" thickBot="1" x14ac:dyDescent="0.35">
      <c r="A51" s="13" t="s">
        <v>294</v>
      </c>
      <c r="B51" s="8">
        <v>203</v>
      </c>
      <c r="C51" s="35"/>
      <c r="D51" s="35"/>
      <c r="E51" s="35"/>
      <c r="F51" s="35"/>
      <c r="G51" s="35"/>
      <c r="H51" s="35"/>
      <c r="I51" s="35"/>
      <c r="J51" s="35">
        <v>0</v>
      </c>
      <c r="K51" s="35">
        <v>0</v>
      </c>
    </row>
    <row r="52" spans="1:11" ht="27" thickBot="1" x14ac:dyDescent="0.35">
      <c r="A52" s="13" t="s">
        <v>295</v>
      </c>
      <c r="B52" s="8">
        <v>204</v>
      </c>
      <c r="C52" s="35"/>
      <c r="D52" s="35"/>
      <c r="E52" s="35"/>
      <c r="F52" s="35"/>
      <c r="G52" s="35"/>
      <c r="H52" s="35">
        <v>0</v>
      </c>
      <c r="I52" s="35">
        <v>0</v>
      </c>
      <c r="J52" s="35">
        <v>0</v>
      </c>
      <c r="K52" s="35">
        <v>0</v>
      </c>
    </row>
    <row r="53" spans="1:11" ht="40.200000000000003" thickBot="1" x14ac:dyDescent="0.35">
      <c r="A53" s="13" t="s">
        <v>296</v>
      </c>
      <c r="B53" s="8">
        <v>205</v>
      </c>
      <c r="C53" s="35"/>
      <c r="D53" s="35"/>
      <c r="E53" s="35"/>
      <c r="F53" s="35"/>
      <c r="G53" s="35"/>
      <c r="H53" s="35">
        <v>0</v>
      </c>
      <c r="I53" s="35">
        <v>0</v>
      </c>
      <c r="J53" s="35">
        <v>0</v>
      </c>
      <c r="K53" s="35">
        <v>0</v>
      </c>
    </row>
    <row r="54" spans="1:11" ht="27" thickBot="1" x14ac:dyDescent="0.35">
      <c r="A54" s="13" t="s">
        <v>297</v>
      </c>
      <c r="B54" s="8">
        <v>206</v>
      </c>
      <c r="C54" s="35"/>
      <c r="D54" s="35"/>
      <c r="E54" s="35"/>
      <c r="F54" s="35"/>
      <c r="G54" s="35"/>
      <c r="H54" s="35"/>
      <c r="I54" s="35"/>
      <c r="J54" s="35">
        <v>0</v>
      </c>
      <c r="K54" s="35">
        <v>0</v>
      </c>
    </row>
    <row r="55" spans="1:11" x14ac:dyDescent="0.3">
      <c r="A55" s="12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35"/>
      <c r="D57" s="35"/>
      <c r="E57" s="35"/>
      <c r="F57" s="35"/>
      <c r="G57" s="35"/>
      <c r="H57" s="35"/>
      <c r="I57" s="35"/>
      <c r="J57" s="35">
        <v>0</v>
      </c>
      <c r="K57" s="35">
        <v>0</v>
      </c>
    </row>
    <row r="58" spans="1:11" ht="40.200000000000003" thickBot="1" x14ac:dyDescent="0.35">
      <c r="A58" s="10" t="s">
        <v>64</v>
      </c>
      <c r="B58" s="8">
        <v>209</v>
      </c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</row>
    <row r="59" spans="1:11" x14ac:dyDescent="0.3">
      <c r="A59" s="12" t="s">
        <v>65</v>
      </c>
      <c r="B59" s="264" t="s">
        <v>67</v>
      </c>
      <c r="C59" s="262"/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35"/>
      <c r="D61" s="35"/>
      <c r="E61" s="35"/>
      <c r="F61" s="35"/>
      <c r="G61" s="35"/>
      <c r="H61" s="35"/>
      <c r="I61" s="35"/>
      <c r="J61" s="35">
        <v>0</v>
      </c>
      <c r="K61" s="35">
        <v>0</v>
      </c>
    </row>
    <row r="62" spans="1:11" ht="27" thickBot="1" x14ac:dyDescent="0.35">
      <c r="A62" s="13" t="s">
        <v>69</v>
      </c>
      <c r="B62" s="8" t="s">
        <v>70</v>
      </c>
      <c r="C62" s="35"/>
      <c r="D62" s="35"/>
      <c r="E62" s="35"/>
      <c r="F62" s="35"/>
      <c r="G62" s="35"/>
      <c r="H62" s="35"/>
      <c r="I62" s="35"/>
      <c r="J62" s="35">
        <v>0</v>
      </c>
      <c r="K62" s="35">
        <v>0</v>
      </c>
    </row>
    <row r="63" spans="1:11" ht="27" thickBot="1" x14ac:dyDescent="0.35">
      <c r="A63" s="10" t="s">
        <v>71</v>
      </c>
      <c r="B63" s="8">
        <v>213</v>
      </c>
      <c r="C63" s="35"/>
      <c r="D63" s="35"/>
      <c r="E63" s="35"/>
      <c r="F63" s="35"/>
      <c r="G63" s="35"/>
      <c r="H63" s="35"/>
      <c r="I63" s="35"/>
      <c r="J63" s="35">
        <v>0</v>
      </c>
      <c r="K63" s="35">
        <v>0</v>
      </c>
    </row>
    <row r="64" spans="1:11" ht="27" thickBot="1" x14ac:dyDescent="0.35">
      <c r="A64" s="10" t="s">
        <v>72</v>
      </c>
      <c r="B64" s="8">
        <v>214</v>
      </c>
      <c r="C64" s="14"/>
      <c r="D64" s="35"/>
      <c r="E64" s="35"/>
      <c r="F64" s="35"/>
      <c r="G64" s="35"/>
      <c r="H64" s="35"/>
      <c r="I64" s="35"/>
      <c r="J64" s="35">
        <v>0</v>
      </c>
      <c r="K64" s="35">
        <v>0</v>
      </c>
    </row>
    <row r="65" spans="1:11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1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1" ht="27" thickBot="1" x14ac:dyDescent="0.35">
      <c r="A67" s="10" t="s">
        <v>75</v>
      </c>
      <c r="B67" s="8">
        <v>301</v>
      </c>
      <c r="C67" s="35">
        <v>336.3</v>
      </c>
      <c r="D67" s="35"/>
      <c r="E67" s="35"/>
      <c r="F67" s="35"/>
      <c r="G67" s="35"/>
      <c r="H67" s="35"/>
      <c r="I67" s="35"/>
      <c r="J67" s="35">
        <v>162</v>
      </c>
      <c r="K67" s="35">
        <v>174.3</v>
      </c>
    </row>
    <row r="68" spans="1:11" ht="53.4" thickBot="1" x14ac:dyDescent="0.35">
      <c r="A68" s="10" t="s">
        <v>300</v>
      </c>
      <c r="B68" s="8">
        <v>302</v>
      </c>
      <c r="C68" s="35"/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53.4" thickBot="1" x14ac:dyDescent="0.35">
      <c r="A69" s="10" t="s">
        <v>301</v>
      </c>
      <c r="B69" s="8">
        <v>303</v>
      </c>
      <c r="C69" s="35"/>
      <c r="D69" s="35"/>
      <c r="E69" s="35"/>
      <c r="F69" s="35"/>
      <c r="G69" s="35"/>
      <c r="H69" s="35"/>
      <c r="I69" s="35"/>
      <c r="J69" s="35">
        <v>0</v>
      </c>
      <c r="K69" s="35">
        <v>0</v>
      </c>
    </row>
    <row r="70" spans="1:11" ht="66.599999999999994" thickBot="1" x14ac:dyDescent="0.35">
      <c r="A70" s="10" t="s">
        <v>302</v>
      </c>
      <c r="B70" s="8">
        <v>304</v>
      </c>
      <c r="C70" s="35"/>
      <c r="D70" s="35"/>
      <c r="E70" s="35"/>
      <c r="F70" s="35"/>
      <c r="G70" s="35"/>
      <c r="H70" s="35"/>
      <c r="I70" s="35"/>
      <c r="J70" s="35">
        <v>0</v>
      </c>
      <c r="K70" s="35">
        <v>0</v>
      </c>
    </row>
    <row r="71" spans="1:11" ht="53.4" thickBot="1" x14ac:dyDescent="0.35">
      <c r="A71" s="10" t="s">
        <v>303</v>
      </c>
      <c r="B71" s="8">
        <v>305</v>
      </c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53.4" thickBot="1" x14ac:dyDescent="0.35">
      <c r="A72" s="10" t="s">
        <v>80</v>
      </c>
      <c r="B72" s="8">
        <v>306</v>
      </c>
      <c r="C72" s="35"/>
      <c r="D72" s="35"/>
      <c r="E72" s="35"/>
      <c r="F72" s="35"/>
      <c r="G72" s="35"/>
      <c r="H72" s="35"/>
      <c r="I72" s="35"/>
      <c r="J72" s="35">
        <v>0</v>
      </c>
      <c r="K72" s="35">
        <v>0</v>
      </c>
    </row>
    <row r="73" spans="1:11" ht="40.200000000000003" thickBot="1" x14ac:dyDescent="0.35">
      <c r="A73" s="10" t="s">
        <v>304</v>
      </c>
      <c r="B73" s="8">
        <v>307</v>
      </c>
      <c r="C73" s="35"/>
      <c r="D73" s="35"/>
      <c r="E73" s="35"/>
      <c r="F73" s="35"/>
      <c r="G73" s="35"/>
      <c r="H73" s="35">
        <v>0</v>
      </c>
      <c r="I73" s="35">
        <v>0</v>
      </c>
      <c r="J73" s="35">
        <v>0</v>
      </c>
      <c r="K73" s="35">
        <v>0</v>
      </c>
    </row>
    <row r="74" spans="1:11" ht="40.200000000000003" thickBot="1" x14ac:dyDescent="0.35">
      <c r="A74" s="10" t="s">
        <v>305</v>
      </c>
      <c r="B74" s="8">
        <v>308</v>
      </c>
      <c r="C74" s="15"/>
      <c r="D74" s="35"/>
      <c r="E74" s="35"/>
      <c r="F74" s="35"/>
      <c r="G74" s="35"/>
      <c r="H74" s="35">
        <v>0</v>
      </c>
      <c r="I74" s="35">
        <v>0</v>
      </c>
      <c r="J74" s="35">
        <v>0</v>
      </c>
      <c r="K74" s="35">
        <v>0</v>
      </c>
    </row>
    <row r="75" spans="1:11" ht="27" thickBot="1" x14ac:dyDescent="0.35">
      <c r="A75" s="10" t="s">
        <v>306</v>
      </c>
      <c r="B75" s="8">
        <v>309</v>
      </c>
      <c r="C75" s="35">
        <v>336.3</v>
      </c>
      <c r="D75" s="35"/>
      <c r="E75" s="35"/>
      <c r="F75" s="35"/>
      <c r="G75" s="35"/>
      <c r="H75" s="35"/>
      <c r="I75" s="35"/>
      <c r="J75" s="35">
        <v>162</v>
      </c>
      <c r="K75" s="35">
        <v>174.3</v>
      </c>
    </row>
    <row r="76" spans="1:11" ht="53.4" thickBot="1" x14ac:dyDescent="0.35">
      <c r="A76" s="10" t="s">
        <v>307</v>
      </c>
      <c r="B76" s="8">
        <v>310</v>
      </c>
      <c r="C76" s="35"/>
      <c r="D76" s="35"/>
      <c r="E76" s="35"/>
      <c r="F76" s="35"/>
      <c r="G76" s="35"/>
      <c r="H76" s="35"/>
      <c r="I76" s="35"/>
      <c r="J76" s="35">
        <v>0</v>
      </c>
      <c r="K76" s="35">
        <v>0</v>
      </c>
    </row>
    <row r="77" spans="1:11" ht="40.200000000000003" thickBot="1" x14ac:dyDescent="0.35">
      <c r="A77" s="10" t="s">
        <v>308</v>
      </c>
      <c r="B77" s="8">
        <v>311</v>
      </c>
      <c r="C77" s="35"/>
      <c r="D77" s="35"/>
      <c r="E77" s="35"/>
      <c r="F77" s="35"/>
      <c r="G77" s="35"/>
      <c r="H77" s="35">
        <v>0</v>
      </c>
      <c r="I77" s="35">
        <v>0</v>
      </c>
      <c r="J77" s="35">
        <v>0</v>
      </c>
      <c r="K77" s="35">
        <v>0</v>
      </c>
    </row>
    <row r="78" spans="1:11" ht="40.200000000000003" thickBot="1" x14ac:dyDescent="0.35">
      <c r="A78" s="10" t="s">
        <v>309</v>
      </c>
      <c r="B78" s="8">
        <v>312</v>
      </c>
      <c r="C78" s="35"/>
      <c r="D78" s="35"/>
      <c r="E78" s="35"/>
      <c r="F78" s="35"/>
      <c r="G78" s="35"/>
      <c r="H78" s="35">
        <v>0</v>
      </c>
      <c r="I78" s="35">
        <v>0</v>
      </c>
      <c r="J78" s="35">
        <v>0</v>
      </c>
      <c r="K78" s="35">
        <v>0</v>
      </c>
    </row>
    <row r="79" spans="1:11" ht="40.200000000000003" thickBot="1" x14ac:dyDescent="0.35">
      <c r="A79" s="10" t="s">
        <v>310</v>
      </c>
      <c r="B79" s="8">
        <v>313</v>
      </c>
      <c r="C79" s="35"/>
      <c r="D79" s="35"/>
      <c r="E79" s="35"/>
      <c r="F79" s="35"/>
      <c r="G79" s="35"/>
      <c r="H79" s="35"/>
      <c r="I79" s="35"/>
      <c r="J79" s="258">
        <v>162</v>
      </c>
      <c r="K79" s="258">
        <v>174.3</v>
      </c>
    </row>
    <row r="80" spans="1:11" x14ac:dyDescent="0.3">
      <c r="A80" s="12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3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27" thickBot="1" x14ac:dyDescent="0.35">
      <c r="A83" s="10" t="s">
        <v>311</v>
      </c>
      <c r="B83" s="8">
        <v>321</v>
      </c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27" thickBot="1" x14ac:dyDescent="0.35">
      <c r="A84" s="10" t="s">
        <v>312</v>
      </c>
      <c r="B84" s="8">
        <v>322</v>
      </c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3">
      <c r="A85" s="12" t="s">
        <v>48</v>
      </c>
      <c r="B85" s="264">
        <v>323</v>
      </c>
      <c r="C85" s="262"/>
      <c r="D85" s="262"/>
      <c r="E85" s="262"/>
      <c r="F85" s="262"/>
      <c r="G85" s="262"/>
      <c r="H85" s="262"/>
      <c r="I85" s="262"/>
      <c r="J85" s="262"/>
      <c r="K85" s="262"/>
    </row>
    <row r="86" spans="1:11" ht="15" thickBot="1" x14ac:dyDescent="0.35">
      <c r="A86" s="13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3" t="s">
        <v>50</v>
      </c>
      <c r="B87" s="8">
        <v>324</v>
      </c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40.200000000000003" thickBot="1" x14ac:dyDescent="0.35">
      <c r="A88" s="13" t="s">
        <v>51</v>
      </c>
      <c r="B88" s="8">
        <v>325</v>
      </c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5" thickBot="1" x14ac:dyDescent="0.35">
      <c r="A89" s="10" t="s">
        <v>52</v>
      </c>
      <c r="B89" s="8">
        <v>326</v>
      </c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35"/>
      <c r="D92" s="35"/>
      <c r="E92" s="35"/>
      <c r="F92" s="35"/>
      <c r="G92" s="35"/>
      <c r="H92" s="35"/>
      <c r="I92" s="35"/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35"/>
      <c r="D93" s="35"/>
      <c r="E93" s="35"/>
      <c r="F93" s="35"/>
      <c r="G93" s="35"/>
      <c r="H93" s="35"/>
      <c r="I93" s="35"/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35"/>
      <c r="D94" s="35"/>
      <c r="E94" s="35"/>
      <c r="F94" s="35"/>
      <c r="G94" s="35"/>
      <c r="H94" s="35"/>
      <c r="I94" s="35"/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35"/>
      <c r="D95" s="35"/>
      <c r="E95" s="35"/>
      <c r="F95" s="35"/>
      <c r="G95" s="35"/>
      <c r="H95" s="35"/>
      <c r="I95" s="35"/>
      <c r="J95" s="8">
        <v>0</v>
      </c>
      <c r="K95" s="8">
        <v>0</v>
      </c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35"/>
      <c r="D97" s="35"/>
      <c r="E97" s="35"/>
      <c r="F97" s="35"/>
      <c r="G97" s="35"/>
      <c r="H97" s="35"/>
      <c r="I97" s="35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35"/>
      <c r="D98" s="35"/>
      <c r="E98" s="35"/>
      <c r="F98" s="35"/>
      <c r="G98" s="35"/>
      <c r="H98" s="35"/>
      <c r="I98" s="35"/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35"/>
      <c r="D99" s="35"/>
      <c r="E99" s="35"/>
      <c r="F99" s="35"/>
      <c r="G99" s="35"/>
      <c r="H99" s="35"/>
      <c r="I99" s="35"/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35"/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35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35"/>
      <c r="D104" s="35"/>
      <c r="E104" s="35"/>
      <c r="F104" s="35"/>
      <c r="G104" s="35"/>
      <c r="H104" s="35"/>
      <c r="I104" s="35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35"/>
      <c r="D105" s="35"/>
      <c r="E105" s="35"/>
      <c r="F105" s="35"/>
      <c r="G105" s="35"/>
      <c r="H105" s="35"/>
      <c r="I105" s="35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35"/>
      <c r="D106" s="35"/>
      <c r="E106" s="35"/>
      <c r="F106" s="35"/>
      <c r="G106" s="35"/>
      <c r="H106" s="35"/>
      <c r="I106" s="35"/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262"/>
      <c r="D107" s="262"/>
      <c r="E107" s="262"/>
      <c r="F107" s="262"/>
      <c r="G107" s="262"/>
      <c r="H107" s="262"/>
      <c r="I107" s="262"/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263"/>
      <c r="D108" s="263"/>
      <c r="E108" s="263"/>
      <c r="F108" s="263"/>
      <c r="G108" s="263"/>
      <c r="H108" s="263"/>
      <c r="I108" s="26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35"/>
      <c r="D109" s="35"/>
      <c r="E109" s="35"/>
      <c r="F109" s="35"/>
      <c r="G109" s="35"/>
      <c r="H109" s="35"/>
      <c r="I109" s="35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35"/>
      <c r="D110" s="35"/>
      <c r="E110" s="35"/>
      <c r="F110" s="35"/>
      <c r="G110" s="35"/>
      <c r="H110" s="35"/>
      <c r="I110" s="35"/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18"/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6" ht="15" customHeight="1" x14ac:dyDescent="0.3">
      <c r="A113" s="288" t="s">
        <v>113</v>
      </c>
      <c r="B113" s="273" t="s">
        <v>225</v>
      </c>
      <c r="C113" s="274"/>
      <c r="D113" s="383" t="s">
        <v>226</v>
      </c>
      <c r="E113" s="370"/>
      <c r="F113" s="370"/>
    </row>
    <row r="114" spans="1:6" ht="16.5" customHeight="1" x14ac:dyDescent="0.3">
      <c r="A114" s="288"/>
      <c r="B114" s="274"/>
      <c r="C114" s="274"/>
      <c r="D114" s="370"/>
      <c r="E114" s="370"/>
      <c r="F114" s="370"/>
    </row>
    <row r="115" spans="1:6" ht="15.6" x14ac:dyDescent="0.3">
      <c r="A115" s="32"/>
      <c r="B115" s="336" t="s">
        <v>114</v>
      </c>
      <c r="C115" s="274"/>
      <c r="D115" s="336" t="s">
        <v>115</v>
      </c>
      <c r="E115" s="274"/>
    </row>
    <row r="116" spans="1:6" ht="15.6" x14ac:dyDescent="0.3">
      <c r="A116" s="32"/>
      <c r="B116" s="21"/>
      <c r="C116" s="21"/>
      <c r="D116" s="21"/>
      <c r="E116" s="21"/>
    </row>
    <row r="117" spans="1:6" ht="16.2" thickBot="1" x14ac:dyDescent="0.35">
      <c r="A117" s="32"/>
      <c r="B117" s="21"/>
      <c r="C117" s="21"/>
      <c r="D117" s="21"/>
      <c r="E117" s="30"/>
    </row>
    <row r="118" spans="1:6" ht="15.6" x14ac:dyDescent="0.3">
      <c r="A118" s="1" t="s">
        <v>227</v>
      </c>
      <c r="E118" s="100" t="s">
        <v>116</v>
      </c>
    </row>
    <row r="119" spans="1:6" ht="15.6" x14ac:dyDescent="0.3">
      <c r="A119" s="1" t="s">
        <v>228</v>
      </c>
    </row>
    <row r="120" spans="1:6" ht="31.2" x14ac:dyDescent="0.3">
      <c r="A120" s="1" t="s">
        <v>229</v>
      </c>
    </row>
    <row r="122" spans="1:6" ht="15.6" x14ac:dyDescent="0.3">
      <c r="A122" s="19"/>
    </row>
  </sheetData>
  <mergeCells count="104">
    <mergeCell ref="A91:K91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A90:K90"/>
    <mergeCell ref="B59:B60"/>
    <mergeCell ref="A66:K66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A65:K65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A16:A18"/>
    <mergeCell ref="B16:B18"/>
    <mergeCell ref="D16:K16"/>
    <mergeCell ref="D17:F17"/>
    <mergeCell ref="G17:G18"/>
    <mergeCell ref="H17:H18"/>
    <mergeCell ref="A22:K22"/>
    <mergeCell ref="I17:I18"/>
    <mergeCell ref="J17:K17"/>
    <mergeCell ref="A20:K20"/>
    <mergeCell ref="A7:K7"/>
    <mergeCell ref="A4:K4"/>
    <mergeCell ref="B10:J11"/>
    <mergeCell ref="B12:J13"/>
    <mergeCell ref="A15:K15"/>
    <mergeCell ref="A1:K1"/>
    <mergeCell ref="A2:K2"/>
    <mergeCell ref="A3:K3"/>
    <mergeCell ref="A5:K5"/>
    <mergeCell ref="A6:K6"/>
    <mergeCell ref="A8:K8"/>
    <mergeCell ref="G80:G81"/>
    <mergeCell ref="H80:H81"/>
    <mergeCell ref="I80:I81"/>
    <mergeCell ref="J80:J81"/>
    <mergeCell ref="K37:K38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80:K81"/>
    <mergeCell ref="D113:F114"/>
    <mergeCell ref="B115:C115"/>
    <mergeCell ref="D115:E115"/>
    <mergeCell ref="A96:K96"/>
    <mergeCell ref="A100:K10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A101:K101"/>
    <mergeCell ref="A113:A114"/>
    <mergeCell ref="B113:C114"/>
    <mergeCell ref="B80:B81"/>
    <mergeCell ref="C80:C81"/>
    <mergeCell ref="D80:D81"/>
    <mergeCell ref="E80:E81"/>
    <mergeCell ref="F80:F81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topLeftCell="A73" zoomScaleNormal="100" zoomScaleSheetLayoutView="100" workbookViewId="0">
      <selection activeCell="J109" sqref="J109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15.6" x14ac:dyDescent="0.3">
      <c r="A11" s="32" t="s">
        <v>8</v>
      </c>
      <c r="B11" s="390" t="s">
        <v>230</v>
      </c>
      <c r="C11" s="390"/>
      <c r="D11" s="390"/>
      <c r="E11" s="390"/>
      <c r="F11" s="390"/>
      <c r="G11" s="390"/>
      <c r="H11" s="390"/>
      <c r="I11" s="390"/>
      <c r="J11" s="390"/>
    </row>
    <row r="12" spans="1:11" ht="62.4" x14ac:dyDescent="0.3">
      <c r="A12" s="32" t="s">
        <v>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26"/>
    </row>
    <row r="13" spans="1:11" ht="15.6" x14ac:dyDescent="0.3">
      <c r="A13" s="32"/>
      <c r="B13" s="4"/>
      <c r="K13" s="26"/>
    </row>
    <row r="14" spans="1:11" ht="15.6" x14ac:dyDescent="0.3">
      <c r="A14" s="32" t="s">
        <v>10</v>
      </c>
      <c r="B14" s="337" t="s">
        <v>231</v>
      </c>
      <c r="C14" s="337"/>
      <c r="D14" s="337"/>
      <c r="E14" s="337"/>
      <c r="F14" s="337"/>
      <c r="G14" s="337"/>
      <c r="H14" s="337"/>
      <c r="I14" s="337"/>
      <c r="J14" s="337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38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3" thickBot="1" x14ac:dyDescent="0.35">
      <c r="A19" s="265"/>
      <c r="B19" s="265"/>
      <c r="C19" s="13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1" ht="15" thickBot="1" x14ac:dyDescent="0.35">
      <c r="A20" s="3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35">
        <v>527</v>
      </c>
      <c r="D23" s="35"/>
      <c r="E23" s="35"/>
      <c r="F23" s="35"/>
      <c r="G23" s="35">
        <v>2</v>
      </c>
      <c r="H23" s="35"/>
      <c r="I23" s="35"/>
      <c r="J23" s="35">
        <v>61</v>
      </c>
      <c r="K23" s="35">
        <v>464</v>
      </c>
    </row>
    <row r="24" spans="1:11" ht="40.200000000000003" thickBot="1" x14ac:dyDescent="0.35">
      <c r="A24" s="10" t="s">
        <v>277</v>
      </c>
      <c r="B24" s="8">
        <v>102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40.200000000000003" thickBot="1" x14ac:dyDescent="0.35">
      <c r="A25" s="10" t="s">
        <v>278</v>
      </c>
      <c r="B25" s="8">
        <v>103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53.4" thickBot="1" x14ac:dyDescent="0.35">
      <c r="A26" s="10" t="s">
        <v>279</v>
      </c>
      <c r="B26" s="8">
        <v>104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66.599999999999994" thickBot="1" x14ac:dyDescent="0.35">
      <c r="A27" s="10" t="s">
        <v>280</v>
      </c>
      <c r="B27" s="8">
        <v>105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53.4" thickBot="1" x14ac:dyDescent="0.35">
      <c r="A28" s="10" t="s">
        <v>34</v>
      </c>
      <c r="B28" s="8">
        <v>106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7" thickBot="1" x14ac:dyDescent="0.35">
      <c r="A29" s="10" t="s">
        <v>281</v>
      </c>
      <c r="B29" s="8">
        <v>107</v>
      </c>
      <c r="C29" s="11"/>
      <c r="D29" s="35"/>
      <c r="E29" s="35"/>
      <c r="F29" s="35"/>
      <c r="G29" s="35"/>
      <c r="H29" s="35"/>
      <c r="I29" s="35"/>
      <c r="J29" s="35"/>
      <c r="K29" s="35"/>
    </row>
    <row r="30" spans="1:11" ht="27" thickBot="1" x14ac:dyDescent="0.35">
      <c r="A30" s="10" t="s">
        <v>282</v>
      </c>
      <c r="B30" s="8">
        <v>108</v>
      </c>
      <c r="C30" s="11"/>
      <c r="D30" s="35"/>
      <c r="E30" s="35"/>
      <c r="F30" s="35"/>
      <c r="G30" s="35"/>
      <c r="H30" s="35"/>
      <c r="I30" s="35"/>
      <c r="J30" s="35"/>
      <c r="K30" s="35"/>
    </row>
    <row r="31" spans="1:11" ht="40.200000000000003" thickBot="1" x14ac:dyDescent="0.35">
      <c r="A31" s="10" t="s">
        <v>283</v>
      </c>
      <c r="B31" s="8">
        <v>109</v>
      </c>
      <c r="C31" s="11"/>
      <c r="D31" s="35"/>
      <c r="E31" s="35"/>
      <c r="F31" s="35"/>
      <c r="G31" s="35"/>
      <c r="H31" s="35"/>
      <c r="I31" s="35"/>
      <c r="J31" s="35"/>
      <c r="K31" s="35"/>
    </row>
    <row r="32" spans="1:11" ht="27" thickBot="1" x14ac:dyDescent="0.35">
      <c r="A32" s="10" t="s">
        <v>284</v>
      </c>
      <c r="B32" s="8">
        <v>110</v>
      </c>
      <c r="C32" s="35">
        <v>527</v>
      </c>
      <c r="D32" s="35"/>
      <c r="E32" s="35"/>
      <c r="F32" s="35"/>
      <c r="G32" s="35">
        <v>2</v>
      </c>
      <c r="H32" s="35"/>
      <c r="I32" s="35"/>
      <c r="J32" s="35">
        <v>61</v>
      </c>
      <c r="K32" s="35">
        <v>464</v>
      </c>
    </row>
    <row r="33" spans="1:11" ht="53.4" thickBot="1" x14ac:dyDescent="0.35">
      <c r="A33" s="10" t="s">
        <v>285</v>
      </c>
      <c r="B33" s="8">
        <v>111</v>
      </c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40.200000000000003" thickBot="1" x14ac:dyDescent="0.35">
      <c r="A34" s="10" t="s">
        <v>286</v>
      </c>
      <c r="B34" s="8">
        <v>112</v>
      </c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40.200000000000003" thickBot="1" x14ac:dyDescent="0.35">
      <c r="A35" s="10" t="s">
        <v>287</v>
      </c>
      <c r="B35" s="8">
        <v>113</v>
      </c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40.200000000000003" thickBot="1" x14ac:dyDescent="0.35">
      <c r="A36" s="10" t="s">
        <v>288</v>
      </c>
      <c r="B36" s="8">
        <v>114</v>
      </c>
      <c r="C36" s="35">
        <v>482</v>
      </c>
      <c r="D36" s="35"/>
      <c r="E36" s="35"/>
      <c r="F36" s="35"/>
      <c r="G36" s="35">
        <v>2</v>
      </c>
      <c r="H36" s="35"/>
      <c r="I36" s="35"/>
      <c r="J36" s="35">
        <v>16</v>
      </c>
      <c r="K36" s="35">
        <v>464</v>
      </c>
    </row>
    <row r="37" spans="1:11" x14ac:dyDescent="0.3">
      <c r="A37" s="12" t="s">
        <v>289</v>
      </c>
      <c r="B37" s="264">
        <v>115</v>
      </c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3" t="s">
        <v>44</v>
      </c>
      <c r="B38" s="265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 thickBot="1" x14ac:dyDescent="0.35">
      <c r="A40" s="10" t="s">
        <v>46</v>
      </c>
      <c r="B40" s="8">
        <v>121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 thickBot="1" x14ac:dyDescent="0.35">
      <c r="A41" s="10" t="s">
        <v>47</v>
      </c>
      <c r="B41" s="8">
        <v>122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3">
      <c r="A42" s="12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3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3" t="s">
        <v>50</v>
      </c>
      <c r="B44" s="8">
        <v>124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40.200000000000003" thickBot="1" x14ac:dyDescent="0.35">
      <c r="A45" s="13" t="s">
        <v>51</v>
      </c>
      <c r="B45" s="8">
        <v>125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5" thickBot="1" x14ac:dyDescent="0.35">
      <c r="A46" s="10" t="s">
        <v>52</v>
      </c>
      <c r="B46" s="8">
        <v>126</v>
      </c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40.200000000000003" thickBot="1" x14ac:dyDescent="0.35">
      <c r="A47" s="10" t="s">
        <v>290</v>
      </c>
      <c r="B47" s="8">
        <v>127</v>
      </c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35">
        <v>12</v>
      </c>
      <c r="D49" s="35"/>
      <c r="E49" s="35"/>
      <c r="F49" s="35"/>
      <c r="G49" s="35">
        <v>12</v>
      </c>
      <c r="H49" s="35"/>
      <c r="I49" s="35"/>
      <c r="J49" s="35">
        <v>0</v>
      </c>
      <c r="K49" s="35">
        <v>0</v>
      </c>
    </row>
    <row r="50" spans="1:11" ht="53.4" thickBot="1" x14ac:dyDescent="0.35">
      <c r="A50" s="13" t="s">
        <v>293</v>
      </c>
      <c r="B50" s="8">
        <v>202</v>
      </c>
      <c r="C50" s="35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53.4" thickBot="1" x14ac:dyDescent="0.35">
      <c r="A51" s="13" t="s">
        <v>294</v>
      </c>
      <c r="B51" s="8">
        <v>203</v>
      </c>
      <c r="C51" s="35"/>
      <c r="D51" s="35"/>
      <c r="E51" s="35"/>
      <c r="F51" s="35"/>
      <c r="G51" s="35"/>
      <c r="H51" s="35"/>
      <c r="I51" s="35"/>
      <c r="J51" s="35">
        <v>0</v>
      </c>
      <c r="K51" s="35">
        <v>0</v>
      </c>
    </row>
    <row r="52" spans="1:11" ht="27" thickBot="1" x14ac:dyDescent="0.35">
      <c r="A52" s="13" t="s">
        <v>295</v>
      </c>
      <c r="B52" s="8">
        <v>204</v>
      </c>
      <c r="C52" s="35"/>
      <c r="D52" s="35"/>
      <c r="E52" s="35"/>
      <c r="F52" s="35"/>
      <c r="G52" s="35"/>
      <c r="H52" s="35">
        <v>0</v>
      </c>
      <c r="I52" s="35">
        <v>0</v>
      </c>
      <c r="J52" s="35">
        <v>0</v>
      </c>
      <c r="K52" s="35">
        <v>0</v>
      </c>
    </row>
    <row r="53" spans="1:11" ht="40.200000000000003" thickBot="1" x14ac:dyDescent="0.35">
      <c r="A53" s="13" t="s">
        <v>296</v>
      </c>
      <c r="B53" s="8">
        <v>205</v>
      </c>
      <c r="C53" s="35"/>
      <c r="D53" s="35"/>
      <c r="E53" s="35"/>
      <c r="F53" s="35"/>
      <c r="G53" s="35"/>
      <c r="H53" s="35">
        <v>0</v>
      </c>
      <c r="I53" s="35">
        <v>0</v>
      </c>
      <c r="J53" s="35">
        <v>0</v>
      </c>
      <c r="K53" s="35">
        <v>0</v>
      </c>
    </row>
    <row r="54" spans="1:11" ht="27" thickBot="1" x14ac:dyDescent="0.35">
      <c r="A54" s="13" t="s">
        <v>297</v>
      </c>
      <c r="B54" s="8">
        <v>206</v>
      </c>
      <c r="C54" s="35">
        <v>12</v>
      </c>
      <c r="D54" s="35"/>
      <c r="E54" s="35"/>
      <c r="F54" s="35"/>
      <c r="G54" s="35">
        <v>12</v>
      </c>
      <c r="H54" s="35"/>
      <c r="I54" s="35"/>
      <c r="J54" s="35">
        <v>0</v>
      </c>
      <c r="K54" s="35">
        <v>0</v>
      </c>
    </row>
    <row r="55" spans="1:11" x14ac:dyDescent="0.3">
      <c r="A55" s="12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35"/>
      <c r="D57" s="35"/>
      <c r="E57" s="35"/>
      <c r="F57" s="35"/>
      <c r="G57" s="35"/>
      <c r="H57" s="35"/>
      <c r="I57" s="35"/>
      <c r="J57" s="35">
        <v>0</v>
      </c>
      <c r="K57" s="35">
        <v>0</v>
      </c>
    </row>
    <row r="58" spans="1:11" ht="40.200000000000003" thickBot="1" x14ac:dyDescent="0.35">
      <c r="A58" s="10" t="s">
        <v>64</v>
      </c>
      <c r="B58" s="8">
        <v>209</v>
      </c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</row>
    <row r="59" spans="1:11" x14ac:dyDescent="0.3">
      <c r="A59" s="12" t="s">
        <v>65</v>
      </c>
      <c r="B59" s="264" t="s">
        <v>67</v>
      </c>
      <c r="C59" s="262"/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35"/>
      <c r="D61" s="35"/>
      <c r="E61" s="35"/>
      <c r="F61" s="35"/>
      <c r="G61" s="35"/>
      <c r="H61" s="35"/>
      <c r="I61" s="35"/>
      <c r="J61" s="35">
        <v>0</v>
      </c>
      <c r="K61" s="35">
        <v>0</v>
      </c>
    </row>
    <row r="62" spans="1:11" ht="27" thickBot="1" x14ac:dyDescent="0.35">
      <c r="A62" s="13" t="s">
        <v>69</v>
      </c>
      <c r="B62" s="8" t="s">
        <v>70</v>
      </c>
      <c r="C62" s="35"/>
      <c r="D62" s="35"/>
      <c r="E62" s="35"/>
      <c r="F62" s="35"/>
      <c r="G62" s="35"/>
      <c r="H62" s="35"/>
      <c r="I62" s="35"/>
      <c r="J62" s="35">
        <v>0</v>
      </c>
      <c r="K62" s="35">
        <v>0</v>
      </c>
    </row>
    <row r="63" spans="1:11" ht="27" thickBot="1" x14ac:dyDescent="0.35">
      <c r="A63" s="10" t="s">
        <v>71</v>
      </c>
      <c r="B63" s="8">
        <v>213</v>
      </c>
      <c r="C63" s="35"/>
      <c r="D63" s="35"/>
      <c r="E63" s="35"/>
      <c r="F63" s="35"/>
      <c r="G63" s="35"/>
      <c r="H63" s="35"/>
      <c r="I63" s="35"/>
      <c r="J63" s="35">
        <v>0</v>
      </c>
      <c r="K63" s="35">
        <v>0</v>
      </c>
    </row>
    <row r="64" spans="1:11" ht="27" thickBot="1" x14ac:dyDescent="0.35">
      <c r="A64" s="10" t="s">
        <v>72</v>
      </c>
      <c r="B64" s="8">
        <v>214</v>
      </c>
      <c r="C64" s="14"/>
      <c r="D64" s="35"/>
      <c r="E64" s="35"/>
      <c r="F64" s="35"/>
      <c r="G64" s="35"/>
      <c r="H64" s="35"/>
      <c r="I64" s="35"/>
      <c r="J64" s="35">
        <v>0</v>
      </c>
      <c r="K64" s="35">
        <v>0</v>
      </c>
    </row>
    <row r="65" spans="1:12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2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2" ht="27" thickBot="1" x14ac:dyDescent="0.35">
      <c r="A67" s="10" t="s">
        <v>75</v>
      </c>
      <c r="B67" s="8">
        <v>301</v>
      </c>
      <c r="C67" s="35">
        <v>37243.919999999998</v>
      </c>
      <c r="D67" s="35"/>
      <c r="E67" s="35"/>
      <c r="F67" s="35"/>
      <c r="G67" s="35">
        <v>877.36</v>
      </c>
      <c r="H67" s="35"/>
      <c r="I67" s="35"/>
      <c r="J67" s="35">
        <v>29216.53</v>
      </c>
      <c r="K67" s="35">
        <v>7150.03</v>
      </c>
    </row>
    <row r="68" spans="1:12" ht="53.4" thickBot="1" x14ac:dyDescent="0.35">
      <c r="A68" s="10" t="s">
        <v>300</v>
      </c>
      <c r="B68" s="8">
        <v>302</v>
      </c>
      <c r="C68" s="35"/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2" ht="53.4" thickBot="1" x14ac:dyDescent="0.35">
      <c r="A69" s="10" t="s">
        <v>301</v>
      </c>
      <c r="B69" s="8">
        <v>303</v>
      </c>
      <c r="C69" s="35"/>
      <c r="D69" s="35"/>
      <c r="E69" s="35"/>
      <c r="F69" s="35"/>
      <c r="G69" s="35"/>
      <c r="H69" s="35"/>
      <c r="I69" s="35"/>
      <c r="J69" s="35">
        <v>0</v>
      </c>
      <c r="K69" s="35">
        <v>0</v>
      </c>
    </row>
    <row r="70" spans="1:12" ht="66.599999999999994" thickBot="1" x14ac:dyDescent="0.35">
      <c r="A70" s="10" t="s">
        <v>302</v>
      </c>
      <c r="B70" s="8">
        <v>304</v>
      </c>
      <c r="C70" s="35"/>
      <c r="D70" s="35"/>
      <c r="E70" s="35"/>
      <c r="F70" s="35"/>
      <c r="G70" s="35"/>
      <c r="H70" s="35"/>
      <c r="I70" s="35"/>
      <c r="J70" s="35">
        <v>0</v>
      </c>
      <c r="K70" s="35">
        <v>0</v>
      </c>
    </row>
    <row r="71" spans="1:12" ht="53.4" thickBot="1" x14ac:dyDescent="0.35">
      <c r="A71" s="10" t="s">
        <v>303</v>
      </c>
      <c r="B71" s="8">
        <v>305</v>
      </c>
      <c r="C71" s="35"/>
      <c r="D71" s="35"/>
      <c r="E71" s="35"/>
      <c r="F71" s="35"/>
      <c r="G71" s="35"/>
      <c r="H71" s="35"/>
      <c r="I71" s="35"/>
      <c r="J71" s="35"/>
      <c r="K71" s="35"/>
    </row>
    <row r="72" spans="1:12" ht="53.4" thickBot="1" x14ac:dyDescent="0.35">
      <c r="A72" s="10" t="s">
        <v>80</v>
      </c>
      <c r="B72" s="8">
        <v>306</v>
      </c>
      <c r="C72" s="35"/>
      <c r="D72" s="35"/>
      <c r="E72" s="35"/>
      <c r="F72" s="35"/>
      <c r="G72" s="35"/>
      <c r="H72" s="35"/>
      <c r="I72" s="35"/>
      <c r="J72" s="35">
        <v>0</v>
      </c>
      <c r="K72" s="35">
        <v>0</v>
      </c>
    </row>
    <row r="73" spans="1:12" ht="40.200000000000003" thickBot="1" x14ac:dyDescent="0.35">
      <c r="A73" s="10" t="s">
        <v>304</v>
      </c>
      <c r="B73" s="8">
        <v>307</v>
      </c>
      <c r="C73" s="35"/>
      <c r="D73" s="35"/>
      <c r="E73" s="35"/>
      <c r="F73" s="35"/>
      <c r="G73" s="35"/>
      <c r="H73" s="35">
        <v>0</v>
      </c>
      <c r="I73" s="35">
        <v>0</v>
      </c>
      <c r="J73" s="35">
        <v>0</v>
      </c>
      <c r="K73" s="35">
        <v>0</v>
      </c>
    </row>
    <row r="74" spans="1:12" ht="40.200000000000003" thickBot="1" x14ac:dyDescent="0.35">
      <c r="A74" s="10" t="s">
        <v>305</v>
      </c>
      <c r="B74" s="8">
        <v>308</v>
      </c>
      <c r="C74" s="15"/>
      <c r="D74" s="35"/>
      <c r="E74" s="35"/>
      <c r="F74" s="35"/>
      <c r="G74" s="35"/>
      <c r="H74" s="35">
        <v>0</v>
      </c>
      <c r="I74" s="35">
        <v>0</v>
      </c>
      <c r="J74" s="35">
        <v>0</v>
      </c>
      <c r="K74" s="35">
        <v>0</v>
      </c>
    </row>
    <row r="75" spans="1:12" ht="27" thickBot="1" x14ac:dyDescent="0.35">
      <c r="A75" s="10" t="s">
        <v>306</v>
      </c>
      <c r="B75" s="8">
        <v>309</v>
      </c>
      <c r="C75" s="35">
        <v>36971.229999999996</v>
      </c>
      <c r="D75" s="35"/>
      <c r="E75" s="35"/>
      <c r="F75" s="35"/>
      <c r="G75" s="35">
        <v>604.66999999999996</v>
      </c>
      <c r="H75" s="35"/>
      <c r="I75" s="35"/>
      <c r="J75" s="35">
        <v>29216.53</v>
      </c>
      <c r="K75" s="35">
        <v>7150.03</v>
      </c>
      <c r="L75">
        <f>G75/C75*100</f>
        <v>1.6355149666375721</v>
      </c>
    </row>
    <row r="76" spans="1:12" ht="53.4" thickBot="1" x14ac:dyDescent="0.35">
      <c r="A76" s="10" t="s">
        <v>307</v>
      </c>
      <c r="B76" s="8">
        <v>310</v>
      </c>
      <c r="C76" s="35"/>
      <c r="D76" s="35"/>
      <c r="E76" s="35"/>
      <c r="F76" s="35"/>
      <c r="G76" s="35"/>
      <c r="H76" s="35"/>
      <c r="I76" s="35"/>
      <c r="J76" s="35">
        <v>0</v>
      </c>
      <c r="K76" s="35">
        <v>0</v>
      </c>
    </row>
    <row r="77" spans="1:12" ht="40.200000000000003" thickBot="1" x14ac:dyDescent="0.35">
      <c r="A77" s="10" t="s">
        <v>308</v>
      </c>
      <c r="B77" s="8">
        <v>311</v>
      </c>
      <c r="C77" s="35"/>
      <c r="D77" s="35"/>
      <c r="E77" s="35"/>
      <c r="F77" s="35"/>
      <c r="G77" s="35"/>
      <c r="H77" s="35">
        <v>0</v>
      </c>
      <c r="I77" s="35">
        <v>0</v>
      </c>
      <c r="J77" s="35">
        <v>0</v>
      </c>
      <c r="K77" s="35">
        <v>0</v>
      </c>
    </row>
    <row r="78" spans="1:12" ht="40.200000000000003" thickBot="1" x14ac:dyDescent="0.35">
      <c r="A78" s="10" t="s">
        <v>309</v>
      </c>
      <c r="B78" s="8">
        <v>312</v>
      </c>
      <c r="C78" s="35"/>
      <c r="D78" s="35"/>
      <c r="E78" s="35"/>
      <c r="F78" s="35"/>
      <c r="G78" s="35"/>
      <c r="H78" s="35">
        <v>0</v>
      </c>
      <c r="I78" s="35">
        <v>0</v>
      </c>
      <c r="J78" s="35">
        <v>0</v>
      </c>
      <c r="K78" s="35">
        <v>0</v>
      </c>
    </row>
    <row r="79" spans="1:12" ht="40.200000000000003" thickBot="1" x14ac:dyDescent="0.35">
      <c r="A79" s="10" t="s">
        <v>310</v>
      </c>
      <c r="B79" s="8">
        <v>313</v>
      </c>
      <c r="C79" s="35">
        <v>36971.229999999996</v>
      </c>
      <c r="D79" s="35"/>
      <c r="E79" s="35"/>
      <c r="F79" s="35"/>
      <c r="G79" s="35">
        <v>604.66999999999996</v>
      </c>
      <c r="H79" s="35"/>
      <c r="I79" s="35"/>
      <c r="J79" s="35">
        <v>29216.53</v>
      </c>
      <c r="K79" s="35">
        <v>7150.03</v>
      </c>
    </row>
    <row r="80" spans="1:12" x14ac:dyDescent="0.3">
      <c r="A80" s="12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3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27" thickBot="1" x14ac:dyDescent="0.35">
      <c r="A83" s="10" t="s">
        <v>311</v>
      </c>
      <c r="B83" s="8">
        <v>321</v>
      </c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27" thickBot="1" x14ac:dyDescent="0.35">
      <c r="A84" s="10" t="s">
        <v>312</v>
      </c>
      <c r="B84" s="8">
        <v>322</v>
      </c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3">
      <c r="A85" s="12" t="s">
        <v>48</v>
      </c>
      <c r="B85" s="264">
        <v>323</v>
      </c>
      <c r="C85" s="262"/>
      <c r="D85" s="262"/>
      <c r="E85" s="262"/>
      <c r="F85" s="262"/>
      <c r="G85" s="262"/>
      <c r="H85" s="262"/>
      <c r="I85" s="262"/>
      <c r="J85" s="262"/>
      <c r="K85" s="262"/>
    </row>
    <row r="86" spans="1:11" ht="15" thickBot="1" x14ac:dyDescent="0.35">
      <c r="A86" s="13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3" t="s">
        <v>50</v>
      </c>
      <c r="B87" s="8">
        <v>324</v>
      </c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40.200000000000003" thickBot="1" x14ac:dyDescent="0.35">
      <c r="A88" s="13" t="s">
        <v>51</v>
      </c>
      <c r="B88" s="8">
        <v>325</v>
      </c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5" thickBot="1" x14ac:dyDescent="0.35">
      <c r="A89" s="10" t="s">
        <v>52</v>
      </c>
      <c r="B89" s="8">
        <v>326</v>
      </c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35">
        <v>2</v>
      </c>
      <c r="D92" s="35"/>
      <c r="E92" s="35"/>
      <c r="F92" s="35"/>
      <c r="G92" s="35">
        <v>2</v>
      </c>
      <c r="H92" s="35"/>
      <c r="I92" s="35"/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35"/>
      <c r="D93" s="35"/>
      <c r="E93" s="35"/>
      <c r="F93" s="35"/>
      <c r="G93" s="35"/>
      <c r="H93" s="35"/>
      <c r="I93" s="35"/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35">
        <v>2</v>
      </c>
      <c r="D94" s="35"/>
      <c r="E94" s="35"/>
      <c r="F94" s="35"/>
      <c r="G94" s="35">
        <v>2</v>
      </c>
      <c r="H94" s="35"/>
      <c r="I94" s="35"/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35"/>
      <c r="D95" s="35"/>
      <c r="E95" s="35"/>
      <c r="F95" s="35"/>
      <c r="G95" s="35"/>
      <c r="H95" s="35"/>
      <c r="I95" s="35"/>
      <c r="J95" s="8">
        <v>0</v>
      </c>
      <c r="K95" s="8">
        <v>0</v>
      </c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35">
        <v>12</v>
      </c>
      <c r="D97" s="35"/>
      <c r="E97" s="35"/>
      <c r="F97" s="35"/>
      <c r="G97" s="35">
        <v>12</v>
      </c>
      <c r="H97" s="35"/>
      <c r="I97" s="35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35"/>
      <c r="D98" s="35"/>
      <c r="E98" s="35"/>
      <c r="F98" s="35"/>
      <c r="G98" s="35"/>
      <c r="H98" s="35"/>
      <c r="I98" s="35"/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35"/>
      <c r="D99" s="35"/>
      <c r="E99" s="35"/>
      <c r="F99" s="35"/>
      <c r="G99" s="35"/>
      <c r="H99" s="35"/>
      <c r="I99" s="35"/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35">
        <v>375923.65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35">
        <v>113073.94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35">
        <v>877.36</v>
      </c>
      <c r="D104" s="35"/>
      <c r="E104" s="35"/>
      <c r="F104" s="35"/>
      <c r="G104" s="35">
        <v>877.36</v>
      </c>
      <c r="H104" s="35"/>
      <c r="I104" s="35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35"/>
      <c r="D105" s="35"/>
      <c r="E105" s="35"/>
      <c r="F105" s="35"/>
      <c r="G105" s="35"/>
      <c r="H105" s="35"/>
      <c r="I105" s="35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35">
        <v>604.66999999999996</v>
      </c>
      <c r="D106" s="35"/>
      <c r="E106" s="35"/>
      <c r="F106" s="35"/>
      <c r="G106" s="35">
        <v>604.66999999999996</v>
      </c>
      <c r="H106" s="35"/>
      <c r="I106" s="35"/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262">
        <v>604.66999999999996</v>
      </c>
      <c r="D107" s="262"/>
      <c r="E107" s="262"/>
      <c r="F107" s="262"/>
      <c r="G107" s="262">
        <v>604.66999999999996</v>
      </c>
      <c r="H107" s="262"/>
      <c r="I107" s="262"/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263"/>
      <c r="D108" s="263"/>
      <c r="E108" s="263"/>
      <c r="F108" s="263"/>
      <c r="G108" s="263"/>
      <c r="H108" s="263"/>
      <c r="I108" s="26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35"/>
      <c r="D109" s="35"/>
      <c r="E109" s="35"/>
      <c r="F109" s="35"/>
      <c r="G109" s="35"/>
      <c r="H109" s="35"/>
      <c r="I109" s="35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35"/>
      <c r="D110" s="35"/>
      <c r="E110" s="35"/>
      <c r="F110" s="35"/>
      <c r="G110" s="35"/>
      <c r="H110" s="35"/>
      <c r="I110" s="35"/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18"/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5" ht="16.5" customHeight="1" thickBot="1" x14ac:dyDescent="0.35">
      <c r="A113" s="288" t="s">
        <v>113</v>
      </c>
      <c r="B113" s="32"/>
      <c r="C113" s="20"/>
      <c r="D113" s="32"/>
      <c r="E113" s="20"/>
    </row>
    <row r="114" spans="1:5" ht="47.4" thickBot="1" x14ac:dyDescent="0.35">
      <c r="A114" s="288"/>
      <c r="B114" s="32"/>
      <c r="C114" s="20" t="s">
        <v>232</v>
      </c>
      <c r="D114" s="32"/>
      <c r="E114" s="20" t="s">
        <v>233</v>
      </c>
    </row>
    <row r="115" spans="1:5" ht="26.4" x14ac:dyDescent="0.3">
      <c r="A115" s="32"/>
      <c r="B115" s="21"/>
      <c r="C115" s="21" t="s">
        <v>114</v>
      </c>
      <c r="D115" s="21"/>
      <c r="E115" s="21" t="s">
        <v>115</v>
      </c>
    </row>
    <row r="116" spans="1:5" ht="15.6" x14ac:dyDescent="0.3">
      <c r="A116" s="32"/>
      <c r="B116" s="21"/>
      <c r="C116" s="21"/>
      <c r="D116" s="21"/>
      <c r="E116" s="21"/>
    </row>
    <row r="117" spans="1:5" ht="16.2" thickBot="1" x14ac:dyDescent="0.35">
      <c r="A117" s="32"/>
      <c r="B117" s="21"/>
      <c r="C117" s="21"/>
      <c r="D117" s="21"/>
      <c r="E117" s="30"/>
    </row>
    <row r="118" spans="1:5" ht="15.6" x14ac:dyDescent="0.3">
      <c r="A118" s="32"/>
      <c r="B118" s="21"/>
      <c r="C118" s="21"/>
      <c r="D118" s="21"/>
      <c r="E118" s="21" t="s">
        <v>116</v>
      </c>
    </row>
    <row r="119" spans="1:5" ht="15.6" x14ac:dyDescent="0.3">
      <c r="A119" s="19"/>
    </row>
    <row r="120" spans="1:5" ht="15.6" x14ac:dyDescent="0.3">
      <c r="A120" s="1" t="s">
        <v>234</v>
      </c>
    </row>
    <row r="121" spans="1:5" ht="15.6" x14ac:dyDescent="0.3">
      <c r="A121" s="1" t="s">
        <v>235</v>
      </c>
    </row>
    <row r="122" spans="1:5" ht="31.2" x14ac:dyDescent="0.3">
      <c r="A122" s="1" t="s">
        <v>215</v>
      </c>
    </row>
    <row r="124" spans="1:5" ht="15.6" x14ac:dyDescent="0.3">
      <c r="A124" s="19"/>
    </row>
  </sheetData>
  <mergeCells count="100"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85:J86"/>
    <mergeCell ref="K85:K86"/>
    <mergeCell ref="A90:K90"/>
    <mergeCell ref="I107:I108"/>
    <mergeCell ref="J107:J108"/>
    <mergeCell ref="K107:K108"/>
    <mergeCell ref="D80:D81"/>
    <mergeCell ref="E80:E81"/>
    <mergeCell ref="F80:F81"/>
    <mergeCell ref="H85:H86"/>
    <mergeCell ref="I85:I86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G59:G60"/>
    <mergeCell ref="G80:G81"/>
    <mergeCell ref="H59:H60"/>
    <mergeCell ref="I59:I60"/>
    <mergeCell ref="J59:J60"/>
    <mergeCell ref="B59:B60"/>
    <mergeCell ref="C59:C60"/>
    <mergeCell ref="D59:D60"/>
    <mergeCell ref="E59:E60"/>
    <mergeCell ref="F59:F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G42:G43"/>
    <mergeCell ref="H42:H43"/>
    <mergeCell ref="I42:I43"/>
    <mergeCell ref="J42:J43"/>
    <mergeCell ref="K42:K43"/>
    <mergeCell ref="B42:B43"/>
    <mergeCell ref="C42:C43"/>
    <mergeCell ref="D42:D43"/>
    <mergeCell ref="E42:E43"/>
    <mergeCell ref="F42:F43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B11:J12"/>
    <mergeCell ref="B14:J14"/>
    <mergeCell ref="A1:K1"/>
    <mergeCell ref="A2:K2"/>
    <mergeCell ref="A3:K3"/>
    <mergeCell ref="A5:K5"/>
    <mergeCell ref="A6:K6"/>
    <mergeCell ref="A8:K8"/>
    <mergeCell ref="A9:K9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view="pageBreakPreview" topLeftCell="A75" zoomScaleNormal="100" zoomScaleSheetLayoutView="100" workbookViewId="0">
      <selection activeCell="C24" sqref="C24:K31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15.6" x14ac:dyDescent="0.3">
      <c r="A11" s="29" t="s">
        <v>8</v>
      </c>
      <c r="B11" s="29"/>
    </row>
    <row r="12" spans="1:11" ht="62.4" x14ac:dyDescent="0.3">
      <c r="A12" s="29" t="s">
        <v>9</v>
      </c>
      <c r="B12" s="23"/>
      <c r="C12" s="24"/>
      <c r="D12" s="24"/>
      <c r="E12" s="24"/>
      <c r="F12" s="24"/>
      <c r="G12" s="24"/>
      <c r="H12" s="24"/>
      <c r="I12" s="24"/>
      <c r="J12" s="24"/>
      <c r="K12" s="26"/>
    </row>
    <row r="13" spans="1:11" ht="15.6" x14ac:dyDescent="0.3">
      <c r="A13" s="29"/>
      <c r="B13" s="4"/>
      <c r="K13" s="26"/>
    </row>
    <row r="14" spans="1:11" ht="15.6" x14ac:dyDescent="0.3">
      <c r="A14" s="29" t="s">
        <v>10</v>
      </c>
      <c r="B14" s="31"/>
      <c r="C14" s="24"/>
      <c r="D14" s="24"/>
      <c r="E14" s="24"/>
      <c r="F14" s="24"/>
      <c r="G14" s="24"/>
      <c r="H14" s="24"/>
      <c r="I14" s="24"/>
      <c r="J14" s="24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3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1" ht="15" thickBot="1" x14ac:dyDescent="0.35">
      <c r="A20" s="2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28">
        <v>20</v>
      </c>
      <c r="D23" s="28"/>
      <c r="E23" s="28"/>
      <c r="F23" s="28"/>
      <c r="G23" s="28"/>
      <c r="H23" s="28"/>
      <c r="I23" s="28"/>
      <c r="J23" s="28">
        <v>1</v>
      </c>
      <c r="K23" s="28">
        <v>19</v>
      </c>
    </row>
    <row r="24" spans="1:11" ht="40.200000000000003" thickBot="1" x14ac:dyDescent="0.35">
      <c r="A24" s="10" t="s">
        <v>277</v>
      </c>
      <c r="B24" s="8">
        <v>102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40.200000000000003" thickBot="1" x14ac:dyDescent="0.35">
      <c r="A25" s="10" t="s">
        <v>278</v>
      </c>
      <c r="B25" s="8">
        <v>103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53.4" thickBot="1" x14ac:dyDescent="0.35">
      <c r="A26" s="10" t="s">
        <v>279</v>
      </c>
      <c r="B26" s="8">
        <v>104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66.599999999999994" thickBot="1" x14ac:dyDescent="0.35">
      <c r="A27" s="10" t="s">
        <v>280</v>
      </c>
      <c r="B27" s="8">
        <v>105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53.4" thickBot="1" x14ac:dyDescent="0.35">
      <c r="A28" s="10" t="s">
        <v>34</v>
      </c>
      <c r="B28" s="8">
        <v>106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7" thickBot="1" x14ac:dyDescent="0.35">
      <c r="A29" s="10" t="s">
        <v>281</v>
      </c>
      <c r="B29" s="8">
        <v>107</v>
      </c>
      <c r="C29" s="11"/>
      <c r="D29" s="28"/>
      <c r="E29" s="28"/>
      <c r="F29" s="28"/>
      <c r="G29" s="28"/>
      <c r="H29" s="28"/>
      <c r="I29" s="28"/>
      <c r="J29" s="28"/>
      <c r="K29" s="28"/>
    </row>
    <row r="30" spans="1:11" ht="27" thickBot="1" x14ac:dyDescent="0.35">
      <c r="A30" s="10" t="s">
        <v>282</v>
      </c>
      <c r="B30" s="8">
        <v>108</v>
      </c>
      <c r="C30" s="11"/>
      <c r="D30" s="28"/>
      <c r="E30" s="28"/>
      <c r="F30" s="28"/>
      <c r="G30" s="28"/>
      <c r="H30" s="28"/>
      <c r="I30" s="28"/>
      <c r="J30" s="28"/>
      <c r="K30" s="28"/>
    </row>
    <row r="31" spans="1:11" ht="40.200000000000003" thickBot="1" x14ac:dyDescent="0.35">
      <c r="A31" s="10" t="s">
        <v>283</v>
      </c>
      <c r="B31" s="8">
        <v>109</v>
      </c>
      <c r="C31" s="11"/>
      <c r="D31" s="28"/>
      <c r="E31" s="28"/>
      <c r="F31" s="28"/>
      <c r="G31" s="28"/>
      <c r="H31" s="28"/>
      <c r="I31" s="28"/>
      <c r="J31" s="28"/>
      <c r="K31" s="28"/>
    </row>
    <row r="32" spans="1:11" ht="27" thickBot="1" x14ac:dyDescent="0.35">
      <c r="A32" s="10" t="s">
        <v>284</v>
      </c>
      <c r="B32" s="8">
        <v>110</v>
      </c>
      <c r="C32" s="28">
        <v>20</v>
      </c>
      <c r="D32" s="28"/>
      <c r="E32" s="28"/>
      <c r="F32" s="28"/>
      <c r="G32" s="28"/>
      <c r="H32" s="28"/>
      <c r="I32" s="28"/>
      <c r="J32" s="28">
        <v>1</v>
      </c>
      <c r="K32" s="28">
        <v>19</v>
      </c>
    </row>
    <row r="33" spans="1:11" ht="53.4" thickBot="1" x14ac:dyDescent="0.35">
      <c r="A33" s="10" t="s">
        <v>285</v>
      </c>
      <c r="B33" s="8">
        <v>111</v>
      </c>
      <c r="C33" s="28"/>
      <c r="D33" s="28"/>
      <c r="E33" s="28"/>
      <c r="F33" s="28"/>
      <c r="G33" s="28"/>
      <c r="H33" s="28"/>
      <c r="I33" s="28"/>
      <c r="J33" s="28">
        <v>0</v>
      </c>
      <c r="K33" s="28">
        <v>0</v>
      </c>
    </row>
    <row r="34" spans="1:11" ht="40.200000000000003" thickBot="1" x14ac:dyDescent="0.35">
      <c r="A34" s="10" t="s">
        <v>286</v>
      </c>
      <c r="B34" s="8">
        <v>112</v>
      </c>
      <c r="C34" s="28"/>
      <c r="D34" s="28"/>
      <c r="E34" s="28"/>
      <c r="F34" s="28"/>
      <c r="G34" s="28"/>
      <c r="H34" s="28">
        <v>0</v>
      </c>
      <c r="I34" s="28">
        <v>0</v>
      </c>
      <c r="J34" s="28">
        <v>0</v>
      </c>
      <c r="K34" s="28">
        <v>0</v>
      </c>
    </row>
    <row r="35" spans="1:11" ht="40.200000000000003" thickBot="1" x14ac:dyDescent="0.35">
      <c r="A35" s="10" t="s">
        <v>287</v>
      </c>
      <c r="B35" s="8">
        <v>113</v>
      </c>
      <c r="C35" s="28"/>
      <c r="D35" s="28"/>
      <c r="E35" s="28"/>
      <c r="F35" s="28"/>
      <c r="G35" s="28"/>
      <c r="H35" s="28">
        <v>0</v>
      </c>
      <c r="I35" s="28">
        <v>0</v>
      </c>
      <c r="J35" s="28">
        <v>0</v>
      </c>
      <c r="K35" s="28">
        <v>0</v>
      </c>
    </row>
    <row r="36" spans="1:11" ht="40.200000000000003" thickBot="1" x14ac:dyDescent="0.35">
      <c r="A36" s="10" t="s">
        <v>288</v>
      </c>
      <c r="B36" s="8">
        <v>114</v>
      </c>
      <c r="C36" s="28">
        <v>20</v>
      </c>
      <c r="D36" s="28"/>
      <c r="E36" s="28"/>
      <c r="F36" s="28"/>
      <c r="G36" s="28"/>
      <c r="H36" s="28"/>
      <c r="I36" s="28"/>
      <c r="J36" s="28">
        <v>1</v>
      </c>
      <c r="K36" s="28">
        <v>19</v>
      </c>
    </row>
    <row r="37" spans="1:11" x14ac:dyDescent="0.3">
      <c r="A37" s="12" t="s">
        <v>289</v>
      </c>
      <c r="B37" s="264">
        <v>115</v>
      </c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3" t="s">
        <v>44</v>
      </c>
      <c r="B38" s="265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5" thickBot="1" x14ac:dyDescent="0.35">
      <c r="A40" s="10" t="s">
        <v>46</v>
      </c>
      <c r="B40" s="8">
        <v>121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" thickBot="1" x14ac:dyDescent="0.35">
      <c r="A41" s="10" t="s">
        <v>47</v>
      </c>
      <c r="B41" s="8">
        <v>122</v>
      </c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3">
      <c r="A42" s="12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3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3" t="s">
        <v>50</v>
      </c>
      <c r="B44" s="8">
        <v>124</v>
      </c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40.200000000000003" thickBot="1" x14ac:dyDescent="0.35">
      <c r="A45" s="13" t="s">
        <v>51</v>
      </c>
      <c r="B45" s="8">
        <v>125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" thickBot="1" x14ac:dyDescent="0.35">
      <c r="A46" s="10" t="s">
        <v>52</v>
      </c>
      <c r="B46" s="8">
        <v>126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40.200000000000003" thickBot="1" x14ac:dyDescent="0.35">
      <c r="A47" s="10" t="s">
        <v>290</v>
      </c>
      <c r="B47" s="8">
        <v>127</v>
      </c>
      <c r="C47" s="28"/>
      <c r="D47" s="28"/>
      <c r="E47" s="28"/>
      <c r="F47" s="28"/>
      <c r="G47" s="28"/>
      <c r="H47" s="28"/>
      <c r="I47" s="28"/>
      <c r="J47" s="28">
        <v>0</v>
      </c>
      <c r="K47" s="28">
        <v>0</v>
      </c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28"/>
      <c r="D49" s="28"/>
      <c r="E49" s="28"/>
      <c r="F49" s="28"/>
      <c r="G49" s="28"/>
      <c r="H49" s="28"/>
      <c r="I49" s="28"/>
      <c r="J49" s="28">
        <v>0</v>
      </c>
      <c r="K49" s="28">
        <v>0</v>
      </c>
    </row>
    <row r="50" spans="1:11" ht="53.4" thickBot="1" x14ac:dyDescent="0.35">
      <c r="A50" s="13" t="s">
        <v>293</v>
      </c>
      <c r="B50" s="8">
        <v>202</v>
      </c>
      <c r="C50" s="2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</row>
    <row r="51" spans="1:11" ht="53.4" thickBot="1" x14ac:dyDescent="0.35">
      <c r="A51" s="13" t="s">
        <v>294</v>
      </c>
      <c r="B51" s="8">
        <v>203</v>
      </c>
      <c r="C51" s="28"/>
      <c r="D51" s="28"/>
      <c r="E51" s="28"/>
      <c r="F51" s="28"/>
      <c r="G51" s="28"/>
      <c r="H51" s="28"/>
      <c r="I51" s="28"/>
      <c r="J51" s="28">
        <v>0</v>
      </c>
      <c r="K51" s="28">
        <v>0</v>
      </c>
    </row>
    <row r="52" spans="1:11" ht="27" thickBot="1" x14ac:dyDescent="0.35">
      <c r="A52" s="13" t="s">
        <v>295</v>
      </c>
      <c r="B52" s="8">
        <v>204</v>
      </c>
      <c r="C52" s="28"/>
      <c r="D52" s="28"/>
      <c r="E52" s="28"/>
      <c r="F52" s="28"/>
      <c r="G52" s="28"/>
      <c r="H52" s="28">
        <v>0</v>
      </c>
      <c r="I52" s="28">
        <v>0</v>
      </c>
      <c r="J52" s="28">
        <v>0</v>
      </c>
      <c r="K52" s="28">
        <v>0</v>
      </c>
    </row>
    <row r="53" spans="1:11" ht="40.200000000000003" thickBot="1" x14ac:dyDescent="0.35">
      <c r="A53" s="13" t="s">
        <v>296</v>
      </c>
      <c r="B53" s="8">
        <v>205</v>
      </c>
      <c r="C53" s="28"/>
      <c r="D53" s="28"/>
      <c r="E53" s="28"/>
      <c r="F53" s="28"/>
      <c r="G53" s="28"/>
      <c r="H53" s="28">
        <v>0</v>
      </c>
      <c r="I53" s="28">
        <v>0</v>
      </c>
      <c r="J53" s="28">
        <v>0</v>
      </c>
      <c r="K53" s="28">
        <v>0</v>
      </c>
    </row>
    <row r="54" spans="1:11" ht="27" thickBot="1" x14ac:dyDescent="0.35">
      <c r="A54" s="13" t="s">
        <v>297</v>
      </c>
      <c r="B54" s="8">
        <v>206</v>
      </c>
      <c r="C54" s="28"/>
      <c r="D54" s="28"/>
      <c r="E54" s="28"/>
      <c r="F54" s="28"/>
      <c r="G54" s="28"/>
      <c r="H54" s="28"/>
      <c r="I54" s="28"/>
      <c r="J54" s="28">
        <v>0</v>
      </c>
      <c r="K54" s="28">
        <v>0</v>
      </c>
    </row>
    <row r="55" spans="1:11" x14ac:dyDescent="0.3">
      <c r="A55" s="12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28"/>
      <c r="D57" s="28"/>
      <c r="E57" s="28"/>
      <c r="F57" s="28"/>
      <c r="G57" s="28"/>
      <c r="H57" s="28"/>
      <c r="I57" s="28"/>
      <c r="J57" s="28">
        <v>0</v>
      </c>
      <c r="K57" s="28">
        <v>0</v>
      </c>
    </row>
    <row r="58" spans="1:11" ht="40.200000000000003" thickBot="1" x14ac:dyDescent="0.35">
      <c r="A58" s="10" t="s">
        <v>64</v>
      </c>
      <c r="B58" s="8">
        <v>209</v>
      </c>
      <c r="C58" s="28"/>
      <c r="D58" s="28"/>
      <c r="E58" s="28"/>
      <c r="F58" s="28"/>
      <c r="G58" s="28"/>
      <c r="H58" s="28"/>
      <c r="I58" s="28"/>
      <c r="J58" s="28">
        <v>0</v>
      </c>
      <c r="K58" s="28">
        <v>0</v>
      </c>
    </row>
    <row r="59" spans="1:11" x14ac:dyDescent="0.3">
      <c r="A59" s="12" t="s">
        <v>65</v>
      </c>
      <c r="B59" s="264" t="s">
        <v>67</v>
      </c>
      <c r="C59" s="262"/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28"/>
      <c r="D61" s="28"/>
      <c r="E61" s="28"/>
      <c r="F61" s="28"/>
      <c r="G61" s="28"/>
      <c r="H61" s="28"/>
      <c r="I61" s="28"/>
      <c r="J61" s="28">
        <v>0</v>
      </c>
      <c r="K61" s="28">
        <v>0</v>
      </c>
    </row>
    <row r="62" spans="1:11" ht="27" thickBot="1" x14ac:dyDescent="0.35">
      <c r="A62" s="13" t="s">
        <v>69</v>
      </c>
      <c r="B62" s="8" t="s">
        <v>70</v>
      </c>
      <c r="C62" s="28"/>
      <c r="D62" s="28"/>
      <c r="E62" s="28"/>
      <c r="F62" s="28"/>
      <c r="G62" s="28"/>
      <c r="H62" s="28"/>
      <c r="I62" s="28"/>
      <c r="J62" s="28">
        <v>0</v>
      </c>
      <c r="K62" s="28">
        <v>0</v>
      </c>
    </row>
    <row r="63" spans="1:11" ht="27" thickBot="1" x14ac:dyDescent="0.35">
      <c r="A63" s="10" t="s">
        <v>71</v>
      </c>
      <c r="B63" s="8">
        <v>213</v>
      </c>
      <c r="C63" s="28"/>
      <c r="D63" s="28"/>
      <c r="E63" s="28"/>
      <c r="F63" s="28"/>
      <c r="G63" s="28"/>
      <c r="H63" s="28"/>
      <c r="I63" s="28"/>
      <c r="J63" s="28">
        <v>0</v>
      </c>
      <c r="K63" s="28">
        <v>0</v>
      </c>
    </row>
    <row r="64" spans="1:11" ht="27" thickBot="1" x14ac:dyDescent="0.35">
      <c r="A64" s="10" t="s">
        <v>72</v>
      </c>
      <c r="B64" s="8">
        <v>214</v>
      </c>
      <c r="C64" s="14"/>
      <c r="D64" s="28"/>
      <c r="E64" s="28"/>
      <c r="F64" s="28"/>
      <c r="G64" s="28"/>
      <c r="H64" s="28"/>
      <c r="I64" s="28"/>
      <c r="J64" s="28">
        <v>0</v>
      </c>
      <c r="K64" s="28">
        <v>0</v>
      </c>
    </row>
    <row r="65" spans="1:11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1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1" ht="27" thickBot="1" x14ac:dyDescent="0.35">
      <c r="A67" s="10" t="s">
        <v>75</v>
      </c>
      <c r="B67" s="8">
        <v>301</v>
      </c>
      <c r="C67" s="28">
        <v>1946.73</v>
      </c>
      <c r="D67" s="28"/>
      <c r="E67" s="28"/>
      <c r="F67" s="28"/>
      <c r="G67" s="28"/>
      <c r="H67" s="28"/>
      <c r="I67" s="28"/>
      <c r="J67" s="28">
        <v>1299.78</v>
      </c>
      <c r="K67" s="28">
        <v>646.95000000000005</v>
      </c>
    </row>
    <row r="68" spans="1:11" ht="53.4" thickBot="1" x14ac:dyDescent="0.35">
      <c r="A68" s="10" t="s">
        <v>300</v>
      </c>
      <c r="B68" s="8">
        <v>302</v>
      </c>
      <c r="C68" s="28"/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</row>
    <row r="69" spans="1:11" ht="53.4" thickBot="1" x14ac:dyDescent="0.35">
      <c r="A69" s="10" t="s">
        <v>301</v>
      </c>
      <c r="B69" s="8">
        <v>303</v>
      </c>
      <c r="C69" s="28"/>
      <c r="D69" s="28"/>
      <c r="E69" s="28"/>
      <c r="F69" s="28"/>
      <c r="G69" s="28"/>
      <c r="H69" s="28"/>
      <c r="I69" s="28"/>
      <c r="J69" s="28">
        <v>0</v>
      </c>
      <c r="K69" s="28">
        <v>0</v>
      </c>
    </row>
    <row r="70" spans="1:11" ht="66.599999999999994" thickBot="1" x14ac:dyDescent="0.35">
      <c r="A70" s="10" t="s">
        <v>302</v>
      </c>
      <c r="B70" s="8">
        <v>304</v>
      </c>
      <c r="C70" s="28"/>
      <c r="D70" s="28"/>
      <c r="E70" s="28"/>
      <c r="F70" s="28"/>
      <c r="G70" s="28"/>
      <c r="H70" s="28"/>
      <c r="I70" s="28"/>
      <c r="J70" s="28">
        <v>0</v>
      </c>
      <c r="K70" s="28">
        <v>0</v>
      </c>
    </row>
    <row r="71" spans="1:11" ht="53.4" thickBot="1" x14ac:dyDescent="0.35">
      <c r="A71" s="10" t="s">
        <v>303</v>
      </c>
      <c r="B71" s="8">
        <v>305</v>
      </c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53.4" thickBot="1" x14ac:dyDescent="0.35">
      <c r="A72" s="10" t="s">
        <v>80</v>
      </c>
      <c r="B72" s="8">
        <v>306</v>
      </c>
      <c r="C72" s="28"/>
      <c r="D72" s="28"/>
      <c r="E72" s="28"/>
      <c r="F72" s="28"/>
      <c r="G72" s="28"/>
      <c r="H72" s="28"/>
      <c r="I72" s="28"/>
      <c r="J72" s="28">
        <v>0</v>
      </c>
      <c r="K72" s="28">
        <v>0</v>
      </c>
    </row>
    <row r="73" spans="1:11" ht="40.200000000000003" thickBot="1" x14ac:dyDescent="0.35">
      <c r="A73" s="10" t="s">
        <v>304</v>
      </c>
      <c r="B73" s="8">
        <v>307</v>
      </c>
      <c r="C73" s="28"/>
      <c r="D73" s="28"/>
      <c r="E73" s="28"/>
      <c r="F73" s="28"/>
      <c r="G73" s="28"/>
      <c r="H73" s="28">
        <v>0</v>
      </c>
      <c r="I73" s="28">
        <v>0</v>
      </c>
      <c r="J73" s="28">
        <v>0</v>
      </c>
      <c r="K73" s="28">
        <v>0</v>
      </c>
    </row>
    <row r="74" spans="1:11" ht="40.200000000000003" thickBot="1" x14ac:dyDescent="0.35">
      <c r="A74" s="10" t="s">
        <v>305</v>
      </c>
      <c r="B74" s="8">
        <v>308</v>
      </c>
      <c r="C74" s="15"/>
      <c r="D74" s="28"/>
      <c r="E74" s="28"/>
      <c r="F74" s="28"/>
      <c r="G74" s="28"/>
      <c r="H74" s="28">
        <v>0</v>
      </c>
      <c r="I74" s="28">
        <v>0</v>
      </c>
      <c r="J74" s="28">
        <v>0</v>
      </c>
      <c r="K74" s="28">
        <v>0</v>
      </c>
    </row>
    <row r="75" spans="1:11" ht="27" thickBot="1" x14ac:dyDescent="0.35">
      <c r="A75" s="10" t="s">
        <v>306</v>
      </c>
      <c r="B75" s="8">
        <v>309</v>
      </c>
      <c r="C75" s="35">
        <v>1946.73</v>
      </c>
      <c r="D75" s="35"/>
      <c r="E75" s="35"/>
      <c r="F75" s="35"/>
      <c r="G75" s="35"/>
      <c r="H75" s="35"/>
      <c r="I75" s="35"/>
      <c r="J75" s="35">
        <v>1299.78</v>
      </c>
      <c r="K75" s="35">
        <v>646.95000000000005</v>
      </c>
    </row>
    <row r="76" spans="1:11" ht="53.4" thickBot="1" x14ac:dyDescent="0.35">
      <c r="A76" s="10" t="s">
        <v>307</v>
      </c>
      <c r="B76" s="8">
        <v>310</v>
      </c>
      <c r="C76" s="28"/>
      <c r="D76" s="28"/>
      <c r="E76" s="28"/>
      <c r="F76" s="28"/>
      <c r="G76" s="28"/>
      <c r="H76" s="28"/>
      <c r="I76" s="28"/>
      <c r="J76" s="28">
        <v>0</v>
      </c>
      <c r="K76" s="28">
        <v>0</v>
      </c>
    </row>
    <row r="77" spans="1:11" ht="40.200000000000003" thickBot="1" x14ac:dyDescent="0.35">
      <c r="A77" s="10" t="s">
        <v>308</v>
      </c>
      <c r="B77" s="8">
        <v>311</v>
      </c>
      <c r="C77" s="28"/>
      <c r="D77" s="28"/>
      <c r="E77" s="28"/>
      <c r="F77" s="28"/>
      <c r="G77" s="28"/>
      <c r="H77" s="28">
        <v>0</v>
      </c>
      <c r="I77" s="28">
        <v>0</v>
      </c>
      <c r="J77" s="28">
        <v>0</v>
      </c>
      <c r="K77" s="28">
        <v>0</v>
      </c>
    </row>
    <row r="78" spans="1:11" ht="40.200000000000003" thickBot="1" x14ac:dyDescent="0.35">
      <c r="A78" s="10" t="s">
        <v>309</v>
      </c>
      <c r="B78" s="8">
        <v>312</v>
      </c>
      <c r="C78" s="28"/>
      <c r="D78" s="28"/>
      <c r="E78" s="28"/>
      <c r="F78" s="28"/>
      <c r="G78" s="28"/>
      <c r="H78" s="28">
        <v>0</v>
      </c>
      <c r="I78" s="28">
        <v>0</v>
      </c>
      <c r="J78" s="28">
        <v>0</v>
      </c>
      <c r="K78" s="28">
        <v>0</v>
      </c>
    </row>
    <row r="79" spans="1:11" ht="40.200000000000003" thickBot="1" x14ac:dyDescent="0.35">
      <c r="A79" s="10" t="s">
        <v>310</v>
      </c>
      <c r="B79" s="8">
        <v>313</v>
      </c>
      <c r="C79" s="35">
        <v>1946.73</v>
      </c>
      <c r="D79" s="35"/>
      <c r="E79" s="35"/>
      <c r="F79" s="35"/>
      <c r="G79" s="35"/>
      <c r="H79" s="35"/>
      <c r="I79" s="35"/>
      <c r="J79" s="35">
        <v>1299.78</v>
      </c>
      <c r="K79" s="35">
        <v>646.95000000000005</v>
      </c>
    </row>
    <row r="80" spans="1:11" x14ac:dyDescent="0.3">
      <c r="A80" s="12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3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27" thickBot="1" x14ac:dyDescent="0.35">
      <c r="A83" s="10" t="s">
        <v>311</v>
      </c>
      <c r="B83" s="8">
        <v>321</v>
      </c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27" thickBot="1" x14ac:dyDescent="0.35">
      <c r="A84" s="10" t="s">
        <v>312</v>
      </c>
      <c r="B84" s="8">
        <v>322</v>
      </c>
      <c r="C84" s="28"/>
      <c r="D84" s="28"/>
      <c r="E84" s="28"/>
      <c r="F84" s="28"/>
      <c r="G84" s="28"/>
      <c r="H84" s="28"/>
      <c r="I84" s="28"/>
      <c r="J84" s="28"/>
      <c r="K84" s="28"/>
    </row>
    <row r="85" spans="1:11" x14ac:dyDescent="0.3">
      <c r="A85" s="12" t="s">
        <v>48</v>
      </c>
      <c r="B85" s="264">
        <v>323</v>
      </c>
      <c r="C85" s="262"/>
      <c r="D85" s="262"/>
      <c r="E85" s="262"/>
      <c r="F85" s="262"/>
      <c r="G85" s="262"/>
      <c r="H85" s="262"/>
      <c r="I85" s="262"/>
      <c r="J85" s="262"/>
      <c r="K85" s="262"/>
    </row>
    <row r="86" spans="1:11" ht="15" thickBot="1" x14ac:dyDescent="0.35">
      <c r="A86" s="13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3" t="s">
        <v>50</v>
      </c>
      <c r="B87" s="8">
        <v>324</v>
      </c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40.200000000000003" thickBot="1" x14ac:dyDescent="0.35">
      <c r="A88" s="13" t="s">
        <v>51</v>
      </c>
      <c r="B88" s="8">
        <v>325</v>
      </c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5" thickBot="1" x14ac:dyDescent="0.35">
      <c r="A89" s="10" t="s">
        <v>52</v>
      </c>
      <c r="B89" s="8">
        <v>326</v>
      </c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28"/>
      <c r="D92" s="28"/>
      <c r="E92" s="28"/>
      <c r="F92" s="28"/>
      <c r="G92" s="28"/>
      <c r="H92" s="28"/>
      <c r="I92" s="28"/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28"/>
      <c r="D93" s="28"/>
      <c r="E93" s="28"/>
      <c r="F93" s="28"/>
      <c r="G93" s="28"/>
      <c r="H93" s="28"/>
      <c r="I93" s="28"/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28"/>
      <c r="D94" s="28"/>
      <c r="E94" s="28"/>
      <c r="F94" s="28"/>
      <c r="G94" s="28"/>
      <c r="H94" s="28"/>
      <c r="I94" s="28"/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28"/>
      <c r="D95" s="28"/>
      <c r="E95" s="28"/>
      <c r="F95" s="28"/>
      <c r="G95" s="28"/>
      <c r="H95" s="28"/>
      <c r="I95" s="28"/>
      <c r="J95" s="8">
        <v>0</v>
      </c>
      <c r="K95" s="8">
        <v>0</v>
      </c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28"/>
      <c r="D97" s="28"/>
      <c r="E97" s="28"/>
      <c r="F97" s="28"/>
      <c r="G97" s="28"/>
      <c r="H97" s="28"/>
      <c r="I97" s="28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28"/>
      <c r="D98" s="28"/>
      <c r="E98" s="28"/>
      <c r="F98" s="28"/>
      <c r="G98" s="28"/>
      <c r="H98" s="28"/>
      <c r="I98" s="28"/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28"/>
      <c r="D99" s="28"/>
      <c r="E99" s="28"/>
      <c r="F99" s="28"/>
      <c r="G99" s="28"/>
      <c r="H99" s="28"/>
      <c r="I99" s="28"/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28">
        <v>4567.8999999999996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28">
        <v>4567.8999999999996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28"/>
      <c r="D104" s="28"/>
      <c r="E104" s="28"/>
      <c r="F104" s="28"/>
      <c r="G104" s="28"/>
      <c r="H104" s="28"/>
      <c r="I104" s="28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28"/>
      <c r="D105" s="28"/>
      <c r="E105" s="28"/>
      <c r="F105" s="28"/>
      <c r="G105" s="28"/>
      <c r="H105" s="28"/>
      <c r="I105" s="28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28"/>
      <c r="D106" s="28"/>
      <c r="E106" s="28"/>
      <c r="F106" s="28"/>
      <c r="G106" s="28"/>
      <c r="H106" s="28"/>
      <c r="I106" s="28"/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262"/>
      <c r="D107" s="262"/>
      <c r="E107" s="262"/>
      <c r="F107" s="262"/>
      <c r="G107" s="262"/>
      <c r="H107" s="262"/>
      <c r="I107" s="262"/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263"/>
      <c r="D108" s="263"/>
      <c r="E108" s="263"/>
      <c r="F108" s="263"/>
      <c r="G108" s="263"/>
      <c r="H108" s="263"/>
      <c r="I108" s="26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28"/>
      <c r="D109" s="28"/>
      <c r="E109" s="28"/>
      <c r="F109" s="28"/>
      <c r="G109" s="28"/>
      <c r="H109" s="28"/>
      <c r="I109" s="28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28"/>
      <c r="D110" s="28"/>
      <c r="E110" s="28"/>
      <c r="F110" s="28"/>
      <c r="G110" s="28"/>
      <c r="H110" s="28"/>
      <c r="I110" s="28"/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18"/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5" ht="16.2" thickBot="1" x14ac:dyDescent="0.35">
      <c r="A113" s="288" t="s">
        <v>113</v>
      </c>
      <c r="B113" s="29"/>
      <c r="C113" s="20"/>
      <c r="D113" s="29"/>
      <c r="E113" s="20"/>
    </row>
    <row r="114" spans="1:5" ht="16.2" thickBot="1" x14ac:dyDescent="0.35">
      <c r="A114" s="288"/>
      <c r="B114" s="29"/>
      <c r="C114" s="20"/>
      <c r="D114" s="29"/>
      <c r="E114" s="20"/>
    </row>
    <row r="115" spans="1:5" ht="26.4" x14ac:dyDescent="0.3">
      <c r="A115" s="29"/>
      <c r="B115" s="21"/>
      <c r="C115" s="21" t="s">
        <v>114</v>
      </c>
      <c r="D115" s="21"/>
      <c r="E115" s="21" t="s">
        <v>115</v>
      </c>
    </row>
    <row r="116" spans="1:5" ht="15.6" x14ac:dyDescent="0.3">
      <c r="A116" s="29"/>
      <c r="B116" s="21"/>
      <c r="C116" s="21"/>
      <c r="D116" s="21"/>
      <c r="E116" s="21"/>
    </row>
    <row r="117" spans="1:5" ht="16.2" thickBot="1" x14ac:dyDescent="0.35">
      <c r="A117" s="29"/>
      <c r="B117" s="21"/>
      <c r="C117" s="21"/>
      <c r="D117" s="21"/>
      <c r="E117" s="30"/>
    </row>
    <row r="118" spans="1:5" ht="15.6" x14ac:dyDescent="0.3">
      <c r="A118" s="29"/>
      <c r="B118" s="21"/>
      <c r="C118" s="21"/>
      <c r="D118" s="21"/>
      <c r="E118" s="21" t="s">
        <v>116</v>
      </c>
    </row>
    <row r="119" spans="1:5" ht="15.6" x14ac:dyDescent="0.3">
      <c r="A119" s="19"/>
    </row>
    <row r="120" spans="1:5" ht="31.2" x14ac:dyDescent="0.3">
      <c r="A120" s="1" t="s">
        <v>117</v>
      </c>
    </row>
    <row r="121" spans="1:5" ht="15.6" x14ac:dyDescent="0.3">
      <c r="A121" s="1" t="s">
        <v>118</v>
      </c>
    </row>
    <row r="122" spans="1:5" ht="31.2" x14ac:dyDescent="0.3">
      <c r="A122" s="1" t="s">
        <v>119</v>
      </c>
    </row>
    <row r="124" spans="1:5" ht="15.6" x14ac:dyDescent="0.3">
      <c r="A124" s="19"/>
    </row>
  </sheetData>
  <mergeCells count="98"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85:J86"/>
    <mergeCell ref="K85:K86"/>
    <mergeCell ref="A90:K90"/>
    <mergeCell ref="I107:I108"/>
    <mergeCell ref="J107:J108"/>
    <mergeCell ref="K107:K108"/>
    <mergeCell ref="D80:D81"/>
    <mergeCell ref="E80:E81"/>
    <mergeCell ref="F80:F81"/>
    <mergeCell ref="H85:H86"/>
    <mergeCell ref="I85:I86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G59:G60"/>
    <mergeCell ref="G80:G81"/>
    <mergeCell ref="H59:H60"/>
    <mergeCell ref="I59:I60"/>
    <mergeCell ref="J59:J60"/>
    <mergeCell ref="B59:B60"/>
    <mergeCell ref="C59:C60"/>
    <mergeCell ref="D59:D60"/>
    <mergeCell ref="E59:E60"/>
    <mergeCell ref="F59:F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G42:G43"/>
    <mergeCell ref="H42:H43"/>
    <mergeCell ref="I42:I43"/>
    <mergeCell ref="J42:J43"/>
    <mergeCell ref="K42:K43"/>
    <mergeCell ref="B42:B43"/>
    <mergeCell ref="C42:C43"/>
    <mergeCell ref="D42:D43"/>
    <mergeCell ref="E42:E43"/>
    <mergeCell ref="F42:F43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A1:K1"/>
    <mergeCell ref="A2:K2"/>
    <mergeCell ref="A3:K3"/>
    <mergeCell ref="A5:K5"/>
    <mergeCell ref="A6:K6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view="pageBreakPreview" topLeftCell="A70" zoomScale="70" zoomScaleNormal="100" zoomScaleSheetLayoutView="70" workbookViewId="0">
      <selection activeCell="L24" sqref="L24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  <col min="257" max="257" width="41.6640625" customWidth="1"/>
    <col min="258" max="265" width="12.109375" customWidth="1"/>
    <col min="266" max="267" width="15.88671875" customWidth="1"/>
    <col min="513" max="513" width="41.6640625" customWidth="1"/>
    <col min="514" max="521" width="12.109375" customWidth="1"/>
    <col min="522" max="523" width="15.88671875" customWidth="1"/>
    <col min="769" max="769" width="41.6640625" customWidth="1"/>
    <col min="770" max="777" width="12.109375" customWidth="1"/>
    <col min="778" max="779" width="15.88671875" customWidth="1"/>
    <col min="1025" max="1025" width="41.6640625" customWidth="1"/>
    <col min="1026" max="1033" width="12.109375" customWidth="1"/>
    <col min="1034" max="1035" width="15.88671875" customWidth="1"/>
    <col min="1281" max="1281" width="41.6640625" customWidth="1"/>
    <col min="1282" max="1289" width="12.109375" customWidth="1"/>
    <col min="1290" max="1291" width="15.88671875" customWidth="1"/>
    <col min="1537" max="1537" width="41.6640625" customWidth="1"/>
    <col min="1538" max="1545" width="12.109375" customWidth="1"/>
    <col min="1546" max="1547" width="15.88671875" customWidth="1"/>
    <col min="1793" max="1793" width="41.6640625" customWidth="1"/>
    <col min="1794" max="1801" width="12.109375" customWidth="1"/>
    <col min="1802" max="1803" width="15.88671875" customWidth="1"/>
    <col min="2049" max="2049" width="41.6640625" customWidth="1"/>
    <col min="2050" max="2057" width="12.109375" customWidth="1"/>
    <col min="2058" max="2059" width="15.88671875" customWidth="1"/>
    <col min="2305" max="2305" width="41.6640625" customWidth="1"/>
    <col min="2306" max="2313" width="12.109375" customWidth="1"/>
    <col min="2314" max="2315" width="15.88671875" customWidth="1"/>
    <col min="2561" max="2561" width="41.6640625" customWidth="1"/>
    <col min="2562" max="2569" width="12.109375" customWidth="1"/>
    <col min="2570" max="2571" width="15.88671875" customWidth="1"/>
    <col min="2817" max="2817" width="41.6640625" customWidth="1"/>
    <col min="2818" max="2825" width="12.109375" customWidth="1"/>
    <col min="2826" max="2827" width="15.88671875" customWidth="1"/>
    <col min="3073" max="3073" width="41.6640625" customWidth="1"/>
    <col min="3074" max="3081" width="12.109375" customWidth="1"/>
    <col min="3082" max="3083" width="15.88671875" customWidth="1"/>
    <col min="3329" max="3329" width="41.6640625" customWidth="1"/>
    <col min="3330" max="3337" width="12.109375" customWidth="1"/>
    <col min="3338" max="3339" width="15.88671875" customWidth="1"/>
    <col min="3585" max="3585" width="41.6640625" customWidth="1"/>
    <col min="3586" max="3593" width="12.109375" customWidth="1"/>
    <col min="3594" max="3595" width="15.88671875" customWidth="1"/>
    <col min="3841" max="3841" width="41.6640625" customWidth="1"/>
    <col min="3842" max="3849" width="12.109375" customWidth="1"/>
    <col min="3850" max="3851" width="15.88671875" customWidth="1"/>
    <col min="4097" max="4097" width="41.6640625" customWidth="1"/>
    <col min="4098" max="4105" width="12.109375" customWidth="1"/>
    <col min="4106" max="4107" width="15.88671875" customWidth="1"/>
    <col min="4353" max="4353" width="41.6640625" customWidth="1"/>
    <col min="4354" max="4361" width="12.109375" customWidth="1"/>
    <col min="4362" max="4363" width="15.88671875" customWidth="1"/>
    <col min="4609" max="4609" width="41.6640625" customWidth="1"/>
    <col min="4610" max="4617" width="12.109375" customWidth="1"/>
    <col min="4618" max="4619" width="15.88671875" customWidth="1"/>
    <col min="4865" max="4865" width="41.6640625" customWidth="1"/>
    <col min="4866" max="4873" width="12.109375" customWidth="1"/>
    <col min="4874" max="4875" width="15.88671875" customWidth="1"/>
    <col min="5121" max="5121" width="41.6640625" customWidth="1"/>
    <col min="5122" max="5129" width="12.109375" customWidth="1"/>
    <col min="5130" max="5131" width="15.88671875" customWidth="1"/>
    <col min="5377" max="5377" width="41.6640625" customWidth="1"/>
    <col min="5378" max="5385" width="12.109375" customWidth="1"/>
    <col min="5386" max="5387" width="15.88671875" customWidth="1"/>
    <col min="5633" max="5633" width="41.6640625" customWidth="1"/>
    <col min="5634" max="5641" width="12.109375" customWidth="1"/>
    <col min="5642" max="5643" width="15.88671875" customWidth="1"/>
    <col min="5889" max="5889" width="41.6640625" customWidth="1"/>
    <col min="5890" max="5897" width="12.109375" customWidth="1"/>
    <col min="5898" max="5899" width="15.88671875" customWidth="1"/>
    <col min="6145" max="6145" width="41.6640625" customWidth="1"/>
    <col min="6146" max="6153" width="12.109375" customWidth="1"/>
    <col min="6154" max="6155" width="15.88671875" customWidth="1"/>
    <col min="6401" max="6401" width="41.6640625" customWidth="1"/>
    <col min="6402" max="6409" width="12.109375" customWidth="1"/>
    <col min="6410" max="6411" width="15.88671875" customWidth="1"/>
    <col min="6657" max="6657" width="41.6640625" customWidth="1"/>
    <col min="6658" max="6665" width="12.109375" customWidth="1"/>
    <col min="6666" max="6667" width="15.88671875" customWidth="1"/>
    <col min="6913" max="6913" width="41.6640625" customWidth="1"/>
    <col min="6914" max="6921" width="12.109375" customWidth="1"/>
    <col min="6922" max="6923" width="15.88671875" customWidth="1"/>
    <col min="7169" max="7169" width="41.6640625" customWidth="1"/>
    <col min="7170" max="7177" width="12.109375" customWidth="1"/>
    <col min="7178" max="7179" width="15.88671875" customWidth="1"/>
    <col min="7425" max="7425" width="41.6640625" customWidth="1"/>
    <col min="7426" max="7433" width="12.109375" customWidth="1"/>
    <col min="7434" max="7435" width="15.88671875" customWidth="1"/>
    <col min="7681" max="7681" width="41.6640625" customWidth="1"/>
    <col min="7682" max="7689" width="12.109375" customWidth="1"/>
    <col min="7690" max="7691" width="15.88671875" customWidth="1"/>
    <col min="7937" max="7937" width="41.6640625" customWidth="1"/>
    <col min="7938" max="7945" width="12.109375" customWidth="1"/>
    <col min="7946" max="7947" width="15.88671875" customWidth="1"/>
    <col min="8193" max="8193" width="41.6640625" customWidth="1"/>
    <col min="8194" max="8201" width="12.109375" customWidth="1"/>
    <col min="8202" max="8203" width="15.88671875" customWidth="1"/>
    <col min="8449" max="8449" width="41.6640625" customWidth="1"/>
    <col min="8450" max="8457" width="12.109375" customWidth="1"/>
    <col min="8458" max="8459" width="15.88671875" customWidth="1"/>
    <col min="8705" max="8705" width="41.6640625" customWidth="1"/>
    <col min="8706" max="8713" width="12.109375" customWidth="1"/>
    <col min="8714" max="8715" width="15.88671875" customWidth="1"/>
    <col min="8961" max="8961" width="41.6640625" customWidth="1"/>
    <col min="8962" max="8969" width="12.109375" customWidth="1"/>
    <col min="8970" max="8971" width="15.88671875" customWidth="1"/>
    <col min="9217" max="9217" width="41.6640625" customWidth="1"/>
    <col min="9218" max="9225" width="12.109375" customWidth="1"/>
    <col min="9226" max="9227" width="15.88671875" customWidth="1"/>
    <col min="9473" max="9473" width="41.6640625" customWidth="1"/>
    <col min="9474" max="9481" width="12.109375" customWidth="1"/>
    <col min="9482" max="9483" width="15.88671875" customWidth="1"/>
    <col min="9729" max="9729" width="41.6640625" customWidth="1"/>
    <col min="9730" max="9737" width="12.109375" customWidth="1"/>
    <col min="9738" max="9739" width="15.88671875" customWidth="1"/>
    <col min="9985" max="9985" width="41.6640625" customWidth="1"/>
    <col min="9986" max="9993" width="12.109375" customWidth="1"/>
    <col min="9994" max="9995" width="15.88671875" customWidth="1"/>
    <col min="10241" max="10241" width="41.6640625" customWidth="1"/>
    <col min="10242" max="10249" width="12.109375" customWidth="1"/>
    <col min="10250" max="10251" width="15.88671875" customWidth="1"/>
    <col min="10497" max="10497" width="41.6640625" customWidth="1"/>
    <col min="10498" max="10505" width="12.109375" customWidth="1"/>
    <col min="10506" max="10507" width="15.88671875" customWidth="1"/>
    <col min="10753" max="10753" width="41.6640625" customWidth="1"/>
    <col min="10754" max="10761" width="12.109375" customWidth="1"/>
    <col min="10762" max="10763" width="15.88671875" customWidth="1"/>
    <col min="11009" max="11009" width="41.6640625" customWidth="1"/>
    <col min="11010" max="11017" width="12.109375" customWidth="1"/>
    <col min="11018" max="11019" width="15.88671875" customWidth="1"/>
    <col min="11265" max="11265" width="41.6640625" customWidth="1"/>
    <col min="11266" max="11273" width="12.109375" customWidth="1"/>
    <col min="11274" max="11275" width="15.88671875" customWidth="1"/>
    <col min="11521" max="11521" width="41.6640625" customWidth="1"/>
    <col min="11522" max="11529" width="12.109375" customWidth="1"/>
    <col min="11530" max="11531" width="15.88671875" customWidth="1"/>
    <col min="11777" max="11777" width="41.6640625" customWidth="1"/>
    <col min="11778" max="11785" width="12.109375" customWidth="1"/>
    <col min="11786" max="11787" width="15.88671875" customWidth="1"/>
    <col min="12033" max="12033" width="41.6640625" customWidth="1"/>
    <col min="12034" max="12041" width="12.109375" customWidth="1"/>
    <col min="12042" max="12043" width="15.88671875" customWidth="1"/>
    <col min="12289" max="12289" width="41.6640625" customWidth="1"/>
    <col min="12290" max="12297" width="12.109375" customWidth="1"/>
    <col min="12298" max="12299" width="15.88671875" customWidth="1"/>
    <col min="12545" max="12545" width="41.6640625" customWidth="1"/>
    <col min="12546" max="12553" width="12.109375" customWidth="1"/>
    <col min="12554" max="12555" width="15.88671875" customWidth="1"/>
    <col min="12801" max="12801" width="41.6640625" customWidth="1"/>
    <col min="12802" max="12809" width="12.109375" customWidth="1"/>
    <col min="12810" max="12811" width="15.88671875" customWidth="1"/>
    <col min="13057" max="13057" width="41.6640625" customWidth="1"/>
    <col min="13058" max="13065" width="12.109375" customWidth="1"/>
    <col min="13066" max="13067" width="15.88671875" customWidth="1"/>
    <col min="13313" max="13313" width="41.6640625" customWidth="1"/>
    <col min="13314" max="13321" width="12.109375" customWidth="1"/>
    <col min="13322" max="13323" width="15.88671875" customWidth="1"/>
    <col min="13569" max="13569" width="41.6640625" customWidth="1"/>
    <col min="13570" max="13577" width="12.109375" customWidth="1"/>
    <col min="13578" max="13579" width="15.88671875" customWidth="1"/>
    <col min="13825" max="13825" width="41.6640625" customWidth="1"/>
    <col min="13826" max="13833" width="12.109375" customWidth="1"/>
    <col min="13834" max="13835" width="15.88671875" customWidth="1"/>
    <col min="14081" max="14081" width="41.6640625" customWidth="1"/>
    <col min="14082" max="14089" width="12.109375" customWidth="1"/>
    <col min="14090" max="14091" width="15.88671875" customWidth="1"/>
    <col min="14337" max="14337" width="41.6640625" customWidth="1"/>
    <col min="14338" max="14345" width="12.109375" customWidth="1"/>
    <col min="14346" max="14347" width="15.88671875" customWidth="1"/>
    <col min="14593" max="14593" width="41.6640625" customWidth="1"/>
    <col min="14594" max="14601" width="12.109375" customWidth="1"/>
    <col min="14602" max="14603" width="15.88671875" customWidth="1"/>
    <col min="14849" max="14849" width="41.6640625" customWidth="1"/>
    <col min="14850" max="14857" width="12.109375" customWidth="1"/>
    <col min="14858" max="14859" width="15.88671875" customWidth="1"/>
    <col min="15105" max="15105" width="41.6640625" customWidth="1"/>
    <col min="15106" max="15113" width="12.109375" customWidth="1"/>
    <col min="15114" max="15115" width="15.88671875" customWidth="1"/>
    <col min="15361" max="15361" width="41.6640625" customWidth="1"/>
    <col min="15362" max="15369" width="12.109375" customWidth="1"/>
    <col min="15370" max="15371" width="15.88671875" customWidth="1"/>
    <col min="15617" max="15617" width="41.6640625" customWidth="1"/>
    <col min="15618" max="15625" width="12.109375" customWidth="1"/>
    <col min="15626" max="15627" width="15.88671875" customWidth="1"/>
    <col min="15873" max="15873" width="41.6640625" customWidth="1"/>
    <col min="15874" max="15881" width="12.109375" customWidth="1"/>
    <col min="15882" max="15883" width="15.88671875" customWidth="1"/>
    <col min="16129" max="16129" width="41.6640625" customWidth="1"/>
    <col min="16130" max="16137" width="12.109375" customWidth="1"/>
    <col min="16138" max="16139" width="15.88671875" customWidth="1"/>
  </cols>
  <sheetData>
    <row r="1" spans="1:11" x14ac:dyDescent="0.3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x14ac:dyDescent="0.3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x14ac:dyDescent="0.3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15.6" x14ac:dyDescent="0.3">
      <c r="A4" s="45"/>
    </row>
    <row r="5" spans="1:11" ht="16.8" x14ac:dyDescent="0.3">
      <c r="A5" s="295" t="s">
        <v>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</row>
    <row r="6" spans="1:11" ht="15.6" x14ac:dyDescent="0.3">
      <c r="A6" s="290" t="s">
        <v>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</row>
    <row r="7" spans="1:11" ht="15.6" x14ac:dyDescent="0.3">
      <c r="A7" s="290" t="s">
        <v>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</row>
    <row r="8" spans="1:11" ht="15.6" x14ac:dyDescent="0.3">
      <c r="A8" s="290" t="s">
        <v>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</row>
    <row r="9" spans="1:11" ht="15.6" x14ac:dyDescent="0.3">
      <c r="A9" s="290" t="s">
        <v>7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</row>
    <row r="10" spans="1:11" ht="15.6" x14ac:dyDescent="0.3">
      <c r="A10" s="46"/>
    </row>
    <row r="11" spans="1:11" ht="62.4" x14ac:dyDescent="0.3">
      <c r="A11" s="47" t="s">
        <v>236</v>
      </c>
      <c r="B11" s="397" t="s">
        <v>237</v>
      </c>
      <c r="C11" s="397"/>
      <c r="D11" s="397"/>
      <c r="E11" s="397"/>
      <c r="F11" s="397"/>
      <c r="G11" s="397"/>
      <c r="H11" s="397"/>
      <c r="I11" s="397"/>
      <c r="J11" s="397"/>
      <c r="K11" s="397"/>
    </row>
    <row r="12" spans="1:11" ht="15.6" x14ac:dyDescent="0.3">
      <c r="A12" s="47"/>
      <c r="B12" s="48"/>
      <c r="K12" s="26"/>
    </row>
    <row r="13" spans="1:11" ht="15.6" x14ac:dyDescent="0.3">
      <c r="A13" s="47" t="s">
        <v>10</v>
      </c>
      <c r="B13" s="392" t="s">
        <v>238</v>
      </c>
      <c r="C13" s="392"/>
      <c r="D13" s="392"/>
      <c r="E13" s="392"/>
      <c r="F13" s="392"/>
      <c r="G13" s="392"/>
      <c r="H13" s="392"/>
      <c r="I13" s="392"/>
      <c r="J13" s="392"/>
      <c r="K13" s="392"/>
    </row>
    <row r="14" spans="1:11" ht="15.6" x14ac:dyDescent="0.3">
      <c r="A14" s="46"/>
      <c r="K14" s="26"/>
    </row>
    <row r="15" spans="1:11" ht="16.2" thickBot="1" x14ac:dyDescent="0.35">
      <c r="A15" s="296" t="s">
        <v>11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</row>
    <row r="16" spans="1:11" ht="15" thickBot="1" x14ac:dyDescent="0.35">
      <c r="A16" s="297" t="s">
        <v>12</v>
      </c>
      <c r="B16" s="297" t="s">
        <v>13</v>
      </c>
      <c r="C16" s="49" t="s">
        <v>14</v>
      </c>
      <c r="D16" s="300" t="s">
        <v>16</v>
      </c>
      <c r="E16" s="301"/>
      <c r="F16" s="301"/>
      <c r="G16" s="301"/>
      <c r="H16" s="301"/>
      <c r="I16" s="301"/>
      <c r="J16" s="301"/>
      <c r="K16" s="302"/>
    </row>
    <row r="17" spans="1:12" ht="26.4" customHeight="1" thickBot="1" x14ac:dyDescent="0.35">
      <c r="A17" s="298"/>
      <c r="B17" s="298"/>
      <c r="C17" s="50" t="s">
        <v>15</v>
      </c>
      <c r="D17" s="300" t="s">
        <v>17</v>
      </c>
      <c r="E17" s="301"/>
      <c r="F17" s="302"/>
      <c r="G17" s="297" t="s">
        <v>18</v>
      </c>
      <c r="H17" s="297" t="s">
        <v>19</v>
      </c>
      <c r="I17" s="297" t="s">
        <v>20</v>
      </c>
      <c r="J17" s="300" t="s">
        <v>21</v>
      </c>
      <c r="K17" s="302"/>
    </row>
    <row r="18" spans="1:12" ht="93" thickBot="1" x14ac:dyDescent="0.35">
      <c r="A18" s="299"/>
      <c r="B18" s="299"/>
      <c r="C18" s="51"/>
      <c r="D18" s="52" t="s">
        <v>22</v>
      </c>
      <c r="E18" s="52" t="s">
        <v>23</v>
      </c>
      <c r="F18" s="52" t="s">
        <v>274</v>
      </c>
      <c r="G18" s="299"/>
      <c r="H18" s="299"/>
      <c r="I18" s="299"/>
      <c r="J18" s="52" t="s">
        <v>275</v>
      </c>
      <c r="K18" s="52" t="s">
        <v>26</v>
      </c>
    </row>
    <row r="19" spans="1:12" ht="15" thickBot="1" x14ac:dyDescent="0.35">
      <c r="A19" s="53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</row>
    <row r="20" spans="1:12" ht="15" thickBot="1" x14ac:dyDescent="0.35">
      <c r="A20" s="155"/>
      <c r="B20" s="119"/>
      <c r="C20" s="119"/>
      <c r="D20" s="119"/>
      <c r="E20" s="119"/>
      <c r="F20" s="119"/>
      <c r="G20" s="119"/>
      <c r="H20" s="119"/>
      <c r="I20" s="119"/>
      <c r="J20" s="119"/>
      <c r="K20" s="50"/>
    </row>
    <row r="21" spans="1:12" x14ac:dyDescent="0.3">
      <c r="A21" s="303" t="s">
        <v>276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5"/>
    </row>
    <row r="22" spans="1:12" ht="15" thickBot="1" x14ac:dyDescent="0.35">
      <c r="A22" s="306" t="s">
        <v>28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8"/>
    </row>
    <row r="23" spans="1:12" ht="53.4" thickBot="1" x14ac:dyDescent="0.35">
      <c r="A23" s="54" t="s">
        <v>29</v>
      </c>
      <c r="B23" s="52">
        <v>101</v>
      </c>
      <c r="C23" s="55">
        <v>129</v>
      </c>
      <c r="D23" s="55"/>
      <c r="E23" s="55"/>
      <c r="F23" s="55"/>
      <c r="G23" s="55">
        <v>16</v>
      </c>
      <c r="H23" s="55"/>
      <c r="I23" s="55"/>
      <c r="J23" s="55">
        <v>4</v>
      </c>
      <c r="K23" s="55">
        <v>109</v>
      </c>
      <c r="L23">
        <f>C49/G23</f>
        <v>5.5</v>
      </c>
    </row>
    <row r="24" spans="1:12" ht="40.200000000000003" thickBot="1" x14ac:dyDescent="0.35">
      <c r="A24" s="54" t="s">
        <v>277</v>
      </c>
      <c r="B24" s="52">
        <v>102</v>
      </c>
      <c r="C24" s="55"/>
      <c r="D24" s="55"/>
      <c r="E24" s="55"/>
      <c r="F24" s="55"/>
      <c r="G24" s="55"/>
      <c r="H24" s="55"/>
      <c r="I24" s="55"/>
      <c r="J24" s="55"/>
      <c r="K24" s="55"/>
    </row>
    <row r="25" spans="1:12" ht="40.200000000000003" thickBot="1" x14ac:dyDescent="0.35">
      <c r="A25" s="54" t="s">
        <v>278</v>
      </c>
      <c r="B25" s="52">
        <v>103</v>
      </c>
      <c r="C25" s="55">
        <v>3</v>
      </c>
      <c r="D25" s="55"/>
      <c r="E25" s="55"/>
      <c r="F25" s="55"/>
      <c r="G25" s="55">
        <v>3</v>
      </c>
      <c r="H25" s="55"/>
      <c r="I25" s="55"/>
      <c r="J25" s="55"/>
      <c r="K25" s="55"/>
    </row>
    <row r="26" spans="1:12" ht="53.4" thickBot="1" x14ac:dyDescent="0.35">
      <c r="A26" s="54" t="s">
        <v>279</v>
      </c>
      <c r="B26" s="52">
        <v>104</v>
      </c>
      <c r="C26" s="55"/>
      <c r="D26" s="55"/>
      <c r="E26" s="55"/>
      <c r="F26" s="55"/>
      <c r="G26" s="55"/>
      <c r="H26" s="55"/>
      <c r="I26" s="55"/>
      <c r="J26" s="55"/>
      <c r="K26" s="55"/>
    </row>
    <row r="27" spans="1:12" ht="66.599999999999994" thickBot="1" x14ac:dyDescent="0.35">
      <c r="A27" s="54" t="s">
        <v>280</v>
      </c>
      <c r="B27" s="52">
        <v>105</v>
      </c>
      <c r="C27" s="55"/>
      <c r="D27" s="55"/>
      <c r="E27" s="55"/>
      <c r="F27" s="55"/>
      <c r="G27" s="55"/>
      <c r="H27" s="55"/>
      <c r="I27" s="55"/>
      <c r="J27" s="55"/>
      <c r="K27" s="55"/>
    </row>
    <row r="28" spans="1:12" ht="53.4" thickBot="1" x14ac:dyDescent="0.35">
      <c r="A28" s="54" t="s">
        <v>34</v>
      </c>
      <c r="B28" s="52">
        <v>106</v>
      </c>
      <c r="C28" s="55"/>
      <c r="D28" s="55"/>
      <c r="E28" s="55"/>
      <c r="F28" s="55"/>
      <c r="G28" s="55"/>
      <c r="H28" s="55"/>
      <c r="I28" s="55"/>
      <c r="J28" s="55"/>
      <c r="K28" s="55"/>
    </row>
    <row r="29" spans="1:12" ht="27" thickBot="1" x14ac:dyDescent="0.35">
      <c r="A29" s="54" t="s">
        <v>281</v>
      </c>
      <c r="B29" s="52">
        <v>107</v>
      </c>
      <c r="C29" s="56"/>
      <c r="D29" s="55"/>
      <c r="E29" s="55"/>
      <c r="F29" s="55"/>
      <c r="G29" s="55"/>
      <c r="H29" s="55"/>
      <c r="I29" s="55"/>
      <c r="J29" s="55"/>
      <c r="K29" s="55"/>
    </row>
    <row r="30" spans="1:12" ht="27" thickBot="1" x14ac:dyDescent="0.35">
      <c r="A30" s="54" t="s">
        <v>282</v>
      </c>
      <c r="B30" s="52">
        <v>108</v>
      </c>
      <c r="C30" s="56"/>
      <c r="D30" s="55"/>
      <c r="E30" s="55"/>
      <c r="F30" s="55"/>
      <c r="G30" s="55"/>
      <c r="H30" s="55"/>
      <c r="I30" s="55"/>
      <c r="J30" s="55"/>
      <c r="K30" s="55"/>
    </row>
    <row r="31" spans="1:12" ht="40.200000000000003" thickBot="1" x14ac:dyDescent="0.35">
      <c r="A31" s="54" t="s">
        <v>283</v>
      </c>
      <c r="B31" s="52">
        <v>109</v>
      </c>
      <c r="C31" s="56"/>
      <c r="D31" s="55"/>
      <c r="E31" s="55"/>
      <c r="F31" s="55"/>
      <c r="G31" s="55"/>
      <c r="H31" s="55"/>
      <c r="I31" s="55"/>
      <c r="J31" s="55"/>
      <c r="K31" s="55"/>
    </row>
    <row r="32" spans="1:12" ht="27" thickBot="1" x14ac:dyDescent="0.35">
      <c r="A32" s="54" t="s">
        <v>284</v>
      </c>
      <c r="B32" s="52">
        <v>110</v>
      </c>
      <c r="C32" s="55">
        <v>129</v>
      </c>
      <c r="D32" s="55"/>
      <c r="E32" s="55"/>
      <c r="F32" s="55"/>
      <c r="G32" s="55">
        <v>16</v>
      </c>
      <c r="H32" s="55"/>
      <c r="I32" s="55"/>
      <c r="J32" s="55">
        <v>4</v>
      </c>
      <c r="K32" s="55">
        <v>109</v>
      </c>
    </row>
    <row r="33" spans="1:11" ht="53.4" thickBot="1" x14ac:dyDescent="0.35">
      <c r="A33" s="54" t="s">
        <v>285</v>
      </c>
      <c r="B33" s="52">
        <v>111</v>
      </c>
      <c r="C33" s="55">
        <v>3</v>
      </c>
      <c r="D33" s="55"/>
      <c r="E33" s="55"/>
      <c r="F33" s="55"/>
      <c r="G33" s="55">
        <v>3</v>
      </c>
      <c r="H33" s="55"/>
      <c r="I33" s="55"/>
      <c r="J33" s="55">
        <v>0</v>
      </c>
      <c r="K33" s="55">
        <v>0</v>
      </c>
    </row>
    <row r="34" spans="1:11" ht="40.200000000000003" thickBot="1" x14ac:dyDescent="0.35">
      <c r="A34" s="54" t="s">
        <v>286</v>
      </c>
      <c r="B34" s="52">
        <v>112</v>
      </c>
      <c r="C34" s="55"/>
      <c r="D34" s="55"/>
      <c r="E34" s="55"/>
      <c r="F34" s="55"/>
      <c r="G34" s="55"/>
      <c r="H34" s="55">
        <v>0</v>
      </c>
      <c r="I34" s="55">
        <v>0</v>
      </c>
      <c r="J34" s="55">
        <v>0</v>
      </c>
      <c r="K34" s="55">
        <v>0</v>
      </c>
    </row>
    <row r="35" spans="1:11" ht="40.200000000000003" thickBot="1" x14ac:dyDescent="0.35">
      <c r="A35" s="54" t="s">
        <v>287</v>
      </c>
      <c r="B35" s="52">
        <v>113</v>
      </c>
      <c r="C35" s="55"/>
      <c r="D35" s="55"/>
      <c r="E35" s="55"/>
      <c r="F35" s="55"/>
      <c r="G35" s="55"/>
      <c r="H35" s="55">
        <v>0</v>
      </c>
      <c r="I35" s="55">
        <v>0</v>
      </c>
      <c r="J35" s="55">
        <v>0</v>
      </c>
      <c r="K35" s="55">
        <v>0</v>
      </c>
    </row>
    <row r="36" spans="1:11" ht="40.200000000000003" thickBot="1" x14ac:dyDescent="0.35">
      <c r="A36" s="54" t="s">
        <v>288</v>
      </c>
      <c r="B36" s="52">
        <v>114</v>
      </c>
      <c r="C36" s="55">
        <v>129</v>
      </c>
      <c r="D36" s="55"/>
      <c r="E36" s="55"/>
      <c r="F36" s="55"/>
      <c r="G36" s="55">
        <v>16</v>
      </c>
      <c r="H36" s="55"/>
      <c r="I36" s="55"/>
      <c r="J36" s="55">
        <v>4</v>
      </c>
      <c r="K36" s="55">
        <v>109</v>
      </c>
    </row>
    <row r="37" spans="1:11" x14ac:dyDescent="0.3">
      <c r="A37" s="57" t="s">
        <v>289</v>
      </c>
      <c r="B37" s="297">
        <v>115</v>
      </c>
      <c r="C37" s="309"/>
      <c r="D37" s="309"/>
      <c r="E37" s="309"/>
      <c r="F37" s="309"/>
      <c r="G37" s="309"/>
      <c r="H37" s="309"/>
      <c r="I37" s="309"/>
      <c r="J37" s="309"/>
      <c r="K37" s="309"/>
    </row>
    <row r="38" spans="1:11" ht="15" thickBot="1" x14ac:dyDescent="0.35">
      <c r="A38" s="58" t="s">
        <v>44</v>
      </c>
      <c r="B38" s="299"/>
      <c r="C38" s="310"/>
      <c r="D38" s="310"/>
      <c r="E38" s="310"/>
      <c r="F38" s="310"/>
      <c r="G38" s="310"/>
      <c r="H38" s="310"/>
      <c r="I38" s="310"/>
      <c r="J38" s="310"/>
      <c r="K38" s="310"/>
    </row>
    <row r="39" spans="1:11" ht="15" thickBot="1" x14ac:dyDescent="0.35">
      <c r="A39" s="54" t="s">
        <v>45</v>
      </c>
      <c r="B39" s="52">
        <v>116</v>
      </c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5" thickBot="1" x14ac:dyDescent="0.35">
      <c r="A40" s="54" t="s">
        <v>46</v>
      </c>
      <c r="B40" s="52">
        <v>121</v>
      </c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15" thickBot="1" x14ac:dyDescent="0.35">
      <c r="A41" s="54" t="s">
        <v>47</v>
      </c>
      <c r="B41" s="52">
        <v>122</v>
      </c>
      <c r="C41" s="55"/>
      <c r="D41" s="55"/>
      <c r="E41" s="55"/>
      <c r="F41" s="55"/>
      <c r="G41" s="55"/>
      <c r="H41" s="55"/>
      <c r="I41" s="55"/>
      <c r="J41" s="55"/>
      <c r="K41" s="55"/>
    </row>
    <row r="42" spans="1:11" x14ac:dyDescent="0.3">
      <c r="A42" s="57" t="s">
        <v>48</v>
      </c>
      <c r="B42" s="297">
        <v>123</v>
      </c>
      <c r="C42" s="309"/>
      <c r="D42" s="309"/>
      <c r="E42" s="309"/>
      <c r="F42" s="309"/>
      <c r="G42" s="309"/>
      <c r="H42" s="309"/>
      <c r="I42" s="309"/>
      <c r="J42" s="309"/>
      <c r="K42" s="309"/>
    </row>
    <row r="43" spans="1:11" ht="15" thickBot="1" x14ac:dyDescent="0.35">
      <c r="A43" s="58" t="s">
        <v>49</v>
      </c>
      <c r="B43" s="299"/>
      <c r="C43" s="310"/>
      <c r="D43" s="310"/>
      <c r="E43" s="310"/>
      <c r="F43" s="310"/>
      <c r="G43" s="310"/>
      <c r="H43" s="310"/>
      <c r="I43" s="310"/>
      <c r="J43" s="310"/>
      <c r="K43" s="310"/>
    </row>
    <row r="44" spans="1:11" ht="27" thickBot="1" x14ac:dyDescent="0.35">
      <c r="A44" s="58" t="s">
        <v>50</v>
      </c>
      <c r="B44" s="52">
        <v>124</v>
      </c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40.200000000000003" thickBot="1" x14ac:dyDescent="0.35">
      <c r="A45" s="58" t="s">
        <v>51</v>
      </c>
      <c r="B45" s="52">
        <v>125</v>
      </c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5" thickBot="1" x14ac:dyDescent="0.35">
      <c r="A46" s="54" t="s">
        <v>52</v>
      </c>
      <c r="B46" s="52">
        <v>126</v>
      </c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40.200000000000003" thickBot="1" x14ac:dyDescent="0.35">
      <c r="A47" s="54" t="s">
        <v>290</v>
      </c>
      <c r="B47" s="52">
        <v>127</v>
      </c>
      <c r="C47" s="55"/>
      <c r="D47" s="55"/>
      <c r="E47" s="55"/>
      <c r="F47" s="55"/>
      <c r="G47" s="55"/>
      <c r="H47" s="55"/>
      <c r="I47" s="55"/>
      <c r="J47" s="55">
        <v>0</v>
      </c>
      <c r="K47" s="55">
        <v>0</v>
      </c>
    </row>
    <row r="48" spans="1:11" ht="15" thickBot="1" x14ac:dyDescent="0.35">
      <c r="A48" s="311" t="s">
        <v>291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3"/>
    </row>
    <row r="49" spans="1:11" ht="15" thickBot="1" x14ac:dyDescent="0.35">
      <c r="A49" s="54" t="s">
        <v>292</v>
      </c>
      <c r="B49" s="52">
        <v>201</v>
      </c>
      <c r="C49" s="55">
        <v>88</v>
      </c>
      <c r="D49" s="55"/>
      <c r="E49" s="55"/>
      <c r="F49" s="55"/>
      <c r="G49" s="55">
        <v>88</v>
      </c>
      <c r="H49" s="55"/>
      <c r="I49" s="55"/>
      <c r="J49" s="55">
        <v>0</v>
      </c>
      <c r="K49" s="55">
        <v>0</v>
      </c>
    </row>
    <row r="50" spans="1:11" ht="53.4" thickBot="1" x14ac:dyDescent="0.35">
      <c r="A50" s="58" t="s">
        <v>293</v>
      </c>
      <c r="B50" s="52">
        <v>202</v>
      </c>
      <c r="C50" s="55"/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</row>
    <row r="51" spans="1:11" ht="53.4" thickBot="1" x14ac:dyDescent="0.35">
      <c r="A51" s="58" t="s">
        <v>294</v>
      </c>
      <c r="B51" s="52">
        <v>203</v>
      </c>
      <c r="C51" s="55">
        <v>4</v>
      </c>
      <c r="D51" s="55"/>
      <c r="E51" s="55"/>
      <c r="F51" s="55"/>
      <c r="G51" s="55">
        <v>4</v>
      </c>
      <c r="H51" s="55"/>
      <c r="I51" s="55"/>
      <c r="J51" s="55">
        <v>0</v>
      </c>
      <c r="K51" s="55">
        <v>0</v>
      </c>
    </row>
    <row r="52" spans="1:11" ht="27" thickBot="1" x14ac:dyDescent="0.35">
      <c r="A52" s="58" t="s">
        <v>295</v>
      </c>
      <c r="B52" s="52">
        <v>204</v>
      </c>
      <c r="C52" s="55"/>
      <c r="D52" s="55"/>
      <c r="E52" s="55"/>
      <c r="F52" s="55"/>
      <c r="G52" s="55"/>
      <c r="H52" s="55">
        <v>0</v>
      </c>
      <c r="I52" s="55">
        <v>0</v>
      </c>
      <c r="J52" s="55">
        <v>0</v>
      </c>
      <c r="K52" s="55">
        <v>0</v>
      </c>
    </row>
    <row r="53" spans="1:11" ht="40.200000000000003" thickBot="1" x14ac:dyDescent="0.35">
      <c r="A53" s="58" t="s">
        <v>296</v>
      </c>
      <c r="B53" s="52">
        <v>205</v>
      </c>
      <c r="C53" s="55"/>
      <c r="D53" s="55"/>
      <c r="E53" s="55"/>
      <c r="F53" s="55"/>
      <c r="G53" s="55"/>
      <c r="H53" s="55">
        <v>0</v>
      </c>
      <c r="I53" s="55">
        <v>0</v>
      </c>
      <c r="J53" s="55">
        <v>0</v>
      </c>
      <c r="K53" s="55">
        <v>0</v>
      </c>
    </row>
    <row r="54" spans="1:11" ht="27" thickBot="1" x14ac:dyDescent="0.35">
      <c r="A54" s="58" t="s">
        <v>297</v>
      </c>
      <c r="B54" s="52">
        <v>206</v>
      </c>
      <c r="C54" s="55">
        <v>88</v>
      </c>
      <c r="D54" s="55"/>
      <c r="E54" s="55"/>
      <c r="F54" s="55"/>
      <c r="G54" s="55">
        <v>88</v>
      </c>
      <c r="H54" s="55"/>
      <c r="I54" s="55"/>
      <c r="J54" s="55">
        <v>0</v>
      </c>
      <c r="K54" s="55">
        <v>0</v>
      </c>
    </row>
    <row r="55" spans="1:11" x14ac:dyDescent="0.3">
      <c r="A55" s="57" t="s">
        <v>298</v>
      </c>
      <c r="B55" s="297">
        <v>207</v>
      </c>
      <c r="C55" s="309"/>
      <c r="D55" s="309"/>
      <c r="E55" s="309"/>
      <c r="F55" s="309"/>
      <c r="G55" s="309"/>
      <c r="H55" s="309"/>
      <c r="I55" s="309"/>
      <c r="J55" s="309">
        <v>0</v>
      </c>
      <c r="K55" s="309">
        <v>0</v>
      </c>
    </row>
    <row r="56" spans="1:11" ht="15" thickBot="1" x14ac:dyDescent="0.35">
      <c r="A56" s="58" t="s">
        <v>62</v>
      </c>
      <c r="B56" s="299"/>
      <c r="C56" s="310"/>
      <c r="D56" s="310"/>
      <c r="E56" s="310"/>
      <c r="F56" s="310"/>
      <c r="G56" s="310"/>
      <c r="H56" s="310"/>
      <c r="I56" s="310"/>
      <c r="J56" s="310"/>
      <c r="K56" s="310"/>
    </row>
    <row r="57" spans="1:11" ht="15" thickBot="1" x14ac:dyDescent="0.35">
      <c r="A57" s="54" t="s">
        <v>63</v>
      </c>
      <c r="B57" s="52">
        <v>208</v>
      </c>
      <c r="C57" s="55"/>
      <c r="D57" s="55"/>
      <c r="E57" s="55"/>
      <c r="F57" s="55"/>
      <c r="G57" s="55"/>
      <c r="H57" s="55"/>
      <c r="I57" s="55"/>
      <c r="J57" s="55">
        <v>0</v>
      </c>
      <c r="K57" s="55">
        <v>0</v>
      </c>
    </row>
    <row r="58" spans="1:11" ht="40.200000000000003" thickBot="1" x14ac:dyDescent="0.35">
      <c r="A58" s="54" t="s">
        <v>64</v>
      </c>
      <c r="B58" s="52">
        <v>209</v>
      </c>
      <c r="C58" s="55"/>
      <c r="D58" s="55"/>
      <c r="E58" s="55"/>
      <c r="F58" s="55"/>
      <c r="G58" s="55"/>
      <c r="H58" s="55"/>
      <c r="I58" s="55"/>
      <c r="J58" s="55">
        <v>0</v>
      </c>
      <c r="K58" s="55">
        <v>0</v>
      </c>
    </row>
    <row r="59" spans="1:11" x14ac:dyDescent="0.3">
      <c r="A59" s="57" t="s">
        <v>65</v>
      </c>
      <c r="B59" s="297" t="s">
        <v>67</v>
      </c>
      <c r="C59" s="309"/>
      <c r="D59" s="309"/>
      <c r="E59" s="309"/>
      <c r="F59" s="309"/>
      <c r="G59" s="309"/>
      <c r="H59" s="309"/>
      <c r="I59" s="309"/>
      <c r="J59" s="309">
        <v>0</v>
      </c>
      <c r="K59" s="309">
        <v>0</v>
      </c>
    </row>
    <row r="60" spans="1:11" ht="27" thickBot="1" x14ac:dyDescent="0.35">
      <c r="A60" s="58" t="s">
        <v>66</v>
      </c>
      <c r="B60" s="299"/>
      <c r="C60" s="310"/>
      <c r="D60" s="310"/>
      <c r="E60" s="310"/>
      <c r="F60" s="310"/>
      <c r="G60" s="310"/>
      <c r="H60" s="310"/>
      <c r="I60" s="310"/>
      <c r="J60" s="310"/>
      <c r="K60" s="310"/>
    </row>
    <row r="61" spans="1:11" ht="15" thickBot="1" x14ac:dyDescent="0.35">
      <c r="A61" s="54" t="s">
        <v>68</v>
      </c>
      <c r="B61" s="52">
        <v>211</v>
      </c>
      <c r="C61" s="55"/>
      <c r="D61" s="55"/>
      <c r="E61" s="55"/>
      <c r="F61" s="55"/>
      <c r="G61" s="55"/>
      <c r="H61" s="55"/>
      <c r="I61" s="55"/>
      <c r="J61" s="55">
        <v>0</v>
      </c>
      <c r="K61" s="55">
        <v>0</v>
      </c>
    </row>
    <row r="62" spans="1:11" ht="27" thickBot="1" x14ac:dyDescent="0.35">
      <c r="A62" s="58" t="s">
        <v>69</v>
      </c>
      <c r="B62" s="52" t="s">
        <v>70</v>
      </c>
      <c r="C62" s="55">
        <v>2</v>
      </c>
      <c r="D62" s="55"/>
      <c r="E62" s="55"/>
      <c r="F62" s="55"/>
      <c r="G62" s="55">
        <v>2</v>
      </c>
      <c r="H62" s="55"/>
      <c r="I62" s="55"/>
      <c r="J62" s="55">
        <v>0</v>
      </c>
      <c r="K62" s="55">
        <v>0</v>
      </c>
    </row>
    <row r="63" spans="1:11" ht="27" thickBot="1" x14ac:dyDescent="0.35">
      <c r="A63" s="54" t="s">
        <v>71</v>
      </c>
      <c r="B63" s="52">
        <v>213</v>
      </c>
      <c r="C63" s="55"/>
      <c r="D63" s="55"/>
      <c r="E63" s="55"/>
      <c r="F63" s="55"/>
      <c r="G63" s="55"/>
      <c r="H63" s="55"/>
      <c r="I63" s="55"/>
      <c r="J63" s="55">
        <v>0</v>
      </c>
      <c r="K63" s="55">
        <v>0</v>
      </c>
    </row>
    <row r="64" spans="1:11" ht="27" thickBot="1" x14ac:dyDescent="0.35">
      <c r="A64" s="54" t="s">
        <v>72</v>
      </c>
      <c r="B64" s="52">
        <v>214</v>
      </c>
      <c r="C64" s="59"/>
      <c r="D64" s="55"/>
      <c r="E64" s="55"/>
      <c r="F64" s="55"/>
      <c r="G64" s="55"/>
      <c r="H64" s="55"/>
      <c r="I64" s="55"/>
      <c r="J64" s="55">
        <v>0</v>
      </c>
      <c r="K64" s="55">
        <v>0</v>
      </c>
    </row>
    <row r="65" spans="1:12" x14ac:dyDescent="0.3">
      <c r="A65" s="303" t="s">
        <v>299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5"/>
    </row>
    <row r="66" spans="1:12" ht="15" thickBot="1" x14ac:dyDescent="0.35">
      <c r="A66" s="306" t="s">
        <v>74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8"/>
    </row>
    <row r="67" spans="1:12" ht="27" thickBot="1" x14ac:dyDescent="0.35">
      <c r="A67" s="54" t="s">
        <v>75</v>
      </c>
      <c r="B67" s="52">
        <v>301</v>
      </c>
      <c r="C67" s="115">
        <v>106839.12501</v>
      </c>
      <c r="D67" s="55"/>
      <c r="E67" s="55"/>
      <c r="F67" s="55"/>
      <c r="G67" s="115">
        <v>85730.125010000003</v>
      </c>
      <c r="H67" s="55"/>
      <c r="I67" s="55"/>
      <c r="J67" s="115">
        <v>14318.5</v>
      </c>
      <c r="K67" s="55">
        <v>6790.5</v>
      </c>
    </row>
    <row r="68" spans="1:12" ht="53.4" thickBot="1" x14ac:dyDescent="0.35">
      <c r="A68" s="54" t="s">
        <v>300</v>
      </c>
      <c r="B68" s="52">
        <v>302</v>
      </c>
      <c r="C68" s="55"/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</row>
    <row r="69" spans="1:12" ht="53.4" thickBot="1" x14ac:dyDescent="0.35">
      <c r="A69" s="54" t="s">
        <v>301</v>
      </c>
      <c r="B69" s="52">
        <v>303</v>
      </c>
      <c r="C69" s="115">
        <v>20179.49267</v>
      </c>
      <c r="D69" s="55"/>
      <c r="E69" s="55"/>
      <c r="F69" s="55"/>
      <c r="G69" s="115">
        <v>20179.49267</v>
      </c>
      <c r="H69" s="55"/>
      <c r="I69" s="55"/>
      <c r="J69" s="55">
        <v>0</v>
      </c>
      <c r="K69" s="55">
        <v>0</v>
      </c>
    </row>
    <row r="70" spans="1:12" ht="66.599999999999994" thickBot="1" x14ac:dyDescent="0.35">
      <c r="A70" s="54" t="s">
        <v>302</v>
      </c>
      <c r="B70" s="52">
        <v>304</v>
      </c>
      <c r="C70" s="55"/>
      <c r="D70" s="55"/>
      <c r="E70" s="55"/>
      <c r="F70" s="55"/>
      <c r="G70" s="55"/>
      <c r="H70" s="55"/>
      <c r="I70" s="55"/>
      <c r="J70" s="55">
        <v>0</v>
      </c>
      <c r="K70" s="55">
        <v>0</v>
      </c>
    </row>
    <row r="71" spans="1:12" ht="53.4" thickBot="1" x14ac:dyDescent="0.35">
      <c r="A71" s="54" t="s">
        <v>303</v>
      </c>
      <c r="B71" s="52">
        <v>305</v>
      </c>
      <c r="C71" s="55"/>
      <c r="D71" s="55"/>
      <c r="E71" s="55"/>
      <c r="F71" s="55"/>
      <c r="G71" s="55"/>
      <c r="H71" s="55"/>
      <c r="I71" s="55"/>
      <c r="J71" s="55"/>
      <c r="K71" s="55"/>
    </row>
    <row r="72" spans="1:12" ht="53.4" thickBot="1" x14ac:dyDescent="0.35">
      <c r="A72" s="54" t="s">
        <v>80</v>
      </c>
      <c r="B72" s="52">
        <v>306</v>
      </c>
      <c r="C72" s="55"/>
      <c r="D72" s="55"/>
      <c r="E72" s="55"/>
      <c r="F72" s="55"/>
      <c r="G72" s="55"/>
      <c r="H72" s="55"/>
      <c r="I72" s="55"/>
      <c r="J72" s="55">
        <v>0</v>
      </c>
      <c r="K72" s="55">
        <v>0</v>
      </c>
    </row>
    <row r="73" spans="1:12" ht="40.200000000000003" thickBot="1" x14ac:dyDescent="0.35">
      <c r="A73" s="54" t="s">
        <v>304</v>
      </c>
      <c r="B73" s="52">
        <v>307</v>
      </c>
      <c r="C73" s="55"/>
      <c r="D73" s="55"/>
      <c r="E73" s="55"/>
      <c r="F73" s="55"/>
      <c r="G73" s="55"/>
      <c r="H73" s="55">
        <v>0</v>
      </c>
      <c r="I73" s="55">
        <v>0</v>
      </c>
      <c r="J73" s="55">
        <v>0</v>
      </c>
      <c r="K73" s="55">
        <v>0</v>
      </c>
    </row>
    <row r="74" spans="1:12" ht="40.200000000000003" thickBot="1" x14ac:dyDescent="0.35">
      <c r="A74" s="54" t="s">
        <v>305</v>
      </c>
      <c r="B74" s="52">
        <v>308</v>
      </c>
      <c r="C74" s="61"/>
      <c r="D74" s="55"/>
      <c r="E74" s="55"/>
      <c r="F74" s="55"/>
      <c r="G74" s="55"/>
      <c r="H74" s="55">
        <v>0</v>
      </c>
      <c r="I74" s="55">
        <v>0</v>
      </c>
      <c r="J74" s="55">
        <v>0</v>
      </c>
      <c r="K74" s="55">
        <v>0</v>
      </c>
    </row>
    <row r="75" spans="1:12" ht="27" thickBot="1" x14ac:dyDescent="0.35">
      <c r="A75" s="54" t="s">
        <v>306</v>
      </c>
      <c r="B75" s="52">
        <v>309</v>
      </c>
      <c r="C75" s="115">
        <v>80131.084640000015</v>
      </c>
      <c r="D75" s="55"/>
      <c r="E75" s="55"/>
      <c r="F75" s="55"/>
      <c r="G75" s="115">
        <v>59022.084640000008</v>
      </c>
      <c r="H75" s="55"/>
      <c r="I75" s="55"/>
      <c r="J75" s="115">
        <v>14318.5</v>
      </c>
      <c r="K75" s="55">
        <v>6790.5</v>
      </c>
      <c r="L75">
        <f>G75/C75*100</f>
        <v>73.656914673206899</v>
      </c>
    </row>
    <row r="76" spans="1:12" ht="53.4" thickBot="1" x14ac:dyDescent="0.35">
      <c r="A76" s="54" t="s">
        <v>307</v>
      </c>
      <c r="B76" s="52">
        <v>310</v>
      </c>
      <c r="C76" s="115">
        <v>20060.448670000002</v>
      </c>
      <c r="D76" s="55"/>
      <c r="E76" s="55"/>
      <c r="F76" s="55"/>
      <c r="G76" s="115">
        <v>20060.448670000002</v>
      </c>
      <c r="H76" s="55"/>
      <c r="I76" s="55"/>
      <c r="J76" s="55">
        <v>0</v>
      </c>
      <c r="K76" s="55">
        <v>0</v>
      </c>
    </row>
    <row r="77" spans="1:12" ht="40.200000000000003" thickBot="1" x14ac:dyDescent="0.35">
      <c r="A77" s="54" t="s">
        <v>308</v>
      </c>
      <c r="B77" s="52">
        <v>311</v>
      </c>
      <c r="C77" s="55"/>
      <c r="D77" s="55"/>
      <c r="E77" s="55"/>
      <c r="F77" s="55"/>
      <c r="G77" s="55"/>
      <c r="H77" s="55">
        <v>0</v>
      </c>
      <c r="I77" s="55">
        <v>0</v>
      </c>
      <c r="J77" s="55">
        <v>0</v>
      </c>
      <c r="K77" s="55">
        <v>0</v>
      </c>
    </row>
    <row r="78" spans="1:12" ht="40.200000000000003" thickBot="1" x14ac:dyDescent="0.35">
      <c r="A78" s="54" t="s">
        <v>309</v>
      </c>
      <c r="B78" s="52">
        <v>312</v>
      </c>
      <c r="C78" s="55"/>
      <c r="D78" s="55"/>
      <c r="E78" s="55"/>
      <c r="F78" s="55"/>
      <c r="G78" s="55"/>
      <c r="H78" s="55">
        <v>0</v>
      </c>
      <c r="I78" s="55">
        <v>0</v>
      </c>
      <c r="J78" s="55">
        <v>0</v>
      </c>
      <c r="K78" s="55">
        <v>0</v>
      </c>
    </row>
    <row r="79" spans="1:12" ht="40.200000000000003" thickBot="1" x14ac:dyDescent="0.35">
      <c r="A79" s="54" t="s">
        <v>310</v>
      </c>
      <c r="B79" s="52">
        <v>313</v>
      </c>
      <c r="C79" s="115">
        <v>80131.084640000015</v>
      </c>
      <c r="D79" s="55"/>
      <c r="E79" s="55"/>
      <c r="F79" s="55"/>
      <c r="G79" s="115">
        <v>59022.084640000008</v>
      </c>
      <c r="H79" s="55"/>
      <c r="I79" s="55"/>
      <c r="J79" s="115">
        <v>14318.5</v>
      </c>
      <c r="K79" s="55">
        <v>6790.5</v>
      </c>
    </row>
    <row r="80" spans="1:12" x14ac:dyDescent="0.3">
      <c r="A80" s="57" t="s">
        <v>289</v>
      </c>
      <c r="B80" s="297">
        <v>314</v>
      </c>
      <c r="C80" s="309"/>
      <c r="D80" s="309"/>
      <c r="E80" s="309"/>
      <c r="F80" s="309"/>
      <c r="G80" s="309"/>
      <c r="H80" s="309"/>
      <c r="I80" s="309"/>
      <c r="J80" s="309"/>
      <c r="K80" s="309"/>
    </row>
    <row r="81" spans="1:11" ht="15" thickBot="1" x14ac:dyDescent="0.35">
      <c r="A81" s="58" t="s">
        <v>44</v>
      </c>
      <c r="B81" s="299"/>
      <c r="C81" s="310"/>
      <c r="D81" s="310"/>
      <c r="E81" s="310"/>
      <c r="F81" s="310"/>
      <c r="G81" s="310"/>
      <c r="H81" s="310"/>
      <c r="I81" s="310"/>
      <c r="J81" s="310"/>
      <c r="K81" s="310"/>
    </row>
    <row r="82" spans="1:11" ht="15" thickBot="1" x14ac:dyDescent="0.35">
      <c r="A82" s="54" t="s">
        <v>88</v>
      </c>
      <c r="B82" s="52">
        <v>315</v>
      </c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27" thickBot="1" x14ac:dyDescent="0.35">
      <c r="A83" s="54" t="s">
        <v>311</v>
      </c>
      <c r="B83" s="52">
        <v>321</v>
      </c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27" thickBot="1" x14ac:dyDescent="0.35">
      <c r="A84" s="54" t="s">
        <v>312</v>
      </c>
      <c r="B84" s="52">
        <v>322</v>
      </c>
      <c r="C84" s="55"/>
      <c r="D84" s="55"/>
      <c r="E84" s="55"/>
      <c r="F84" s="55"/>
      <c r="G84" s="55"/>
      <c r="H84" s="55"/>
      <c r="I84" s="55"/>
      <c r="J84" s="55"/>
      <c r="K84" s="55"/>
    </row>
    <row r="85" spans="1:11" x14ac:dyDescent="0.3">
      <c r="A85" s="57" t="s">
        <v>48</v>
      </c>
      <c r="B85" s="297">
        <v>323</v>
      </c>
      <c r="C85" s="309"/>
      <c r="D85" s="309"/>
      <c r="E85" s="309"/>
      <c r="F85" s="309"/>
      <c r="G85" s="309"/>
      <c r="H85" s="309"/>
      <c r="I85" s="309"/>
      <c r="J85" s="309"/>
      <c r="K85" s="309"/>
    </row>
    <row r="86" spans="1:11" ht="15" thickBot="1" x14ac:dyDescent="0.35">
      <c r="A86" s="58" t="s">
        <v>49</v>
      </c>
      <c r="B86" s="299"/>
      <c r="C86" s="310"/>
      <c r="D86" s="310"/>
      <c r="E86" s="310"/>
      <c r="F86" s="310"/>
      <c r="G86" s="310"/>
      <c r="H86" s="310"/>
      <c r="I86" s="310"/>
      <c r="J86" s="310"/>
      <c r="K86" s="310"/>
    </row>
    <row r="87" spans="1:11" ht="27" thickBot="1" x14ac:dyDescent="0.35">
      <c r="A87" s="58" t="s">
        <v>50</v>
      </c>
      <c r="B87" s="52">
        <v>324</v>
      </c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40.200000000000003" thickBot="1" x14ac:dyDescent="0.35">
      <c r="A88" s="58" t="s">
        <v>51</v>
      </c>
      <c r="B88" s="52">
        <v>325</v>
      </c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5" thickBot="1" x14ac:dyDescent="0.35">
      <c r="A89" s="54" t="s">
        <v>52</v>
      </c>
      <c r="B89" s="52">
        <v>326</v>
      </c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24" customHeight="1" thickBot="1" x14ac:dyDescent="0.35">
      <c r="A90" s="311" t="s">
        <v>313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3"/>
    </row>
    <row r="91" spans="1:11" ht="24" customHeight="1" thickBot="1" x14ac:dyDescent="0.35">
      <c r="A91" s="311" t="s">
        <v>314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3"/>
    </row>
    <row r="92" spans="1:11" ht="66.599999999999994" thickBot="1" x14ac:dyDescent="0.35">
      <c r="A92" s="54" t="s">
        <v>315</v>
      </c>
      <c r="B92" s="52">
        <v>4.101</v>
      </c>
      <c r="C92" s="55">
        <v>15</v>
      </c>
      <c r="D92" s="55"/>
      <c r="E92" s="55"/>
      <c r="F92" s="55"/>
      <c r="G92" s="55">
        <v>15</v>
      </c>
      <c r="H92" s="55"/>
      <c r="I92" s="55"/>
      <c r="J92" s="52">
        <v>0</v>
      </c>
      <c r="K92" s="52">
        <v>0</v>
      </c>
    </row>
    <row r="93" spans="1:11" ht="79.8" thickBot="1" x14ac:dyDescent="0.35">
      <c r="A93" s="54" t="s">
        <v>316</v>
      </c>
      <c r="B93" s="52">
        <v>4.1020000000000003</v>
      </c>
      <c r="C93" s="55">
        <v>3</v>
      </c>
      <c r="D93" s="55"/>
      <c r="E93" s="55"/>
      <c r="F93" s="55"/>
      <c r="G93" s="55">
        <v>3</v>
      </c>
      <c r="H93" s="55"/>
      <c r="I93" s="55"/>
      <c r="J93" s="52">
        <v>0</v>
      </c>
      <c r="K93" s="52">
        <v>0</v>
      </c>
    </row>
    <row r="94" spans="1:11" ht="53.4" thickBot="1" x14ac:dyDescent="0.35">
      <c r="A94" s="54" t="s">
        <v>317</v>
      </c>
      <c r="B94" s="52">
        <v>4.1029999999999998</v>
      </c>
      <c r="C94" s="55">
        <v>15</v>
      </c>
      <c r="D94" s="55"/>
      <c r="E94" s="55"/>
      <c r="F94" s="55"/>
      <c r="G94" s="55">
        <v>15</v>
      </c>
      <c r="H94" s="55"/>
      <c r="I94" s="55"/>
      <c r="J94" s="52">
        <v>0</v>
      </c>
      <c r="K94" s="52">
        <v>0</v>
      </c>
    </row>
    <row r="95" spans="1:11" ht="93" thickBot="1" x14ac:dyDescent="0.35">
      <c r="A95" s="54" t="s">
        <v>318</v>
      </c>
      <c r="B95" s="52">
        <v>4.1040000000000001</v>
      </c>
      <c r="C95" s="166">
        <v>3</v>
      </c>
      <c r="D95" s="55"/>
      <c r="E95" s="55"/>
      <c r="F95" s="55"/>
      <c r="G95" s="165">
        <v>3</v>
      </c>
      <c r="H95" s="55"/>
      <c r="I95" s="55"/>
      <c r="J95" s="52">
        <v>0</v>
      </c>
      <c r="K95" s="52">
        <v>0</v>
      </c>
    </row>
    <row r="96" spans="1:11" ht="15" thickBot="1" x14ac:dyDescent="0.35">
      <c r="A96" s="311" t="s">
        <v>319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1:11" ht="79.8" thickBot="1" x14ac:dyDescent="0.35">
      <c r="A97" s="54" t="s">
        <v>320</v>
      </c>
      <c r="B97" s="52">
        <v>4.2009999999999996</v>
      </c>
      <c r="C97" s="55">
        <v>85</v>
      </c>
      <c r="D97" s="55"/>
      <c r="E97" s="55"/>
      <c r="F97" s="55"/>
      <c r="G97" s="55">
        <v>85</v>
      </c>
      <c r="H97" s="55"/>
      <c r="I97" s="55"/>
      <c r="J97" s="52">
        <v>0</v>
      </c>
      <c r="K97" s="52">
        <v>0</v>
      </c>
    </row>
    <row r="98" spans="1:11" ht="40.200000000000003" thickBot="1" x14ac:dyDescent="0.35">
      <c r="A98" s="54" t="s">
        <v>99</v>
      </c>
      <c r="B98" s="52">
        <v>4.202</v>
      </c>
      <c r="C98" s="55">
        <v>2</v>
      </c>
      <c r="D98" s="55"/>
      <c r="E98" s="55"/>
      <c r="F98" s="55"/>
      <c r="G98" s="55">
        <v>2</v>
      </c>
      <c r="H98" s="55"/>
      <c r="I98" s="55"/>
      <c r="J98" s="52">
        <v>0</v>
      </c>
      <c r="K98" s="52">
        <v>0</v>
      </c>
    </row>
    <row r="99" spans="1:11" ht="53.4" thickBot="1" x14ac:dyDescent="0.35">
      <c r="A99" s="54" t="s">
        <v>321</v>
      </c>
      <c r="B99" s="52">
        <v>4.2030000000000003</v>
      </c>
      <c r="C99" s="55"/>
      <c r="D99" s="55"/>
      <c r="E99" s="55"/>
      <c r="F99" s="55"/>
      <c r="G99" s="55"/>
      <c r="H99" s="55"/>
      <c r="I99" s="55"/>
      <c r="J99" s="52">
        <v>0</v>
      </c>
      <c r="K99" s="52">
        <v>0</v>
      </c>
    </row>
    <row r="100" spans="1:11" x14ac:dyDescent="0.3">
      <c r="A100" s="303" t="s">
        <v>322</v>
      </c>
      <c r="B100" s="304"/>
      <c r="C100" s="304"/>
      <c r="D100" s="304"/>
      <c r="E100" s="304"/>
      <c r="F100" s="304"/>
      <c r="G100" s="304"/>
      <c r="H100" s="304"/>
      <c r="I100" s="304"/>
      <c r="J100" s="304"/>
      <c r="K100" s="305"/>
    </row>
    <row r="101" spans="1:11" ht="15" thickBot="1" x14ac:dyDescent="0.35">
      <c r="A101" s="306" t="s">
        <v>323</v>
      </c>
      <c r="B101" s="307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1:11" ht="15" thickBot="1" x14ac:dyDescent="0.35">
      <c r="A102" s="54" t="s">
        <v>103</v>
      </c>
      <c r="B102" s="52">
        <v>4.3010000000000002</v>
      </c>
      <c r="C102" s="55"/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</row>
    <row r="103" spans="1:11" ht="43.8" thickBot="1" x14ac:dyDescent="0.35">
      <c r="A103" s="63" t="s">
        <v>104</v>
      </c>
      <c r="B103" s="52">
        <v>4.3019999999999996</v>
      </c>
      <c r="C103" s="116">
        <v>790000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</row>
    <row r="104" spans="1:11" ht="53.4" thickBot="1" x14ac:dyDescent="0.35">
      <c r="A104" s="54" t="s">
        <v>324</v>
      </c>
      <c r="B104" s="52">
        <v>4.3029999999999999</v>
      </c>
      <c r="C104" s="115">
        <v>80974.778010000009</v>
      </c>
      <c r="D104" s="55"/>
      <c r="E104" s="55"/>
      <c r="F104" s="55"/>
      <c r="G104" s="115">
        <v>80974.778010000009</v>
      </c>
      <c r="H104" s="55"/>
      <c r="I104" s="55"/>
      <c r="J104" s="52">
        <v>0</v>
      </c>
      <c r="K104" s="52">
        <v>0</v>
      </c>
    </row>
    <row r="105" spans="1:11" ht="66.599999999999994" thickBot="1" x14ac:dyDescent="0.35">
      <c r="A105" s="54" t="s">
        <v>325</v>
      </c>
      <c r="B105" s="52">
        <v>4.3040000000000003</v>
      </c>
      <c r="C105" s="115">
        <v>20179.49267</v>
      </c>
      <c r="D105" s="55"/>
      <c r="E105" s="55"/>
      <c r="F105" s="55"/>
      <c r="G105" s="115">
        <v>20179.49267</v>
      </c>
      <c r="H105" s="55"/>
      <c r="I105" s="55"/>
      <c r="J105" s="52">
        <v>0</v>
      </c>
      <c r="K105" s="52">
        <v>0</v>
      </c>
    </row>
    <row r="106" spans="1:11" ht="53.4" thickBot="1" x14ac:dyDescent="0.35">
      <c r="A106" s="54" t="s">
        <v>326</v>
      </c>
      <c r="B106" s="52">
        <v>4.3049999999999997</v>
      </c>
      <c r="C106" s="115">
        <v>55290.968340000007</v>
      </c>
      <c r="D106" s="55"/>
      <c r="E106" s="55"/>
      <c r="F106" s="55"/>
      <c r="G106" s="115">
        <v>55290.968340000007</v>
      </c>
      <c r="H106" s="55"/>
      <c r="I106" s="55"/>
      <c r="J106" s="52">
        <v>0</v>
      </c>
      <c r="K106" s="52">
        <v>0</v>
      </c>
    </row>
    <row r="107" spans="1:11" x14ac:dyDescent="0.3">
      <c r="A107" s="64" t="s">
        <v>327</v>
      </c>
      <c r="B107" s="297">
        <v>4.306</v>
      </c>
      <c r="C107" s="395">
        <v>55290.968340000007</v>
      </c>
      <c r="D107" s="309"/>
      <c r="E107" s="309"/>
      <c r="F107" s="309"/>
      <c r="G107" s="395">
        <v>55290.968340000007</v>
      </c>
      <c r="H107" s="309"/>
      <c r="I107" s="309"/>
      <c r="J107" s="297">
        <v>0</v>
      </c>
      <c r="K107" s="297">
        <v>0</v>
      </c>
    </row>
    <row r="108" spans="1:11" ht="15" thickBot="1" x14ac:dyDescent="0.35">
      <c r="A108" s="54" t="s">
        <v>109</v>
      </c>
      <c r="B108" s="299"/>
      <c r="C108" s="396"/>
      <c r="D108" s="310"/>
      <c r="E108" s="310"/>
      <c r="F108" s="310"/>
      <c r="G108" s="396"/>
      <c r="H108" s="310"/>
      <c r="I108" s="310"/>
      <c r="J108" s="299"/>
      <c r="K108" s="299"/>
    </row>
    <row r="109" spans="1:11" ht="27" thickBot="1" x14ac:dyDescent="0.35">
      <c r="A109" s="58" t="s">
        <v>110</v>
      </c>
      <c r="B109" s="52">
        <v>4.3070000000000004</v>
      </c>
      <c r="C109" s="55"/>
      <c r="D109" s="55"/>
      <c r="E109" s="55"/>
      <c r="F109" s="55"/>
      <c r="G109" s="55"/>
      <c r="H109" s="55"/>
      <c r="I109" s="55"/>
      <c r="J109" s="52">
        <v>0</v>
      </c>
      <c r="K109" s="52">
        <v>0</v>
      </c>
    </row>
    <row r="110" spans="1:11" ht="79.8" thickBot="1" x14ac:dyDescent="0.35">
      <c r="A110" s="54" t="s">
        <v>328</v>
      </c>
      <c r="B110" s="52">
        <v>4.3079999999999998</v>
      </c>
      <c r="C110" s="115">
        <v>20060.448670000002</v>
      </c>
      <c r="D110" s="55"/>
      <c r="E110" s="55"/>
      <c r="F110" s="55"/>
      <c r="G110" s="115">
        <v>20060.448670000002</v>
      </c>
      <c r="H110" s="55"/>
      <c r="I110" s="55"/>
      <c r="J110" s="52">
        <v>0</v>
      </c>
      <c r="K110" s="52">
        <v>0</v>
      </c>
    </row>
    <row r="111" spans="1:11" ht="79.8" thickBot="1" x14ac:dyDescent="0.35">
      <c r="A111" s="58" t="s">
        <v>329</v>
      </c>
      <c r="B111" s="65">
        <v>4.3090000000000002</v>
      </c>
      <c r="C111" s="65"/>
      <c r="D111" s="65">
        <v>0</v>
      </c>
      <c r="E111" s="65">
        <v>0</v>
      </c>
      <c r="F111" s="65">
        <v>0</v>
      </c>
      <c r="G111" s="52">
        <v>0</v>
      </c>
      <c r="H111" s="65">
        <v>0</v>
      </c>
      <c r="I111" s="65">
        <v>0</v>
      </c>
      <c r="J111" s="65">
        <v>0</v>
      </c>
      <c r="K111" s="65">
        <v>0</v>
      </c>
    </row>
    <row r="112" spans="1:11" x14ac:dyDescent="0.3">
      <c r="A112" s="117"/>
      <c r="B112" s="118"/>
      <c r="C112" s="118"/>
      <c r="D112" s="118"/>
      <c r="E112" s="118"/>
      <c r="F112" s="118"/>
      <c r="G112" s="119"/>
      <c r="H112" s="118"/>
      <c r="I112" s="118"/>
      <c r="J112" s="118"/>
      <c r="K112" s="118"/>
    </row>
    <row r="113" spans="1:11" x14ac:dyDescent="0.3">
      <c r="A113" s="117"/>
      <c r="B113" s="118"/>
      <c r="C113" s="118"/>
      <c r="D113" s="118"/>
      <c r="E113" s="118"/>
      <c r="F113" s="118"/>
      <c r="G113" s="119"/>
      <c r="H113" s="118"/>
      <c r="I113" s="118"/>
      <c r="J113" s="118"/>
      <c r="K113" s="118"/>
    </row>
    <row r="114" spans="1:11" ht="15.6" x14ac:dyDescent="0.3">
      <c r="A114" s="66"/>
    </row>
    <row r="115" spans="1:11" ht="15.6" x14ac:dyDescent="0.3">
      <c r="A115" s="66"/>
    </row>
    <row r="116" spans="1:11" s="120" customFormat="1" ht="15.6" x14ac:dyDescent="0.3">
      <c r="A116" s="66"/>
    </row>
    <row r="117" spans="1:11" s="120" customFormat="1" ht="16.2" thickBot="1" x14ac:dyDescent="0.35">
      <c r="A117" s="289" t="s">
        <v>239</v>
      </c>
      <c r="B117" s="289"/>
      <c r="C117" s="391" t="s">
        <v>240</v>
      </c>
      <c r="D117" s="391"/>
      <c r="E117" s="391"/>
      <c r="F117" s="391"/>
      <c r="G117" s="121"/>
    </row>
    <row r="118" spans="1:11" s="120" customFormat="1" ht="15.6" x14ac:dyDescent="0.3">
      <c r="A118" s="66"/>
      <c r="E118" s="350" t="s">
        <v>241</v>
      </c>
      <c r="F118" s="350"/>
    </row>
    <row r="119" spans="1:11" s="120" customFormat="1" ht="25.2" customHeight="1" x14ac:dyDescent="0.3">
      <c r="A119" s="357" t="s">
        <v>113</v>
      </c>
      <c r="B119" s="392"/>
      <c r="C119" s="67"/>
      <c r="D119" s="67"/>
      <c r="E119" s="67"/>
      <c r="F119" s="67"/>
      <c r="G119" s="122"/>
    </row>
    <row r="120" spans="1:11" s="120" customFormat="1" ht="25.2" customHeight="1" thickBot="1" x14ac:dyDescent="0.35">
      <c r="A120" s="357"/>
      <c r="B120" s="392"/>
      <c r="C120" s="393" t="s">
        <v>242</v>
      </c>
      <c r="D120" s="393"/>
      <c r="E120" s="393"/>
      <c r="F120" s="393"/>
      <c r="G120" s="122"/>
    </row>
    <row r="121" spans="1:11" s="120" customFormat="1" ht="25.5" customHeight="1" x14ac:dyDescent="0.3">
      <c r="A121" s="47"/>
      <c r="B121" s="48"/>
      <c r="C121" s="352" t="s">
        <v>218</v>
      </c>
      <c r="D121" s="352"/>
      <c r="E121" s="394" t="s">
        <v>241</v>
      </c>
      <c r="F121" s="394"/>
      <c r="G121" s="67"/>
    </row>
    <row r="122" spans="1:11" s="120" customFormat="1" ht="15.6" x14ac:dyDescent="0.3">
      <c r="A122" s="47"/>
      <c r="B122" s="48"/>
      <c r="C122" s="48"/>
      <c r="D122" s="48"/>
      <c r="E122" s="123"/>
      <c r="F122" s="48"/>
    </row>
    <row r="123" spans="1:11" s="120" customFormat="1" ht="15.6" x14ac:dyDescent="0.3">
      <c r="A123" s="66"/>
    </row>
    <row r="124" spans="1:11" s="120" customFormat="1" ht="15.6" x14ac:dyDescent="0.3">
      <c r="A124" s="289" t="s">
        <v>243</v>
      </c>
      <c r="B124" s="289"/>
      <c r="C124" s="289"/>
      <c r="D124" s="289"/>
      <c r="E124" s="289"/>
      <c r="F124" s="289"/>
      <c r="G124" s="289"/>
      <c r="H124" s="289"/>
      <c r="I124" s="289"/>
      <c r="J124" s="289"/>
    </row>
    <row r="125" spans="1:11" s="120" customFormat="1" ht="15.6" x14ac:dyDescent="0.3">
      <c r="A125" s="289" t="s">
        <v>118</v>
      </c>
      <c r="B125" s="289"/>
      <c r="C125" s="289"/>
      <c r="D125" s="289"/>
      <c r="E125" s="289"/>
      <c r="F125" s="289"/>
      <c r="G125" s="289"/>
      <c r="H125" s="289"/>
      <c r="I125" s="289"/>
      <c r="J125" s="289"/>
    </row>
    <row r="126" spans="1:11" s="120" customFormat="1" ht="15.6" x14ac:dyDescent="0.3">
      <c r="A126" s="289" t="s">
        <v>134</v>
      </c>
      <c r="B126" s="289"/>
      <c r="C126" s="289"/>
      <c r="D126" s="289"/>
      <c r="E126" s="289"/>
      <c r="F126" s="289"/>
      <c r="G126" s="289"/>
      <c r="H126" s="289"/>
      <c r="I126" s="289"/>
      <c r="J126" s="289"/>
    </row>
    <row r="127" spans="1:11" s="120" customFormat="1" ht="15.6" x14ac:dyDescent="0.3">
      <c r="A127" s="66"/>
    </row>
    <row r="129" spans="1:1" ht="15.6" x14ac:dyDescent="0.3">
      <c r="A129" s="66"/>
    </row>
  </sheetData>
  <mergeCells count="109">
    <mergeCell ref="J85:J86"/>
    <mergeCell ref="K85:K86"/>
    <mergeCell ref="A66:K66"/>
    <mergeCell ref="H59:H60"/>
    <mergeCell ref="I59:I60"/>
    <mergeCell ref="J59:J60"/>
    <mergeCell ref="K59:K60"/>
    <mergeCell ref="A65:K65"/>
    <mergeCell ref="B80:B81"/>
    <mergeCell ref="C80:C81"/>
    <mergeCell ref="D80:D81"/>
    <mergeCell ref="E80:E81"/>
    <mergeCell ref="K80:K81"/>
    <mergeCell ref="F80:F81"/>
    <mergeCell ref="G80:G81"/>
    <mergeCell ref="H80:H81"/>
    <mergeCell ref="I80:I81"/>
    <mergeCell ref="J80:J81"/>
    <mergeCell ref="K37:K38"/>
    <mergeCell ref="B42:B43"/>
    <mergeCell ref="C42:C43"/>
    <mergeCell ref="D42:D43"/>
    <mergeCell ref="E42:E43"/>
    <mergeCell ref="F42:F43"/>
    <mergeCell ref="G42:G43"/>
    <mergeCell ref="H42:H43"/>
    <mergeCell ref="B59:B60"/>
    <mergeCell ref="C59:C60"/>
    <mergeCell ref="D59:D60"/>
    <mergeCell ref="E59:E60"/>
    <mergeCell ref="F59:F60"/>
    <mergeCell ref="G59:G6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I42:I43"/>
    <mergeCell ref="A1:K1"/>
    <mergeCell ref="A2:K2"/>
    <mergeCell ref="A3:K3"/>
    <mergeCell ref="A5:K5"/>
    <mergeCell ref="A6:K6"/>
    <mergeCell ref="A8:K8"/>
    <mergeCell ref="A9:K9"/>
    <mergeCell ref="A22:K22"/>
    <mergeCell ref="A21:K21"/>
    <mergeCell ref="A7:K7"/>
    <mergeCell ref="B11:K11"/>
    <mergeCell ref="B13:K13"/>
    <mergeCell ref="A15:K15"/>
    <mergeCell ref="A16:A18"/>
    <mergeCell ref="B16:B18"/>
    <mergeCell ref="D16:K16"/>
    <mergeCell ref="D17:F17"/>
    <mergeCell ref="G17:G18"/>
    <mergeCell ref="H17:H18"/>
    <mergeCell ref="I17:I18"/>
    <mergeCell ref="J17:K17"/>
    <mergeCell ref="J42:J43"/>
    <mergeCell ref="K42:K43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A90:K90"/>
    <mergeCell ref="A101:K101"/>
    <mergeCell ref="B85:B86"/>
    <mergeCell ref="C85:C86"/>
    <mergeCell ref="D85:D86"/>
    <mergeCell ref="E85:E86"/>
    <mergeCell ref="C121:D121"/>
    <mergeCell ref="E121:F121"/>
    <mergeCell ref="A96:K96"/>
    <mergeCell ref="A100:K10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F85:F86"/>
    <mergeCell ref="G85:G86"/>
    <mergeCell ref="H85:H86"/>
    <mergeCell ref="I85:I86"/>
    <mergeCell ref="A124:J124"/>
    <mergeCell ref="A125:J125"/>
    <mergeCell ref="A126:J126"/>
    <mergeCell ref="A117:B117"/>
    <mergeCell ref="C117:F117"/>
    <mergeCell ref="E118:F118"/>
    <mergeCell ref="A119:B120"/>
    <mergeCell ref="C120:F120"/>
    <mergeCell ref="A91:K91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topLeftCell="A69" zoomScale="80" zoomScaleNormal="100" zoomScaleSheetLayoutView="80" workbookViewId="0">
      <selection activeCell="C104" sqref="C104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  <col min="257" max="257" width="41.6640625" customWidth="1"/>
    <col min="258" max="265" width="12.109375" customWidth="1"/>
    <col min="266" max="267" width="15.88671875" customWidth="1"/>
    <col min="513" max="513" width="41.6640625" customWidth="1"/>
    <col min="514" max="521" width="12.109375" customWidth="1"/>
    <col min="522" max="523" width="15.88671875" customWidth="1"/>
    <col min="769" max="769" width="41.6640625" customWidth="1"/>
    <col min="770" max="777" width="12.109375" customWidth="1"/>
    <col min="778" max="779" width="15.88671875" customWidth="1"/>
    <col min="1025" max="1025" width="41.6640625" customWidth="1"/>
    <col min="1026" max="1033" width="12.109375" customWidth="1"/>
    <col min="1034" max="1035" width="15.88671875" customWidth="1"/>
    <col min="1281" max="1281" width="41.6640625" customWidth="1"/>
    <col min="1282" max="1289" width="12.109375" customWidth="1"/>
    <col min="1290" max="1291" width="15.88671875" customWidth="1"/>
    <col min="1537" max="1537" width="41.6640625" customWidth="1"/>
    <col min="1538" max="1545" width="12.109375" customWidth="1"/>
    <col min="1546" max="1547" width="15.88671875" customWidth="1"/>
    <col min="1793" max="1793" width="41.6640625" customWidth="1"/>
    <col min="1794" max="1801" width="12.109375" customWidth="1"/>
    <col min="1802" max="1803" width="15.88671875" customWidth="1"/>
    <col min="2049" max="2049" width="41.6640625" customWidth="1"/>
    <col min="2050" max="2057" width="12.109375" customWidth="1"/>
    <col min="2058" max="2059" width="15.88671875" customWidth="1"/>
    <col min="2305" max="2305" width="41.6640625" customWidth="1"/>
    <col min="2306" max="2313" width="12.109375" customWidth="1"/>
    <col min="2314" max="2315" width="15.88671875" customWidth="1"/>
    <col min="2561" max="2561" width="41.6640625" customWidth="1"/>
    <col min="2562" max="2569" width="12.109375" customWidth="1"/>
    <col min="2570" max="2571" width="15.88671875" customWidth="1"/>
    <col min="2817" max="2817" width="41.6640625" customWidth="1"/>
    <col min="2818" max="2825" width="12.109375" customWidth="1"/>
    <col min="2826" max="2827" width="15.88671875" customWidth="1"/>
    <col min="3073" max="3073" width="41.6640625" customWidth="1"/>
    <col min="3074" max="3081" width="12.109375" customWidth="1"/>
    <col min="3082" max="3083" width="15.88671875" customWidth="1"/>
    <col min="3329" max="3329" width="41.6640625" customWidth="1"/>
    <col min="3330" max="3337" width="12.109375" customWidth="1"/>
    <col min="3338" max="3339" width="15.88671875" customWidth="1"/>
    <col min="3585" max="3585" width="41.6640625" customWidth="1"/>
    <col min="3586" max="3593" width="12.109375" customWidth="1"/>
    <col min="3594" max="3595" width="15.88671875" customWidth="1"/>
    <col min="3841" max="3841" width="41.6640625" customWidth="1"/>
    <col min="3842" max="3849" width="12.109375" customWidth="1"/>
    <col min="3850" max="3851" width="15.88671875" customWidth="1"/>
    <col min="4097" max="4097" width="41.6640625" customWidth="1"/>
    <col min="4098" max="4105" width="12.109375" customWidth="1"/>
    <col min="4106" max="4107" width="15.88671875" customWidth="1"/>
    <col min="4353" max="4353" width="41.6640625" customWidth="1"/>
    <col min="4354" max="4361" width="12.109375" customWidth="1"/>
    <col min="4362" max="4363" width="15.88671875" customWidth="1"/>
    <col min="4609" max="4609" width="41.6640625" customWidth="1"/>
    <col min="4610" max="4617" width="12.109375" customWidth="1"/>
    <col min="4618" max="4619" width="15.88671875" customWidth="1"/>
    <col min="4865" max="4865" width="41.6640625" customWidth="1"/>
    <col min="4866" max="4873" width="12.109375" customWidth="1"/>
    <col min="4874" max="4875" width="15.88671875" customWidth="1"/>
    <col min="5121" max="5121" width="41.6640625" customWidth="1"/>
    <col min="5122" max="5129" width="12.109375" customWidth="1"/>
    <col min="5130" max="5131" width="15.88671875" customWidth="1"/>
    <col min="5377" max="5377" width="41.6640625" customWidth="1"/>
    <col min="5378" max="5385" width="12.109375" customWidth="1"/>
    <col min="5386" max="5387" width="15.88671875" customWidth="1"/>
    <col min="5633" max="5633" width="41.6640625" customWidth="1"/>
    <col min="5634" max="5641" width="12.109375" customWidth="1"/>
    <col min="5642" max="5643" width="15.88671875" customWidth="1"/>
    <col min="5889" max="5889" width="41.6640625" customWidth="1"/>
    <col min="5890" max="5897" width="12.109375" customWidth="1"/>
    <col min="5898" max="5899" width="15.88671875" customWidth="1"/>
    <col min="6145" max="6145" width="41.6640625" customWidth="1"/>
    <col min="6146" max="6153" width="12.109375" customWidth="1"/>
    <col min="6154" max="6155" width="15.88671875" customWidth="1"/>
    <col min="6401" max="6401" width="41.6640625" customWidth="1"/>
    <col min="6402" max="6409" width="12.109375" customWidth="1"/>
    <col min="6410" max="6411" width="15.88671875" customWidth="1"/>
    <col min="6657" max="6657" width="41.6640625" customWidth="1"/>
    <col min="6658" max="6665" width="12.109375" customWidth="1"/>
    <col min="6666" max="6667" width="15.88671875" customWidth="1"/>
    <col min="6913" max="6913" width="41.6640625" customWidth="1"/>
    <col min="6914" max="6921" width="12.109375" customWidth="1"/>
    <col min="6922" max="6923" width="15.88671875" customWidth="1"/>
    <col min="7169" max="7169" width="41.6640625" customWidth="1"/>
    <col min="7170" max="7177" width="12.109375" customWidth="1"/>
    <col min="7178" max="7179" width="15.88671875" customWidth="1"/>
    <col min="7425" max="7425" width="41.6640625" customWidth="1"/>
    <col min="7426" max="7433" width="12.109375" customWidth="1"/>
    <col min="7434" max="7435" width="15.88671875" customWidth="1"/>
    <col min="7681" max="7681" width="41.6640625" customWidth="1"/>
    <col min="7682" max="7689" width="12.109375" customWidth="1"/>
    <col min="7690" max="7691" width="15.88671875" customWidth="1"/>
    <col min="7937" max="7937" width="41.6640625" customWidth="1"/>
    <col min="7938" max="7945" width="12.109375" customWidth="1"/>
    <col min="7946" max="7947" width="15.88671875" customWidth="1"/>
    <col min="8193" max="8193" width="41.6640625" customWidth="1"/>
    <col min="8194" max="8201" width="12.109375" customWidth="1"/>
    <col min="8202" max="8203" width="15.88671875" customWidth="1"/>
    <col min="8449" max="8449" width="41.6640625" customWidth="1"/>
    <col min="8450" max="8457" width="12.109375" customWidth="1"/>
    <col min="8458" max="8459" width="15.88671875" customWidth="1"/>
    <col min="8705" max="8705" width="41.6640625" customWidth="1"/>
    <col min="8706" max="8713" width="12.109375" customWidth="1"/>
    <col min="8714" max="8715" width="15.88671875" customWidth="1"/>
    <col min="8961" max="8961" width="41.6640625" customWidth="1"/>
    <col min="8962" max="8969" width="12.109375" customWidth="1"/>
    <col min="8970" max="8971" width="15.88671875" customWidth="1"/>
    <col min="9217" max="9217" width="41.6640625" customWidth="1"/>
    <col min="9218" max="9225" width="12.109375" customWidth="1"/>
    <col min="9226" max="9227" width="15.88671875" customWidth="1"/>
    <col min="9473" max="9473" width="41.6640625" customWidth="1"/>
    <col min="9474" max="9481" width="12.109375" customWidth="1"/>
    <col min="9482" max="9483" width="15.88671875" customWidth="1"/>
    <col min="9729" max="9729" width="41.6640625" customWidth="1"/>
    <col min="9730" max="9737" width="12.109375" customWidth="1"/>
    <col min="9738" max="9739" width="15.88671875" customWidth="1"/>
    <col min="9985" max="9985" width="41.6640625" customWidth="1"/>
    <col min="9986" max="9993" width="12.109375" customWidth="1"/>
    <col min="9994" max="9995" width="15.88671875" customWidth="1"/>
    <col min="10241" max="10241" width="41.6640625" customWidth="1"/>
    <col min="10242" max="10249" width="12.109375" customWidth="1"/>
    <col min="10250" max="10251" width="15.88671875" customWidth="1"/>
    <col min="10497" max="10497" width="41.6640625" customWidth="1"/>
    <col min="10498" max="10505" width="12.109375" customWidth="1"/>
    <col min="10506" max="10507" width="15.88671875" customWidth="1"/>
    <col min="10753" max="10753" width="41.6640625" customWidth="1"/>
    <col min="10754" max="10761" width="12.109375" customWidth="1"/>
    <col min="10762" max="10763" width="15.88671875" customWidth="1"/>
    <col min="11009" max="11009" width="41.6640625" customWidth="1"/>
    <col min="11010" max="11017" width="12.109375" customWidth="1"/>
    <col min="11018" max="11019" width="15.88671875" customWidth="1"/>
    <col min="11265" max="11265" width="41.6640625" customWidth="1"/>
    <col min="11266" max="11273" width="12.109375" customWidth="1"/>
    <col min="11274" max="11275" width="15.88671875" customWidth="1"/>
    <col min="11521" max="11521" width="41.6640625" customWidth="1"/>
    <col min="11522" max="11529" width="12.109375" customWidth="1"/>
    <col min="11530" max="11531" width="15.88671875" customWidth="1"/>
    <col min="11777" max="11777" width="41.6640625" customWidth="1"/>
    <col min="11778" max="11785" width="12.109375" customWidth="1"/>
    <col min="11786" max="11787" width="15.88671875" customWidth="1"/>
    <col min="12033" max="12033" width="41.6640625" customWidth="1"/>
    <col min="12034" max="12041" width="12.109375" customWidth="1"/>
    <col min="12042" max="12043" width="15.88671875" customWidth="1"/>
    <col min="12289" max="12289" width="41.6640625" customWidth="1"/>
    <col min="12290" max="12297" width="12.109375" customWidth="1"/>
    <col min="12298" max="12299" width="15.88671875" customWidth="1"/>
    <col min="12545" max="12545" width="41.6640625" customWidth="1"/>
    <col min="12546" max="12553" width="12.109375" customWidth="1"/>
    <col min="12554" max="12555" width="15.88671875" customWidth="1"/>
    <col min="12801" max="12801" width="41.6640625" customWidth="1"/>
    <col min="12802" max="12809" width="12.109375" customWidth="1"/>
    <col min="12810" max="12811" width="15.88671875" customWidth="1"/>
    <col min="13057" max="13057" width="41.6640625" customWidth="1"/>
    <col min="13058" max="13065" width="12.109375" customWidth="1"/>
    <col min="13066" max="13067" width="15.88671875" customWidth="1"/>
    <col min="13313" max="13313" width="41.6640625" customWidth="1"/>
    <col min="13314" max="13321" width="12.109375" customWidth="1"/>
    <col min="13322" max="13323" width="15.88671875" customWidth="1"/>
    <col min="13569" max="13569" width="41.6640625" customWidth="1"/>
    <col min="13570" max="13577" width="12.109375" customWidth="1"/>
    <col min="13578" max="13579" width="15.88671875" customWidth="1"/>
    <col min="13825" max="13825" width="41.6640625" customWidth="1"/>
    <col min="13826" max="13833" width="12.109375" customWidth="1"/>
    <col min="13834" max="13835" width="15.88671875" customWidth="1"/>
    <col min="14081" max="14081" width="41.6640625" customWidth="1"/>
    <col min="14082" max="14089" width="12.109375" customWidth="1"/>
    <col min="14090" max="14091" width="15.88671875" customWidth="1"/>
    <col min="14337" max="14337" width="41.6640625" customWidth="1"/>
    <col min="14338" max="14345" width="12.109375" customWidth="1"/>
    <col min="14346" max="14347" width="15.88671875" customWidth="1"/>
    <col min="14593" max="14593" width="41.6640625" customWidth="1"/>
    <col min="14594" max="14601" width="12.109375" customWidth="1"/>
    <col min="14602" max="14603" width="15.88671875" customWidth="1"/>
    <col min="14849" max="14849" width="41.6640625" customWidth="1"/>
    <col min="14850" max="14857" width="12.109375" customWidth="1"/>
    <col min="14858" max="14859" width="15.88671875" customWidth="1"/>
    <col min="15105" max="15105" width="41.6640625" customWidth="1"/>
    <col min="15106" max="15113" width="12.109375" customWidth="1"/>
    <col min="15114" max="15115" width="15.88671875" customWidth="1"/>
    <col min="15361" max="15361" width="41.6640625" customWidth="1"/>
    <col min="15362" max="15369" width="12.109375" customWidth="1"/>
    <col min="15370" max="15371" width="15.88671875" customWidth="1"/>
    <col min="15617" max="15617" width="41.6640625" customWidth="1"/>
    <col min="15618" max="15625" width="12.109375" customWidth="1"/>
    <col min="15626" max="15627" width="15.88671875" customWidth="1"/>
    <col min="15873" max="15873" width="41.6640625" customWidth="1"/>
    <col min="15874" max="15881" width="12.109375" customWidth="1"/>
    <col min="15882" max="15883" width="15.88671875" customWidth="1"/>
    <col min="16129" max="16129" width="41.6640625" customWidth="1"/>
    <col min="16130" max="16137" width="12.109375" customWidth="1"/>
    <col min="16138" max="16139" width="15.88671875" customWidth="1"/>
  </cols>
  <sheetData>
    <row r="1" spans="1:11" x14ac:dyDescent="0.3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x14ac:dyDescent="0.3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x14ac:dyDescent="0.3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15.6" x14ac:dyDescent="0.3">
      <c r="A4" s="45"/>
    </row>
    <row r="5" spans="1:11" ht="16.8" x14ac:dyDescent="0.3">
      <c r="A5" s="295" t="s">
        <v>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</row>
    <row r="6" spans="1:11" ht="15.6" x14ac:dyDescent="0.3">
      <c r="A6" s="290" t="s">
        <v>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</row>
    <row r="7" spans="1:11" ht="15.6" x14ac:dyDescent="0.3">
      <c r="A7" s="290" t="s">
        <v>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</row>
    <row r="8" spans="1:11" ht="15.6" x14ac:dyDescent="0.3">
      <c r="A8" s="290" t="s">
        <v>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</row>
    <row r="9" spans="1:11" ht="15.6" x14ac:dyDescent="0.3">
      <c r="A9" s="290" t="s">
        <v>7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</row>
    <row r="10" spans="1:11" ht="15.6" x14ac:dyDescent="0.3">
      <c r="A10" s="46"/>
    </row>
    <row r="11" spans="1:11" ht="15.6" x14ac:dyDescent="0.3">
      <c r="A11" s="47" t="s">
        <v>8</v>
      </c>
      <c r="B11" s="47"/>
    </row>
    <row r="12" spans="1:11" ht="62.4" x14ac:dyDescent="0.3">
      <c r="A12" s="47" t="s">
        <v>9</v>
      </c>
      <c r="B12" s="68"/>
      <c r="C12" s="24"/>
      <c r="D12" s="24"/>
      <c r="E12" s="24"/>
      <c r="F12" s="24"/>
      <c r="G12" s="24"/>
      <c r="H12" s="24"/>
      <c r="I12" s="24"/>
      <c r="J12" s="24"/>
      <c r="K12" s="26"/>
    </row>
    <row r="13" spans="1:11" ht="15.6" x14ac:dyDescent="0.3">
      <c r="A13" s="47"/>
      <c r="B13" s="48"/>
      <c r="K13" s="26"/>
    </row>
    <row r="14" spans="1:11" ht="15.6" x14ac:dyDescent="0.3">
      <c r="A14" s="47" t="s">
        <v>10</v>
      </c>
      <c r="B14" s="124"/>
      <c r="C14" s="398" t="s">
        <v>244</v>
      </c>
      <c r="D14" s="398"/>
      <c r="E14" s="398"/>
      <c r="F14" s="398"/>
      <c r="G14" s="398"/>
      <c r="H14" s="398"/>
      <c r="I14" s="24"/>
      <c r="J14" s="24"/>
      <c r="K14" s="26"/>
    </row>
    <row r="15" spans="1:11" ht="15.6" x14ac:dyDescent="0.3">
      <c r="A15" s="46"/>
      <c r="K15" s="26"/>
    </row>
    <row r="16" spans="1:11" ht="16.2" thickBot="1" x14ac:dyDescent="0.35">
      <c r="A16" s="296" t="s">
        <v>11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</row>
    <row r="17" spans="1:12" ht="15" thickBot="1" x14ac:dyDescent="0.35">
      <c r="A17" s="297" t="s">
        <v>12</v>
      </c>
      <c r="B17" s="297" t="s">
        <v>13</v>
      </c>
      <c r="C17" s="49" t="s">
        <v>14</v>
      </c>
      <c r="D17" s="300" t="s">
        <v>16</v>
      </c>
      <c r="E17" s="301"/>
      <c r="F17" s="301"/>
      <c r="G17" s="301"/>
      <c r="H17" s="301"/>
      <c r="I17" s="301"/>
      <c r="J17" s="301"/>
      <c r="K17" s="302"/>
    </row>
    <row r="18" spans="1:12" ht="26.4" customHeight="1" thickBot="1" x14ac:dyDescent="0.35">
      <c r="A18" s="298"/>
      <c r="B18" s="298"/>
      <c r="C18" s="50" t="s">
        <v>15</v>
      </c>
      <c r="D18" s="300" t="s">
        <v>17</v>
      </c>
      <c r="E18" s="301"/>
      <c r="F18" s="302"/>
      <c r="G18" s="297" t="s">
        <v>18</v>
      </c>
      <c r="H18" s="297" t="s">
        <v>19</v>
      </c>
      <c r="I18" s="297" t="s">
        <v>20</v>
      </c>
      <c r="J18" s="300" t="s">
        <v>21</v>
      </c>
      <c r="K18" s="302"/>
    </row>
    <row r="19" spans="1:12" ht="93" thickBot="1" x14ac:dyDescent="0.35">
      <c r="A19" s="299"/>
      <c r="B19" s="299"/>
      <c r="C19" s="51"/>
      <c r="D19" s="52" t="s">
        <v>22</v>
      </c>
      <c r="E19" s="52" t="s">
        <v>23</v>
      </c>
      <c r="F19" s="52" t="s">
        <v>274</v>
      </c>
      <c r="G19" s="299"/>
      <c r="H19" s="299"/>
      <c r="I19" s="299"/>
      <c r="J19" s="52" t="s">
        <v>275</v>
      </c>
      <c r="K19" s="52" t="s">
        <v>26</v>
      </c>
    </row>
    <row r="20" spans="1:12" ht="15" thickBot="1" x14ac:dyDescent="0.35">
      <c r="A20" s="53">
        <v>1</v>
      </c>
      <c r="B20" s="52">
        <v>2</v>
      </c>
      <c r="C20" s="52">
        <v>3</v>
      </c>
      <c r="D20" s="52">
        <v>4</v>
      </c>
      <c r="E20" s="52">
        <v>5</v>
      </c>
      <c r="F20" s="52">
        <v>6</v>
      </c>
      <c r="G20" s="52">
        <v>7</v>
      </c>
      <c r="H20" s="52">
        <v>8</v>
      </c>
      <c r="I20" s="52">
        <v>9</v>
      </c>
      <c r="J20" s="52">
        <v>10</v>
      </c>
      <c r="K20" s="52">
        <v>11</v>
      </c>
    </row>
    <row r="21" spans="1:12" x14ac:dyDescent="0.3">
      <c r="A21" s="303" t="s">
        <v>276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5"/>
    </row>
    <row r="22" spans="1:12" ht="15" thickBot="1" x14ac:dyDescent="0.35">
      <c r="A22" s="306" t="s">
        <v>28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8"/>
    </row>
    <row r="23" spans="1:12" ht="53.4" thickBot="1" x14ac:dyDescent="0.35">
      <c r="A23" s="54" t="s">
        <v>29</v>
      </c>
      <c r="B23" s="52">
        <v>101</v>
      </c>
      <c r="C23" s="55">
        <v>1743</v>
      </c>
      <c r="D23" s="55"/>
      <c r="E23" s="55">
        <v>1</v>
      </c>
      <c r="F23" s="55"/>
      <c r="G23" s="55">
        <v>57</v>
      </c>
      <c r="H23" s="55">
        <v>8</v>
      </c>
      <c r="I23" s="55"/>
      <c r="J23" s="55">
        <v>318</v>
      </c>
      <c r="K23" s="55">
        <v>1359</v>
      </c>
      <c r="L23">
        <f>H23+G23+E23</f>
        <v>66</v>
      </c>
    </row>
    <row r="24" spans="1:12" ht="40.200000000000003" thickBot="1" x14ac:dyDescent="0.35">
      <c r="A24" s="54" t="s">
        <v>277</v>
      </c>
      <c r="B24" s="52">
        <v>102</v>
      </c>
      <c r="C24" s="55"/>
      <c r="D24" s="55"/>
      <c r="E24" s="55"/>
      <c r="F24" s="55"/>
      <c r="G24" s="55"/>
      <c r="H24" s="55"/>
      <c r="I24" s="55"/>
      <c r="J24" s="55"/>
      <c r="K24" s="55"/>
      <c r="L24">
        <f>C49/L23</f>
        <v>2.3636363636363638</v>
      </c>
    </row>
    <row r="25" spans="1:12" ht="40.200000000000003" thickBot="1" x14ac:dyDescent="0.35">
      <c r="A25" s="54" t="s">
        <v>278</v>
      </c>
      <c r="B25" s="52">
        <v>103</v>
      </c>
      <c r="C25" s="55">
        <v>25</v>
      </c>
      <c r="D25" s="55"/>
      <c r="E25" s="55">
        <v>1</v>
      </c>
      <c r="F25" s="55"/>
      <c r="G25" s="55">
        <v>22</v>
      </c>
      <c r="H25" s="55">
        <v>2</v>
      </c>
      <c r="I25" s="55"/>
      <c r="J25" s="55"/>
      <c r="K25" s="55"/>
    </row>
    <row r="26" spans="1:12" ht="53.4" thickBot="1" x14ac:dyDescent="0.35">
      <c r="A26" s="54" t="s">
        <v>279</v>
      </c>
      <c r="B26" s="52">
        <v>104</v>
      </c>
      <c r="C26" s="55">
        <v>3</v>
      </c>
      <c r="D26" s="55"/>
      <c r="E26" s="55"/>
      <c r="F26" s="55"/>
      <c r="G26" s="55">
        <v>3</v>
      </c>
      <c r="H26" s="55"/>
      <c r="I26" s="55"/>
      <c r="J26" s="55"/>
      <c r="K26" s="55"/>
    </row>
    <row r="27" spans="1:12" ht="66.599999999999994" thickBot="1" x14ac:dyDescent="0.35">
      <c r="A27" s="54" t="s">
        <v>280</v>
      </c>
      <c r="B27" s="52">
        <v>105</v>
      </c>
      <c r="C27" s="55"/>
      <c r="D27" s="55"/>
      <c r="E27" s="55"/>
      <c r="F27" s="55"/>
      <c r="G27" s="55"/>
      <c r="H27" s="55"/>
      <c r="I27" s="55"/>
      <c r="J27" s="55"/>
      <c r="K27" s="55"/>
    </row>
    <row r="28" spans="1:12" ht="53.4" thickBot="1" x14ac:dyDescent="0.35">
      <c r="A28" s="54" t="s">
        <v>34</v>
      </c>
      <c r="B28" s="52">
        <v>106</v>
      </c>
      <c r="C28" s="55"/>
      <c r="D28" s="55"/>
      <c r="E28" s="55"/>
      <c r="F28" s="55"/>
      <c r="G28" s="55"/>
      <c r="H28" s="55"/>
      <c r="I28" s="55"/>
      <c r="J28" s="55"/>
      <c r="K28" s="55"/>
    </row>
    <row r="29" spans="1:12" ht="27" thickBot="1" x14ac:dyDescent="0.35">
      <c r="A29" s="54" t="s">
        <v>281</v>
      </c>
      <c r="B29" s="52">
        <v>107</v>
      </c>
      <c r="C29" s="55"/>
      <c r="D29" s="55"/>
      <c r="E29" s="55"/>
      <c r="F29" s="55"/>
      <c r="G29" s="55"/>
      <c r="H29" s="55"/>
      <c r="I29" s="55"/>
      <c r="J29" s="55"/>
      <c r="K29" s="55"/>
    </row>
    <row r="30" spans="1:12" ht="27" thickBot="1" x14ac:dyDescent="0.35">
      <c r="A30" s="54" t="s">
        <v>282</v>
      </c>
      <c r="B30" s="52">
        <v>108</v>
      </c>
      <c r="C30" s="55"/>
      <c r="D30" s="55"/>
      <c r="E30" s="55"/>
      <c r="F30" s="55"/>
      <c r="G30" s="55"/>
      <c r="H30" s="55"/>
      <c r="I30" s="55"/>
      <c r="J30" s="55"/>
      <c r="K30" s="55"/>
    </row>
    <row r="31" spans="1:12" ht="40.200000000000003" thickBot="1" x14ac:dyDescent="0.35">
      <c r="A31" s="54" t="s">
        <v>283</v>
      </c>
      <c r="B31" s="52">
        <v>109</v>
      </c>
      <c r="C31" s="55"/>
      <c r="D31" s="55"/>
      <c r="E31" s="55"/>
      <c r="F31" s="55"/>
      <c r="G31" s="55"/>
      <c r="H31" s="55"/>
      <c r="I31" s="55"/>
      <c r="J31" s="55"/>
      <c r="K31" s="55"/>
    </row>
    <row r="32" spans="1:12" ht="27" thickBot="1" x14ac:dyDescent="0.35">
      <c r="A32" s="54" t="s">
        <v>284</v>
      </c>
      <c r="B32" s="52">
        <v>110</v>
      </c>
      <c r="C32" s="55">
        <v>1743</v>
      </c>
      <c r="D32" s="55"/>
      <c r="E32" s="55">
        <v>1</v>
      </c>
      <c r="F32" s="55"/>
      <c r="G32" s="55">
        <v>57</v>
      </c>
      <c r="H32" s="55">
        <v>8</v>
      </c>
      <c r="I32" s="55"/>
      <c r="J32" s="55">
        <v>318</v>
      </c>
      <c r="K32" s="55">
        <v>1359</v>
      </c>
    </row>
    <row r="33" spans="1:11" ht="53.4" thickBot="1" x14ac:dyDescent="0.35">
      <c r="A33" s="54" t="s">
        <v>285</v>
      </c>
      <c r="B33" s="52">
        <v>111</v>
      </c>
      <c r="C33" s="55">
        <v>21</v>
      </c>
      <c r="D33" s="55"/>
      <c r="E33" s="55">
        <v>1</v>
      </c>
      <c r="F33" s="55"/>
      <c r="G33" s="55">
        <v>18</v>
      </c>
      <c r="H33" s="55">
        <v>2</v>
      </c>
      <c r="I33" s="55"/>
      <c r="J33" s="55"/>
      <c r="K33" s="55"/>
    </row>
    <row r="34" spans="1:11" ht="40.200000000000003" thickBot="1" x14ac:dyDescent="0.35">
      <c r="A34" s="54" t="s">
        <v>286</v>
      </c>
      <c r="B34" s="52">
        <v>112</v>
      </c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40.200000000000003" thickBot="1" x14ac:dyDescent="0.35">
      <c r="A35" s="54" t="s">
        <v>287</v>
      </c>
      <c r="B35" s="52">
        <v>113</v>
      </c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40.200000000000003" thickBot="1" x14ac:dyDescent="0.35">
      <c r="A36" s="54" t="s">
        <v>288</v>
      </c>
      <c r="B36" s="52">
        <v>114</v>
      </c>
      <c r="C36" s="55">
        <v>1743</v>
      </c>
      <c r="D36" s="55"/>
      <c r="E36" s="55">
        <v>1</v>
      </c>
      <c r="F36" s="55"/>
      <c r="G36" s="55">
        <v>57</v>
      </c>
      <c r="H36" s="55">
        <v>8</v>
      </c>
      <c r="I36" s="55"/>
      <c r="J36" s="55">
        <v>318</v>
      </c>
      <c r="K36" s="55">
        <v>1359</v>
      </c>
    </row>
    <row r="37" spans="1:11" x14ac:dyDescent="0.3">
      <c r="A37" s="57" t="s">
        <v>289</v>
      </c>
      <c r="B37" s="297">
        <v>115</v>
      </c>
      <c r="C37" s="309"/>
      <c r="D37" s="309"/>
      <c r="E37" s="309"/>
      <c r="F37" s="309"/>
      <c r="G37" s="309"/>
      <c r="H37" s="309"/>
      <c r="I37" s="309"/>
      <c r="J37" s="309"/>
      <c r="K37" s="309"/>
    </row>
    <row r="38" spans="1:11" ht="15" thickBot="1" x14ac:dyDescent="0.35">
      <c r="A38" s="58" t="s">
        <v>44</v>
      </c>
      <c r="B38" s="299"/>
      <c r="C38" s="310"/>
      <c r="D38" s="310"/>
      <c r="E38" s="310"/>
      <c r="F38" s="310"/>
      <c r="G38" s="310"/>
      <c r="H38" s="310"/>
      <c r="I38" s="310"/>
      <c r="J38" s="310"/>
      <c r="K38" s="310"/>
    </row>
    <row r="39" spans="1:11" ht="15" thickBot="1" x14ac:dyDescent="0.35">
      <c r="A39" s="54" t="s">
        <v>45</v>
      </c>
      <c r="B39" s="52">
        <v>116</v>
      </c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5" thickBot="1" x14ac:dyDescent="0.35">
      <c r="A40" s="54" t="s">
        <v>46</v>
      </c>
      <c r="B40" s="52">
        <v>121</v>
      </c>
      <c r="C40" s="55">
        <v>16</v>
      </c>
      <c r="D40" s="55"/>
      <c r="E40" s="55"/>
      <c r="F40" s="55"/>
      <c r="G40" s="55">
        <v>6</v>
      </c>
      <c r="H40" s="55"/>
      <c r="I40" s="55"/>
      <c r="J40" s="55">
        <v>7</v>
      </c>
      <c r="K40" s="55">
        <v>3</v>
      </c>
    </row>
    <row r="41" spans="1:11" ht="15" thickBot="1" x14ac:dyDescent="0.35">
      <c r="A41" s="54" t="s">
        <v>47</v>
      </c>
      <c r="B41" s="52">
        <v>122</v>
      </c>
      <c r="C41" s="55">
        <v>6</v>
      </c>
      <c r="D41" s="55"/>
      <c r="E41" s="55"/>
      <c r="F41" s="55"/>
      <c r="G41" s="55">
        <v>3</v>
      </c>
      <c r="H41" s="55"/>
      <c r="I41" s="55"/>
      <c r="J41" s="55">
        <v>1</v>
      </c>
      <c r="K41" s="55">
        <v>2</v>
      </c>
    </row>
    <row r="42" spans="1:11" x14ac:dyDescent="0.3">
      <c r="A42" s="57" t="s">
        <v>48</v>
      </c>
      <c r="B42" s="297">
        <v>123</v>
      </c>
      <c r="C42" s="309"/>
      <c r="D42" s="309"/>
      <c r="E42" s="309"/>
      <c r="F42" s="309"/>
      <c r="G42" s="309"/>
      <c r="H42" s="309"/>
      <c r="I42" s="309"/>
      <c r="J42" s="309"/>
      <c r="K42" s="309"/>
    </row>
    <row r="43" spans="1:11" ht="15" thickBot="1" x14ac:dyDescent="0.35">
      <c r="A43" s="58" t="s">
        <v>49</v>
      </c>
      <c r="B43" s="299"/>
      <c r="C43" s="310"/>
      <c r="D43" s="310"/>
      <c r="E43" s="310"/>
      <c r="F43" s="310"/>
      <c r="G43" s="310"/>
      <c r="H43" s="310"/>
      <c r="I43" s="310"/>
      <c r="J43" s="310"/>
      <c r="K43" s="310"/>
    </row>
    <row r="44" spans="1:11" ht="27" thickBot="1" x14ac:dyDescent="0.35">
      <c r="A44" s="58" t="s">
        <v>50</v>
      </c>
      <c r="B44" s="52">
        <v>124</v>
      </c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40.200000000000003" thickBot="1" x14ac:dyDescent="0.35">
      <c r="A45" s="58" t="s">
        <v>51</v>
      </c>
      <c r="B45" s="52">
        <v>125</v>
      </c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5" thickBot="1" x14ac:dyDescent="0.35">
      <c r="A46" s="54" t="s">
        <v>52</v>
      </c>
      <c r="B46" s="52">
        <v>126</v>
      </c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40.200000000000003" thickBot="1" x14ac:dyDescent="0.35">
      <c r="A47" s="54" t="s">
        <v>290</v>
      </c>
      <c r="B47" s="52">
        <v>127</v>
      </c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5" thickBot="1" x14ac:dyDescent="0.35">
      <c r="A48" s="311" t="s">
        <v>291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3"/>
    </row>
    <row r="49" spans="1:11" ht="15" thickBot="1" x14ac:dyDescent="0.35">
      <c r="A49" s="54" t="s">
        <v>292</v>
      </c>
      <c r="B49" s="52">
        <v>201</v>
      </c>
      <c r="C49" s="116">
        <v>156</v>
      </c>
      <c r="D49" s="55"/>
      <c r="E49" s="55">
        <v>1</v>
      </c>
      <c r="F49" s="55"/>
      <c r="G49" s="55">
        <v>136</v>
      </c>
      <c r="H49" s="55">
        <v>19</v>
      </c>
      <c r="I49" s="55"/>
      <c r="J49" s="55"/>
      <c r="K49" s="55"/>
    </row>
    <row r="50" spans="1:11" ht="53.4" thickBot="1" x14ac:dyDescent="0.35">
      <c r="A50" s="58" t="s">
        <v>293</v>
      </c>
      <c r="B50" s="52">
        <v>202</v>
      </c>
      <c r="C50" s="116">
        <v>40</v>
      </c>
      <c r="D50" s="55"/>
      <c r="E50" s="55"/>
      <c r="F50" s="55"/>
      <c r="G50" s="55"/>
      <c r="H50" s="55"/>
      <c r="I50" s="55"/>
      <c r="J50" s="55"/>
      <c r="K50" s="55"/>
    </row>
    <row r="51" spans="1:11" ht="53.4" thickBot="1" x14ac:dyDescent="0.35">
      <c r="A51" s="58" t="s">
        <v>294</v>
      </c>
      <c r="B51" s="52">
        <v>203</v>
      </c>
      <c r="C51" s="116">
        <v>25</v>
      </c>
      <c r="D51" s="55"/>
      <c r="E51" s="55">
        <v>1</v>
      </c>
      <c r="F51" s="55"/>
      <c r="G51" s="55">
        <v>22</v>
      </c>
      <c r="H51" s="55">
        <v>2</v>
      </c>
      <c r="I51" s="55"/>
      <c r="J51" s="55"/>
      <c r="K51" s="55"/>
    </row>
    <row r="52" spans="1:11" ht="27" thickBot="1" x14ac:dyDescent="0.35">
      <c r="A52" s="58" t="s">
        <v>295</v>
      </c>
      <c r="B52" s="52">
        <v>204</v>
      </c>
      <c r="C52" s="116"/>
      <c r="D52" s="55"/>
      <c r="E52" s="55"/>
      <c r="F52" s="55"/>
      <c r="G52" s="55"/>
      <c r="H52" s="55"/>
      <c r="I52" s="55"/>
      <c r="J52" s="55"/>
      <c r="K52" s="55"/>
    </row>
    <row r="53" spans="1:11" ht="40.200000000000003" thickBot="1" x14ac:dyDescent="0.35">
      <c r="A53" s="58" t="s">
        <v>296</v>
      </c>
      <c r="B53" s="52">
        <v>205</v>
      </c>
      <c r="C53" s="116"/>
      <c r="D53" s="55"/>
      <c r="E53" s="55"/>
      <c r="F53" s="55"/>
      <c r="G53" s="55"/>
      <c r="H53" s="55"/>
      <c r="I53" s="55"/>
      <c r="J53" s="55"/>
      <c r="K53" s="55"/>
    </row>
    <row r="54" spans="1:11" ht="27" thickBot="1" x14ac:dyDescent="0.35">
      <c r="A54" s="58" t="s">
        <v>297</v>
      </c>
      <c r="B54" s="52">
        <v>206</v>
      </c>
      <c r="C54" s="116">
        <v>156</v>
      </c>
      <c r="D54" s="55"/>
      <c r="E54" s="55">
        <v>1</v>
      </c>
      <c r="F54" s="55"/>
      <c r="G54" s="55">
        <v>136</v>
      </c>
      <c r="H54" s="55">
        <v>19</v>
      </c>
      <c r="I54" s="55"/>
      <c r="J54" s="55"/>
      <c r="K54" s="55"/>
    </row>
    <row r="55" spans="1:11" x14ac:dyDescent="0.3">
      <c r="A55" s="57" t="s">
        <v>298</v>
      </c>
      <c r="B55" s="297">
        <v>207</v>
      </c>
      <c r="C55" s="399"/>
      <c r="D55" s="309"/>
      <c r="E55" s="309"/>
      <c r="F55" s="309"/>
      <c r="G55" s="309"/>
      <c r="H55" s="309"/>
      <c r="I55" s="309"/>
      <c r="J55" s="309"/>
      <c r="K55" s="309"/>
    </row>
    <row r="56" spans="1:11" ht="15" thickBot="1" x14ac:dyDescent="0.35">
      <c r="A56" s="58" t="s">
        <v>62</v>
      </c>
      <c r="B56" s="299"/>
      <c r="C56" s="400"/>
      <c r="D56" s="310"/>
      <c r="E56" s="310"/>
      <c r="F56" s="310"/>
      <c r="G56" s="310"/>
      <c r="H56" s="310"/>
      <c r="I56" s="310"/>
      <c r="J56" s="310"/>
      <c r="K56" s="310"/>
    </row>
    <row r="57" spans="1:11" ht="15" thickBot="1" x14ac:dyDescent="0.35">
      <c r="A57" s="54" t="s">
        <v>63</v>
      </c>
      <c r="B57" s="52">
        <v>208</v>
      </c>
      <c r="C57" s="116"/>
      <c r="D57" s="55"/>
      <c r="E57" s="55"/>
      <c r="F57" s="55"/>
      <c r="G57" s="55"/>
      <c r="H57" s="55"/>
      <c r="I57" s="55"/>
      <c r="J57" s="55"/>
      <c r="K57" s="55"/>
    </row>
    <row r="58" spans="1:11" ht="40.200000000000003" thickBot="1" x14ac:dyDescent="0.35">
      <c r="A58" s="54" t="s">
        <v>64</v>
      </c>
      <c r="B58" s="52">
        <v>209</v>
      </c>
      <c r="C58" s="116">
        <v>10</v>
      </c>
      <c r="D58" s="55"/>
      <c r="E58" s="55"/>
      <c r="F58" s="55"/>
      <c r="G58" s="55">
        <v>10</v>
      </c>
      <c r="H58" s="55"/>
      <c r="I58" s="55"/>
      <c r="J58" s="55"/>
      <c r="K58" s="55"/>
    </row>
    <row r="59" spans="1:11" x14ac:dyDescent="0.3">
      <c r="A59" s="57" t="s">
        <v>65</v>
      </c>
      <c r="B59" s="297" t="s">
        <v>67</v>
      </c>
      <c r="C59" s="399"/>
      <c r="D59" s="309"/>
      <c r="E59" s="309"/>
      <c r="F59" s="309"/>
      <c r="G59" s="309"/>
      <c r="H59" s="309"/>
      <c r="I59" s="309"/>
      <c r="J59" s="309"/>
      <c r="K59" s="309"/>
    </row>
    <row r="60" spans="1:11" ht="27" thickBot="1" x14ac:dyDescent="0.35">
      <c r="A60" s="58" t="s">
        <v>66</v>
      </c>
      <c r="B60" s="299"/>
      <c r="C60" s="400"/>
      <c r="D60" s="310"/>
      <c r="E60" s="310"/>
      <c r="F60" s="310"/>
      <c r="G60" s="310"/>
      <c r="H60" s="310"/>
      <c r="I60" s="310"/>
      <c r="J60" s="310"/>
      <c r="K60" s="310"/>
    </row>
    <row r="61" spans="1:11" ht="15" thickBot="1" x14ac:dyDescent="0.35">
      <c r="A61" s="54" t="s">
        <v>68</v>
      </c>
      <c r="B61" s="52">
        <v>211</v>
      </c>
      <c r="C61" s="116"/>
      <c r="D61" s="55"/>
      <c r="E61" s="55"/>
      <c r="F61" s="55"/>
      <c r="G61" s="55"/>
      <c r="H61" s="55"/>
      <c r="I61" s="55"/>
      <c r="J61" s="55"/>
      <c r="K61" s="55"/>
    </row>
    <row r="62" spans="1:11" ht="27" thickBot="1" x14ac:dyDescent="0.35">
      <c r="A62" s="58" t="s">
        <v>69</v>
      </c>
      <c r="B62" s="52" t="s">
        <v>70</v>
      </c>
      <c r="C62" s="116">
        <v>5</v>
      </c>
      <c r="D62" s="55"/>
      <c r="E62" s="55"/>
      <c r="F62" s="55"/>
      <c r="G62" s="55">
        <v>5</v>
      </c>
      <c r="H62" s="55"/>
      <c r="I62" s="55"/>
      <c r="J62" s="55"/>
      <c r="K62" s="55"/>
    </row>
    <row r="63" spans="1:11" ht="27" thickBot="1" x14ac:dyDescent="0.35">
      <c r="A63" s="54" t="s">
        <v>71</v>
      </c>
      <c r="B63" s="52">
        <v>213</v>
      </c>
      <c r="C63" s="116"/>
      <c r="D63" s="55"/>
      <c r="E63" s="55"/>
      <c r="F63" s="55"/>
      <c r="G63" s="55"/>
      <c r="H63" s="55"/>
      <c r="I63" s="55"/>
      <c r="J63" s="55"/>
      <c r="K63" s="55"/>
    </row>
    <row r="64" spans="1:11" ht="27" thickBot="1" x14ac:dyDescent="0.35">
      <c r="A64" s="54" t="s">
        <v>72</v>
      </c>
      <c r="B64" s="52">
        <v>214</v>
      </c>
      <c r="C64" s="55"/>
      <c r="D64" s="55"/>
      <c r="E64" s="55"/>
      <c r="F64" s="55"/>
      <c r="G64" s="55"/>
      <c r="H64" s="55"/>
      <c r="I64" s="55"/>
      <c r="J64" s="55"/>
      <c r="K64" s="55"/>
    </row>
    <row r="65" spans="1:12" x14ac:dyDescent="0.3">
      <c r="A65" s="303" t="s">
        <v>299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5"/>
    </row>
    <row r="66" spans="1:12" ht="15" thickBot="1" x14ac:dyDescent="0.35">
      <c r="A66" s="306" t="s">
        <v>74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8"/>
    </row>
    <row r="67" spans="1:12" ht="27" thickBot="1" x14ac:dyDescent="0.35">
      <c r="A67" s="54" t="s">
        <v>75</v>
      </c>
      <c r="B67" s="52">
        <v>301</v>
      </c>
      <c r="C67" s="126">
        <f>SUM(D67:K67)</f>
        <v>93884.909999999989</v>
      </c>
      <c r="D67" s="126">
        <v>0</v>
      </c>
      <c r="E67" s="126">
        <v>4000.01</v>
      </c>
      <c r="F67" s="126">
        <v>0</v>
      </c>
      <c r="G67" s="126">
        <f>10957.42+G70</f>
        <v>11436.68</v>
      </c>
      <c r="H67" s="126">
        <v>733.39</v>
      </c>
      <c r="I67" s="126">
        <v>0</v>
      </c>
      <c r="J67" s="126">
        <v>52537.35</v>
      </c>
      <c r="K67" s="126">
        <v>25177.48</v>
      </c>
    </row>
    <row r="68" spans="1:12" ht="53.4" thickBot="1" x14ac:dyDescent="0.35">
      <c r="A68" s="54" t="s">
        <v>300</v>
      </c>
      <c r="B68" s="52">
        <v>302</v>
      </c>
      <c r="C68" s="55"/>
      <c r="D68" s="55"/>
      <c r="E68" s="55"/>
      <c r="F68" s="55"/>
      <c r="G68" s="55"/>
      <c r="H68" s="55"/>
      <c r="I68" s="55"/>
      <c r="J68" s="55"/>
      <c r="K68" s="55"/>
    </row>
    <row r="69" spans="1:12" ht="53.4" thickBot="1" x14ac:dyDescent="0.35">
      <c r="A69" s="54" t="s">
        <v>301</v>
      </c>
      <c r="B69" s="52">
        <v>303</v>
      </c>
      <c r="C69" s="55">
        <v>8127.92</v>
      </c>
      <c r="D69" s="55">
        <v>0</v>
      </c>
      <c r="E69" s="55">
        <v>4000.01</v>
      </c>
      <c r="F69" s="55"/>
      <c r="G69" s="55">
        <v>4074.13</v>
      </c>
      <c r="H69" s="55">
        <v>53.78</v>
      </c>
      <c r="I69" s="55"/>
      <c r="J69" s="55"/>
      <c r="K69" s="55"/>
    </row>
    <row r="70" spans="1:12" ht="66.599999999999994" thickBot="1" x14ac:dyDescent="0.35">
      <c r="A70" s="54" t="s">
        <v>302</v>
      </c>
      <c r="B70" s="52">
        <v>304</v>
      </c>
      <c r="C70" s="55">
        <v>479.26</v>
      </c>
      <c r="D70" s="55"/>
      <c r="E70" s="55"/>
      <c r="F70" s="55"/>
      <c r="G70" s="55">
        <v>479.26</v>
      </c>
      <c r="H70" s="55"/>
      <c r="I70" s="55"/>
      <c r="J70" s="55"/>
      <c r="K70" s="55"/>
    </row>
    <row r="71" spans="1:12" ht="53.4" thickBot="1" x14ac:dyDescent="0.35">
      <c r="A71" s="54" t="s">
        <v>303</v>
      </c>
      <c r="B71" s="52">
        <v>305</v>
      </c>
      <c r="C71" s="55"/>
      <c r="D71" s="55"/>
      <c r="E71" s="55"/>
      <c r="F71" s="55"/>
      <c r="G71" s="55"/>
      <c r="H71" s="55"/>
      <c r="I71" s="55"/>
      <c r="J71" s="55"/>
      <c r="K71" s="55"/>
    </row>
    <row r="72" spans="1:12" ht="53.4" thickBot="1" x14ac:dyDescent="0.35">
      <c r="A72" s="54" t="s">
        <v>80</v>
      </c>
      <c r="B72" s="52">
        <v>306</v>
      </c>
      <c r="C72" s="55"/>
      <c r="D72" s="55"/>
      <c r="E72" s="55"/>
      <c r="F72" s="55"/>
      <c r="G72" s="55"/>
      <c r="H72" s="55"/>
      <c r="I72" s="55"/>
      <c r="J72" s="55"/>
      <c r="K72" s="55"/>
    </row>
    <row r="73" spans="1:12" ht="40.200000000000003" thickBot="1" x14ac:dyDescent="0.35">
      <c r="A73" s="54" t="s">
        <v>304</v>
      </c>
      <c r="B73" s="52">
        <v>307</v>
      </c>
      <c r="C73" s="55"/>
      <c r="D73" s="55"/>
      <c r="E73" s="55"/>
      <c r="F73" s="55"/>
      <c r="G73" s="55"/>
      <c r="H73" s="55"/>
      <c r="I73" s="55"/>
      <c r="J73" s="55"/>
      <c r="K73" s="55"/>
    </row>
    <row r="74" spans="1:12" ht="40.200000000000003" thickBot="1" x14ac:dyDescent="0.35">
      <c r="A74" s="54" t="s">
        <v>305</v>
      </c>
      <c r="B74" s="52">
        <v>308</v>
      </c>
      <c r="C74" s="55"/>
      <c r="D74" s="55"/>
      <c r="E74" s="55"/>
      <c r="F74" s="55"/>
      <c r="G74" s="55"/>
      <c r="H74" s="55"/>
      <c r="I74" s="55"/>
      <c r="J74" s="55"/>
      <c r="K74" s="55"/>
    </row>
    <row r="75" spans="1:12" ht="27" thickBot="1" x14ac:dyDescent="0.35">
      <c r="A75" s="54" t="s">
        <v>306</v>
      </c>
      <c r="B75" s="52">
        <v>309</v>
      </c>
      <c r="C75" s="126">
        <f>SUM(D75:K75)</f>
        <v>91640.48</v>
      </c>
      <c r="D75" s="126"/>
      <c r="E75" s="126">
        <v>3999.23</v>
      </c>
      <c r="F75" s="126"/>
      <c r="G75" s="126">
        <v>9211.43</v>
      </c>
      <c r="H75" s="126">
        <v>714.99</v>
      </c>
      <c r="I75" s="126"/>
      <c r="J75" s="126">
        <v>52537.35</v>
      </c>
      <c r="K75" s="126">
        <v>25177.48</v>
      </c>
      <c r="L75">
        <f>(E75+G75+H75)/C75*100</f>
        <v>15.195959252941496</v>
      </c>
    </row>
    <row r="76" spans="1:12" ht="53.4" thickBot="1" x14ac:dyDescent="0.35">
      <c r="A76" s="54" t="s">
        <v>307</v>
      </c>
      <c r="B76" s="52">
        <v>310</v>
      </c>
      <c r="C76" s="55">
        <v>7731.11</v>
      </c>
      <c r="D76" s="55"/>
      <c r="E76" s="55">
        <v>3999.23</v>
      </c>
      <c r="F76" s="55"/>
      <c r="G76" s="55">
        <v>3681.51</v>
      </c>
      <c r="H76" s="55">
        <v>50.37</v>
      </c>
      <c r="I76" s="55"/>
      <c r="J76" s="55"/>
      <c r="K76" s="55"/>
    </row>
    <row r="77" spans="1:12" ht="40.200000000000003" thickBot="1" x14ac:dyDescent="0.35">
      <c r="A77" s="54" t="s">
        <v>308</v>
      </c>
      <c r="B77" s="52">
        <v>311</v>
      </c>
      <c r="C77" s="55"/>
      <c r="D77" s="55"/>
      <c r="E77" s="55"/>
      <c r="F77" s="55"/>
      <c r="G77" s="55"/>
      <c r="H77" s="55"/>
      <c r="I77" s="55"/>
      <c r="J77" s="55"/>
      <c r="K77" s="55"/>
    </row>
    <row r="78" spans="1:12" ht="40.200000000000003" thickBot="1" x14ac:dyDescent="0.35">
      <c r="A78" s="54" t="s">
        <v>309</v>
      </c>
      <c r="B78" s="52">
        <v>312</v>
      </c>
      <c r="C78" s="55"/>
      <c r="D78" s="55"/>
      <c r="E78" s="55"/>
      <c r="F78" s="55"/>
      <c r="G78" s="55"/>
      <c r="H78" s="55"/>
      <c r="I78" s="55"/>
      <c r="J78" s="55"/>
      <c r="K78" s="55"/>
    </row>
    <row r="79" spans="1:12" ht="40.200000000000003" thickBot="1" x14ac:dyDescent="0.35">
      <c r="A79" s="54" t="s">
        <v>310</v>
      </c>
      <c r="B79" s="52">
        <v>313</v>
      </c>
      <c r="C79" s="126">
        <f>SUM(D79:K79)</f>
        <v>91640.48</v>
      </c>
      <c r="D79" s="126"/>
      <c r="E79" s="126">
        <v>3999.23</v>
      </c>
      <c r="F79" s="126"/>
      <c r="G79" s="126">
        <v>9211.43</v>
      </c>
      <c r="H79" s="126">
        <v>714.99</v>
      </c>
      <c r="I79" s="126"/>
      <c r="J79" s="126">
        <v>52537.35</v>
      </c>
      <c r="K79" s="126">
        <v>25177.48</v>
      </c>
    </row>
    <row r="80" spans="1:12" x14ac:dyDescent="0.3">
      <c r="A80" s="57" t="s">
        <v>289</v>
      </c>
      <c r="B80" s="297">
        <v>314</v>
      </c>
      <c r="C80" s="309"/>
      <c r="D80" s="309"/>
      <c r="E80" s="309"/>
      <c r="F80" s="309"/>
      <c r="G80" s="309"/>
      <c r="H80" s="309"/>
      <c r="I80" s="309"/>
      <c r="J80" s="309"/>
      <c r="K80" s="309"/>
    </row>
    <row r="81" spans="1:11" ht="15" thickBot="1" x14ac:dyDescent="0.35">
      <c r="A81" s="58" t="s">
        <v>44</v>
      </c>
      <c r="B81" s="299"/>
      <c r="C81" s="310"/>
      <c r="D81" s="310"/>
      <c r="E81" s="310"/>
      <c r="F81" s="310"/>
      <c r="G81" s="310"/>
      <c r="H81" s="310"/>
      <c r="I81" s="310"/>
      <c r="J81" s="310"/>
      <c r="K81" s="310"/>
    </row>
    <row r="82" spans="1:11" ht="15" thickBot="1" x14ac:dyDescent="0.35">
      <c r="A82" s="54" t="s">
        <v>88</v>
      </c>
      <c r="B82" s="52">
        <v>315</v>
      </c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27" thickBot="1" x14ac:dyDescent="0.35">
      <c r="A83" s="54" t="s">
        <v>311</v>
      </c>
      <c r="B83" s="52">
        <v>321</v>
      </c>
      <c r="C83" s="126">
        <v>-258.73</v>
      </c>
      <c r="D83" s="126"/>
      <c r="E83" s="126"/>
      <c r="F83" s="126"/>
      <c r="G83" s="126">
        <v>-338.98</v>
      </c>
      <c r="H83" s="126"/>
      <c r="I83" s="126"/>
      <c r="J83" s="126">
        <v>80.25</v>
      </c>
      <c r="K83" s="126"/>
    </row>
    <row r="84" spans="1:11" ht="27" thickBot="1" x14ac:dyDescent="0.35">
      <c r="A84" s="54" t="s">
        <v>312</v>
      </c>
      <c r="B84" s="52">
        <v>322</v>
      </c>
      <c r="C84" s="55">
        <v>747.5</v>
      </c>
      <c r="D84" s="55"/>
      <c r="E84" s="55"/>
      <c r="F84" s="55"/>
      <c r="G84" s="55">
        <v>746</v>
      </c>
      <c r="H84" s="55"/>
      <c r="I84" s="55"/>
      <c r="J84" s="55">
        <v>1.5</v>
      </c>
      <c r="K84" s="55"/>
    </row>
    <row r="85" spans="1:11" x14ac:dyDescent="0.3">
      <c r="A85" s="57" t="s">
        <v>48</v>
      </c>
      <c r="B85" s="297">
        <v>323</v>
      </c>
      <c r="C85" s="309"/>
      <c r="D85" s="309"/>
      <c r="E85" s="309"/>
      <c r="F85" s="309"/>
      <c r="G85" s="309"/>
      <c r="H85" s="309"/>
      <c r="I85" s="309"/>
      <c r="J85" s="309"/>
      <c r="K85" s="309"/>
    </row>
    <row r="86" spans="1:11" ht="15" thickBot="1" x14ac:dyDescent="0.35">
      <c r="A86" s="58" t="s">
        <v>49</v>
      </c>
      <c r="B86" s="299"/>
      <c r="C86" s="310"/>
      <c r="D86" s="310"/>
      <c r="E86" s="310"/>
      <c r="F86" s="310"/>
      <c r="G86" s="310"/>
      <c r="H86" s="310"/>
      <c r="I86" s="310"/>
      <c r="J86" s="310"/>
      <c r="K86" s="310"/>
    </row>
    <row r="87" spans="1:11" ht="27" thickBot="1" x14ac:dyDescent="0.35">
      <c r="A87" s="58" t="s">
        <v>50</v>
      </c>
      <c r="B87" s="52">
        <v>324</v>
      </c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40.200000000000003" thickBot="1" x14ac:dyDescent="0.35">
      <c r="A88" s="58" t="s">
        <v>51</v>
      </c>
      <c r="B88" s="52">
        <v>325</v>
      </c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5" thickBot="1" x14ac:dyDescent="0.35">
      <c r="A89" s="54" t="s">
        <v>52</v>
      </c>
      <c r="B89" s="52">
        <v>326</v>
      </c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24" customHeight="1" thickBot="1" x14ac:dyDescent="0.35">
      <c r="A90" s="311" t="s">
        <v>313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3"/>
    </row>
    <row r="91" spans="1:11" ht="24" customHeight="1" thickBot="1" x14ac:dyDescent="0.35">
      <c r="A91" s="311" t="s">
        <v>314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3"/>
    </row>
    <row r="92" spans="1:11" ht="66.599999999999994" thickBot="1" x14ac:dyDescent="0.35">
      <c r="A92" s="54" t="s">
        <v>315</v>
      </c>
      <c r="B92" s="52">
        <v>4.101</v>
      </c>
      <c r="C92" s="55">
        <v>18</v>
      </c>
      <c r="D92" s="55"/>
      <c r="E92" s="55"/>
      <c r="F92" s="55"/>
      <c r="G92" s="55">
        <v>15</v>
      </c>
      <c r="H92" s="55">
        <v>3</v>
      </c>
      <c r="I92" s="55"/>
      <c r="J92" s="52"/>
      <c r="K92" s="52"/>
    </row>
    <row r="93" spans="1:11" ht="79.8" thickBot="1" x14ac:dyDescent="0.35">
      <c r="A93" s="54" t="s">
        <v>316</v>
      </c>
      <c r="B93" s="52">
        <v>4.1020000000000003</v>
      </c>
      <c r="C93" s="55">
        <v>3</v>
      </c>
      <c r="D93" s="55"/>
      <c r="E93" s="55"/>
      <c r="F93" s="55"/>
      <c r="G93" s="55">
        <v>3</v>
      </c>
      <c r="H93" s="55"/>
      <c r="I93" s="55"/>
      <c r="J93" s="52"/>
      <c r="K93" s="52"/>
    </row>
    <row r="94" spans="1:11" ht="53.4" thickBot="1" x14ac:dyDescent="0.35">
      <c r="A94" s="54" t="s">
        <v>317</v>
      </c>
      <c r="B94" s="52">
        <v>4.1029999999999998</v>
      </c>
      <c r="C94" s="55">
        <v>18</v>
      </c>
      <c r="D94" s="55"/>
      <c r="E94" s="55"/>
      <c r="F94" s="55"/>
      <c r="G94" s="55">
        <v>15</v>
      </c>
      <c r="H94" s="55">
        <v>3</v>
      </c>
      <c r="I94" s="55"/>
      <c r="J94" s="52"/>
      <c r="K94" s="52"/>
    </row>
    <row r="95" spans="1:11" ht="93" thickBot="1" x14ac:dyDescent="0.35">
      <c r="A95" s="54" t="s">
        <v>318</v>
      </c>
      <c r="B95" s="52">
        <v>4.1040000000000001</v>
      </c>
      <c r="C95" s="55">
        <v>3</v>
      </c>
      <c r="D95" s="55"/>
      <c r="E95" s="55"/>
      <c r="F95" s="55"/>
      <c r="G95" s="55">
        <v>3</v>
      </c>
      <c r="H95" s="55"/>
      <c r="I95" s="55"/>
      <c r="J95" s="52"/>
      <c r="K95" s="52"/>
    </row>
    <row r="96" spans="1:11" ht="15" thickBot="1" x14ac:dyDescent="0.35">
      <c r="A96" s="311" t="s">
        <v>319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1:11" ht="79.8" thickBot="1" x14ac:dyDescent="0.35">
      <c r="A97" s="54" t="s">
        <v>320</v>
      </c>
      <c r="B97" s="52">
        <v>4.2009999999999996</v>
      </c>
      <c r="C97" s="55">
        <v>49</v>
      </c>
      <c r="D97" s="55"/>
      <c r="E97" s="55"/>
      <c r="F97" s="55"/>
      <c r="G97" s="55">
        <v>42</v>
      </c>
      <c r="H97" s="55">
        <v>7</v>
      </c>
      <c r="I97" s="55"/>
      <c r="J97" s="52"/>
      <c r="K97" s="52"/>
    </row>
    <row r="98" spans="1:11" ht="40.200000000000003" thickBot="1" x14ac:dyDescent="0.35">
      <c r="A98" s="54" t="s">
        <v>99</v>
      </c>
      <c r="B98" s="52">
        <v>4.202</v>
      </c>
      <c r="C98" s="55">
        <v>2</v>
      </c>
      <c r="D98" s="55"/>
      <c r="E98" s="55"/>
      <c r="F98" s="55"/>
      <c r="G98" s="55">
        <v>2</v>
      </c>
      <c r="H98" s="55"/>
      <c r="I98" s="55"/>
      <c r="J98" s="52"/>
      <c r="K98" s="52"/>
    </row>
    <row r="99" spans="1:11" ht="53.4" thickBot="1" x14ac:dyDescent="0.35">
      <c r="A99" s="54" t="s">
        <v>321</v>
      </c>
      <c r="B99" s="52">
        <v>4.2030000000000003</v>
      </c>
      <c r="C99" s="55"/>
      <c r="D99" s="55"/>
      <c r="E99" s="55"/>
      <c r="F99" s="55"/>
      <c r="G99" s="55"/>
      <c r="H99" s="55"/>
      <c r="I99" s="55"/>
      <c r="J99" s="52"/>
      <c r="K99" s="52"/>
    </row>
    <row r="100" spans="1:11" x14ac:dyDescent="0.3">
      <c r="A100" s="303" t="s">
        <v>322</v>
      </c>
      <c r="B100" s="304"/>
      <c r="C100" s="304"/>
      <c r="D100" s="304"/>
      <c r="E100" s="304"/>
      <c r="F100" s="304"/>
      <c r="G100" s="304"/>
      <c r="H100" s="304"/>
      <c r="I100" s="304"/>
      <c r="J100" s="304"/>
      <c r="K100" s="305"/>
    </row>
    <row r="101" spans="1:11" ht="15" thickBot="1" x14ac:dyDescent="0.35">
      <c r="A101" s="306" t="s">
        <v>323</v>
      </c>
      <c r="B101" s="307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1:11" ht="15" thickBot="1" x14ac:dyDescent="0.35">
      <c r="A102" s="54" t="s">
        <v>103</v>
      </c>
      <c r="B102" s="52">
        <v>4.3010000000000002</v>
      </c>
      <c r="C102" s="55"/>
      <c r="D102" s="52"/>
      <c r="E102" s="52"/>
      <c r="F102" s="52"/>
      <c r="G102" s="52"/>
      <c r="H102" s="52"/>
      <c r="I102" s="52"/>
      <c r="J102" s="52"/>
      <c r="K102" s="52"/>
    </row>
    <row r="103" spans="1:11" ht="43.8" thickBot="1" x14ac:dyDescent="0.35">
      <c r="A103" s="63" t="s">
        <v>104</v>
      </c>
      <c r="B103" s="52">
        <v>4.3019999999999996</v>
      </c>
      <c r="C103" s="55"/>
      <c r="D103" s="52"/>
      <c r="E103" s="52"/>
      <c r="F103" s="52"/>
      <c r="G103" s="52"/>
      <c r="H103" s="52"/>
      <c r="I103" s="52"/>
      <c r="J103" s="52"/>
      <c r="K103" s="52"/>
    </row>
    <row r="104" spans="1:11" ht="53.4" thickBot="1" x14ac:dyDescent="0.35">
      <c r="A104" s="54" t="s">
        <v>324</v>
      </c>
      <c r="B104" s="52">
        <v>4.3029999999999999</v>
      </c>
      <c r="C104" s="55">
        <v>3705.55</v>
      </c>
      <c r="D104" s="55"/>
      <c r="E104" s="55"/>
      <c r="F104" s="55"/>
      <c r="G104" s="55">
        <f>3263.67+G105</f>
        <v>4735.51</v>
      </c>
      <c r="H104" s="55">
        <v>441.88</v>
      </c>
      <c r="I104" s="55"/>
      <c r="J104" s="52"/>
      <c r="K104" s="52"/>
    </row>
    <row r="105" spans="1:11" ht="66.599999999999994" thickBot="1" x14ac:dyDescent="0.35">
      <c r="A105" s="54" t="s">
        <v>325</v>
      </c>
      <c r="B105" s="52">
        <v>4.3040000000000003</v>
      </c>
      <c r="C105" s="55">
        <v>1471.84</v>
      </c>
      <c r="D105" s="55"/>
      <c r="E105" s="55"/>
      <c r="F105" s="55"/>
      <c r="G105" s="55">
        <v>1471.84</v>
      </c>
      <c r="H105" s="55"/>
      <c r="I105" s="55"/>
      <c r="J105" s="52"/>
      <c r="K105" s="52"/>
    </row>
    <row r="106" spans="1:11" ht="53.4" thickBot="1" x14ac:dyDescent="0.35">
      <c r="A106" s="54" t="s">
        <v>326</v>
      </c>
      <c r="B106" s="52">
        <v>4.3049999999999997</v>
      </c>
      <c r="C106" s="55">
        <v>3352.35</v>
      </c>
      <c r="D106" s="55"/>
      <c r="E106" s="55"/>
      <c r="F106" s="55"/>
      <c r="G106" s="55">
        <v>2924.42</v>
      </c>
      <c r="H106" s="55">
        <v>427.93</v>
      </c>
      <c r="I106" s="55"/>
      <c r="J106" s="52"/>
      <c r="K106" s="52"/>
    </row>
    <row r="107" spans="1:11" x14ac:dyDescent="0.3">
      <c r="A107" s="64" t="s">
        <v>327</v>
      </c>
      <c r="B107" s="297">
        <v>4.306</v>
      </c>
      <c r="C107" s="309">
        <v>3352.35</v>
      </c>
      <c r="D107" s="309"/>
      <c r="E107" s="309"/>
      <c r="F107" s="309"/>
      <c r="G107" s="309">
        <v>2924.42</v>
      </c>
      <c r="H107" s="309">
        <v>427.93</v>
      </c>
      <c r="I107" s="309"/>
      <c r="J107" s="297"/>
      <c r="K107" s="297"/>
    </row>
    <row r="108" spans="1:11" ht="15" thickBot="1" x14ac:dyDescent="0.35">
      <c r="A108" s="54" t="s">
        <v>109</v>
      </c>
      <c r="B108" s="299"/>
      <c r="C108" s="310"/>
      <c r="D108" s="310"/>
      <c r="E108" s="310"/>
      <c r="F108" s="310"/>
      <c r="G108" s="310"/>
      <c r="H108" s="310"/>
      <c r="I108" s="310"/>
      <c r="J108" s="299"/>
      <c r="K108" s="299"/>
    </row>
    <row r="109" spans="1:11" ht="27" thickBot="1" x14ac:dyDescent="0.35">
      <c r="A109" s="58" t="s">
        <v>110</v>
      </c>
      <c r="B109" s="52">
        <v>4.3070000000000004</v>
      </c>
      <c r="C109" s="55"/>
      <c r="D109" s="55"/>
      <c r="E109" s="55"/>
      <c r="F109" s="55"/>
      <c r="G109" s="55"/>
      <c r="H109" s="55"/>
      <c r="I109" s="55"/>
      <c r="J109" s="52"/>
      <c r="K109" s="52"/>
    </row>
    <row r="110" spans="1:11" ht="79.8" thickBot="1" x14ac:dyDescent="0.35">
      <c r="A110" s="54" t="s">
        <v>328</v>
      </c>
      <c r="B110" s="52">
        <v>4.3079999999999998</v>
      </c>
      <c r="C110" s="55">
        <v>1471.84</v>
      </c>
      <c r="D110" s="55"/>
      <c r="E110" s="55"/>
      <c r="F110" s="55"/>
      <c r="G110" s="55">
        <v>1471.84</v>
      </c>
      <c r="H110" s="55"/>
      <c r="I110" s="55"/>
      <c r="J110" s="52"/>
      <c r="K110" s="52"/>
    </row>
    <row r="111" spans="1:11" ht="79.8" thickBot="1" x14ac:dyDescent="0.35">
      <c r="A111" s="58" t="s">
        <v>329</v>
      </c>
      <c r="B111" s="65">
        <v>4.3090000000000002</v>
      </c>
      <c r="C111" s="55"/>
      <c r="D111" s="65"/>
      <c r="E111" s="65"/>
      <c r="F111" s="65"/>
      <c r="G111" s="52"/>
      <c r="H111" s="65"/>
      <c r="I111" s="65"/>
      <c r="J111" s="65"/>
      <c r="K111" s="65"/>
    </row>
    <row r="112" spans="1:11" ht="15.6" x14ac:dyDescent="0.3">
      <c r="A112" s="66"/>
    </row>
    <row r="113" spans="1:5" ht="16.2" thickBot="1" x14ac:dyDescent="0.35">
      <c r="A113" s="314" t="s">
        <v>113</v>
      </c>
      <c r="B113" s="47"/>
      <c r="C113" s="125"/>
      <c r="D113" s="47"/>
      <c r="E113" s="125"/>
    </row>
    <row r="114" spans="1:5" ht="16.2" thickBot="1" x14ac:dyDescent="0.35">
      <c r="A114" s="314"/>
      <c r="B114" s="47"/>
      <c r="C114" s="125"/>
      <c r="D114" s="47"/>
      <c r="E114" s="125"/>
    </row>
    <row r="115" spans="1:5" ht="26.4" x14ac:dyDescent="0.3">
      <c r="A115" s="47"/>
      <c r="B115" s="69"/>
      <c r="C115" s="69" t="s">
        <v>114</v>
      </c>
      <c r="D115" s="69"/>
      <c r="E115" s="69" t="s">
        <v>115</v>
      </c>
    </row>
    <row r="116" spans="1:5" ht="15.6" x14ac:dyDescent="0.3">
      <c r="A116" s="47"/>
      <c r="B116" s="69"/>
      <c r="C116" s="69"/>
      <c r="D116" s="69"/>
      <c r="E116" s="69"/>
    </row>
    <row r="117" spans="1:5" ht="16.2" thickBot="1" x14ac:dyDescent="0.35">
      <c r="A117" s="47"/>
      <c r="B117" s="69"/>
      <c r="C117" s="69"/>
      <c r="D117" s="69"/>
      <c r="E117" s="70"/>
    </row>
    <row r="118" spans="1:5" ht="15.6" x14ac:dyDescent="0.3">
      <c r="A118" s="47"/>
      <c r="B118" s="69"/>
      <c r="C118" s="69"/>
      <c r="D118" s="69"/>
      <c r="E118" s="69" t="s">
        <v>116</v>
      </c>
    </row>
    <row r="119" spans="1:5" ht="15.6" x14ac:dyDescent="0.3">
      <c r="A119" s="66"/>
    </row>
    <row r="120" spans="1:5" ht="31.2" x14ac:dyDescent="0.3">
      <c r="A120" s="45" t="s">
        <v>117</v>
      </c>
    </row>
    <row r="121" spans="1:5" ht="15.6" x14ac:dyDescent="0.3">
      <c r="A121" s="45" t="s">
        <v>118</v>
      </c>
    </row>
    <row r="122" spans="1:5" ht="31.2" x14ac:dyDescent="0.3">
      <c r="A122" s="45" t="s">
        <v>119</v>
      </c>
    </row>
    <row r="124" spans="1:5" ht="15.6" x14ac:dyDescent="0.3">
      <c r="A124" s="66"/>
    </row>
  </sheetData>
  <mergeCells count="99"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85:J86"/>
    <mergeCell ref="K85:K86"/>
    <mergeCell ref="A90:K90"/>
    <mergeCell ref="I107:I108"/>
    <mergeCell ref="J107:J108"/>
    <mergeCell ref="K107:K108"/>
    <mergeCell ref="D80:D81"/>
    <mergeCell ref="E80:E81"/>
    <mergeCell ref="F80:F81"/>
    <mergeCell ref="H85:H86"/>
    <mergeCell ref="I85:I86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G59:G60"/>
    <mergeCell ref="G80:G81"/>
    <mergeCell ref="H59:H60"/>
    <mergeCell ref="I59:I60"/>
    <mergeCell ref="J59:J60"/>
    <mergeCell ref="B59:B60"/>
    <mergeCell ref="C59:C60"/>
    <mergeCell ref="D59:D60"/>
    <mergeCell ref="E59:E60"/>
    <mergeCell ref="F59:F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G42:G43"/>
    <mergeCell ref="H42:H43"/>
    <mergeCell ref="I42:I43"/>
    <mergeCell ref="J42:J43"/>
    <mergeCell ref="K42:K43"/>
    <mergeCell ref="B42:B43"/>
    <mergeCell ref="C42:C43"/>
    <mergeCell ref="D42:D43"/>
    <mergeCell ref="E42:E43"/>
    <mergeCell ref="F42:F43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C14:H14"/>
    <mergeCell ref="A1:K1"/>
    <mergeCell ref="A2:K2"/>
    <mergeCell ref="A3:K3"/>
    <mergeCell ref="A5:K5"/>
    <mergeCell ref="A6:K6"/>
    <mergeCell ref="A8:K8"/>
    <mergeCell ref="A9:K9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view="pageBreakPreview" topLeftCell="A72" zoomScaleNormal="100" zoomScaleSheetLayoutView="100" workbookViewId="0">
      <selection activeCell="C24" sqref="C24:K29"/>
    </sheetView>
  </sheetViews>
  <sheetFormatPr defaultRowHeight="14.4" x14ac:dyDescent="0.3"/>
  <cols>
    <col min="1" max="1" width="41.6640625" customWidth="1"/>
    <col min="2" max="2" width="8.109375" customWidth="1"/>
    <col min="3" max="3" width="12.109375" customWidth="1"/>
    <col min="4" max="4" width="6.88671875" customWidth="1"/>
    <col min="5" max="5" width="7.109375" customWidth="1"/>
    <col min="6" max="6" width="5.44140625" customWidth="1"/>
    <col min="7" max="7" width="12.109375" customWidth="1"/>
    <col min="8" max="8" width="6.109375" customWidth="1"/>
    <col min="9" max="9" width="8.44140625" customWidth="1"/>
    <col min="10" max="10" width="21.6640625" customWidth="1"/>
    <col min="11" max="11" width="10.88671875" customWidth="1"/>
    <col min="257" max="257" width="41.6640625" customWidth="1"/>
    <col min="258" max="258" width="8.109375" customWidth="1"/>
    <col min="259" max="259" width="12.109375" customWidth="1"/>
    <col min="260" max="260" width="6.88671875" customWidth="1"/>
    <col min="261" max="261" width="7.109375" customWidth="1"/>
    <col min="262" max="262" width="5.44140625" customWidth="1"/>
    <col min="263" max="263" width="12.109375" customWidth="1"/>
    <col min="264" max="264" width="6.109375" customWidth="1"/>
    <col min="265" max="265" width="8.44140625" customWidth="1"/>
    <col min="266" max="266" width="21.6640625" customWidth="1"/>
    <col min="267" max="267" width="10.88671875" customWidth="1"/>
    <col min="513" max="513" width="41.6640625" customWidth="1"/>
    <col min="514" max="514" width="8.109375" customWidth="1"/>
    <col min="515" max="515" width="12.109375" customWidth="1"/>
    <col min="516" max="516" width="6.88671875" customWidth="1"/>
    <col min="517" max="517" width="7.109375" customWidth="1"/>
    <col min="518" max="518" width="5.44140625" customWidth="1"/>
    <col min="519" max="519" width="12.109375" customWidth="1"/>
    <col min="520" max="520" width="6.109375" customWidth="1"/>
    <col min="521" max="521" width="8.44140625" customWidth="1"/>
    <col min="522" max="522" width="21.6640625" customWidth="1"/>
    <col min="523" max="523" width="10.88671875" customWidth="1"/>
    <col min="769" max="769" width="41.6640625" customWidth="1"/>
    <col min="770" max="770" width="8.109375" customWidth="1"/>
    <col min="771" max="771" width="12.109375" customWidth="1"/>
    <col min="772" max="772" width="6.88671875" customWidth="1"/>
    <col min="773" max="773" width="7.109375" customWidth="1"/>
    <col min="774" max="774" width="5.44140625" customWidth="1"/>
    <col min="775" max="775" width="12.109375" customWidth="1"/>
    <col min="776" max="776" width="6.109375" customWidth="1"/>
    <col min="777" max="777" width="8.44140625" customWidth="1"/>
    <col min="778" max="778" width="21.6640625" customWidth="1"/>
    <col min="779" max="779" width="10.88671875" customWidth="1"/>
    <col min="1025" max="1025" width="41.6640625" customWidth="1"/>
    <col min="1026" max="1026" width="8.109375" customWidth="1"/>
    <col min="1027" max="1027" width="12.109375" customWidth="1"/>
    <col min="1028" max="1028" width="6.88671875" customWidth="1"/>
    <col min="1029" max="1029" width="7.109375" customWidth="1"/>
    <col min="1030" max="1030" width="5.44140625" customWidth="1"/>
    <col min="1031" max="1031" width="12.109375" customWidth="1"/>
    <col min="1032" max="1032" width="6.109375" customWidth="1"/>
    <col min="1033" max="1033" width="8.44140625" customWidth="1"/>
    <col min="1034" max="1034" width="21.6640625" customWidth="1"/>
    <col min="1035" max="1035" width="10.88671875" customWidth="1"/>
    <col min="1281" max="1281" width="41.6640625" customWidth="1"/>
    <col min="1282" max="1282" width="8.109375" customWidth="1"/>
    <col min="1283" max="1283" width="12.109375" customWidth="1"/>
    <col min="1284" max="1284" width="6.88671875" customWidth="1"/>
    <col min="1285" max="1285" width="7.109375" customWidth="1"/>
    <col min="1286" max="1286" width="5.44140625" customWidth="1"/>
    <col min="1287" max="1287" width="12.109375" customWidth="1"/>
    <col min="1288" max="1288" width="6.109375" customWidth="1"/>
    <col min="1289" max="1289" width="8.44140625" customWidth="1"/>
    <col min="1290" max="1290" width="21.6640625" customWidth="1"/>
    <col min="1291" max="1291" width="10.88671875" customWidth="1"/>
    <col min="1537" max="1537" width="41.6640625" customWidth="1"/>
    <col min="1538" max="1538" width="8.109375" customWidth="1"/>
    <col min="1539" max="1539" width="12.109375" customWidth="1"/>
    <col min="1540" max="1540" width="6.88671875" customWidth="1"/>
    <col min="1541" max="1541" width="7.109375" customWidth="1"/>
    <col min="1542" max="1542" width="5.44140625" customWidth="1"/>
    <col min="1543" max="1543" width="12.109375" customWidth="1"/>
    <col min="1544" max="1544" width="6.109375" customWidth="1"/>
    <col min="1545" max="1545" width="8.44140625" customWidth="1"/>
    <col min="1546" max="1546" width="21.6640625" customWidth="1"/>
    <col min="1547" max="1547" width="10.88671875" customWidth="1"/>
    <col min="1793" max="1793" width="41.6640625" customWidth="1"/>
    <col min="1794" max="1794" width="8.109375" customWidth="1"/>
    <col min="1795" max="1795" width="12.109375" customWidth="1"/>
    <col min="1796" max="1796" width="6.88671875" customWidth="1"/>
    <col min="1797" max="1797" width="7.109375" customWidth="1"/>
    <col min="1798" max="1798" width="5.44140625" customWidth="1"/>
    <col min="1799" max="1799" width="12.109375" customWidth="1"/>
    <col min="1800" max="1800" width="6.109375" customWidth="1"/>
    <col min="1801" max="1801" width="8.44140625" customWidth="1"/>
    <col min="1802" max="1802" width="21.6640625" customWidth="1"/>
    <col min="1803" max="1803" width="10.88671875" customWidth="1"/>
    <col min="2049" max="2049" width="41.6640625" customWidth="1"/>
    <col min="2050" max="2050" width="8.109375" customWidth="1"/>
    <col min="2051" max="2051" width="12.109375" customWidth="1"/>
    <col min="2052" max="2052" width="6.88671875" customWidth="1"/>
    <col min="2053" max="2053" width="7.109375" customWidth="1"/>
    <col min="2054" max="2054" width="5.44140625" customWidth="1"/>
    <col min="2055" max="2055" width="12.109375" customWidth="1"/>
    <col min="2056" max="2056" width="6.109375" customWidth="1"/>
    <col min="2057" max="2057" width="8.44140625" customWidth="1"/>
    <col min="2058" max="2058" width="21.6640625" customWidth="1"/>
    <col min="2059" max="2059" width="10.88671875" customWidth="1"/>
    <col min="2305" max="2305" width="41.6640625" customWidth="1"/>
    <col min="2306" max="2306" width="8.109375" customWidth="1"/>
    <col min="2307" max="2307" width="12.109375" customWidth="1"/>
    <col min="2308" max="2308" width="6.88671875" customWidth="1"/>
    <col min="2309" max="2309" width="7.109375" customWidth="1"/>
    <col min="2310" max="2310" width="5.44140625" customWidth="1"/>
    <col min="2311" max="2311" width="12.109375" customWidth="1"/>
    <col min="2312" max="2312" width="6.109375" customWidth="1"/>
    <col min="2313" max="2313" width="8.44140625" customWidth="1"/>
    <col min="2314" max="2314" width="21.6640625" customWidth="1"/>
    <col min="2315" max="2315" width="10.88671875" customWidth="1"/>
    <col min="2561" max="2561" width="41.6640625" customWidth="1"/>
    <col min="2562" max="2562" width="8.109375" customWidth="1"/>
    <col min="2563" max="2563" width="12.109375" customWidth="1"/>
    <col min="2564" max="2564" width="6.88671875" customWidth="1"/>
    <col min="2565" max="2565" width="7.109375" customWidth="1"/>
    <col min="2566" max="2566" width="5.44140625" customWidth="1"/>
    <col min="2567" max="2567" width="12.109375" customWidth="1"/>
    <col min="2568" max="2568" width="6.109375" customWidth="1"/>
    <col min="2569" max="2569" width="8.44140625" customWidth="1"/>
    <col min="2570" max="2570" width="21.6640625" customWidth="1"/>
    <col min="2571" max="2571" width="10.88671875" customWidth="1"/>
    <col min="2817" max="2817" width="41.6640625" customWidth="1"/>
    <col min="2818" max="2818" width="8.109375" customWidth="1"/>
    <col min="2819" max="2819" width="12.109375" customWidth="1"/>
    <col min="2820" max="2820" width="6.88671875" customWidth="1"/>
    <col min="2821" max="2821" width="7.109375" customWidth="1"/>
    <col min="2822" max="2822" width="5.44140625" customWidth="1"/>
    <col min="2823" max="2823" width="12.109375" customWidth="1"/>
    <col min="2824" max="2824" width="6.109375" customWidth="1"/>
    <col min="2825" max="2825" width="8.44140625" customWidth="1"/>
    <col min="2826" max="2826" width="21.6640625" customWidth="1"/>
    <col min="2827" max="2827" width="10.88671875" customWidth="1"/>
    <col min="3073" max="3073" width="41.6640625" customWidth="1"/>
    <col min="3074" max="3074" width="8.109375" customWidth="1"/>
    <col min="3075" max="3075" width="12.109375" customWidth="1"/>
    <col min="3076" max="3076" width="6.88671875" customWidth="1"/>
    <col min="3077" max="3077" width="7.109375" customWidth="1"/>
    <col min="3078" max="3078" width="5.44140625" customWidth="1"/>
    <col min="3079" max="3079" width="12.109375" customWidth="1"/>
    <col min="3080" max="3080" width="6.109375" customWidth="1"/>
    <col min="3081" max="3081" width="8.44140625" customWidth="1"/>
    <col min="3082" max="3082" width="21.6640625" customWidth="1"/>
    <col min="3083" max="3083" width="10.88671875" customWidth="1"/>
    <col min="3329" max="3329" width="41.6640625" customWidth="1"/>
    <col min="3330" max="3330" width="8.109375" customWidth="1"/>
    <col min="3331" max="3331" width="12.109375" customWidth="1"/>
    <col min="3332" max="3332" width="6.88671875" customWidth="1"/>
    <col min="3333" max="3333" width="7.109375" customWidth="1"/>
    <col min="3334" max="3334" width="5.44140625" customWidth="1"/>
    <col min="3335" max="3335" width="12.109375" customWidth="1"/>
    <col min="3336" max="3336" width="6.109375" customWidth="1"/>
    <col min="3337" max="3337" width="8.44140625" customWidth="1"/>
    <col min="3338" max="3338" width="21.6640625" customWidth="1"/>
    <col min="3339" max="3339" width="10.88671875" customWidth="1"/>
    <col min="3585" max="3585" width="41.6640625" customWidth="1"/>
    <col min="3586" max="3586" width="8.109375" customWidth="1"/>
    <col min="3587" max="3587" width="12.109375" customWidth="1"/>
    <col min="3588" max="3588" width="6.88671875" customWidth="1"/>
    <col min="3589" max="3589" width="7.109375" customWidth="1"/>
    <col min="3590" max="3590" width="5.44140625" customWidth="1"/>
    <col min="3591" max="3591" width="12.109375" customWidth="1"/>
    <col min="3592" max="3592" width="6.109375" customWidth="1"/>
    <col min="3593" max="3593" width="8.44140625" customWidth="1"/>
    <col min="3594" max="3594" width="21.6640625" customWidth="1"/>
    <col min="3595" max="3595" width="10.88671875" customWidth="1"/>
    <col min="3841" max="3841" width="41.6640625" customWidth="1"/>
    <col min="3842" max="3842" width="8.109375" customWidth="1"/>
    <col min="3843" max="3843" width="12.109375" customWidth="1"/>
    <col min="3844" max="3844" width="6.88671875" customWidth="1"/>
    <col min="3845" max="3845" width="7.109375" customWidth="1"/>
    <col min="3846" max="3846" width="5.44140625" customWidth="1"/>
    <col min="3847" max="3847" width="12.109375" customWidth="1"/>
    <col min="3848" max="3848" width="6.109375" customWidth="1"/>
    <col min="3849" max="3849" width="8.44140625" customWidth="1"/>
    <col min="3850" max="3850" width="21.6640625" customWidth="1"/>
    <col min="3851" max="3851" width="10.88671875" customWidth="1"/>
    <col min="4097" max="4097" width="41.6640625" customWidth="1"/>
    <col min="4098" max="4098" width="8.109375" customWidth="1"/>
    <col min="4099" max="4099" width="12.109375" customWidth="1"/>
    <col min="4100" max="4100" width="6.88671875" customWidth="1"/>
    <col min="4101" max="4101" width="7.109375" customWidth="1"/>
    <col min="4102" max="4102" width="5.44140625" customWidth="1"/>
    <col min="4103" max="4103" width="12.109375" customWidth="1"/>
    <col min="4104" max="4104" width="6.109375" customWidth="1"/>
    <col min="4105" max="4105" width="8.44140625" customWidth="1"/>
    <col min="4106" max="4106" width="21.6640625" customWidth="1"/>
    <col min="4107" max="4107" width="10.88671875" customWidth="1"/>
    <col min="4353" max="4353" width="41.6640625" customWidth="1"/>
    <col min="4354" max="4354" width="8.109375" customWidth="1"/>
    <col min="4355" max="4355" width="12.109375" customWidth="1"/>
    <col min="4356" max="4356" width="6.88671875" customWidth="1"/>
    <col min="4357" max="4357" width="7.109375" customWidth="1"/>
    <col min="4358" max="4358" width="5.44140625" customWidth="1"/>
    <col min="4359" max="4359" width="12.109375" customWidth="1"/>
    <col min="4360" max="4360" width="6.109375" customWidth="1"/>
    <col min="4361" max="4361" width="8.44140625" customWidth="1"/>
    <col min="4362" max="4362" width="21.6640625" customWidth="1"/>
    <col min="4363" max="4363" width="10.88671875" customWidth="1"/>
    <col min="4609" max="4609" width="41.6640625" customWidth="1"/>
    <col min="4610" max="4610" width="8.109375" customWidth="1"/>
    <col min="4611" max="4611" width="12.109375" customWidth="1"/>
    <col min="4612" max="4612" width="6.88671875" customWidth="1"/>
    <col min="4613" max="4613" width="7.109375" customWidth="1"/>
    <col min="4614" max="4614" width="5.44140625" customWidth="1"/>
    <col min="4615" max="4615" width="12.109375" customWidth="1"/>
    <col min="4616" max="4616" width="6.109375" customWidth="1"/>
    <col min="4617" max="4617" width="8.44140625" customWidth="1"/>
    <col min="4618" max="4618" width="21.6640625" customWidth="1"/>
    <col min="4619" max="4619" width="10.88671875" customWidth="1"/>
    <col min="4865" max="4865" width="41.6640625" customWidth="1"/>
    <col min="4866" max="4866" width="8.109375" customWidth="1"/>
    <col min="4867" max="4867" width="12.109375" customWidth="1"/>
    <col min="4868" max="4868" width="6.88671875" customWidth="1"/>
    <col min="4869" max="4869" width="7.109375" customWidth="1"/>
    <col min="4870" max="4870" width="5.44140625" customWidth="1"/>
    <col min="4871" max="4871" width="12.109375" customWidth="1"/>
    <col min="4872" max="4872" width="6.109375" customWidth="1"/>
    <col min="4873" max="4873" width="8.44140625" customWidth="1"/>
    <col min="4874" max="4874" width="21.6640625" customWidth="1"/>
    <col min="4875" max="4875" width="10.88671875" customWidth="1"/>
    <col min="5121" max="5121" width="41.6640625" customWidth="1"/>
    <col min="5122" max="5122" width="8.109375" customWidth="1"/>
    <col min="5123" max="5123" width="12.109375" customWidth="1"/>
    <col min="5124" max="5124" width="6.88671875" customWidth="1"/>
    <col min="5125" max="5125" width="7.109375" customWidth="1"/>
    <col min="5126" max="5126" width="5.44140625" customWidth="1"/>
    <col min="5127" max="5127" width="12.109375" customWidth="1"/>
    <col min="5128" max="5128" width="6.109375" customWidth="1"/>
    <col min="5129" max="5129" width="8.44140625" customWidth="1"/>
    <col min="5130" max="5130" width="21.6640625" customWidth="1"/>
    <col min="5131" max="5131" width="10.88671875" customWidth="1"/>
    <col min="5377" max="5377" width="41.6640625" customWidth="1"/>
    <col min="5378" max="5378" width="8.109375" customWidth="1"/>
    <col min="5379" max="5379" width="12.109375" customWidth="1"/>
    <col min="5380" max="5380" width="6.88671875" customWidth="1"/>
    <col min="5381" max="5381" width="7.109375" customWidth="1"/>
    <col min="5382" max="5382" width="5.44140625" customWidth="1"/>
    <col min="5383" max="5383" width="12.109375" customWidth="1"/>
    <col min="5384" max="5384" width="6.109375" customWidth="1"/>
    <col min="5385" max="5385" width="8.44140625" customWidth="1"/>
    <col min="5386" max="5386" width="21.6640625" customWidth="1"/>
    <col min="5387" max="5387" width="10.88671875" customWidth="1"/>
    <col min="5633" max="5633" width="41.6640625" customWidth="1"/>
    <col min="5634" max="5634" width="8.109375" customWidth="1"/>
    <col min="5635" max="5635" width="12.109375" customWidth="1"/>
    <col min="5636" max="5636" width="6.88671875" customWidth="1"/>
    <col min="5637" max="5637" width="7.109375" customWidth="1"/>
    <col min="5638" max="5638" width="5.44140625" customWidth="1"/>
    <col min="5639" max="5639" width="12.109375" customWidth="1"/>
    <col min="5640" max="5640" width="6.109375" customWidth="1"/>
    <col min="5641" max="5641" width="8.44140625" customWidth="1"/>
    <col min="5642" max="5642" width="21.6640625" customWidth="1"/>
    <col min="5643" max="5643" width="10.88671875" customWidth="1"/>
    <col min="5889" max="5889" width="41.6640625" customWidth="1"/>
    <col min="5890" max="5890" width="8.109375" customWidth="1"/>
    <col min="5891" max="5891" width="12.109375" customWidth="1"/>
    <col min="5892" max="5892" width="6.88671875" customWidth="1"/>
    <col min="5893" max="5893" width="7.109375" customWidth="1"/>
    <col min="5894" max="5894" width="5.44140625" customWidth="1"/>
    <col min="5895" max="5895" width="12.109375" customWidth="1"/>
    <col min="5896" max="5896" width="6.109375" customWidth="1"/>
    <col min="5897" max="5897" width="8.44140625" customWidth="1"/>
    <col min="5898" max="5898" width="21.6640625" customWidth="1"/>
    <col min="5899" max="5899" width="10.88671875" customWidth="1"/>
    <col min="6145" max="6145" width="41.6640625" customWidth="1"/>
    <col min="6146" max="6146" width="8.109375" customWidth="1"/>
    <col min="6147" max="6147" width="12.109375" customWidth="1"/>
    <col min="6148" max="6148" width="6.88671875" customWidth="1"/>
    <col min="6149" max="6149" width="7.109375" customWidth="1"/>
    <col min="6150" max="6150" width="5.44140625" customWidth="1"/>
    <col min="6151" max="6151" width="12.109375" customWidth="1"/>
    <col min="6152" max="6152" width="6.109375" customWidth="1"/>
    <col min="6153" max="6153" width="8.44140625" customWidth="1"/>
    <col min="6154" max="6154" width="21.6640625" customWidth="1"/>
    <col min="6155" max="6155" width="10.88671875" customWidth="1"/>
    <col min="6401" max="6401" width="41.6640625" customWidth="1"/>
    <col min="6402" max="6402" width="8.109375" customWidth="1"/>
    <col min="6403" max="6403" width="12.109375" customWidth="1"/>
    <col min="6404" max="6404" width="6.88671875" customWidth="1"/>
    <col min="6405" max="6405" width="7.109375" customWidth="1"/>
    <col min="6406" max="6406" width="5.44140625" customWidth="1"/>
    <col min="6407" max="6407" width="12.109375" customWidth="1"/>
    <col min="6408" max="6408" width="6.109375" customWidth="1"/>
    <col min="6409" max="6409" width="8.44140625" customWidth="1"/>
    <col min="6410" max="6410" width="21.6640625" customWidth="1"/>
    <col min="6411" max="6411" width="10.88671875" customWidth="1"/>
    <col min="6657" max="6657" width="41.6640625" customWidth="1"/>
    <col min="6658" max="6658" width="8.109375" customWidth="1"/>
    <col min="6659" max="6659" width="12.109375" customWidth="1"/>
    <col min="6660" max="6660" width="6.88671875" customWidth="1"/>
    <col min="6661" max="6661" width="7.109375" customWidth="1"/>
    <col min="6662" max="6662" width="5.44140625" customWidth="1"/>
    <col min="6663" max="6663" width="12.109375" customWidth="1"/>
    <col min="6664" max="6664" width="6.109375" customWidth="1"/>
    <col min="6665" max="6665" width="8.44140625" customWidth="1"/>
    <col min="6666" max="6666" width="21.6640625" customWidth="1"/>
    <col min="6667" max="6667" width="10.88671875" customWidth="1"/>
    <col min="6913" max="6913" width="41.6640625" customWidth="1"/>
    <col min="6914" max="6914" width="8.109375" customWidth="1"/>
    <col min="6915" max="6915" width="12.109375" customWidth="1"/>
    <col min="6916" max="6916" width="6.88671875" customWidth="1"/>
    <col min="6917" max="6917" width="7.109375" customWidth="1"/>
    <col min="6918" max="6918" width="5.44140625" customWidth="1"/>
    <col min="6919" max="6919" width="12.109375" customWidth="1"/>
    <col min="6920" max="6920" width="6.109375" customWidth="1"/>
    <col min="6921" max="6921" width="8.44140625" customWidth="1"/>
    <col min="6922" max="6922" width="21.6640625" customWidth="1"/>
    <col min="6923" max="6923" width="10.88671875" customWidth="1"/>
    <col min="7169" max="7169" width="41.6640625" customWidth="1"/>
    <col min="7170" max="7170" width="8.109375" customWidth="1"/>
    <col min="7171" max="7171" width="12.109375" customWidth="1"/>
    <col min="7172" max="7172" width="6.88671875" customWidth="1"/>
    <col min="7173" max="7173" width="7.109375" customWidth="1"/>
    <col min="7174" max="7174" width="5.44140625" customWidth="1"/>
    <col min="7175" max="7175" width="12.109375" customWidth="1"/>
    <col min="7176" max="7176" width="6.109375" customWidth="1"/>
    <col min="7177" max="7177" width="8.44140625" customWidth="1"/>
    <col min="7178" max="7178" width="21.6640625" customWidth="1"/>
    <col min="7179" max="7179" width="10.88671875" customWidth="1"/>
    <col min="7425" max="7425" width="41.6640625" customWidth="1"/>
    <col min="7426" max="7426" width="8.109375" customWidth="1"/>
    <col min="7427" max="7427" width="12.109375" customWidth="1"/>
    <col min="7428" max="7428" width="6.88671875" customWidth="1"/>
    <col min="7429" max="7429" width="7.109375" customWidth="1"/>
    <col min="7430" max="7430" width="5.44140625" customWidth="1"/>
    <col min="7431" max="7431" width="12.109375" customWidth="1"/>
    <col min="7432" max="7432" width="6.109375" customWidth="1"/>
    <col min="7433" max="7433" width="8.44140625" customWidth="1"/>
    <col min="7434" max="7434" width="21.6640625" customWidth="1"/>
    <col min="7435" max="7435" width="10.88671875" customWidth="1"/>
    <col min="7681" max="7681" width="41.6640625" customWidth="1"/>
    <col min="7682" max="7682" width="8.109375" customWidth="1"/>
    <col min="7683" max="7683" width="12.109375" customWidth="1"/>
    <col min="7684" max="7684" width="6.88671875" customWidth="1"/>
    <col min="7685" max="7685" width="7.109375" customWidth="1"/>
    <col min="7686" max="7686" width="5.44140625" customWidth="1"/>
    <col min="7687" max="7687" width="12.109375" customWidth="1"/>
    <col min="7688" max="7688" width="6.109375" customWidth="1"/>
    <col min="7689" max="7689" width="8.44140625" customWidth="1"/>
    <col min="7690" max="7690" width="21.6640625" customWidth="1"/>
    <col min="7691" max="7691" width="10.88671875" customWidth="1"/>
    <col min="7937" max="7937" width="41.6640625" customWidth="1"/>
    <col min="7938" max="7938" width="8.109375" customWidth="1"/>
    <col min="7939" max="7939" width="12.109375" customWidth="1"/>
    <col min="7940" max="7940" width="6.88671875" customWidth="1"/>
    <col min="7941" max="7941" width="7.109375" customWidth="1"/>
    <col min="7942" max="7942" width="5.44140625" customWidth="1"/>
    <col min="7943" max="7943" width="12.109375" customWidth="1"/>
    <col min="7944" max="7944" width="6.109375" customWidth="1"/>
    <col min="7945" max="7945" width="8.44140625" customWidth="1"/>
    <col min="7946" max="7946" width="21.6640625" customWidth="1"/>
    <col min="7947" max="7947" width="10.88671875" customWidth="1"/>
    <col min="8193" max="8193" width="41.6640625" customWidth="1"/>
    <col min="8194" max="8194" width="8.109375" customWidth="1"/>
    <col min="8195" max="8195" width="12.109375" customWidth="1"/>
    <col min="8196" max="8196" width="6.88671875" customWidth="1"/>
    <col min="8197" max="8197" width="7.109375" customWidth="1"/>
    <col min="8198" max="8198" width="5.44140625" customWidth="1"/>
    <col min="8199" max="8199" width="12.109375" customWidth="1"/>
    <col min="8200" max="8200" width="6.109375" customWidth="1"/>
    <col min="8201" max="8201" width="8.44140625" customWidth="1"/>
    <col min="8202" max="8202" width="21.6640625" customWidth="1"/>
    <col min="8203" max="8203" width="10.88671875" customWidth="1"/>
    <col min="8449" max="8449" width="41.6640625" customWidth="1"/>
    <col min="8450" max="8450" width="8.109375" customWidth="1"/>
    <col min="8451" max="8451" width="12.109375" customWidth="1"/>
    <col min="8452" max="8452" width="6.88671875" customWidth="1"/>
    <col min="8453" max="8453" width="7.109375" customWidth="1"/>
    <col min="8454" max="8454" width="5.44140625" customWidth="1"/>
    <col min="8455" max="8455" width="12.109375" customWidth="1"/>
    <col min="8456" max="8456" width="6.109375" customWidth="1"/>
    <col min="8457" max="8457" width="8.44140625" customWidth="1"/>
    <col min="8458" max="8458" width="21.6640625" customWidth="1"/>
    <col min="8459" max="8459" width="10.88671875" customWidth="1"/>
    <col min="8705" max="8705" width="41.6640625" customWidth="1"/>
    <col min="8706" max="8706" width="8.109375" customWidth="1"/>
    <col min="8707" max="8707" width="12.109375" customWidth="1"/>
    <col min="8708" max="8708" width="6.88671875" customWidth="1"/>
    <col min="8709" max="8709" width="7.109375" customWidth="1"/>
    <col min="8710" max="8710" width="5.44140625" customWidth="1"/>
    <col min="8711" max="8711" width="12.109375" customWidth="1"/>
    <col min="8712" max="8712" width="6.109375" customWidth="1"/>
    <col min="8713" max="8713" width="8.44140625" customWidth="1"/>
    <col min="8714" max="8714" width="21.6640625" customWidth="1"/>
    <col min="8715" max="8715" width="10.88671875" customWidth="1"/>
    <col min="8961" max="8961" width="41.6640625" customWidth="1"/>
    <col min="8962" max="8962" width="8.109375" customWidth="1"/>
    <col min="8963" max="8963" width="12.109375" customWidth="1"/>
    <col min="8964" max="8964" width="6.88671875" customWidth="1"/>
    <col min="8965" max="8965" width="7.109375" customWidth="1"/>
    <col min="8966" max="8966" width="5.44140625" customWidth="1"/>
    <col min="8967" max="8967" width="12.109375" customWidth="1"/>
    <col min="8968" max="8968" width="6.109375" customWidth="1"/>
    <col min="8969" max="8969" width="8.44140625" customWidth="1"/>
    <col min="8970" max="8970" width="21.6640625" customWidth="1"/>
    <col min="8971" max="8971" width="10.88671875" customWidth="1"/>
    <col min="9217" max="9217" width="41.6640625" customWidth="1"/>
    <col min="9218" max="9218" width="8.109375" customWidth="1"/>
    <col min="9219" max="9219" width="12.109375" customWidth="1"/>
    <col min="9220" max="9220" width="6.88671875" customWidth="1"/>
    <col min="9221" max="9221" width="7.109375" customWidth="1"/>
    <col min="9222" max="9222" width="5.44140625" customWidth="1"/>
    <col min="9223" max="9223" width="12.109375" customWidth="1"/>
    <col min="9224" max="9224" width="6.109375" customWidth="1"/>
    <col min="9225" max="9225" width="8.44140625" customWidth="1"/>
    <col min="9226" max="9226" width="21.6640625" customWidth="1"/>
    <col min="9227" max="9227" width="10.88671875" customWidth="1"/>
    <col min="9473" max="9473" width="41.6640625" customWidth="1"/>
    <col min="9474" max="9474" width="8.109375" customWidth="1"/>
    <col min="9475" max="9475" width="12.109375" customWidth="1"/>
    <col min="9476" max="9476" width="6.88671875" customWidth="1"/>
    <col min="9477" max="9477" width="7.109375" customWidth="1"/>
    <col min="9478" max="9478" width="5.44140625" customWidth="1"/>
    <col min="9479" max="9479" width="12.109375" customWidth="1"/>
    <col min="9480" max="9480" width="6.109375" customWidth="1"/>
    <col min="9481" max="9481" width="8.44140625" customWidth="1"/>
    <col min="9482" max="9482" width="21.6640625" customWidth="1"/>
    <col min="9483" max="9483" width="10.88671875" customWidth="1"/>
    <col min="9729" max="9729" width="41.6640625" customWidth="1"/>
    <col min="9730" max="9730" width="8.109375" customWidth="1"/>
    <col min="9731" max="9731" width="12.109375" customWidth="1"/>
    <col min="9732" max="9732" width="6.88671875" customWidth="1"/>
    <col min="9733" max="9733" width="7.109375" customWidth="1"/>
    <col min="9734" max="9734" width="5.44140625" customWidth="1"/>
    <col min="9735" max="9735" width="12.109375" customWidth="1"/>
    <col min="9736" max="9736" width="6.109375" customWidth="1"/>
    <col min="9737" max="9737" width="8.44140625" customWidth="1"/>
    <col min="9738" max="9738" width="21.6640625" customWidth="1"/>
    <col min="9739" max="9739" width="10.88671875" customWidth="1"/>
    <col min="9985" max="9985" width="41.6640625" customWidth="1"/>
    <col min="9986" max="9986" width="8.109375" customWidth="1"/>
    <col min="9987" max="9987" width="12.109375" customWidth="1"/>
    <col min="9988" max="9988" width="6.88671875" customWidth="1"/>
    <col min="9989" max="9989" width="7.109375" customWidth="1"/>
    <col min="9990" max="9990" width="5.44140625" customWidth="1"/>
    <col min="9991" max="9991" width="12.109375" customWidth="1"/>
    <col min="9992" max="9992" width="6.109375" customWidth="1"/>
    <col min="9993" max="9993" width="8.44140625" customWidth="1"/>
    <col min="9994" max="9994" width="21.6640625" customWidth="1"/>
    <col min="9995" max="9995" width="10.88671875" customWidth="1"/>
    <col min="10241" max="10241" width="41.6640625" customWidth="1"/>
    <col min="10242" max="10242" width="8.109375" customWidth="1"/>
    <col min="10243" max="10243" width="12.109375" customWidth="1"/>
    <col min="10244" max="10244" width="6.88671875" customWidth="1"/>
    <col min="10245" max="10245" width="7.109375" customWidth="1"/>
    <col min="10246" max="10246" width="5.44140625" customWidth="1"/>
    <col min="10247" max="10247" width="12.109375" customWidth="1"/>
    <col min="10248" max="10248" width="6.109375" customWidth="1"/>
    <col min="10249" max="10249" width="8.44140625" customWidth="1"/>
    <col min="10250" max="10250" width="21.6640625" customWidth="1"/>
    <col min="10251" max="10251" width="10.88671875" customWidth="1"/>
    <col min="10497" max="10497" width="41.6640625" customWidth="1"/>
    <col min="10498" max="10498" width="8.109375" customWidth="1"/>
    <col min="10499" max="10499" width="12.109375" customWidth="1"/>
    <col min="10500" max="10500" width="6.88671875" customWidth="1"/>
    <col min="10501" max="10501" width="7.109375" customWidth="1"/>
    <col min="10502" max="10502" width="5.44140625" customWidth="1"/>
    <col min="10503" max="10503" width="12.109375" customWidth="1"/>
    <col min="10504" max="10504" width="6.109375" customWidth="1"/>
    <col min="10505" max="10505" width="8.44140625" customWidth="1"/>
    <col min="10506" max="10506" width="21.6640625" customWidth="1"/>
    <col min="10507" max="10507" width="10.88671875" customWidth="1"/>
    <col min="10753" max="10753" width="41.6640625" customWidth="1"/>
    <col min="10754" max="10754" width="8.109375" customWidth="1"/>
    <col min="10755" max="10755" width="12.109375" customWidth="1"/>
    <col min="10756" max="10756" width="6.88671875" customWidth="1"/>
    <col min="10757" max="10757" width="7.109375" customWidth="1"/>
    <col min="10758" max="10758" width="5.44140625" customWidth="1"/>
    <col min="10759" max="10759" width="12.109375" customWidth="1"/>
    <col min="10760" max="10760" width="6.109375" customWidth="1"/>
    <col min="10761" max="10761" width="8.44140625" customWidth="1"/>
    <col min="10762" max="10762" width="21.6640625" customWidth="1"/>
    <col min="10763" max="10763" width="10.88671875" customWidth="1"/>
    <col min="11009" max="11009" width="41.6640625" customWidth="1"/>
    <col min="11010" max="11010" width="8.109375" customWidth="1"/>
    <col min="11011" max="11011" width="12.109375" customWidth="1"/>
    <col min="11012" max="11012" width="6.88671875" customWidth="1"/>
    <col min="11013" max="11013" width="7.109375" customWidth="1"/>
    <col min="11014" max="11014" width="5.44140625" customWidth="1"/>
    <col min="11015" max="11015" width="12.109375" customWidth="1"/>
    <col min="11016" max="11016" width="6.109375" customWidth="1"/>
    <col min="11017" max="11017" width="8.44140625" customWidth="1"/>
    <col min="11018" max="11018" width="21.6640625" customWidth="1"/>
    <col min="11019" max="11019" width="10.88671875" customWidth="1"/>
    <col min="11265" max="11265" width="41.6640625" customWidth="1"/>
    <col min="11266" max="11266" width="8.109375" customWidth="1"/>
    <col min="11267" max="11267" width="12.109375" customWidth="1"/>
    <col min="11268" max="11268" width="6.88671875" customWidth="1"/>
    <col min="11269" max="11269" width="7.109375" customWidth="1"/>
    <col min="11270" max="11270" width="5.44140625" customWidth="1"/>
    <col min="11271" max="11271" width="12.109375" customWidth="1"/>
    <col min="11272" max="11272" width="6.109375" customWidth="1"/>
    <col min="11273" max="11273" width="8.44140625" customWidth="1"/>
    <col min="11274" max="11274" width="21.6640625" customWidth="1"/>
    <col min="11275" max="11275" width="10.88671875" customWidth="1"/>
    <col min="11521" max="11521" width="41.6640625" customWidth="1"/>
    <col min="11522" max="11522" width="8.109375" customWidth="1"/>
    <col min="11523" max="11523" width="12.109375" customWidth="1"/>
    <col min="11524" max="11524" width="6.88671875" customWidth="1"/>
    <col min="11525" max="11525" width="7.109375" customWidth="1"/>
    <col min="11526" max="11526" width="5.44140625" customWidth="1"/>
    <col min="11527" max="11527" width="12.109375" customWidth="1"/>
    <col min="11528" max="11528" width="6.109375" customWidth="1"/>
    <col min="11529" max="11529" width="8.44140625" customWidth="1"/>
    <col min="11530" max="11530" width="21.6640625" customWidth="1"/>
    <col min="11531" max="11531" width="10.88671875" customWidth="1"/>
    <col min="11777" max="11777" width="41.6640625" customWidth="1"/>
    <col min="11778" max="11778" width="8.109375" customWidth="1"/>
    <col min="11779" max="11779" width="12.109375" customWidth="1"/>
    <col min="11780" max="11780" width="6.88671875" customWidth="1"/>
    <col min="11781" max="11781" width="7.109375" customWidth="1"/>
    <col min="11782" max="11782" width="5.44140625" customWidth="1"/>
    <col min="11783" max="11783" width="12.109375" customWidth="1"/>
    <col min="11784" max="11784" width="6.109375" customWidth="1"/>
    <col min="11785" max="11785" width="8.44140625" customWidth="1"/>
    <col min="11786" max="11786" width="21.6640625" customWidth="1"/>
    <col min="11787" max="11787" width="10.88671875" customWidth="1"/>
    <col min="12033" max="12033" width="41.6640625" customWidth="1"/>
    <col min="12034" max="12034" width="8.109375" customWidth="1"/>
    <col min="12035" max="12035" width="12.109375" customWidth="1"/>
    <col min="12036" max="12036" width="6.88671875" customWidth="1"/>
    <col min="12037" max="12037" width="7.109375" customWidth="1"/>
    <col min="12038" max="12038" width="5.44140625" customWidth="1"/>
    <col min="12039" max="12039" width="12.109375" customWidth="1"/>
    <col min="12040" max="12040" width="6.109375" customWidth="1"/>
    <col min="12041" max="12041" width="8.44140625" customWidth="1"/>
    <col min="12042" max="12042" width="21.6640625" customWidth="1"/>
    <col min="12043" max="12043" width="10.88671875" customWidth="1"/>
    <col min="12289" max="12289" width="41.6640625" customWidth="1"/>
    <col min="12290" max="12290" width="8.109375" customWidth="1"/>
    <col min="12291" max="12291" width="12.109375" customWidth="1"/>
    <col min="12292" max="12292" width="6.88671875" customWidth="1"/>
    <col min="12293" max="12293" width="7.109375" customWidth="1"/>
    <col min="12294" max="12294" width="5.44140625" customWidth="1"/>
    <col min="12295" max="12295" width="12.109375" customWidth="1"/>
    <col min="12296" max="12296" width="6.109375" customWidth="1"/>
    <col min="12297" max="12297" width="8.44140625" customWidth="1"/>
    <col min="12298" max="12298" width="21.6640625" customWidth="1"/>
    <col min="12299" max="12299" width="10.88671875" customWidth="1"/>
    <col min="12545" max="12545" width="41.6640625" customWidth="1"/>
    <col min="12546" max="12546" width="8.109375" customWidth="1"/>
    <col min="12547" max="12547" width="12.109375" customWidth="1"/>
    <col min="12548" max="12548" width="6.88671875" customWidth="1"/>
    <col min="12549" max="12549" width="7.109375" customWidth="1"/>
    <col min="12550" max="12550" width="5.44140625" customWidth="1"/>
    <col min="12551" max="12551" width="12.109375" customWidth="1"/>
    <col min="12552" max="12552" width="6.109375" customWidth="1"/>
    <col min="12553" max="12553" width="8.44140625" customWidth="1"/>
    <col min="12554" max="12554" width="21.6640625" customWidth="1"/>
    <col min="12555" max="12555" width="10.88671875" customWidth="1"/>
    <col min="12801" max="12801" width="41.6640625" customWidth="1"/>
    <col min="12802" max="12802" width="8.109375" customWidth="1"/>
    <col min="12803" max="12803" width="12.109375" customWidth="1"/>
    <col min="12804" max="12804" width="6.88671875" customWidth="1"/>
    <col min="12805" max="12805" width="7.109375" customWidth="1"/>
    <col min="12806" max="12806" width="5.44140625" customWidth="1"/>
    <col min="12807" max="12807" width="12.109375" customWidth="1"/>
    <col min="12808" max="12808" width="6.109375" customWidth="1"/>
    <col min="12809" max="12809" width="8.44140625" customWidth="1"/>
    <col min="12810" max="12810" width="21.6640625" customWidth="1"/>
    <col min="12811" max="12811" width="10.88671875" customWidth="1"/>
    <col min="13057" max="13057" width="41.6640625" customWidth="1"/>
    <col min="13058" max="13058" width="8.109375" customWidth="1"/>
    <col min="13059" max="13059" width="12.109375" customWidth="1"/>
    <col min="13060" max="13060" width="6.88671875" customWidth="1"/>
    <col min="13061" max="13061" width="7.109375" customWidth="1"/>
    <col min="13062" max="13062" width="5.44140625" customWidth="1"/>
    <col min="13063" max="13063" width="12.109375" customWidth="1"/>
    <col min="13064" max="13064" width="6.109375" customWidth="1"/>
    <col min="13065" max="13065" width="8.44140625" customWidth="1"/>
    <col min="13066" max="13066" width="21.6640625" customWidth="1"/>
    <col min="13067" max="13067" width="10.88671875" customWidth="1"/>
    <col min="13313" max="13313" width="41.6640625" customWidth="1"/>
    <col min="13314" max="13314" width="8.109375" customWidth="1"/>
    <col min="13315" max="13315" width="12.109375" customWidth="1"/>
    <col min="13316" max="13316" width="6.88671875" customWidth="1"/>
    <col min="13317" max="13317" width="7.109375" customWidth="1"/>
    <col min="13318" max="13318" width="5.44140625" customWidth="1"/>
    <col min="13319" max="13319" width="12.109375" customWidth="1"/>
    <col min="13320" max="13320" width="6.109375" customWidth="1"/>
    <col min="13321" max="13321" width="8.44140625" customWidth="1"/>
    <col min="13322" max="13322" width="21.6640625" customWidth="1"/>
    <col min="13323" max="13323" width="10.88671875" customWidth="1"/>
    <col min="13569" max="13569" width="41.6640625" customWidth="1"/>
    <col min="13570" max="13570" width="8.109375" customWidth="1"/>
    <col min="13571" max="13571" width="12.109375" customWidth="1"/>
    <col min="13572" max="13572" width="6.88671875" customWidth="1"/>
    <col min="13573" max="13573" width="7.109375" customWidth="1"/>
    <col min="13574" max="13574" width="5.44140625" customWidth="1"/>
    <col min="13575" max="13575" width="12.109375" customWidth="1"/>
    <col min="13576" max="13576" width="6.109375" customWidth="1"/>
    <col min="13577" max="13577" width="8.44140625" customWidth="1"/>
    <col min="13578" max="13578" width="21.6640625" customWidth="1"/>
    <col min="13579" max="13579" width="10.88671875" customWidth="1"/>
    <col min="13825" max="13825" width="41.6640625" customWidth="1"/>
    <col min="13826" max="13826" width="8.109375" customWidth="1"/>
    <col min="13827" max="13827" width="12.109375" customWidth="1"/>
    <col min="13828" max="13828" width="6.88671875" customWidth="1"/>
    <col min="13829" max="13829" width="7.109375" customWidth="1"/>
    <col min="13830" max="13830" width="5.44140625" customWidth="1"/>
    <col min="13831" max="13831" width="12.109375" customWidth="1"/>
    <col min="13832" max="13832" width="6.109375" customWidth="1"/>
    <col min="13833" max="13833" width="8.44140625" customWidth="1"/>
    <col min="13834" max="13834" width="21.6640625" customWidth="1"/>
    <col min="13835" max="13835" width="10.88671875" customWidth="1"/>
    <col min="14081" max="14081" width="41.6640625" customWidth="1"/>
    <col min="14082" max="14082" width="8.109375" customWidth="1"/>
    <col min="14083" max="14083" width="12.109375" customWidth="1"/>
    <col min="14084" max="14084" width="6.88671875" customWidth="1"/>
    <col min="14085" max="14085" width="7.109375" customWidth="1"/>
    <col min="14086" max="14086" width="5.44140625" customWidth="1"/>
    <col min="14087" max="14087" width="12.109375" customWidth="1"/>
    <col min="14088" max="14088" width="6.109375" customWidth="1"/>
    <col min="14089" max="14089" width="8.44140625" customWidth="1"/>
    <col min="14090" max="14090" width="21.6640625" customWidth="1"/>
    <col min="14091" max="14091" width="10.88671875" customWidth="1"/>
    <col min="14337" max="14337" width="41.6640625" customWidth="1"/>
    <col min="14338" max="14338" width="8.109375" customWidth="1"/>
    <col min="14339" max="14339" width="12.109375" customWidth="1"/>
    <col min="14340" max="14340" width="6.88671875" customWidth="1"/>
    <col min="14341" max="14341" width="7.109375" customWidth="1"/>
    <col min="14342" max="14342" width="5.44140625" customWidth="1"/>
    <col min="14343" max="14343" width="12.109375" customWidth="1"/>
    <col min="14344" max="14344" width="6.109375" customWidth="1"/>
    <col min="14345" max="14345" width="8.44140625" customWidth="1"/>
    <col min="14346" max="14346" width="21.6640625" customWidth="1"/>
    <col min="14347" max="14347" width="10.88671875" customWidth="1"/>
    <col min="14593" max="14593" width="41.6640625" customWidth="1"/>
    <col min="14594" max="14594" width="8.109375" customWidth="1"/>
    <col min="14595" max="14595" width="12.109375" customWidth="1"/>
    <col min="14596" max="14596" width="6.88671875" customWidth="1"/>
    <col min="14597" max="14597" width="7.109375" customWidth="1"/>
    <col min="14598" max="14598" width="5.44140625" customWidth="1"/>
    <col min="14599" max="14599" width="12.109375" customWidth="1"/>
    <col min="14600" max="14600" width="6.109375" customWidth="1"/>
    <col min="14601" max="14601" width="8.44140625" customWidth="1"/>
    <col min="14602" max="14602" width="21.6640625" customWidth="1"/>
    <col min="14603" max="14603" width="10.88671875" customWidth="1"/>
    <col min="14849" max="14849" width="41.6640625" customWidth="1"/>
    <col min="14850" max="14850" width="8.109375" customWidth="1"/>
    <col min="14851" max="14851" width="12.109375" customWidth="1"/>
    <col min="14852" max="14852" width="6.88671875" customWidth="1"/>
    <col min="14853" max="14853" width="7.109375" customWidth="1"/>
    <col min="14854" max="14854" width="5.44140625" customWidth="1"/>
    <col min="14855" max="14855" width="12.109375" customWidth="1"/>
    <col min="14856" max="14856" width="6.109375" customWidth="1"/>
    <col min="14857" max="14857" width="8.44140625" customWidth="1"/>
    <col min="14858" max="14858" width="21.6640625" customWidth="1"/>
    <col min="14859" max="14859" width="10.88671875" customWidth="1"/>
    <col min="15105" max="15105" width="41.6640625" customWidth="1"/>
    <col min="15106" max="15106" width="8.109375" customWidth="1"/>
    <col min="15107" max="15107" width="12.109375" customWidth="1"/>
    <col min="15108" max="15108" width="6.88671875" customWidth="1"/>
    <col min="15109" max="15109" width="7.109375" customWidth="1"/>
    <col min="15110" max="15110" width="5.44140625" customWidth="1"/>
    <col min="15111" max="15111" width="12.109375" customWidth="1"/>
    <col min="15112" max="15112" width="6.109375" customWidth="1"/>
    <col min="15113" max="15113" width="8.44140625" customWidth="1"/>
    <col min="15114" max="15114" width="21.6640625" customWidth="1"/>
    <col min="15115" max="15115" width="10.88671875" customWidth="1"/>
    <col min="15361" max="15361" width="41.6640625" customWidth="1"/>
    <col min="15362" max="15362" width="8.109375" customWidth="1"/>
    <col min="15363" max="15363" width="12.109375" customWidth="1"/>
    <col min="15364" max="15364" width="6.88671875" customWidth="1"/>
    <col min="15365" max="15365" width="7.109375" customWidth="1"/>
    <col min="15366" max="15366" width="5.44140625" customWidth="1"/>
    <col min="15367" max="15367" width="12.109375" customWidth="1"/>
    <col min="15368" max="15368" width="6.109375" customWidth="1"/>
    <col min="15369" max="15369" width="8.44140625" customWidth="1"/>
    <col min="15370" max="15370" width="21.6640625" customWidth="1"/>
    <col min="15371" max="15371" width="10.88671875" customWidth="1"/>
    <col min="15617" max="15617" width="41.6640625" customWidth="1"/>
    <col min="15618" max="15618" width="8.109375" customWidth="1"/>
    <col min="15619" max="15619" width="12.109375" customWidth="1"/>
    <col min="15620" max="15620" width="6.88671875" customWidth="1"/>
    <col min="15621" max="15621" width="7.109375" customWidth="1"/>
    <col min="15622" max="15622" width="5.44140625" customWidth="1"/>
    <col min="15623" max="15623" width="12.109375" customWidth="1"/>
    <col min="15624" max="15624" width="6.109375" customWidth="1"/>
    <col min="15625" max="15625" width="8.44140625" customWidth="1"/>
    <col min="15626" max="15626" width="21.6640625" customWidth="1"/>
    <col min="15627" max="15627" width="10.88671875" customWidth="1"/>
    <col min="15873" max="15873" width="41.6640625" customWidth="1"/>
    <col min="15874" max="15874" width="8.109375" customWidth="1"/>
    <col min="15875" max="15875" width="12.109375" customWidth="1"/>
    <col min="15876" max="15876" width="6.88671875" customWidth="1"/>
    <col min="15877" max="15877" width="7.109375" customWidth="1"/>
    <col min="15878" max="15878" width="5.44140625" customWidth="1"/>
    <col min="15879" max="15879" width="12.109375" customWidth="1"/>
    <col min="15880" max="15880" width="6.109375" customWidth="1"/>
    <col min="15881" max="15881" width="8.44140625" customWidth="1"/>
    <col min="15882" max="15882" width="21.6640625" customWidth="1"/>
    <col min="15883" max="15883" width="10.88671875" customWidth="1"/>
    <col min="16129" max="16129" width="41.6640625" customWidth="1"/>
    <col min="16130" max="16130" width="8.109375" customWidth="1"/>
    <col min="16131" max="16131" width="12.109375" customWidth="1"/>
    <col min="16132" max="16132" width="6.88671875" customWidth="1"/>
    <col min="16133" max="16133" width="7.109375" customWidth="1"/>
    <col min="16134" max="16134" width="5.44140625" customWidth="1"/>
    <col min="16135" max="16135" width="12.109375" customWidth="1"/>
    <col min="16136" max="16136" width="6.109375" customWidth="1"/>
    <col min="16137" max="16137" width="8.44140625" customWidth="1"/>
    <col min="16138" max="16138" width="21.6640625" customWidth="1"/>
    <col min="16139" max="16139" width="10.88671875" customWidth="1"/>
  </cols>
  <sheetData>
    <row r="1" spans="1:13" ht="16.8" x14ac:dyDescent="0.3">
      <c r="A1" s="276" t="s">
        <v>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3" ht="15.6" x14ac:dyDescent="0.3">
      <c r="A2" s="271" t="s">
        <v>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3" ht="15.6" x14ac:dyDescent="0.3">
      <c r="A3" s="271" t="s">
        <v>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3" ht="15.6" x14ac:dyDescent="0.3">
      <c r="A4" s="271" t="s">
        <v>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3" ht="15.6" x14ac:dyDescent="0.3">
      <c r="A5" s="271" t="s">
        <v>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13" ht="15.6" x14ac:dyDescent="0.3">
      <c r="A6" s="2"/>
    </row>
    <row r="7" spans="1:13" x14ac:dyDescent="0.3">
      <c r="A7" s="127" t="s">
        <v>245</v>
      </c>
      <c r="B7" s="128"/>
      <c r="C7" s="129"/>
      <c r="D7" s="26"/>
      <c r="E7" s="26"/>
      <c r="F7" s="26"/>
      <c r="G7" s="26"/>
      <c r="H7" s="26"/>
      <c r="I7" s="26"/>
      <c r="J7" s="26"/>
      <c r="K7" s="130"/>
      <c r="L7" s="131"/>
      <c r="M7" s="131"/>
    </row>
    <row r="8" spans="1:13" ht="36" customHeight="1" x14ac:dyDescent="0.3">
      <c r="A8" s="401" t="s">
        <v>9</v>
      </c>
      <c r="B8" s="401"/>
      <c r="C8" s="401"/>
      <c r="D8" s="132" t="s">
        <v>246</v>
      </c>
      <c r="E8" s="24"/>
      <c r="F8" s="24"/>
      <c r="G8" s="24"/>
      <c r="H8" s="24"/>
      <c r="I8" s="24"/>
      <c r="J8" s="24"/>
      <c r="K8" s="130"/>
      <c r="L8" s="131"/>
      <c r="M8" s="131"/>
    </row>
    <row r="9" spans="1:13" ht="15.6" x14ac:dyDescent="0.3">
      <c r="A9" s="32"/>
      <c r="B9" s="4"/>
      <c r="D9" s="131"/>
      <c r="K9" s="130"/>
      <c r="L9" s="131"/>
      <c r="M9" s="131"/>
    </row>
    <row r="10" spans="1:13" ht="15.6" x14ac:dyDescent="0.3">
      <c r="A10" s="127" t="s">
        <v>10</v>
      </c>
      <c r="B10" s="133"/>
      <c r="C10" s="134"/>
      <c r="D10" s="132" t="s">
        <v>121</v>
      </c>
      <c r="E10" s="24"/>
      <c r="F10" s="24"/>
      <c r="G10" s="24"/>
      <c r="H10" s="24"/>
      <c r="I10" s="24"/>
      <c r="J10" s="24"/>
      <c r="K10" s="130"/>
      <c r="L10" s="131"/>
      <c r="M10" s="131"/>
    </row>
    <row r="11" spans="1:13" ht="15.6" x14ac:dyDescent="0.3">
      <c r="A11" s="135"/>
      <c r="K11" s="130"/>
      <c r="L11" s="131"/>
      <c r="M11" s="131"/>
    </row>
    <row r="12" spans="1:13" ht="16.2" thickBot="1" x14ac:dyDescent="0.35">
      <c r="A12" s="277" t="s">
        <v>11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</row>
    <row r="13" spans="1:13" s="137" customFormat="1" ht="10.8" thickBot="1" x14ac:dyDescent="0.25">
      <c r="A13" s="402" t="s">
        <v>12</v>
      </c>
      <c r="B13" s="402" t="s">
        <v>13</v>
      </c>
      <c r="C13" s="136" t="s">
        <v>14</v>
      </c>
      <c r="D13" s="405" t="s">
        <v>16</v>
      </c>
      <c r="E13" s="406"/>
      <c r="F13" s="406"/>
      <c r="G13" s="406"/>
      <c r="H13" s="406"/>
      <c r="I13" s="406"/>
      <c r="J13" s="406"/>
      <c r="K13" s="407"/>
    </row>
    <row r="14" spans="1:13" s="137" customFormat="1" ht="26.4" customHeight="1" thickBot="1" x14ac:dyDescent="0.25">
      <c r="A14" s="403"/>
      <c r="B14" s="403"/>
      <c r="C14" s="138" t="s">
        <v>15</v>
      </c>
      <c r="D14" s="405" t="s">
        <v>17</v>
      </c>
      <c r="E14" s="406"/>
      <c r="F14" s="407"/>
      <c r="G14" s="402" t="s">
        <v>18</v>
      </c>
      <c r="H14" s="402" t="s">
        <v>247</v>
      </c>
      <c r="I14" s="402" t="s">
        <v>248</v>
      </c>
      <c r="J14" s="405" t="s">
        <v>21</v>
      </c>
      <c r="K14" s="407"/>
    </row>
    <row r="15" spans="1:13" s="137" customFormat="1" ht="26.4" customHeight="1" thickBot="1" x14ac:dyDescent="0.25">
      <c r="A15" s="403"/>
      <c r="B15" s="403"/>
      <c r="C15" s="138"/>
      <c r="D15" s="157"/>
      <c r="E15" s="157"/>
      <c r="F15" s="140"/>
      <c r="G15" s="403"/>
      <c r="H15" s="403"/>
      <c r="I15" s="403"/>
      <c r="J15" s="157"/>
      <c r="K15" s="140"/>
    </row>
    <row r="16" spans="1:13" s="137" customFormat="1" ht="26.4" customHeight="1" thickBot="1" x14ac:dyDescent="0.25">
      <c r="A16" s="403"/>
      <c r="B16" s="403"/>
      <c r="C16" s="138"/>
      <c r="D16" s="157"/>
      <c r="E16" s="157"/>
      <c r="F16" s="140"/>
      <c r="G16" s="403"/>
      <c r="H16" s="403"/>
      <c r="I16" s="403"/>
      <c r="J16" s="157"/>
      <c r="K16" s="140"/>
    </row>
    <row r="17" spans="1:11" s="137" customFormat="1" ht="26.4" customHeight="1" thickBot="1" x14ac:dyDescent="0.25">
      <c r="A17" s="403"/>
      <c r="B17" s="403"/>
      <c r="C17" s="138"/>
      <c r="D17" s="157"/>
      <c r="E17" s="157"/>
      <c r="F17" s="140"/>
      <c r="G17" s="403"/>
      <c r="H17" s="403"/>
      <c r="I17" s="403"/>
      <c r="J17" s="157"/>
      <c r="K17" s="140"/>
    </row>
    <row r="18" spans="1:11" s="137" customFormat="1" ht="26.4" customHeight="1" thickBot="1" x14ac:dyDescent="0.25">
      <c r="A18" s="403"/>
      <c r="B18" s="403"/>
      <c r="C18" s="138"/>
      <c r="D18" s="157"/>
      <c r="E18" s="157"/>
      <c r="F18" s="140"/>
      <c r="G18" s="403"/>
      <c r="H18" s="403"/>
      <c r="I18" s="403"/>
      <c r="J18" s="157"/>
      <c r="K18" s="140"/>
    </row>
    <row r="19" spans="1:11" s="137" customFormat="1" ht="43.2" customHeight="1" thickBot="1" x14ac:dyDescent="0.25">
      <c r="A19" s="404"/>
      <c r="B19" s="404"/>
      <c r="C19" s="139"/>
      <c r="D19" s="140" t="s">
        <v>22</v>
      </c>
      <c r="E19" s="140" t="s">
        <v>249</v>
      </c>
      <c r="F19" s="140" t="s">
        <v>330</v>
      </c>
      <c r="G19" s="404"/>
      <c r="H19" s="404"/>
      <c r="I19" s="404"/>
      <c r="J19" s="140" t="s">
        <v>275</v>
      </c>
      <c r="K19" s="140" t="s">
        <v>26</v>
      </c>
    </row>
    <row r="20" spans="1:11" s="137" customFormat="1" ht="10.8" thickBot="1" x14ac:dyDescent="0.25">
      <c r="A20" s="141">
        <v>1</v>
      </c>
      <c r="B20" s="140">
        <v>2</v>
      </c>
      <c r="C20" s="140">
        <v>3</v>
      </c>
      <c r="D20" s="140">
        <v>4</v>
      </c>
      <c r="E20" s="140">
        <v>5</v>
      </c>
      <c r="F20" s="140">
        <v>6</v>
      </c>
      <c r="G20" s="140">
        <v>7</v>
      </c>
      <c r="H20" s="140">
        <v>8</v>
      </c>
      <c r="I20" s="140">
        <v>9</v>
      </c>
      <c r="J20" s="140">
        <v>10</v>
      </c>
      <c r="K20" s="140">
        <v>11</v>
      </c>
    </row>
    <row r="21" spans="1:1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35">
        <v>40</v>
      </c>
      <c r="D23" s="35"/>
      <c r="E23" s="35"/>
      <c r="F23" s="35"/>
      <c r="G23" s="35"/>
      <c r="H23" s="35"/>
      <c r="I23" s="35"/>
      <c r="J23" s="35">
        <v>6</v>
      </c>
      <c r="K23" s="35">
        <v>34</v>
      </c>
    </row>
    <row r="24" spans="1:11" ht="40.200000000000003" thickBot="1" x14ac:dyDescent="0.35">
      <c r="A24" s="10" t="s">
        <v>277</v>
      </c>
      <c r="B24" s="8">
        <v>102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40.200000000000003" thickBot="1" x14ac:dyDescent="0.35">
      <c r="A25" s="10" t="s">
        <v>278</v>
      </c>
      <c r="B25" s="8">
        <v>103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53.4" thickBot="1" x14ac:dyDescent="0.35">
      <c r="A26" s="10" t="s">
        <v>279</v>
      </c>
      <c r="B26" s="8">
        <v>104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66.599999999999994" thickBot="1" x14ac:dyDescent="0.35">
      <c r="A27" s="10" t="s">
        <v>280</v>
      </c>
      <c r="B27" s="8">
        <v>105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53.4" thickBot="1" x14ac:dyDescent="0.35">
      <c r="A28" s="10" t="s">
        <v>34</v>
      </c>
      <c r="B28" s="8">
        <v>106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7" thickBot="1" x14ac:dyDescent="0.35">
      <c r="A29" s="10" t="s">
        <v>281</v>
      </c>
      <c r="B29" s="8">
        <v>107</v>
      </c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27" thickBot="1" x14ac:dyDescent="0.35">
      <c r="A30" s="10" t="s">
        <v>282</v>
      </c>
      <c r="B30" s="8">
        <v>108</v>
      </c>
      <c r="C30" s="35">
        <v>0</v>
      </c>
      <c r="D30" s="35"/>
      <c r="E30" s="35"/>
      <c r="F30" s="35"/>
      <c r="G30" s="35"/>
      <c r="H30" s="35">
        <v>0</v>
      </c>
      <c r="I30" s="35">
        <v>0</v>
      </c>
      <c r="J30" s="35">
        <v>0</v>
      </c>
      <c r="K30" s="35">
        <v>0</v>
      </c>
    </row>
    <row r="31" spans="1:11" ht="40.200000000000003" thickBot="1" x14ac:dyDescent="0.35">
      <c r="A31" s="10" t="s">
        <v>283</v>
      </c>
      <c r="B31" s="8">
        <v>109</v>
      </c>
      <c r="C31" s="35">
        <v>0</v>
      </c>
      <c r="D31" s="35"/>
      <c r="E31" s="35"/>
      <c r="F31" s="35"/>
      <c r="G31" s="35"/>
      <c r="H31" s="35">
        <v>0</v>
      </c>
      <c r="I31" s="35">
        <v>0</v>
      </c>
      <c r="J31" s="35">
        <v>0</v>
      </c>
      <c r="K31" s="35">
        <v>0</v>
      </c>
    </row>
    <row r="32" spans="1:11" ht="27" thickBot="1" x14ac:dyDescent="0.35">
      <c r="A32" s="10" t="s">
        <v>284</v>
      </c>
      <c r="B32" s="8">
        <v>110</v>
      </c>
      <c r="C32" s="35">
        <v>40</v>
      </c>
      <c r="D32" s="35"/>
      <c r="E32" s="35"/>
      <c r="F32" s="35"/>
      <c r="G32" s="35"/>
      <c r="H32" s="35"/>
      <c r="I32" s="35"/>
      <c r="J32" s="35">
        <v>6</v>
      </c>
      <c r="K32" s="35">
        <v>34</v>
      </c>
    </row>
    <row r="33" spans="1:11" ht="53.4" thickBot="1" x14ac:dyDescent="0.35">
      <c r="A33" s="10" t="s">
        <v>285</v>
      </c>
      <c r="B33" s="8">
        <v>111</v>
      </c>
      <c r="C33" s="35">
        <v>0</v>
      </c>
      <c r="D33" s="35"/>
      <c r="E33" s="35"/>
      <c r="F33" s="35"/>
      <c r="G33" s="35"/>
      <c r="H33" s="35"/>
      <c r="I33" s="35"/>
      <c r="J33" s="35">
        <v>0</v>
      </c>
      <c r="K33" s="35">
        <v>0</v>
      </c>
    </row>
    <row r="34" spans="1:11" ht="40.200000000000003" thickBot="1" x14ac:dyDescent="0.35">
      <c r="A34" s="10" t="s">
        <v>286</v>
      </c>
      <c r="B34" s="8">
        <v>112</v>
      </c>
      <c r="C34" s="35">
        <v>0</v>
      </c>
      <c r="D34" s="35"/>
      <c r="E34" s="35"/>
      <c r="F34" s="35"/>
      <c r="G34" s="35"/>
      <c r="H34" s="35">
        <v>0</v>
      </c>
      <c r="I34" s="35">
        <v>0</v>
      </c>
      <c r="J34" s="35">
        <v>0</v>
      </c>
      <c r="K34" s="35">
        <v>0</v>
      </c>
    </row>
    <row r="35" spans="1:11" ht="40.200000000000003" thickBot="1" x14ac:dyDescent="0.35">
      <c r="A35" s="10" t="s">
        <v>287</v>
      </c>
      <c r="B35" s="8">
        <v>113</v>
      </c>
      <c r="C35" s="35">
        <v>0</v>
      </c>
      <c r="D35" s="35"/>
      <c r="E35" s="35"/>
      <c r="F35" s="35"/>
      <c r="G35" s="35"/>
      <c r="H35" s="35">
        <v>0</v>
      </c>
      <c r="I35" s="35">
        <v>0</v>
      </c>
      <c r="J35" s="35">
        <v>0</v>
      </c>
      <c r="K35" s="35">
        <v>0</v>
      </c>
    </row>
    <row r="36" spans="1:11" ht="40.200000000000003" thickBot="1" x14ac:dyDescent="0.35">
      <c r="A36" s="10" t="s">
        <v>288</v>
      </c>
      <c r="B36" s="8">
        <v>114</v>
      </c>
      <c r="C36" s="35">
        <v>40</v>
      </c>
      <c r="D36" s="35"/>
      <c r="E36" s="35"/>
      <c r="F36" s="35"/>
      <c r="G36" s="35"/>
      <c r="H36" s="35"/>
      <c r="I36" s="35"/>
      <c r="J36" s="35">
        <v>6</v>
      </c>
      <c r="K36" s="35">
        <v>34</v>
      </c>
    </row>
    <row r="37" spans="1:11" x14ac:dyDescent="0.3">
      <c r="A37" s="12" t="s">
        <v>289</v>
      </c>
      <c r="B37" s="264">
        <v>115</v>
      </c>
      <c r="C37" s="142"/>
      <c r="D37" s="142"/>
      <c r="E37" s="142"/>
      <c r="F37" s="142"/>
      <c r="G37" s="142"/>
      <c r="H37" s="142"/>
      <c r="I37" s="142"/>
      <c r="J37" s="142"/>
      <c r="K37" s="142"/>
    </row>
    <row r="38" spans="1:11" ht="15" thickBot="1" x14ac:dyDescent="0.35">
      <c r="A38" s="13" t="s">
        <v>44</v>
      </c>
      <c r="B38" s="265"/>
      <c r="C38" s="34">
        <v>0</v>
      </c>
      <c r="D38" s="143"/>
      <c r="E38" s="143"/>
      <c r="F38" s="143"/>
      <c r="G38" s="143"/>
      <c r="H38" s="143"/>
      <c r="I38" s="143"/>
      <c r="J38" s="143"/>
      <c r="K38" s="143"/>
    </row>
    <row r="39" spans="1:11" ht="15" thickBot="1" x14ac:dyDescent="0.35">
      <c r="A39" s="10" t="s">
        <v>45</v>
      </c>
      <c r="B39" s="8">
        <v>116</v>
      </c>
      <c r="C39" s="35">
        <v>0</v>
      </c>
      <c r="D39" s="35"/>
      <c r="E39" s="35"/>
      <c r="F39" s="35"/>
      <c r="G39" s="35"/>
      <c r="H39" s="35"/>
      <c r="I39" s="35"/>
      <c r="J39" s="35"/>
      <c r="K39" s="35"/>
    </row>
    <row r="40" spans="1:11" ht="15" thickBot="1" x14ac:dyDescent="0.35">
      <c r="A40" s="10" t="s">
        <v>46</v>
      </c>
      <c r="B40" s="8">
        <v>121</v>
      </c>
      <c r="C40" s="35">
        <v>0</v>
      </c>
      <c r="D40" s="35"/>
      <c r="E40" s="35"/>
      <c r="F40" s="35"/>
      <c r="G40" s="35"/>
      <c r="H40" s="35"/>
      <c r="I40" s="35"/>
      <c r="J40" s="35"/>
      <c r="K40" s="35"/>
    </row>
    <row r="41" spans="1:11" ht="15" thickBot="1" x14ac:dyDescent="0.35">
      <c r="A41" s="10" t="s">
        <v>47</v>
      </c>
      <c r="B41" s="8">
        <v>122</v>
      </c>
      <c r="C41" s="35">
        <v>0</v>
      </c>
      <c r="D41" s="35"/>
      <c r="E41" s="35"/>
      <c r="F41" s="35"/>
      <c r="G41" s="35"/>
      <c r="H41" s="35"/>
      <c r="I41" s="35"/>
      <c r="J41" s="35"/>
      <c r="K41" s="35"/>
    </row>
    <row r="42" spans="1:11" x14ac:dyDescent="0.3">
      <c r="A42" s="12" t="s">
        <v>48</v>
      </c>
      <c r="B42" s="264">
        <v>123</v>
      </c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5" thickBot="1" x14ac:dyDescent="0.35">
      <c r="A43" s="13" t="s">
        <v>49</v>
      </c>
      <c r="B43" s="265"/>
      <c r="C43" s="34">
        <v>0</v>
      </c>
      <c r="D43" s="143"/>
      <c r="E43" s="143"/>
      <c r="F43" s="143"/>
      <c r="G43" s="143"/>
      <c r="H43" s="143"/>
      <c r="I43" s="143"/>
      <c r="J43" s="143"/>
      <c r="K43" s="143"/>
    </row>
    <row r="44" spans="1:11" ht="27" thickBot="1" x14ac:dyDescent="0.35">
      <c r="A44" s="13" t="s">
        <v>50</v>
      </c>
      <c r="B44" s="8">
        <v>124</v>
      </c>
      <c r="C44" s="35">
        <v>0</v>
      </c>
      <c r="D44" s="35"/>
      <c r="E44" s="35"/>
      <c r="F44" s="35"/>
      <c r="G44" s="35"/>
      <c r="H44" s="35"/>
      <c r="I44" s="35"/>
      <c r="J44" s="35"/>
      <c r="K44" s="35"/>
    </row>
    <row r="45" spans="1:11" ht="40.200000000000003" thickBot="1" x14ac:dyDescent="0.35">
      <c r="A45" s="13" t="s">
        <v>51</v>
      </c>
      <c r="B45" s="8">
        <v>125</v>
      </c>
      <c r="C45" s="35">
        <v>0</v>
      </c>
      <c r="D45" s="35"/>
      <c r="E45" s="35"/>
      <c r="F45" s="35"/>
      <c r="G45" s="35"/>
      <c r="H45" s="35"/>
      <c r="I45" s="35"/>
      <c r="J45" s="35"/>
      <c r="K45" s="35"/>
    </row>
    <row r="46" spans="1:11" ht="15" thickBot="1" x14ac:dyDescent="0.35">
      <c r="A46" s="10" t="s">
        <v>52</v>
      </c>
      <c r="B46" s="8">
        <v>126</v>
      </c>
      <c r="C46" s="35">
        <v>0</v>
      </c>
      <c r="D46" s="35"/>
      <c r="E46" s="35"/>
      <c r="F46" s="35"/>
      <c r="G46" s="35"/>
      <c r="H46" s="35"/>
      <c r="I46" s="35"/>
      <c r="J46" s="35"/>
      <c r="K46" s="35"/>
    </row>
    <row r="47" spans="1:11" ht="40.200000000000003" thickBot="1" x14ac:dyDescent="0.35">
      <c r="A47" s="10" t="s">
        <v>290</v>
      </c>
      <c r="B47" s="8">
        <v>127</v>
      </c>
      <c r="C47" s="35">
        <v>0</v>
      </c>
      <c r="D47" s="35"/>
      <c r="E47" s="35"/>
      <c r="F47" s="35"/>
      <c r="G47" s="35"/>
      <c r="H47" s="35"/>
      <c r="I47" s="35"/>
      <c r="J47" s="35">
        <v>0</v>
      </c>
      <c r="K47" s="35">
        <v>0</v>
      </c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35">
        <v>0</v>
      </c>
      <c r="D49" s="35"/>
      <c r="E49" s="35"/>
      <c r="F49" s="35"/>
      <c r="G49" s="35"/>
      <c r="H49" s="35"/>
      <c r="I49" s="35"/>
      <c r="J49" s="35">
        <v>0</v>
      </c>
      <c r="K49" s="35">
        <v>0</v>
      </c>
    </row>
    <row r="50" spans="1:11" ht="53.4" thickBot="1" x14ac:dyDescent="0.35">
      <c r="A50" s="13" t="s">
        <v>293</v>
      </c>
      <c r="B50" s="8">
        <v>202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53.4" thickBot="1" x14ac:dyDescent="0.35">
      <c r="A51" s="13" t="s">
        <v>294</v>
      </c>
      <c r="B51" s="8">
        <v>203</v>
      </c>
      <c r="C51" s="35">
        <v>0</v>
      </c>
      <c r="D51" s="35"/>
      <c r="E51" s="35"/>
      <c r="F51" s="35"/>
      <c r="G51" s="35"/>
      <c r="H51" s="35"/>
      <c r="I51" s="35"/>
      <c r="J51" s="35">
        <v>0</v>
      </c>
      <c r="K51" s="35">
        <v>0</v>
      </c>
    </row>
    <row r="52" spans="1:11" ht="27" thickBot="1" x14ac:dyDescent="0.35">
      <c r="A52" s="13" t="s">
        <v>295</v>
      </c>
      <c r="B52" s="8">
        <v>204</v>
      </c>
      <c r="C52" s="35">
        <v>0</v>
      </c>
      <c r="D52" s="35"/>
      <c r="E52" s="35"/>
      <c r="F52" s="35"/>
      <c r="G52" s="35"/>
      <c r="H52" s="35">
        <v>0</v>
      </c>
      <c r="I52" s="35">
        <v>0</v>
      </c>
      <c r="J52" s="35">
        <v>0</v>
      </c>
      <c r="K52" s="35">
        <v>0</v>
      </c>
    </row>
    <row r="53" spans="1:11" ht="40.200000000000003" thickBot="1" x14ac:dyDescent="0.35">
      <c r="A53" s="13" t="s">
        <v>296</v>
      </c>
      <c r="B53" s="8">
        <v>205</v>
      </c>
      <c r="C53" s="35">
        <v>0</v>
      </c>
      <c r="D53" s="35"/>
      <c r="E53" s="35"/>
      <c r="F53" s="35"/>
      <c r="G53" s="35"/>
      <c r="H53" s="35">
        <v>0</v>
      </c>
      <c r="I53" s="35">
        <v>0</v>
      </c>
      <c r="J53" s="35">
        <v>0</v>
      </c>
      <c r="K53" s="35">
        <v>0</v>
      </c>
    </row>
    <row r="54" spans="1:11" ht="27" thickBot="1" x14ac:dyDescent="0.35">
      <c r="A54" s="13" t="s">
        <v>297</v>
      </c>
      <c r="B54" s="8">
        <v>206</v>
      </c>
      <c r="C54" s="35">
        <v>0</v>
      </c>
      <c r="D54" s="35"/>
      <c r="E54" s="35"/>
      <c r="F54" s="35"/>
      <c r="G54" s="35"/>
      <c r="H54" s="35"/>
      <c r="I54" s="35"/>
      <c r="J54" s="35">
        <v>0</v>
      </c>
      <c r="K54" s="35">
        <v>0</v>
      </c>
    </row>
    <row r="55" spans="1:11" x14ac:dyDescent="0.3">
      <c r="A55" s="12" t="s">
        <v>298</v>
      </c>
      <c r="B55" s="264">
        <v>207</v>
      </c>
      <c r="C55" s="142"/>
      <c r="D55" s="142"/>
      <c r="E55" s="142"/>
      <c r="F55" s="142"/>
      <c r="G55" s="142"/>
      <c r="H55" s="142"/>
      <c r="I55" s="14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34">
        <v>0</v>
      </c>
      <c r="D56" s="143"/>
      <c r="E56" s="143"/>
      <c r="F56" s="143"/>
      <c r="G56" s="143"/>
      <c r="H56" s="143"/>
      <c r="I56" s="143"/>
      <c r="J56" s="263"/>
      <c r="K56" s="263"/>
    </row>
    <row r="57" spans="1:11" ht="15" thickBot="1" x14ac:dyDescent="0.35">
      <c r="A57" s="10" t="s">
        <v>63</v>
      </c>
      <c r="B57" s="8">
        <v>208</v>
      </c>
      <c r="C57" s="35">
        <v>0</v>
      </c>
      <c r="D57" s="35"/>
      <c r="E57" s="35"/>
      <c r="F57" s="35"/>
      <c r="G57" s="35"/>
      <c r="H57" s="35"/>
      <c r="I57" s="35"/>
      <c r="J57" s="35">
        <v>0</v>
      </c>
      <c r="K57" s="35">
        <v>0</v>
      </c>
    </row>
    <row r="58" spans="1:11" ht="40.200000000000003" thickBot="1" x14ac:dyDescent="0.35">
      <c r="A58" s="10" t="s">
        <v>64</v>
      </c>
      <c r="B58" s="8">
        <v>209</v>
      </c>
      <c r="C58" s="35">
        <v>0</v>
      </c>
      <c r="D58" s="35"/>
      <c r="E58" s="35"/>
      <c r="F58" s="35"/>
      <c r="G58" s="35"/>
      <c r="H58" s="35"/>
      <c r="I58" s="35"/>
      <c r="J58" s="35">
        <v>0</v>
      </c>
      <c r="K58" s="35">
        <v>0</v>
      </c>
    </row>
    <row r="59" spans="1:11" x14ac:dyDescent="0.3">
      <c r="A59" s="12" t="s">
        <v>65</v>
      </c>
      <c r="B59" s="264" t="s">
        <v>67</v>
      </c>
      <c r="C59" s="142"/>
      <c r="D59" s="142"/>
      <c r="E59" s="142"/>
      <c r="F59" s="142"/>
      <c r="G59" s="142"/>
      <c r="H59" s="142"/>
      <c r="I59" s="14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34">
        <v>0</v>
      </c>
      <c r="D60" s="143"/>
      <c r="E60" s="143"/>
      <c r="F60" s="143"/>
      <c r="G60" s="143"/>
      <c r="H60" s="143"/>
      <c r="I60" s="143"/>
      <c r="J60" s="263"/>
      <c r="K60" s="263"/>
    </row>
    <row r="61" spans="1:11" ht="15" thickBot="1" x14ac:dyDescent="0.35">
      <c r="A61" s="10" t="s">
        <v>68</v>
      </c>
      <c r="B61" s="8">
        <v>211</v>
      </c>
      <c r="C61" s="35">
        <v>0</v>
      </c>
      <c r="D61" s="35"/>
      <c r="E61" s="35"/>
      <c r="F61" s="35"/>
      <c r="G61" s="35"/>
      <c r="H61" s="35"/>
      <c r="I61" s="35"/>
      <c r="J61" s="35">
        <v>0</v>
      </c>
      <c r="K61" s="35">
        <v>0</v>
      </c>
    </row>
    <row r="62" spans="1:11" ht="27" thickBot="1" x14ac:dyDescent="0.35">
      <c r="A62" s="13" t="s">
        <v>69</v>
      </c>
      <c r="B62" s="8" t="s">
        <v>70</v>
      </c>
      <c r="C62" s="35">
        <v>0</v>
      </c>
      <c r="D62" s="35"/>
      <c r="E62" s="35"/>
      <c r="F62" s="35"/>
      <c r="G62" s="35"/>
      <c r="H62" s="35"/>
      <c r="I62" s="35"/>
      <c r="J62" s="35">
        <v>0</v>
      </c>
      <c r="K62" s="35">
        <v>0</v>
      </c>
    </row>
    <row r="63" spans="1:11" ht="27" thickBot="1" x14ac:dyDescent="0.35">
      <c r="A63" s="10" t="s">
        <v>71</v>
      </c>
      <c r="B63" s="8">
        <v>213</v>
      </c>
      <c r="C63" s="35">
        <v>0</v>
      </c>
      <c r="D63" s="35"/>
      <c r="E63" s="35"/>
      <c r="F63" s="35"/>
      <c r="G63" s="35"/>
      <c r="H63" s="35"/>
      <c r="I63" s="35"/>
      <c r="J63" s="35">
        <v>0</v>
      </c>
      <c r="K63" s="35">
        <v>0</v>
      </c>
    </row>
    <row r="64" spans="1:11" ht="27" thickBot="1" x14ac:dyDescent="0.35">
      <c r="A64" s="10" t="s">
        <v>72</v>
      </c>
      <c r="B64" s="8">
        <v>214</v>
      </c>
      <c r="C64" s="35">
        <v>0</v>
      </c>
      <c r="D64" s="35"/>
      <c r="E64" s="35"/>
      <c r="F64" s="35"/>
      <c r="G64" s="35"/>
      <c r="H64" s="35"/>
      <c r="I64" s="35"/>
      <c r="J64" s="35">
        <v>0</v>
      </c>
      <c r="K64" s="35">
        <v>0</v>
      </c>
    </row>
    <row r="65" spans="1:11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1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1" ht="27" thickBot="1" x14ac:dyDescent="0.35">
      <c r="A67" s="10" t="s">
        <v>75</v>
      </c>
      <c r="B67" s="8">
        <v>301</v>
      </c>
      <c r="C67" s="35">
        <v>1375.6599999999999</v>
      </c>
      <c r="D67" s="35"/>
      <c r="E67" s="35"/>
      <c r="F67" s="35"/>
      <c r="G67" s="35"/>
      <c r="H67" s="35"/>
      <c r="I67" s="35"/>
      <c r="J67" s="35">
        <v>484.15</v>
      </c>
      <c r="K67" s="35">
        <v>891.51</v>
      </c>
    </row>
    <row r="68" spans="1:11" ht="53.4" thickBot="1" x14ac:dyDescent="0.35">
      <c r="A68" s="10" t="s">
        <v>300</v>
      </c>
      <c r="B68" s="8">
        <v>302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53.4" thickBot="1" x14ac:dyDescent="0.35">
      <c r="A69" s="10" t="s">
        <v>301</v>
      </c>
      <c r="B69" s="8">
        <v>303</v>
      </c>
      <c r="C69" s="35">
        <v>0</v>
      </c>
      <c r="D69" s="35"/>
      <c r="E69" s="35"/>
      <c r="F69" s="35"/>
      <c r="G69" s="35"/>
      <c r="H69" s="35"/>
      <c r="I69" s="35"/>
      <c r="J69" s="35">
        <v>0</v>
      </c>
      <c r="K69" s="35">
        <v>0</v>
      </c>
    </row>
    <row r="70" spans="1:11" ht="66.599999999999994" thickBot="1" x14ac:dyDescent="0.35">
      <c r="A70" s="10" t="s">
        <v>302</v>
      </c>
      <c r="B70" s="8">
        <v>304</v>
      </c>
      <c r="C70" s="35">
        <v>0</v>
      </c>
      <c r="D70" s="35"/>
      <c r="E70" s="35"/>
      <c r="F70" s="35"/>
      <c r="G70" s="35"/>
      <c r="H70" s="35"/>
      <c r="I70" s="35"/>
      <c r="J70" s="35">
        <v>0</v>
      </c>
      <c r="K70" s="35">
        <v>0</v>
      </c>
    </row>
    <row r="71" spans="1:11" ht="53.4" thickBot="1" x14ac:dyDescent="0.35">
      <c r="A71" s="10" t="s">
        <v>303</v>
      </c>
      <c r="B71" s="8">
        <v>305</v>
      </c>
      <c r="C71" s="35">
        <v>0</v>
      </c>
      <c r="D71" s="35"/>
      <c r="E71" s="35"/>
      <c r="F71" s="35"/>
      <c r="G71" s="35"/>
      <c r="H71" s="35"/>
      <c r="I71" s="35"/>
      <c r="J71" s="35">
        <v>0</v>
      </c>
      <c r="K71" s="35">
        <v>0</v>
      </c>
    </row>
    <row r="72" spans="1:11" ht="53.4" thickBot="1" x14ac:dyDescent="0.35">
      <c r="A72" s="10" t="s">
        <v>80</v>
      </c>
      <c r="B72" s="8">
        <v>306</v>
      </c>
      <c r="C72" s="35">
        <v>0</v>
      </c>
      <c r="D72" s="35"/>
      <c r="E72" s="35"/>
      <c r="F72" s="35"/>
      <c r="G72" s="35"/>
      <c r="H72" s="35"/>
      <c r="I72" s="35"/>
      <c r="J72" s="35">
        <v>0</v>
      </c>
      <c r="K72" s="35">
        <v>0</v>
      </c>
    </row>
    <row r="73" spans="1:11" ht="40.200000000000003" thickBot="1" x14ac:dyDescent="0.35">
      <c r="A73" s="10" t="s">
        <v>304</v>
      </c>
      <c r="B73" s="8">
        <v>307</v>
      </c>
      <c r="C73" s="35">
        <v>0</v>
      </c>
      <c r="D73" s="35"/>
      <c r="E73" s="35"/>
      <c r="F73" s="35"/>
      <c r="G73" s="35"/>
      <c r="H73" s="35">
        <v>0</v>
      </c>
      <c r="I73" s="35">
        <v>0</v>
      </c>
      <c r="J73" s="35">
        <v>0</v>
      </c>
      <c r="K73" s="35">
        <v>0</v>
      </c>
    </row>
    <row r="74" spans="1:11" ht="40.200000000000003" thickBot="1" x14ac:dyDescent="0.35">
      <c r="A74" s="10" t="s">
        <v>305</v>
      </c>
      <c r="B74" s="8">
        <v>308</v>
      </c>
      <c r="C74" s="35">
        <v>0</v>
      </c>
      <c r="D74" s="35"/>
      <c r="E74" s="35"/>
      <c r="F74" s="35"/>
      <c r="G74" s="35"/>
      <c r="H74" s="35">
        <v>0</v>
      </c>
      <c r="I74" s="35">
        <v>0</v>
      </c>
      <c r="J74" s="35">
        <v>0</v>
      </c>
      <c r="K74" s="35">
        <v>0</v>
      </c>
    </row>
    <row r="75" spans="1:11" ht="27" thickBot="1" x14ac:dyDescent="0.35">
      <c r="A75" s="10" t="s">
        <v>306</v>
      </c>
      <c r="B75" s="8">
        <v>309</v>
      </c>
      <c r="C75" s="35">
        <v>1375.6599999999999</v>
      </c>
      <c r="D75" s="35"/>
      <c r="E75" s="35"/>
      <c r="F75" s="35"/>
      <c r="G75" s="35"/>
      <c r="H75" s="35"/>
      <c r="I75" s="35"/>
      <c r="J75" s="35">
        <v>484.15</v>
      </c>
      <c r="K75" s="35">
        <v>891.51</v>
      </c>
    </row>
    <row r="76" spans="1:11" ht="53.4" thickBot="1" x14ac:dyDescent="0.35">
      <c r="A76" s="10" t="s">
        <v>307</v>
      </c>
      <c r="B76" s="8">
        <v>310</v>
      </c>
      <c r="C76" s="35">
        <v>0</v>
      </c>
      <c r="D76" s="35"/>
      <c r="E76" s="35"/>
      <c r="F76" s="35"/>
      <c r="G76" s="35"/>
      <c r="H76" s="35"/>
      <c r="I76" s="35"/>
      <c r="J76" s="35">
        <v>0</v>
      </c>
      <c r="K76" s="35">
        <v>0</v>
      </c>
    </row>
    <row r="77" spans="1:11" ht="40.200000000000003" thickBot="1" x14ac:dyDescent="0.35">
      <c r="A77" s="10" t="s">
        <v>308</v>
      </c>
      <c r="B77" s="8">
        <v>311</v>
      </c>
      <c r="C77" s="35">
        <v>0</v>
      </c>
      <c r="D77" s="35"/>
      <c r="E77" s="35"/>
      <c r="F77" s="35"/>
      <c r="G77" s="35"/>
      <c r="H77" s="35">
        <v>0</v>
      </c>
      <c r="I77" s="35">
        <v>0</v>
      </c>
      <c r="J77" s="35">
        <v>0</v>
      </c>
      <c r="K77" s="35">
        <v>0</v>
      </c>
    </row>
    <row r="78" spans="1:11" ht="40.200000000000003" thickBot="1" x14ac:dyDescent="0.35">
      <c r="A78" s="10" t="s">
        <v>309</v>
      </c>
      <c r="B78" s="8">
        <v>312</v>
      </c>
      <c r="C78" s="35">
        <v>0</v>
      </c>
      <c r="D78" s="35"/>
      <c r="E78" s="35"/>
      <c r="F78" s="35"/>
      <c r="G78" s="35"/>
      <c r="H78" s="35">
        <v>0</v>
      </c>
      <c r="I78" s="35">
        <v>0</v>
      </c>
      <c r="J78" s="35">
        <v>0</v>
      </c>
      <c r="K78" s="35">
        <v>0</v>
      </c>
    </row>
    <row r="79" spans="1:11" ht="40.200000000000003" thickBot="1" x14ac:dyDescent="0.35">
      <c r="A79" s="10" t="s">
        <v>310</v>
      </c>
      <c r="B79" s="8">
        <v>313</v>
      </c>
      <c r="C79" s="35">
        <v>1375.6599999999999</v>
      </c>
      <c r="D79" s="35"/>
      <c r="E79" s="35"/>
      <c r="F79" s="35"/>
      <c r="G79" s="35"/>
      <c r="H79" s="35"/>
      <c r="I79" s="35"/>
      <c r="J79" s="35">
        <v>484.15</v>
      </c>
      <c r="K79" s="35">
        <v>891.51</v>
      </c>
    </row>
    <row r="80" spans="1:11" x14ac:dyDescent="0.3">
      <c r="A80" s="12" t="s">
        <v>289</v>
      </c>
      <c r="B80" s="264">
        <v>314</v>
      </c>
      <c r="C80" s="142"/>
      <c r="D80" s="142"/>
      <c r="E80" s="142"/>
      <c r="F80" s="142"/>
      <c r="G80" s="142"/>
      <c r="H80" s="142"/>
      <c r="I80" s="142"/>
      <c r="J80" s="142"/>
      <c r="K80" s="142"/>
    </row>
    <row r="81" spans="1:11" ht="15" thickBot="1" x14ac:dyDescent="0.35">
      <c r="A81" s="13" t="s">
        <v>44</v>
      </c>
      <c r="B81" s="265"/>
      <c r="C81" s="34">
        <v>0</v>
      </c>
      <c r="D81" s="143"/>
      <c r="E81" s="143"/>
      <c r="F81" s="143"/>
      <c r="G81" s="143"/>
      <c r="H81" s="143"/>
      <c r="I81" s="143"/>
      <c r="J81" s="143"/>
      <c r="K81" s="143"/>
    </row>
    <row r="82" spans="1:11" ht="15" thickBot="1" x14ac:dyDescent="0.35">
      <c r="A82" s="10" t="s">
        <v>88</v>
      </c>
      <c r="B82" s="8">
        <v>315</v>
      </c>
      <c r="C82" s="35">
        <v>0</v>
      </c>
      <c r="D82" s="35"/>
      <c r="E82" s="35"/>
      <c r="F82" s="35"/>
      <c r="G82" s="35"/>
      <c r="H82" s="35"/>
      <c r="I82" s="35"/>
      <c r="J82" s="35"/>
      <c r="K82" s="35"/>
    </row>
    <row r="83" spans="1:11" ht="27" thickBot="1" x14ac:dyDescent="0.35">
      <c r="A83" s="10" t="s">
        <v>311</v>
      </c>
      <c r="B83" s="8">
        <v>321</v>
      </c>
      <c r="C83" s="35">
        <v>0</v>
      </c>
      <c r="D83" s="35"/>
      <c r="E83" s="35"/>
      <c r="F83" s="35"/>
      <c r="G83" s="35"/>
      <c r="H83" s="35"/>
      <c r="I83" s="35"/>
      <c r="J83" s="35"/>
      <c r="K83" s="35"/>
    </row>
    <row r="84" spans="1:11" ht="27" thickBot="1" x14ac:dyDescent="0.35">
      <c r="A84" s="10" t="s">
        <v>312</v>
      </c>
      <c r="B84" s="8">
        <v>322</v>
      </c>
      <c r="C84" s="35">
        <v>0</v>
      </c>
      <c r="D84" s="35"/>
      <c r="E84" s="35"/>
      <c r="F84" s="35"/>
      <c r="G84" s="35"/>
      <c r="H84" s="35"/>
      <c r="I84" s="35"/>
      <c r="J84" s="35"/>
      <c r="K84" s="35"/>
    </row>
    <row r="85" spans="1:11" x14ac:dyDescent="0.3">
      <c r="A85" s="12" t="s">
        <v>48</v>
      </c>
      <c r="B85" s="264">
        <v>323</v>
      </c>
      <c r="C85" s="142"/>
      <c r="D85" s="142"/>
      <c r="E85" s="142"/>
      <c r="F85" s="142"/>
      <c r="G85" s="142"/>
      <c r="H85" s="142"/>
      <c r="I85" s="142"/>
      <c r="J85" s="142"/>
      <c r="K85" s="142"/>
    </row>
    <row r="86" spans="1:11" ht="15" thickBot="1" x14ac:dyDescent="0.35">
      <c r="A86" s="13" t="s">
        <v>49</v>
      </c>
      <c r="B86" s="265"/>
      <c r="C86" s="34">
        <v>0</v>
      </c>
      <c r="D86" s="143"/>
      <c r="E86" s="143"/>
      <c r="F86" s="143"/>
      <c r="G86" s="143"/>
      <c r="H86" s="143"/>
      <c r="I86" s="143"/>
      <c r="J86" s="143"/>
      <c r="K86" s="143"/>
    </row>
    <row r="87" spans="1:11" ht="27" thickBot="1" x14ac:dyDescent="0.35">
      <c r="A87" s="13" t="s">
        <v>50</v>
      </c>
      <c r="B87" s="8">
        <v>324</v>
      </c>
      <c r="C87" s="35">
        <v>0</v>
      </c>
      <c r="D87" s="35"/>
      <c r="E87" s="35"/>
      <c r="F87" s="35"/>
      <c r="G87" s="35"/>
      <c r="H87" s="35"/>
      <c r="I87" s="35"/>
      <c r="J87" s="35"/>
      <c r="K87" s="35"/>
    </row>
    <row r="88" spans="1:11" ht="40.200000000000003" thickBot="1" x14ac:dyDescent="0.35">
      <c r="A88" s="13" t="s">
        <v>51</v>
      </c>
      <c r="B88" s="8">
        <v>325</v>
      </c>
      <c r="C88" s="35">
        <v>0</v>
      </c>
      <c r="D88" s="35"/>
      <c r="E88" s="35"/>
      <c r="F88" s="35"/>
      <c r="G88" s="35"/>
      <c r="H88" s="35"/>
      <c r="I88" s="35"/>
      <c r="J88" s="35"/>
      <c r="K88" s="35"/>
    </row>
    <row r="89" spans="1:11" ht="15" thickBot="1" x14ac:dyDescent="0.35">
      <c r="A89" s="10" t="s">
        <v>52</v>
      </c>
      <c r="B89" s="8">
        <v>326</v>
      </c>
      <c r="C89" s="35">
        <v>0</v>
      </c>
      <c r="D89" s="35"/>
      <c r="E89" s="35"/>
      <c r="F89" s="35"/>
      <c r="G89" s="35"/>
      <c r="H89" s="35"/>
      <c r="I89" s="35"/>
      <c r="J89" s="35"/>
      <c r="K89" s="35"/>
    </row>
    <row r="90" spans="1:11" ht="29.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7.75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35">
        <v>0</v>
      </c>
      <c r="D92" s="35"/>
      <c r="E92" s="35"/>
      <c r="F92" s="35"/>
      <c r="G92" s="35"/>
      <c r="H92" s="35"/>
      <c r="I92" s="35"/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35">
        <v>0</v>
      </c>
      <c r="D93" s="35"/>
      <c r="E93" s="35"/>
      <c r="F93" s="35"/>
      <c r="G93" s="35"/>
      <c r="H93" s="35"/>
      <c r="I93" s="35"/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35">
        <v>0</v>
      </c>
      <c r="D94" s="35"/>
      <c r="E94" s="35"/>
      <c r="F94" s="35"/>
      <c r="G94" s="35"/>
      <c r="H94" s="35"/>
      <c r="I94" s="35"/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35">
        <v>0</v>
      </c>
      <c r="D95" s="35"/>
      <c r="E95" s="35"/>
      <c r="F95" s="35"/>
      <c r="G95" s="35"/>
      <c r="H95" s="35"/>
      <c r="I95" s="35"/>
      <c r="J95" s="8">
        <v>0</v>
      </c>
      <c r="K95" s="8">
        <v>0</v>
      </c>
    </row>
    <row r="96" spans="1:11" ht="28.35" customHeight="1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35">
        <v>0</v>
      </c>
      <c r="D97" s="35"/>
      <c r="E97" s="35"/>
      <c r="F97" s="35"/>
      <c r="G97" s="35"/>
      <c r="H97" s="35"/>
      <c r="I97" s="35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35">
        <v>0</v>
      </c>
      <c r="D98" s="35"/>
      <c r="E98" s="35"/>
      <c r="F98" s="35"/>
      <c r="G98" s="35"/>
      <c r="H98" s="35"/>
      <c r="I98" s="35"/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35">
        <v>0</v>
      </c>
      <c r="D99" s="35"/>
      <c r="E99" s="35"/>
      <c r="F99" s="35"/>
      <c r="G99" s="35"/>
      <c r="H99" s="35"/>
      <c r="I99" s="35"/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35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35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35">
        <v>0</v>
      </c>
      <c r="D104" s="35"/>
      <c r="E104" s="35"/>
      <c r="F104" s="35"/>
      <c r="G104" s="35"/>
      <c r="H104" s="35"/>
      <c r="I104" s="35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35">
        <v>0</v>
      </c>
      <c r="D105" s="35"/>
      <c r="E105" s="35"/>
      <c r="F105" s="35"/>
      <c r="G105" s="35"/>
      <c r="H105" s="35"/>
      <c r="I105" s="35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35">
        <v>0</v>
      </c>
      <c r="D106" s="35"/>
      <c r="E106" s="35"/>
      <c r="F106" s="35"/>
      <c r="G106" s="35"/>
      <c r="H106" s="35"/>
      <c r="I106" s="35"/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142"/>
      <c r="D107" s="142"/>
      <c r="E107" s="142"/>
      <c r="F107" s="142"/>
      <c r="G107" s="142"/>
      <c r="H107" s="142"/>
      <c r="I107" s="142"/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34">
        <v>0</v>
      </c>
      <c r="D108" s="143"/>
      <c r="E108" s="143"/>
      <c r="F108" s="143"/>
      <c r="G108" s="143"/>
      <c r="H108" s="143"/>
      <c r="I108" s="14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35">
        <v>0</v>
      </c>
      <c r="D109" s="35"/>
      <c r="E109" s="35"/>
      <c r="F109" s="35"/>
      <c r="G109" s="35"/>
      <c r="H109" s="35"/>
      <c r="I109" s="35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35">
        <v>0</v>
      </c>
      <c r="D110" s="35"/>
      <c r="E110" s="35"/>
      <c r="F110" s="35"/>
      <c r="G110" s="35"/>
      <c r="H110" s="35"/>
      <c r="I110" s="35"/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35">
        <v>0</v>
      </c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12" ht="25.2" customHeight="1" thickBot="1" x14ac:dyDescent="0.35">
      <c r="A113" s="408" t="s">
        <v>250</v>
      </c>
      <c r="B113" s="408"/>
      <c r="C113" s="409" t="s">
        <v>251</v>
      </c>
      <c r="D113" s="409"/>
      <c r="E113" s="40"/>
      <c r="F113" s="409" t="s">
        <v>252</v>
      </c>
      <c r="G113" s="409"/>
      <c r="K113" s="131"/>
      <c r="L113" s="131"/>
    </row>
    <row r="114" spans="1:12" ht="25.2" customHeight="1" thickBot="1" x14ac:dyDescent="0.35">
      <c r="A114" s="408"/>
      <c r="B114" s="408"/>
      <c r="C114" s="410" t="s">
        <v>253</v>
      </c>
      <c r="D114" s="410"/>
      <c r="E114" s="40"/>
      <c r="F114" s="411" t="s">
        <v>254</v>
      </c>
      <c r="G114" s="411"/>
      <c r="J114" s="20"/>
      <c r="K114" s="131"/>
      <c r="L114" s="131"/>
    </row>
    <row r="115" spans="1:12" ht="25.5" customHeight="1" x14ac:dyDescent="0.3">
      <c r="A115" s="32"/>
      <c r="B115" s="21"/>
      <c r="C115" s="336" t="s">
        <v>114</v>
      </c>
      <c r="D115" s="336"/>
      <c r="E115" s="41"/>
      <c r="F115" s="144" t="s">
        <v>255</v>
      </c>
      <c r="J115" s="21" t="s">
        <v>116</v>
      </c>
      <c r="K115" s="131"/>
      <c r="L115" s="131"/>
    </row>
    <row r="116" spans="1:12" ht="15.6" x14ac:dyDescent="0.3">
      <c r="A116" s="19" t="s">
        <v>256</v>
      </c>
      <c r="B116" s="21"/>
      <c r="C116" s="21"/>
      <c r="D116" s="21"/>
      <c r="E116" s="21"/>
      <c r="K116" s="131"/>
      <c r="L116" s="131"/>
    </row>
    <row r="117" spans="1:12" ht="15.6" x14ac:dyDescent="0.3">
      <c r="A117" s="19" t="s">
        <v>257</v>
      </c>
      <c r="K117" s="131"/>
      <c r="L117" s="131"/>
    </row>
    <row r="118" spans="1:12" ht="15.6" x14ac:dyDescent="0.3">
      <c r="A118" s="100" t="s">
        <v>258</v>
      </c>
      <c r="K118" s="131"/>
      <c r="L118" s="131"/>
    </row>
    <row r="120" spans="1:12" ht="15.6" x14ac:dyDescent="0.3">
      <c r="A120" s="19"/>
    </row>
  </sheetData>
  <mergeCells count="44">
    <mergeCell ref="A91:K91"/>
    <mergeCell ref="A100:K100"/>
    <mergeCell ref="A113:B114"/>
    <mergeCell ref="C113:D113"/>
    <mergeCell ref="A65:K65"/>
    <mergeCell ref="A66:K66"/>
    <mergeCell ref="B80:B81"/>
    <mergeCell ref="B85:B86"/>
    <mergeCell ref="A90:K90"/>
    <mergeCell ref="F113:G113"/>
    <mergeCell ref="C114:D114"/>
    <mergeCell ref="F114:G114"/>
    <mergeCell ref="A22:K22"/>
    <mergeCell ref="B37:B38"/>
    <mergeCell ref="B42:B43"/>
    <mergeCell ref="B59:B60"/>
    <mergeCell ref="A48:K48"/>
    <mergeCell ref="B55:B56"/>
    <mergeCell ref="J55:J56"/>
    <mergeCell ref="K55:K56"/>
    <mergeCell ref="J59:J60"/>
    <mergeCell ref="K59:K60"/>
    <mergeCell ref="A1:K1"/>
    <mergeCell ref="A2:K2"/>
    <mergeCell ref="A3:K3"/>
    <mergeCell ref="A5:K5"/>
    <mergeCell ref="A21:K21"/>
    <mergeCell ref="A4:K4"/>
    <mergeCell ref="A8:C8"/>
    <mergeCell ref="A12:K12"/>
    <mergeCell ref="A13:A19"/>
    <mergeCell ref="B13:B19"/>
    <mergeCell ref="D13:K13"/>
    <mergeCell ref="D14:F14"/>
    <mergeCell ref="G14:G19"/>
    <mergeCell ref="H14:H19"/>
    <mergeCell ref="I14:I19"/>
    <mergeCell ref="J14:K14"/>
    <mergeCell ref="C115:D115"/>
    <mergeCell ref="A96:K96"/>
    <mergeCell ref="A101:K101"/>
    <mergeCell ref="B107:B108"/>
    <mergeCell ref="J107:J108"/>
    <mergeCell ref="K107:K108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topLeftCell="A70" zoomScale="80" zoomScaleNormal="100" zoomScaleSheetLayoutView="80" workbookViewId="0">
      <selection activeCell="F28" sqref="F28"/>
    </sheetView>
  </sheetViews>
  <sheetFormatPr defaultRowHeight="14.4" x14ac:dyDescent="0.3"/>
  <cols>
    <col min="1" max="1" width="41.88671875" customWidth="1"/>
    <col min="2" max="9" width="12.109375" customWidth="1"/>
    <col min="10" max="11" width="15.88671875" customWidth="1"/>
    <col min="257" max="257" width="41.88671875" customWidth="1"/>
    <col min="258" max="265" width="12.109375" customWidth="1"/>
    <col min="266" max="267" width="15.88671875" customWidth="1"/>
    <col min="513" max="513" width="41.88671875" customWidth="1"/>
    <col min="514" max="521" width="12.109375" customWidth="1"/>
    <col min="522" max="523" width="15.88671875" customWidth="1"/>
    <col min="769" max="769" width="41.88671875" customWidth="1"/>
    <col min="770" max="777" width="12.109375" customWidth="1"/>
    <col min="778" max="779" width="15.88671875" customWidth="1"/>
    <col min="1025" max="1025" width="41.88671875" customWidth="1"/>
    <col min="1026" max="1033" width="12.109375" customWidth="1"/>
    <col min="1034" max="1035" width="15.88671875" customWidth="1"/>
    <col min="1281" max="1281" width="41.88671875" customWidth="1"/>
    <col min="1282" max="1289" width="12.109375" customWidth="1"/>
    <col min="1290" max="1291" width="15.88671875" customWidth="1"/>
    <col min="1537" max="1537" width="41.88671875" customWidth="1"/>
    <col min="1538" max="1545" width="12.109375" customWidth="1"/>
    <col min="1546" max="1547" width="15.88671875" customWidth="1"/>
    <col min="1793" max="1793" width="41.88671875" customWidth="1"/>
    <col min="1794" max="1801" width="12.109375" customWidth="1"/>
    <col min="1802" max="1803" width="15.88671875" customWidth="1"/>
    <col min="2049" max="2049" width="41.88671875" customWidth="1"/>
    <col min="2050" max="2057" width="12.109375" customWidth="1"/>
    <col min="2058" max="2059" width="15.88671875" customWidth="1"/>
    <col min="2305" max="2305" width="41.88671875" customWidth="1"/>
    <col min="2306" max="2313" width="12.109375" customWidth="1"/>
    <col min="2314" max="2315" width="15.88671875" customWidth="1"/>
    <col min="2561" max="2561" width="41.88671875" customWidth="1"/>
    <col min="2562" max="2569" width="12.109375" customWidth="1"/>
    <col min="2570" max="2571" width="15.88671875" customWidth="1"/>
    <col min="2817" max="2817" width="41.88671875" customWidth="1"/>
    <col min="2818" max="2825" width="12.109375" customWidth="1"/>
    <col min="2826" max="2827" width="15.88671875" customWidth="1"/>
    <col min="3073" max="3073" width="41.88671875" customWidth="1"/>
    <col min="3074" max="3081" width="12.109375" customWidth="1"/>
    <col min="3082" max="3083" width="15.88671875" customWidth="1"/>
    <col min="3329" max="3329" width="41.88671875" customWidth="1"/>
    <col min="3330" max="3337" width="12.109375" customWidth="1"/>
    <col min="3338" max="3339" width="15.88671875" customWidth="1"/>
    <col min="3585" max="3585" width="41.88671875" customWidth="1"/>
    <col min="3586" max="3593" width="12.109375" customWidth="1"/>
    <col min="3594" max="3595" width="15.88671875" customWidth="1"/>
    <col min="3841" max="3841" width="41.88671875" customWidth="1"/>
    <col min="3842" max="3849" width="12.109375" customWidth="1"/>
    <col min="3850" max="3851" width="15.88671875" customWidth="1"/>
    <col min="4097" max="4097" width="41.88671875" customWidth="1"/>
    <col min="4098" max="4105" width="12.109375" customWidth="1"/>
    <col min="4106" max="4107" width="15.88671875" customWidth="1"/>
    <col min="4353" max="4353" width="41.88671875" customWidth="1"/>
    <col min="4354" max="4361" width="12.109375" customWidth="1"/>
    <col min="4362" max="4363" width="15.88671875" customWidth="1"/>
    <col min="4609" max="4609" width="41.88671875" customWidth="1"/>
    <col min="4610" max="4617" width="12.109375" customWidth="1"/>
    <col min="4618" max="4619" width="15.88671875" customWidth="1"/>
    <col min="4865" max="4865" width="41.88671875" customWidth="1"/>
    <col min="4866" max="4873" width="12.109375" customWidth="1"/>
    <col min="4874" max="4875" width="15.88671875" customWidth="1"/>
    <col min="5121" max="5121" width="41.88671875" customWidth="1"/>
    <col min="5122" max="5129" width="12.109375" customWidth="1"/>
    <col min="5130" max="5131" width="15.88671875" customWidth="1"/>
    <col min="5377" max="5377" width="41.88671875" customWidth="1"/>
    <col min="5378" max="5385" width="12.109375" customWidth="1"/>
    <col min="5386" max="5387" width="15.88671875" customWidth="1"/>
    <col min="5633" max="5633" width="41.88671875" customWidth="1"/>
    <col min="5634" max="5641" width="12.109375" customWidth="1"/>
    <col min="5642" max="5643" width="15.88671875" customWidth="1"/>
    <col min="5889" max="5889" width="41.88671875" customWidth="1"/>
    <col min="5890" max="5897" width="12.109375" customWidth="1"/>
    <col min="5898" max="5899" width="15.88671875" customWidth="1"/>
    <col min="6145" max="6145" width="41.88671875" customWidth="1"/>
    <col min="6146" max="6153" width="12.109375" customWidth="1"/>
    <col min="6154" max="6155" width="15.88671875" customWidth="1"/>
    <col min="6401" max="6401" width="41.88671875" customWidth="1"/>
    <col min="6402" max="6409" width="12.109375" customWidth="1"/>
    <col min="6410" max="6411" width="15.88671875" customWidth="1"/>
    <col min="6657" max="6657" width="41.88671875" customWidth="1"/>
    <col min="6658" max="6665" width="12.109375" customWidth="1"/>
    <col min="6666" max="6667" width="15.88671875" customWidth="1"/>
    <col min="6913" max="6913" width="41.88671875" customWidth="1"/>
    <col min="6914" max="6921" width="12.109375" customWidth="1"/>
    <col min="6922" max="6923" width="15.88671875" customWidth="1"/>
    <col min="7169" max="7169" width="41.88671875" customWidth="1"/>
    <col min="7170" max="7177" width="12.109375" customWidth="1"/>
    <col min="7178" max="7179" width="15.88671875" customWidth="1"/>
    <col min="7425" max="7425" width="41.88671875" customWidth="1"/>
    <col min="7426" max="7433" width="12.109375" customWidth="1"/>
    <col min="7434" max="7435" width="15.88671875" customWidth="1"/>
    <col min="7681" max="7681" width="41.88671875" customWidth="1"/>
    <col min="7682" max="7689" width="12.109375" customWidth="1"/>
    <col min="7690" max="7691" width="15.88671875" customWidth="1"/>
    <col min="7937" max="7937" width="41.88671875" customWidth="1"/>
    <col min="7938" max="7945" width="12.109375" customWidth="1"/>
    <col min="7946" max="7947" width="15.88671875" customWidth="1"/>
    <col min="8193" max="8193" width="41.88671875" customWidth="1"/>
    <col min="8194" max="8201" width="12.109375" customWidth="1"/>
    <col min="8202" max="8203" width="15.88671875" customWidth="1"/>
    <col min="8449" max="8449" width="41.88671875" customWidth="1"/>
    <col min="8450" max="8457" width="12.109375" customWidth="1"/>
    <col min="8458" max="8459" width="15.88671875" customWidth="1"/>
    <col min="8705" max="8705" width="41.88671875" customWidth="1"/>
    <col min="8706" max="8713" width="12.109375" customWidth="1"/>
    <col min="8714" max="8715" width="15.88671875" customWidth="1"/>
    <col min="8961" max="8961" width="41.88671875" customWidth="1"/>
    <col min="8962" max="8969" width="12.109375" customWidth="1"/>
    <col min="8970" max="8971" width="15.88671875" customWidth="1"/>
    <col min="9217" max="9217" width="41.88671875" customWidth="1"/>
    <col min="9218" max="9225" width="12.109375" customWidth="1"/>
    <col min="9226" max="9227" width="15.88671875" customWidth="1"/>
    <col min="9473" max="9473" width="41.88671875" customWidth="1"/>
    <col min="9474" max="9481" width="12.109375" customWidth="1"/>
    <col min="9482" max="9483" width="15.88671875" customWidth="1"/>
    <col min="9729" max="9729" width="41.88671875" customWidth="1"/>
    <col min="9730" max="9737" width="12.109375" customWidth="1"/>
    <col min="9738" max="9739" width="15.88671875" customWidth="1"/>
    <col min="9985" max="9985" width="41.88671875" customWidth="1"/>
    <col min="9986" max="9993" width="12.109375" customWidth="1"/>
    <col min="9994" max="9995" width="15.88671875" customWidth="1"/>
    <col min="10241" max="10241" width="41.88671875" customWidth="1"/>
    <col min="10242" max="10249" width="12.109375" customWidth="1"/>
    <col min="10250" max="10251" width="15.88671875" customWidth="1"/>
    <col min="10497" max="10497" width="41.88671875" customWidth="1"/>
    <col min="10498" max="10505" width="12.109375" customWidth="1"/>
    <col min="10506" max="10507" width="15.88671875" customWidth="1"/>
    <col min="10753" max="10753" width="41.88671875" customWidth="1"/>
    <col min="10754" max="10761" width="12.109375" customWidth="1"/>
    <col min="10762" max="10763" width="15.88671875" customWidth="1"/>
    <col min="11009" max="11009" width="41.88671875" customWidth="1"/>
    <col min="11010" max="11017" width="12.109375" customWidth="1"/>
    <col min="11018" max="11019" width="15.88671875" customWidth="1"/>
    <col min="11265" max="11265" width="41.88671875" customWidth="1"/>
    <col min="11266" max="11273" width="12.109375" customWidth="1"/>
    <col min="11274" max="11275" width="15.88671875" customWidth="1"/>
    <col min="11521" max="11521" width="41.88671875" customWidth="1"/>
    <col min="11522" max="11529" width="12.109375" customWidth="1"/>
    <col min="11530" max="11531" width="15.88671875" customWidth="1"/>
    <col min="11777" max="11777" width="41.88671875" customWidth="1"/>
    <col min="11778" max="11785" width="12.109375" customWidth="1"/>
    <col min="11786" max="11787" width="15.88671875" customWidth="1"/>
    <col min="12033" max="12033" width="41.88671875" customWidth="1"/>
    <col min="12034" max="12041" width="12.109375" customWidth="1"/>
    <col min="12042" max="12043" width="15.88671875" customWidth="1"/>
    <col min="12289" max="12289" width="41.88671875" customWidth="1"/>
    <col min="12290" max="12297" width="12.109375" customWidth="1"/>
    <col min="12298" max="12299" width="15.88671875" customWidth="1"/>
    <col min="12545" max="12545" width="41.88671875" customWidth="1"/>
    <col min="12546" max="12553" width="12.109375" customWidth="1"/>
    <col min="12554" max="12555" width="15.88671875" customWidth="1"/>
    <col min="12801" max="12801" width="41.88671875" customWidth="1"/>
    <col min="12802" max="12809" width="12.109375" customWidth="1"/>
    <col min="12810" max="12811" width="15.88671875" customWidth="1"/>
    <col min="13057" max="13057" width="41.88671875" customWidth="1"/>
    <col min="13058" max="13065" width="12.109375" customWidth="1"/>
    <col min="13066" max="13067" width="15.88671875" customWidth="1"/>
    <col min="13313" max="13313" width="41.88671875" customWidth="1"/>
    <col min="13314" max="13321" width="12.109375" customWidth="1"/>
    <col min="13322" max="13323" width="15.88671875" customWidth="1"/>
    <col min="13569" max="13569" width="41.88671875" customWidth="1"/>
    <col min="13570" max="13577" width="12.109375" customWidth="1"/>
    <col min="13578" max="13579" width="15.88671875" customWidth="1"/>
    <col min="13825" max="13825" width="41.88671875" customWidth="1"/>
    <col min="13826" max="13833" width="12.109375" customWidth="1"/>
    <col min="13834" max="13835" width="15.88671875" customWidth="1"/>
    <col min="14081" max="14081" width="41.88671875" customWidth="1"/>
    <col min="14082" max="14089" width="12.109375" customWidth="1"/>
    <col min="14090" max="14091" width="15.88671875" customWidth="1"/>
    <col min="14337" max="14337" width="41.88671875" customWidth="1"/>
    <col min="14338" max="14345" width="12.109375" customWidth="1"/>
    <col min="14346" max="14347" width="15.88671875" customWidth="1"/>
    <col min="14593" max="14593" width="41.88671875" customWidth="1"/>
    <col min="14594" max="14601" width="12.109375" customWidth="1"/>
    <col min="14602" max="14603" width="15.88671875" customWidth="1"/>
    <col min="14849" max="14849" width="41.88671875" customWidth="1"/>
    <col min="14850" max="14857" width="12.109375" customWidth="1"/>
    <col min="14858" max="14859" width="15.88671875" customWidth="1"/>
    <col min="15105" max="15105" width="41.88671875" customWidth="1"/>
    <col min="15106" max="15113" width="12.109375" customWidth="1"/>
    <col min="15114" max="15115" width="15.88671875" customWidth="1"/>
    <col min="15361" max="15361" width="41.88671875" customWidth="1"/>
    <col min="15362" max="15369" width="12.109375" customWidth="1"/>
    <col min="15370" max="15371" width="15.88671875" customWidth="1"/>
    <col min="15617" max="15617" width="41.88671875" customWidth="1"/>
    <col min="15618" max="15625" width="12.109375" customWidth="1"/>
    <col min="15626" max="15627" width="15.88671875" customWidth="1"/>
    <col min="15873" max="15873" width="41.88671875" customWidth="1"/>
    <col min="15874" max="15881" width="12.109375" customWidth="1"/>
    <col min="15882" max="15883" width="15.88671875" customWidth="1"/>
    <col min="16129" max="16129" width="41.88671875" customWidth="1"/>
    <col min="16130" max="16137" width="12.109375" customWidth="1"/>
    <col min="16138" max="16139" width="15.88671875" customWidth="1"/>
  </cols>
  <sheetData>
    <row r="1" spans="1:11" x14ac:dyDescent="0.3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x14ac:dyDescent="0.3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x14ac:dyDescent="0.3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15.6" x14ac:dyDescent="0.3">
      <c r="A4" s="45"/>
    </row>
    <row r="5" spans="1:11" ht="16.8" x14ac:dyDescent="0.3">
      <c r="A5" s="295" t="s">
        <v>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</row>
    <row r="6" spans="1:11" ht="15.6" x14ac:dyDescent="0.3">
      <c r="A6" s="290" t="s">
        <v>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</row>
    <row r="7" spans="1:11" ht="15.6" x14ac:dyDescent="0.3">
      <c r="A7" s="290" t="s">
        <v>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</row>
    <row r="8" spans="1:11" ht="15.6" x14ac:dyDescent="0.3">
      <c r="A8" s="290" t="s">
        <v>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</row>
    <row r="9" spans="1:11" ht="15.6" x14ac:dyDescent="0.3">
      <c r="A9" s="290" t="s">
        <v>7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</row>
    <row r="10" spans="1:11" ht="15.6" x14ac:dyDescent="0.3">
      <c r="A10" s="46"/>
    </row>
    <row r="11" spans="1:11" ht="15.6" x14ac:dyDescent="0.3">
      <c r="A11" s="47" t="s">
        <v>8</v>
      </c>
      <c r="B11" s="47"/>
    </row>
    <row r="12" spans="1:11" ht="62.4" x14ac:dyDescent="0.3">
      <c r="A12" s="47" t="s">
        <v>9</v>
      </c>
      <c r="B12" s="291" t="s">
        <v>127</v>
      </c>
      <c r="C12" s="291"/>
      <c r="D12" s="291"/>
      <c r="E12" s="291"/>
      <c r="F12" s="291"/>
      <c r="G12" s="291"/>
      <c r="H12" s="291"/>
      <c r="I12" s="291"/>
      <c r="J12" s="291"/>
      <c r="K12" s="26"/>
    </row>
    <row r="13" spans="1:11" ht="15.6" x14ac:dyDescent="0.3">
      <c r="A13" s="47"/>
      <c r="B13" s="48"/>
      <c r="K13" s="26"/>
    </row>
    <row r="14" spans="1:11" ht="15.6" x14ac:dyDescent="0.3">
      <c r="A14" s="47" t="s">
        <v>10</v>
      </c>
      <c r="B14" s="291" t="s">
        <v>128</v>
      </c>
      <c r="C14" s="291"/>
      <c r="D14" s="291"/>
      <c r="E14" s="24"/>
      <c r="F14" s="24"/>
      <c r="G14" s="24"/>
      <c r="H14" s="24"/>
      <c r="I14" s="24"/>
      <c r="J14" s="24"/>
      <c r="K14" s="26"/>
    </row>
    <row r="15" spans="1:11" ht="15.6" x14ac:dyDescent="0.3">
      <c r="A15" s="46"/>
      <c r="K15" s="26"/>
    </row>
    <row r="16" spans="1:11" ht="16.2" thickBot="1" x14ac:dyDescent="0.35">
      <c r="A16" s="296" t="s">
        <v>11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</row>
    <row r="17" spans="1:12" ht="15" thickBot="1" x14ac:dyDescent="0.35">
      <c r="A17" s="297" t="s">
        <v>12</v>
      </c>
      <c r="B17" s="297" t="s">
        <v>13</v>
      </c>
      <c r="C17" s="49" t="s">
        <v>14</v>
      </c>
      <c r="D17" s="300" t="s">
        <v>16</v>
      </c>
      <c r="E17" s="301"/>
      <c r="F17" s="301"/>
      <c r="G17" s="301"/>
      <c r="H17" s="301"/>
      <c r="I17" s="301"/>
      <c r="J17" s="301"/>
      <c r="K17" s="302"/>
    </row>
    <row r="18" spans="1:12" ht="26.4" customHeight="1" thickBot="1" x14ac:dyDescent="0.35">
      <c r="A18" s="298"/>
      <c r="B18" s="298"/>
      <c r="C18" s="50" t="s">
        <v>15</v>
      </c>
      <c r="D18" s="300" t="s">
        <v>17</v>
      </c>
      <c r="E18" s="301"/>
      <c r="F18" s="302"/>
      <c r="G18" s="297" t="s">
        <v>18</v>
      </c>
      <c r="H18" s="297" t="s">
        <v>19</v>
      </c>
      <c r="I18" s="297" t="s">
        <v>20</v>
      </c>
      <c r="J18" s="300" t="s">
        <v>21</v>
      </c>
      <c r="K18" s="302"/>
    </row>
    <row r="19" spans="1:12" ht="93" thickBot="1" x14ac:dyDescent="0.35">
      <c r="A19" s="299"/>
      <c r="B19" s="299"/>
      <c r="C19" s="51"/>
      <c r="D19" s="52" t="s">
        <v>22</v>
      </c>
      <c r="E19" s="52" t="s">
        <v>23</v>
      </c>
      <c r="F19" s="52" t="s">
        <v>274</v>
      </c>
      <c r="G19" s="299"/>
      <c r="H19" s="299"/>
      <c r="I19" s="299"/>
      <c r="J19" s="52" t="s">
        <v>275</v>
      </c>
      <c r="K19" s="52" t="s">
        <v>26</v>
      </c>
    </row>
    <row r="20" spans="1:12" ht="15" thickBot="1" x14ac:dyDescent="0.35">
      <c r="A20" s="53">
        <v>1</v>
      </c>
      <c r="B20" s="52">
        <v>2</v>
      </c>
      <c r="C20" s="52">
        <v>3</v>
      </c>
      <c r="D20" s="52">
        <v>4</v>
      </c>
      <c r="E20" s="52">
        <v>5</v>
      </c>
      <c r="F20" s="52">
        <v>6</v>
      </c>
      <c r="G20" s="52">
        <v>7</v>
      </c>
      <c r="H20" s="52">
        <v>8</v>
      </c>
      <c r="I20" s="52">
        <v>9</v>
      </c>
      <c r="J20" s="52">
        <v>10</v>
      </c>
      <c r="K20" s="52">
        <v>11</v>
      </c>
    </row>
    <row r="21" spans="1:12" x14ac:dyDescent="0.3">
      <c r="A21" s="303" t="s">
        <v>276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5"/>
    </row>
    <row r="22" spans="1:12" ht="15" thickBot="1" x14ac:dyDescent="0.35">
      <c r="A22" s="306" t="s">
        <v>28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8"/>
    </row>
    <row r="23" spans="1:12" ht="53.4" thickBot="1" x14ac:dyDescent="0.35">
      <c r="A23" s="54" t="s">
        <v>29</v>
      </c>
      <c r="B23" s="52">
        <v>101</v>
      </c>
      <c r="C23" s="55">
        <v>168</v>
      </c>
      <c r="D23" s="55"/>
      <c r="E23" s="55"/>
      <c r="F23" s="55"/>
      <c r="G23" s="55">
        <v>8</v>
      </c>
      <c r="H23" s="55">
        <v>4</v>
      </c>
      <c r="I23" s="55"/>
      <c r="J23" s="55">
        <v>46</v>
      </c>
      <c r="K23" s="55">
        <v>110</v>
      </c>
      <c r="L23">
        <f>H23+G23</f>
        <v>12</v>
      </c>
    </row>
    <row r="24" spans="1:12" ht="40.200000000000003" thickBot="1" x14ac:dyDescent="0.35">
      <c r="A24" s="54" t="s">
        <v>277</v>
      </c>
      <c r="B24" s="52">
        <v>102</v>
      </c>
      <c r="C24" s="55"/>
      <c r="D24" s="55"/>
      <c r="E24" s="55"/>
      <c r="F24" s="55"/>
      <c r="G24" s="55"/>
      <c r="H24" s="55"/>
      <c r="I24" s="55"/>
      <c r="J24" s="55"/>
      <c r="K24" s="55"/>
      <c r="L24">
        <f>C49/L23</f>
        <v>5.75</v>
      </c>
    </row>
    <row r="25" spans="1:12" ht="40.200000000000003" thickBot="1" x14ac:dyDescent="0.35">
      <c r="A25" s="54" t="s">
        <v>278</v>
      </c>
      <c r="B25" s="52">
        <v>103</v>
      </c>
      <c r="C25" s="55">
        <v>4</v>
      </c>
      <c r="D25" s="55"/>
      <c r="E25" s="55"/>
      <c r="F25" s="55"/>
      <c r="G25" s="55">
        <v>2</v>
      </c>
      <c r="H25" s="55">
        <v>2</v>
      </c>
      <c r="I25" s="55"/>
      <c r="J25" s="55">
        <v>0</v>
      </c>
      <c r="K25" s="55">
        <v>0</v>
      </c>
    </row>
    <row r="26" spans="1:12" ht="53.4" thickBot="1" x14ac:dyDescent="0.35">
      <c r="A26" s="54" t="s">
        <v>279</v>
      </c>
      <c r="B26" s="52">
        <v>104</v>
      </c>
      <c r="C26" s="55">
        <v>1</v>
      </c>
      <c r="D26" s="55"/>
      <c r="E26" s="55"/>
      <c r="F26" s="55"/>
      <c r="G26" s="55">
        <v>1</v>
      </c>
      <c r="H26" s="55"/>
      <c r="I26" s="55"/>
      <c r="J26" s="55">
        <v>0</v>
      </c>
      <c r="K26" s="55">
        <v>0</v>
      </c>
    </row>
    <row r="27" spans="1:12" ht="66.599999999999994" thickBot="1" x14ac:dyDescent="0.35">
      <c r="A27" s="54" t="s">
        <v>280</v>
      </c>
      <c r="B27" s="52">
        <v>105</v>
      </c>
      <c r="C27" s="55"/>
      <c r="D27" s="55"/>
      <c r="E27" s="55"/>
      <c r="F27" s="55"/>
      <c r="G27" s="55"/>
      <c r="H27" s="55"/>
      <c r="I27" s="55"/>
      <c r="J27" s="55"/>
      <c r="K27" s="55"/>
    </row>
    <row r="28" spans="1:12" ht="53.4" thickBot="1" x14ac:dyDescent="0.35">
      <c r="A28" s="54" t="s">
        <v>34</v>
      </c>
      <c r="B28" s="52">
        <v>106</v>
      </c>
      <c r="C28" s="55"/>
      <c r="D28" s="55"/>
      <c r="E28" s="55"/>
      <c r="F28" s="55"/>
      <c r="G28" s="55"/>
      <c r="H28" s="55"/>
      <c r="I28" s="55"/>
      <c r="J28" s="55"/>
      <c r="K28" s="55"/>
    </row>
    <row r="29" spans="1:12" ht="27" thickBot="1" x14ac:dyDescent="0.35">
      <c r="A29" s="54" t="s">
        <v>281</v>
      </c>
      <c r="B29" s="52">
        <v>107</v>
      </c>
      <c r="C29" s="56"/>
      <c r="D29" s="55"/>
      <c r="E29" s="55"/>
      <c r="F29" s="55"/>
      <c r="G29" s="55"/>
      <c r="H29" s="55"/>
      <c r="I29" s="55"/>
      <c r="J29" s="55"/>
      <c r="K29" s="55"/>
    </row>
    <row r="30" spans="1:12" ht="27" thickBot="1" x14ac:dyDescent="0.35">
      <c r="A30" s="54" t="s">
        <v>282</v>
      </c>
      <c r="B30" s="52">
        <v>108</v>
      </c>
      <c r="C30" s="56"/>
      <c r="D30" s="55"/>
      <c r="E30" s="55"/>
      <c r="F30" s="55"/>
      <c r="G30" s="55"/>
      <c r="H30" s="55"/>
      <c r="I30" s="55"/>
      <c r="J30" s="55"/>
      <c r="K30" s="55"/>
    </row>
    <row r="31" spans="1:12" ht="40.200000000000003" thickBot="1" x14ac:dyDescent="0.35">
      <c r="A31" s="54" t="s">
        <v>283</v>
      </c>
      <c r="B31" s="52">
        <v>109</v>
      </c>
      <c r="C31" s="56"/>
      <c r="D31" s="55"/>
      <c r="E31" s="55"/>
      <c r="F31" s="55"/>
      <c r="G31" s="55"/>
      <c r="H31" s="55"/>
      <c r="I31" s="55"/>
      <c r="J31" s="55"/>
      <c r="K31" s="55"/>
    </row>
    <row r="32" spans="1:12" ht="27" thickBot="1" x14ac:dyDescent="0.35">
      <c r="A32" s="54" t="s">
        <v>284</v>
      </c>
      <c r="B32" s="52">
        <v>110</v>
      </c>
      <c r="C32" s="55">
        <v>167</v>
      </c>
      <c r="D32" s="55"/>
      <c r="E32" s="55"/>
      <c r="F32" s="55"/>
      <c r="G32" s="55">
        <v>7</v>
      </c>
      <c r="H32" s="55">
        <v>4</v>
      </c>
      <c r="I32" s="55"/>
      <c r="J32" s="55">
        <v>46</v>
      </c>
      <c r="K32" s="55">
        <v>110</v>
      </c>
    </row>
    <row r="33" spans="1:11" ht="53.4" thickBot="1" x14ac:dyDescent="0.35">
      <c r="A33" s="54" t="s">
        <v>285</v>
      </c>
      <c r="B33" s="52">
        <v>111</v>
      </c>
      <c r="C33" s="55">
        <v>3</v>
      </c>
      <c r="D33" s="55"/>
      <c r="E33" s="55"/>
      <c r="F33" s="55"/>
      <c r="G33" s="55">
        <v>1</v>
      </c>
      <c r="H33" s="55">
        <v>2</v>
      </c>
      <c r="I33" s="55"/>
      <c r="J33" s="55">
        <v>0</v>
      </c>
      <c r="K33" s="55">
        <v>0</v>
      </c>
    </row>
    <row r="34" spans="1:11" ht="40.200000000000003" thickBot="1" x14ac:dyDescent="0.35">
      <c r="A34" s="54" t="s">
        <v>286</v>
      </c>
      <c r="B34" s="52">
        <v>112</v>
      </c>
      <c r="C34" s="55"/>
      <c r="D34" s="55"/>
      <c r="E34" s="55"/>
      <c r="F34" s="55"/>
      <c r="G34" s="55"/>
      <c r="H34" s="55">
        <v>0</v>
      </c>
      <c r="I34" s="55">
        <v>0</v>
      </c>
      <c r="J34" s="55">
        <v>0</v>
      </c>
      <c r="K34" s="55">
        <v>0</v>
      </c>
    </row>
    <row r="35" spans="1:11" ht="40.200000000000003" thickBot="1" x14ac:dyDescent="0.35">
      <c r="A35" s="54" t="s">
        <v>287</v>
      </c>
      <c r="B35" s="52">
        <v>113</v>
      </c>
      <c r="C35" s="55"/>
      <c r="D35" s="55"/>
      <c r="E35" s="55"/>
      <c r="F35" s="55"/>
      <c r="G35" s="55"/>
      <c r="H35" s="55">
        <v>0</v>
      </c>
      <c r="I35" s="55">
        <v>0</v>
      </c>
      <c r="J35" s="55">
        <v>0</v>
      </c>
      <c r="K35" s="55">
        <v>0</v>
      </c>
    </row>
    <row r="36" spans="1:11" ht="40.200000000000003" thickBot="1" x14ac:dyDescent="0.35">
      <c r="A36" s="54" t="s">
        <v>288</v>
      </c>
      <c r="B36" s="52">
        <v>114</v>
      </c>
      <c r="C36" s="55">
        <v>167</v>
      </c>
      <c r="D36" s="55"/>
      <c r="E36" s="55"/>
      <c r="F36" s="55"/>
      <c r="G36" s="55">
        <v>7</v>
      </c>
      <c r="H36" s="55">
        <v>4</v>
      </c>
      <c r="I36" s="55"/>
      <c r="J36" s="55">
        <v>46</v>
      </c>
      <c r="K36" s="55">
        <v>110</v>
      </c>
    </row>
    <row r="37" spans="1:11" x14ac:dyDescent="0.3">
      <c r="A37" s="57" t="s">
        <v>289</v>
      </c>
      <c r="B37" s="297">
        <v>115</v>
      </c>
      <c r="C37" s="309"/>
      <c r="D37" s="309"/>
      <c r="E37" s="309"/>
      <c r="F37" s="309"/>
      <c r="G37" s="309"/>
      <c r="H37" s="309"/>
      <c r="I37" s="309"/>
      <c r="J37" s="309"/>
      <c r="K37" s="309"/>
    </row>
    <row r="38" spans="1:11" ht="15" thickBot="1" x14ac:dyDescent="0.35">
      <c r="A38" s="58" t="s">
        <v>44</v>
      </c>
      <c r="B38" s="299"/>
      <c r="C38" s="310"/>
      <c r="D38" s="310"/>
      <c r="E38" s="310"/>
      <c r="F38" s="310"/>
      <c r="G38" s="310"/>
      <c r="H38" s="310"/>
      <c r="I38" s="310"/>
      <c r="J38" s="310"/>
      <c r="K38" s="310"/>
    </row>
    <row r="39" spans="1:11" ht="15" thickBot="1" x14ac:dyDescent="0.35">
      <c r="A39" s="54" t="s">
        <v>45</v>
      </c>
      <c r="B39" s="52">
        <v>116</v>
      </c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5" thickBot="1" x14ac:dyDescent="0.35">
      <c r="A40" s="54" t="s">
        <v>46</v>
      </c>
      <c r="B40" s="52">
        <v>121</v>
      </c>
      <c r="C40" s="55">
        <v>2</v>
      </c>
      <c r="D40" s="55"/>
      <c r="E40" s="55"/>
      <c r="F40" s="55"/>
      <c r="G40" s="55"/>
      <c r="H40" s="55"/>
      <c r="I40" s="55"/>
      <c r="J40" s="55">
        <v>1</v>
      </c>
      <c r="K40" s="55">
        <v>1</v>
      </c>
    </row>
    <row r="41" spans="1:11" ht="15" thickBot="1" x14ac:dyDescent="0.35">
      <c r="A41" s="54" t="s">
        <v>47</v>
      </c>
      <c r="B41" s="52">
        <v>122</v>
      </c>
      <c r="C41" s="55"/>
      <c r="D41" s="55"/>
      <c r="E41" s="55"/>
      <c r="F41" s="55"/>
      <c r="G41" s="55"/>
      <c r="H41" s="55"/>
      <c r="I41" s="55"/>
      <c r="J41" s="55"/>
      <c r="K41" s="55"/>
    </row>
    <row r="42" spans="1:11" x14ac:dyDescent="0.3">
      <c r="A42" s="57" t="s">
        <v>48</v>
      </c>
      <c r="B42" s="297">
        <v>123</v>
      </c>
      <c r="C42" s="309"/>
      <c r="D42" s="309"/>
      <c r="E42" s="309"/>
      <c r="F42" s="309"/>
      <c r="G42" s="309"/>
      <c r="H42" s="309"/>
      <c r="I42" s="309"/>
      <c r="J42" s="309"/>
      <c r="K42" s="309"/>
    </row>
    <row r="43" spans="1:11" ht="15" thickBot="1" x14ac:dyDescent="0.35">
      <c r="A43" s="58" t="s">
        <v>49</v>
      </c>
      <c r="B43" s="299"/>
      <c r="C43" s="310"/>
      <c r="D43" s="310"/>
      <c r="E43" s="310"/>
      <c r="F43" s="310"/>
      <c r="G43" s="310"/>
      <c r="H43" s="310"/>
      <c r="I43" s="310"/>
      <c r="J43" s="310"/>
      <c r="K43" s="310"/>
    </row>
    <row r="44" spans="1:11" ht="27" thickBot="1" x14ac:dyDescent="0.35">
      <c r="A44" s="58" t="s">
        <v>50</v>
      </c>
      <c r="B44" s="52">
        <v>124</v>
      </c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40.200000000000003" thickBot="1" x14ac:dyDescent="0.35">
      <c r="A45" s="58" t="s">
        <v>51</v>
      </c>
      <c r="B45" s="52">
        <v>125</v>
      </c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5" thickBot="1" x14ac:dyDescent="0.35">
      <c r="A46" s="54" t="s">
        <v>52</v>
      </c>
      <c r="B46" s="52">
        <v>126</v>
      </c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40.200000000000003" thickBot="1" x14ac:dyDescent="0.35">
      <c r="A47" s="54" t="s">
        <v>290</v>
      </c>
      <c r="B47" s="52">
        <v>127</v>
      </c>
      <c r="C47" s="55"/>
      <c r="D47" s="55"/>
      <c r="E47" s="55"/>
      <c r="F47" s="55"/>
      <c r="G47" s="55"/>
      <c r="H47" s="55"/>
      <c r="I47" s="55"/>
      <c r="J47" s="55">
        <v>0</v>
      </c>
      <c r="K47" s="55">
        <v>0</v>
      </c>
    </row>
    <row r="48" spans="1:11" ht="15" thickBot="1" x14ac:dyDescent="0.35">
      <c r="A48" s="311" t="s">
        <v>291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3"/>
    </row>
    <row r="49" spans="1:11" ht="15" thickBot="1" x14ac:dyDescent="0.35">
      <c r="A49" s="54" t="s">
        <v>292</v>
      </c>
      <c r="B49" s="52">
        <v>201</v>
      </c>
      <c r="C49" s="55">
        <f>D49+E49+F49+G49+H49+I49</f>
        <v>69</v>
      </c>
      <c r="D49" s="55"/>
      <c r="E49" s="55"/>
      <c r="F49" s="55"/>
      <c r="G49" s="55">
        <v>61</v>
      </c>
      <c r="H49" s="55">
        <v>8</v>
      </c>
      <c r="I49" s="55"/>
      <c r="J49" s="55">
        <v>0</v>
      </c>
      <c r="K49" s="55">
        <v>0</v>
      </c>
    </row>
    <row r="50" spans="1:11" ht="53.4" thickBot="1" x14ac:dyDescent="0.35">
      <c r="A50" s="58" t="s">
        <v>293</v>
      </c>
      <c r="B50" s="52">
        <v>202</v>
      </c>
      <c r="C50" s="55"/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</row>
    <row r="51" spans="1:11" ht="53.4" thickBot="1" x14ac:dyDescent="0.35">
      <c r="A51" s="58" t="s">
        <v>294</v>
      </c>
      <c r="B51" s="52">
        <v>203</v>
      </c>
      <c r="C51" s="55">
        <f>D51+E51+F51+G51+H51+I51</f>
        <v>5</v>
      </c>
      <c r="D51" s="55"/>
      <c r="E51" s="55"/>
      <c r="F51" s="55"/>
      <c r="G51" s="55">
        <v>3</v>
      </c>
      <c r="H51" s="55">
        <v>2</v>
      </c>
      <c r="I51" s="55"/>
      <c r="J51" s="55">
        <v>0</v>
      </c>
      <c r="K51" s="55">
        <v>0</v>
      </c>
    </row>
    <row r="52" spans="1:11" ht="27" thickBot="1" x14ac:dyDescent="0.35">
      <c r="A52" s="58" t="s">
        <v>295</v>
      </c>
      <c r="B52" s="52">
        <v>204</v>
      </c>
      <c r="C52" s="55"/>
      <c r="D52" s="55"/>
      <c r="E52" s="55"/>
      <c r="F52" s="55"/>
      <c r="G52" s="55"/>
      <c r="H52" s="55">
        <v>0</v>
      </c>
      <c r="I52" s="55">
        <v>0</v>
      </c>
      <c r="J52" s="55">
        <v>0</v>
      </c>
      <c r="K52" s="55">
        <v>0</v>
      </c>
    </row>
    <row r="53" spans="1:11" ht="40.200000000000003" thickBot="1" x14ac:dyDescent="0.35">
      <c r="A53" s="58" t="s">
        <v>296</v>
      </c>
      <c r="B53" s="52">
        <v>205</v>
      </c>
      <c r="C53" s="55"/>
      <c r="D53" s="55"/>
      <c r="E53" s="55"/>
      <c r="F53" s="55"/>
      <c r="G53" s="55"/>
      <c r="H53" s="55">
        <v>0</v>
      </c>
      <c r="I53" s="55">
        <v>0</v>
      </c>
      <c r="J53" s="55">
        <v>0</v>
      </c>
      <c r="K53" s="55">
        <v>0</v>
      </c>
    </row>
    <row r="54" spans="1:11" ht="27" thickBot="1" x14ac:dyDescent="0.35">
      <c r="A54" s="58" t="s">
        <v>297</v>
      </c>
      <c r="B54" s="52">
        <v>206</v>
      </c>
      <c r="C54" s="55">
        <f>D54+E54+F54+G54+H54+I54</f>
        <v>69</v>
      </c>
      <c r="D54" s="55"/>
      <c r="E54" s="55"/>
      <c r="F54" s="55"/>
      <c r="G54" s="55">
        <v>61</v>
      </c>
      <c r="H54" s="55">
        <v>8</v>
      </c>
      <c r="I54" s="55"/>
      <c r="J54" s="55">
        <v>0</v>
      </c>
      <c r="K54" s="55">
        <v>0</v>
      </c>
    </row>
    <row r="55" spans="1:11" x14ac:dyDescent="0.3">
      <c r="A55" s="57" t="s">
        <v>298</v>
      </c>
      <c r="B55" s="297">
        <v>207</v>
      </c>
      <c r="C55" s="309"/>
      <c r="D55" s="309"/>
      <c r="E55" s="309"/>
      <c r="F55" s="309"/>
      <c r="G55" s="309"/>
      <c r="H55" s="309"/>
      <c r="I55" s="309"/>
      <c r="J55" s="309">
        <v>0</v>
      </c>
      <c r="K55" s="309">
        <v>0</v>
      </c>
    </row>
    <row r="56" spans="1:11" ht="15" thickBot="1" x14ac:dyDescent="0.35">
      <c r="A56" s="58" t="s">
        <v>62</v>
      </c>
      <c r="B56" s="299"/>
      <c r="C56" s="310"/>
      <c r="D56" s="310"/>
      <c r="E56" s="310"/>
      <c r="F56" s="310"/>
      <c r="G56" s="310"/>
      <c r="H56" s="310"/>
      <c r="I56" s="310"/>
      <c r="J56" s="310"/>
      <c r="K56" s="310"/>
    </row>
    <row r="57" spans="1:11" ht="15" thickBot="1" x14ac:dyDescent="0.35">
      <c r="A57" s="54" t="s">
        <v>63</v>
      </c>
      <c r="B57" s="52">
        <v>208</v>
      </c>
      <c r="C57" s="55"/>
      <c r="D57" s="55"/>
      <c r="E57" s="55"/>
      <c r="F57" s="55"/>
      <c r="G57" s="55"/>
      <c r="H57" s="55"/>
      <c r="I57" s="55"/>
      <c r="J57" s="55">
        <v>0</v>
      </c>
      <c r="K57" s="55">
        <v>0</v>
      </c>
    </row>
    <row r="58" spans="1:11" ht="40.200000000000003" thickBot="1" x14ac:dyDescent="0.35">
      <c r="A58" s="54" t="s">
        <v>64</v>
      </c>
      <c r="B58" s="52">
        <v>209</v>
      </c>
      <c r="C58" s="55">
        <f>D58+E58+F58+G58+H58+I58</f>
        <v>8</v>
      </c>
      <c r="D58" s="55"/>
      <c r="E58" s="55"/>
      <c r="F58" s="55"/>
      <c r="G58" s="55">
        <v>7</v>
      </c>
      <c r="H58" s="55">
        <v>1</v>
      </c>
      <c r="I58" s="55"/>
      <c r="J58" s="55">
        <v>0</v>
      </c>
      <c r="K58" s="55">
        <v>0</v>
      </c>
    </row>
    <row r="59" spans="1:11" x14ac:dyDescent="0.3">
      <c r="A59" s="57" t="s">
        <v>65</v>
      </c>
      <c r="B59" s="297" t="s">
        <v>67</v>
      </c>
      <c r="C59" s="309"/>
      <c r="D59" s="309"/>
      <c r="E59" s="309"/>
      <c r="F59" s="309"/>
      <c r="G59" s="309"/>
      <c r="H59" s="309"/>
      <c r="I59" s="309"/>
      <c r="J59" s="309">
        <v>0</v>
      </c>
      <c r="K59" s="309">
        <v>0</v>
      </c>
    </row>
    <row r="60" spans="1:11" ht="27" thickBot="1" x14ac:dyDescent="0.35">
      <c r="A60" s="58" t="s">
        <v>66</v>
      </c>
      <c r="B60" s="299"/>
      <c r="C60" s="310"/>
      <c r="D60" s="310"/>
      <c r="E60" s="310"/>
      <c r="F60" s="310"/>
      <c r="G60" s="310"/>
      <c r="H60" s="310"/>
      <c r="I60" s="310"/>
      <c r="J60" s="310"/>
      <c r="K60" s="310"/>
    </row>
    <row r="61" spans="1:11" ht="15" thickBot="1" x14ac:dyDescent="0.35">
      <c r="A61" s="54" t="s">
        <v>68</v>
      </c>
      <c r="B61" s="52">
        <v>211</v>
      </c>
      <c r="C61" s="55"/>
      <c r="D61" s="55"/>
      <c r="E61" s="55"/>
      <c r="F61" s="55"/>
      <c r="G61" s="55"/>
      <c r="H61" s="55"/>
      <c r="I61" s="55"/>
      <c r="J61" s="55">
        <v>0</v>
      </c>
      <c r="K61" s="55">
        <v>0</v>
      </c>
    </row>
    <row r="62" spans="1:11" ht="27" thickBot="1" x14ac:dyDescent="0.35">
      <c r="A62" s="58" t="s">
        <v>69</v>
      </c>
      <c r="B62" s="52" t="s">
        <v>70</v>
      </c>
      <c r="C62" s="55">
        <v>8</v>
      </c>
      <c r="D62" s="55"/>
      <c r="E62" s="55"/>
      <c r="F62" s="55"/>
      <c r="G62" s="55">
        <v>7</v>
      </c>
      <c r="H62" s="55">
        <v>1</v>
      </c>
      <c r="I62" s="55"/>
      <c r="J62" s="55">
        <v>0</v>
      </c>
      <c r="K62" s="55">
        <v>0</v>
      </c>
    </row>
    <row r="63" spans="1:11" ht="27" thickBot="1" x14ac:dyDescent="0.35">
      <c r="A63" s="54" t="s">
        <v>71</v>
      </c>
      <c r="B63" s="52">
        <v>213</v>
      </c>
      <c r="C63" s="55">
        <v>2</v>
      </c>
      <c r="D63" s="55"/>
      <c r="E63" s="55"/>
      <c r="F63" s="55"/>
      <c r="G63" s="55">
        <v>2</v>
      </c>
      <c r="H63" s="55"/>
      <c r="I63" s="55"/>
      <c r="J63" s="55">
        <v>0</v>
      </c>
      <c r="K63" s="55">
        <v>0</v>
      </c>
    </row>
    <row r="64" spans="1:11" ht="27" thickBot="1" x14ac:dyDescent="0.35">
      <c r="A64" s="54" t="s">
        <v>72</v>
      </c>
      <c r="B64" s="52">
        <v>214</v>
      </c>
      <c r="C64" s="59"/>
      <c r="D64" s="55"/>
      <c r="E64" s="55"/>
      <c r="F64" s="55"/>
      <c r="G64" s="55"/>
      <c r="H64" s="55"/>
      <c r="I64" s="55"/>
      <c r="J64" s="55">
        <v>0</v>
      </c>
      <c r="K64" s="55">
        <v>0</v>
      </c>
    </row>
    <row r="65" spans="1:12" x14ac:dyDescent="0.3">
      <c r="A65" s="303" t="s">
        <v>299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5"/>
    </row>
    <row r="66" spans="1:12" ht="15" thickBot="1" x14ac:dyDescent="0.35">
      <c r="A66" s="306" t="s">
        <v>74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8"/>
    </row>
    <row r="67" spans="1:12" ht="27" thickBot="1" x14ac:dyDescent="0.35">
      <c r="A67" s="54" t="s">
        <v>75</v>
      </c>
      <c r="B67" s="52">
        <v>301</v>
      </c>
      <c r="C67" s="60">
        <f>SUM(D67:K67)</f>
        <v>13583.81</v>
      </c>
      <c r="D67" s="55"/>
      <c r="E67" s="55"/>
      <c r="F67" s="55"/>
      <c r="G67" s="60">
        <v>4182.78</v>
      </c>
      <c r="H67" s="60">
        <v>626.87</v>
      </c>
      <c r="I67" s="55"/>
      <c r="J67" s="60">
        <v>7629.9</v>
      </c>
      <c r="K67" s="60">
        <v>1144.26</v>
      </c>
    </row>
    <row r="68" spans="1:12" ht="53.4" thickBot="1" x14ac:dyDescent="0.35">
      <c r="A68" s="54" t="s">
        <v>300</v>
      </c>
      <c r="B68" s="52">
        <v>302</v>
      </c>
      <c r="C68" s="55"/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</row>
    <row r="69" spans="1:12" ht="53.4" thickBot="1" x14ac:dyDescent="0.35">
      <c r="A69" s="54" t="s">
        <v>301</v>
      </c>
      <c r="B69" s="52">
        <v>303</v>
      </c>
      <c r="C69" s="60">
        <f>SUM(D69:I69)</f>
        <v>2711.11</v>
      </c>
      <c r="D69" s="55"/>
      <c r="E69" s="55"/>
      <c r="F69" s="55"/>
      <c r="G69" s="55">
        <v>2136.11</v>
      </c>
      <c r="H69" s="60">
        <v>575</v>
      </c>
      <c r="I69" s="55"/>
      <c r="J69" s="55">
        <v>0</v>
      </c>
      <c r="K69" s="55">
        <v>0</v>
      </c>
    </row>
    <row r="70" spans="1:12" ht="66.599999999999994" thickBot="1" x14ac:dyDescent="0.35">
      <c r="A70" s="54" t="s">
        <v>302</v>
      </c>
      <c r="B70" s="52">
        <v>304</v>
      </c>
      <c r="C70" s="60">
        <f>SUM(D70:I70)</f>
        <v>451.29</v>
      </c>
      <c r="D70" s="55"/>
      <c r="E70" s="55"/>
      <c r="F70" s="55"/>
      <c r="G70" s="55">
        <v>451.29</v>
      </c>
      <c r="H70" s="55"/>
      <c r="I70" s="55"/>
      <c r="J70" s="55">
        <v>0</v>
      </c>
      <c r="K70" s="55">
        <v>0</v>
      </c>
    </row>
    <row r="71" spans="1:12" ht="53.4" thickBot="1" x14ac:dyDescent="0.35">
      <c r="A71" s="54" t="s">
        <v>303</v>
      </c>
      <c r="B71" s="52">
        <v>305</v>
      </c>
      <c r="C71" s="55"/>
      <c r="D71" s="55"/>
      <c r="E71" s="55"/>
      <c r="F71" s="55"/>
      <c r="G71" s="55"/>
      <c r="H71" s="55"/>
      <c r="I71" s="55"/>
      <c r="J71" s="55"/>
      <c r="K71" s="55"/>
    </row>
    <row r="72" spans="1:12" ht="53.4" thickBot="1" x14ac:dyDescent="0.35">
      <c r="A72" s="54" t="s">
        <v>80</v>
      </c>
      <c r="B72" s="52">
        <v>306</v>
      </c>
      <c r="C72" s="55"/>
      <c r="D72" s="55"/>
      <c r="E72" s="55"/>
      <c r="F72" s="55"/>
      <c r="G72" s="55"/>
      <c r="H72" s="55"/>
      <c r="I72" s="55"/>
      <c r="J72" s="55">
        <v>0</v>
      </c>
      <c r="K72" s="55">
        <v>0</v>
      </c>
    </row>
    <row r="73" spans="1:12" ht="40.200000000000003" thickBot="1" x14ac:dyDescent="0.35">
      <c r="A73" s="54" t="s">
        <v>304</v>
      </c>
      <c r="B73" s="52">
        <v>307</v>
      </c>
      <c r="C73" s="55"/>
      <c r="D73" s="55"/>
      <c r="E73" s="55"/>
      <c r="F73" s="55"/>
      <c r="G73" s="55"/>
      <c r="H73" s="55">
        <v>0</v>
      </c>
      <c r="I73" s="55">
        <v>0</v>
      </c>
      <c r="J73" s="55">
        <v>0</v>
      </c>
      <c r="K73" s="55">
        <v>0</v>
      </c>
    </row>
    <row r="74" spans="1:12" ht="40.200000000000003" thickBot="1" x14ac:dyDescent="0.35">
      <c r="A74" s="54" t="s">
        <v>305</v>
      </c>
      <c r="B74" s="52">
        <v>308</v>
      </c>
      <c r="C74" s="61"/>
      <c r="D74" s="55"/>
      <c r="E74" s="55"/>
      <c r="F74" s="55"/>
      <c r="G74" s="55"/>
      <c r="H74" s="55">
        <v>0</v>
      </c>
      <c r="I74" s="55">
        <v>0</v>
      </c>
      <c r="J74" s="55">
        <v>0</v>
      </c>
      <c r="K74" s="55">
        <v>0</v>
      </c>
    </row>
    <row r="75" spans="1:12" ht="27" thickBot="1" x14ac:dyDescent="0.35">
      <c r="A75" s="54" t="s">
        <v>306</v>
      </c>
      <c r="B75" s="52">
        <v>309</v>
      </c>
      <c r="C75" s="60">
        <f>SUM(D75:K75)</f>
        <v>12405.55</v>
      </c>
      <c r="D75" s="55"/>
      <c r="E75" s="55"/>
      <c r="F75" s="55"/>
      <c r="G75" s="60">
        <v>3025.71</v>
      </c>
      <c r="H75" s="55">
        <v>605.67999999999995</v>
      </c>
      <c r="I75" s="55"/>
      <c r="J75" s="60">
        <v>7629.9</v>
      </c>
      <c r="K75" s="55">
        <v>1144.26</v>
      </c>
      <c r="L75">
        <f>(H75+G75)/C75*100</f>
        <v>29.272301510211157</v>
      </c>
    </row>
    <row r="76" spans="1:12" ht="53.4" thickBot="1" x14ac:dyDescent="0.35">
      <c r="A76" s="54" t="s">
        <v>307</v>
      </c>
      <c r="B76" s="52">
        <v>310</v>
      </c>
      <c r="C76" s="55">
        <f>SUM(D76:I76)</f>
        <v>2238.6799999999998</v>
      </c>
      <c r="D76" s="55"/>
      <c r="E76" s="55"/>
      <c r="F76" s="55"/>
      <c r="G76" s="55">
        <v>1684.82</v>
      </c>
      <c r="H76" s="55">
        <v>553.86</v>
      </c>
      <c r="I76" s="55"/>
      <c r="J76" s="55">
        <v>0</v>
      </c>
      <c r="K76" s="55">
        <v>0</v>
      </c>
    </row>
    <row r="77" spans="1:12" ht="40.200000000000003" thickBot="1" x14ac:dyDescent="0.35">
      <c r="A77" s="54" t="s">
        <v>308</v>
      </c>
      <c r="B77" s="52">
        <v>311</v>
      </c>
      <c r="C77" s="55"/>
      <c r="D77" s="55"/>
      <c r="E77" s="55"/>
      <c r="F77" s="55"/>
      <c r="G77" s="55"/>
      <c r="H77" s="55">
        <v>0</v>
      </c>
      <c r="I77" s="55">
        <v>0</v>
      </c>
      <c r="J77" s="55">
        <v>0</v>
      </c>
      <c r="K77" s="55">
        <v>0</v>
      </c>
    </row>
    <row r="78" spans="1:12" ht="40.200000000000003" thickBot="1" x14ac:dyDescent="0.35">
      <c r="A78" s="54" t="s">
        <v>309</v>
      </c>
      <c r="B78" s="52">
        <v>312</v>
      </c>
      <c r="C78" s="55"/>
      <c r="D78" s="55"/>
      <c r="E78" s="55"/>
      <c r="F78" s="55"/>
      <c r="G78" s="55"/>
      <c r="H78" s="55">
        <v>0</v>
      </c>
      <c r="I78" s="55">
        <v>0</v>
      </c>
      <c r="J78" s="55">
        <v>0</v>
      </c>
      <c r="K78" s="55">
        <v>0</v>
      </c>
    </row>
    <row r="79" spans="1:12" ht="40.200000000000003" thickBot="1" x14ac:dyDescent="0.35">
      <c r="A79" s="54" t="s">
        <v>310</v>
      </c>
      <c r="B79" s="52">
        <v>313</v>
      </c>
      <c r="C79" s="60">
        <f>SUM(D79:K79)</f>
        <v>12405.55</v>
      </c>
      <c r="D79" s="55"/>
      <c r="E79" s="55"/>
      <c r="F79" s="55"/>
      <c r="G79" s="60">
        <v>3025.71</v>
      </c>
      <c r="H79" s="55">
        <v>605.67999999999995</v>
      </c>
      <c r="I79" s="55"/>
      <c r="J79" s="60">
        <v>7629.9</v>
      </c>
      <c r="K79" s="55">
        <v>1144.26</v>
      </c>
    </row>
    <row r="80" spans="1:12" x14ac:dyDescent="0.3">
      <c r="A80" s="57" t="s">
        <v>289</v>
      </c>
      <c r="B80" s="297">
        <v>314</v>
      </c>
      <c r="C80" s="309"/>
      <c r="D80" s="309"/>
      <c r="E80" s="309"/>
      <c r="F80" s="309"/>
      <c r="G80" s="309"/>
      <c r="H80" s="309"/>
      <c r="I80" s="309"/>
      <c r="J80" s="309"/>
      <c r="K80" s="309"/>
    </row>
    <row r="81" spans="1:11" ht="15" thickBot="1" x14ac:dyDescent="0.35">
      <c r="A81" s="58" t="s">
        <v>44</v>
      </c>
      <c r="B81" s="299"/>
      <c r="C81" s="310"/>
      <c r="D81" s="310"/>
      <c r="E81" s="310"/>
      <c r="F81" s="310"/>
      <c r="G81" s="310"/>
      <c r="H81" s="310"/>
      <c r="I81" s="310"/>
      <c r="J81" s="310"/>
      <c r="K81" s="310"/>
    </row>
    <row r="82" spans="1:11" ht="15" thickBot="1" x14ac:dyDescent="0.35">
      <c r="A82" s="54" t="s">
        <v>88</v>
      </c>
      <c r="B82" s="52">
        <v>315</v>
      </c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27" thickBot="1" x14ac:dyDescent="0.35">
      <c r="A83" s="54" t="s">
        <v>311</v>
      </c>
      <c r="B83" s="52">
        <v>321</v>
      </c>
      <c r="C83" s="60">
        <f>SUM(D83:K83)</f>
        <v>-0.5</v>
      </c>
      <c r="D83" s="55"/>
      <c r="E83" s="55"/>
      <c r="F83" s="55"/>
      <c r="G83" s="55"/>
      <c r="H83" s="55"/>
      <c r="I83" s="55"/>
      <c r="J83" s="55"/>
      <c r="K83" s="60">
        <v>-0.5</v>
      </c>
    </row>
    <row r="84" spans="1:11" ht="27" thickBot="1" x14ac:dyDescent="0.35">
      <c r="A84" s="54" t="s">
        <v>312</v>
      </c>
      <c r="B84" s="52">
        <v>322</v>
      </c>
      <c r="C84" s="55"/>
      <c r="D84" s="55"/>
      <c r="E84" s="55"/>
      <c r="F84" s="55"/>
      <c r="G84" s="55"/>
      <c r="H84" s="55"/>
      <c r="I84" s="55"/>
      <c r="J84" s="55"/>
      <c r="K84" s="55"/>
    </row>
    <row r="85" spans="1:11" x14ac:dyDescent="0.3">
      <c r="A85" s="57" t="s">
        <v>48</v>
      </c>
      <c r="B85" s="297">
        <v>323</v>
      </c>
      <c r="C85" s="309"/>
      <c r="D85" s="309"/>
      <c r="E85" s="309"/>
      <c r="F85" s="309"/>
      <c r="G85" s="309"/>
      <c r="H85" s="309"/>
      <c r="I85" s="309"/>
      <c r="J85" s="309"/>
      <c r="K85" s="309"/>
    </row>
    <row r="86" spans="1:11" ht="15" thickBot="1" x14ac:dyDescent="0.35">
      <c r="A86" s="58" t="s">
        <v>49</v>
      </c>
      <c r="B86" s="299"/>
      <c r="C86" s="310"/>
      <c r="D86" s="310"/>
      <c r="E86" s="310"/>
      <c r="F86" s="310"/>
      <c r="G86" s="310"/>
      <c r="H86" s="310"/>
      <c r="I86" s="310"/>
      <c r="J86" s="310"/>
      <c r="K86" s="310"/>
    </row>
    <row r="87" spans="1:11" ht="27" thickBot="1" x14ac:dyDescent="0.35">
      <c r="A87" s="58" t="s">
        <v>50</v>
      </c>
      <c r="B87" s="52">
        <v>324</v>
      </c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40.200000000000003" thickBot="1" x14ac:dyDescent="0.35">
      <c r="A88" s="58" t="s">
        <v>51</v>
      </c>
      <c r="B88" s="52">
        <v>325</v>
      </c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5" thickBot="1" x14ac:dyDescent="0.35">
      <c r="A89" s="54" t="s">
        <v>52</v>
      </c>
      <c r="B89" s="52">
        <v>326</v>
      </c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29.25" customHeight="1" thickBot="1" x14ac:dyDescent="0.35">
      <c r="A90" s="311" t="s">
        <v>313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3"/>
    </row>
    <row r="91" spans="1:11" ht="24" customHeight="1" thickBot="1" x14ac:dyDescent="0.35">
      <c r="A91" s="311" t="s">
        <v>314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3"/>
    </row>
    <row r="92" spans="1:11" ht="66.599999999999994" thickBot="1" x14ac:dyDescent="0.35">
      <c r="A92" s="54" t="s">
        <v>315</v>
      </c>
      <c r="B92" s="52">
        <v>4.101</v>
      </c>
      <c r="C92" s="55">
        <f>SUM(D92:I92)</f>
        <v>4</v>
      </c>
      <c r="D92" s="55"/>
      <c r="E92" s="55"/>
      <c r="F92" s="55"/>
      <c r="G92" s="55">
        <v>4</v>
      </c>
      <c r="H92" s="55"/>
      <c r="I92" s="55"/>
      <c r="J92" s="52">
        <v>0</v>
      </c>
      <c r="K92" s="52">
        <v>0</v>
      </c>
    </row>
    <row r="93" spans="1:11" ht="79.8" thickBot="1" x14ac:dyDescent="0.35">
      <c r="A93" s="54" t="s">
        <v>316</v>
      </c>
      <c r="B93" s="52">
        <v>4.1020000000000003</v>
      </c>
      <c r="C93" s="55"/>
      <c r="D93" s="55"/>
      <c r="E93" s="55"/>
      <c r="F93" s="55"/>
      <c r="G93" s="55"/>
      <c r="H93" s="55"/>
      <c r="I93" s="55"/>
      <c r="J93" s="52">
        <v>0</v>
      </c>
      <c r="K93" s="52">
        <v>0</v>
      </c>
    </row>
    <row r="94" spans="1:11" ht="53.4" thickBot="1" x14ac:dyDescent="0.35">
      <c r="A94" s="54" t="s">
        <v>317</v>
      </c>
      <c r="B94" s="52">
        <v>4.1029999999999998</v>
      </c>
      <c r="C94" s="164">
        <v>4</v>
      </c>
      <c r="D94" s="55"/>
      <c r="E94" s="55"/>
      <c r="F94" s="55"/>
      <c r="G94" s="55">
        <v>4</v>
      </c>
      <c r="H94" s="55"/>
      <c r="I94" s="55"/>
      <c r="J94" s="52">
        <v>0</v>
      </c>
      <c r="K94" s="52">
        <v>0</v>
      </c>
    </row>
    <row r="95" spans="1:11" ht="93" thickBot="1" x14ac:dyDescent="0.35">
      <c r="A95" s="54" t="s">
        <v>318</v>
      </c>
      <c r="B95" s="52">
        <v>4.1040000000000001</v>
      </c>
      <c r="C95" s="55"/>
      <c r="D95" s="55"/>
      <c r="E95" s="55"/>
      <c r="F95" s="55"/>
      <c r="G95" s="55"/>
      <c r="H95" s="55"/>
      <c r="I95" s="55"/>
      <c r="J95" s="52">
        <v>0</v>
      </c>
      <c r="K95" s="52">
        <v>0</v>
      </c>
    </row>
    <row r="96" spans="1:11" ht="15" thickBot="1" x14ac:dyDescent="0.35">
      <c r="A96" s="311" t="s">
        <v>319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1:11" ht="79.8" thickBot="1" x14ac:dyDescent="0.35">
      <c r="A97" s="54" t="s">
        <v>320</v>
      </c>
      <c r="B97" s="52">
        <v>4.2009999999999996</v>
      </c>
      <c r="C97" s="55">
        <f>D97+E97+F97+G97+H97+I97</f>
        <v>34</v>
      </c>
      <c r="D97" s="55"/>
      <c r="E97" s="55"/>
      <c r="F97" s="55"/>
      <c r="G97" s="55">
        <v>34</v>
      </c>
      <c r="H97" s="55"/>
      <c r="I97" s="55"/>
      <c r="J97" s="52">
        <v>0</v>
      </c>
      <c r="K97" s="52">
        <v>0</v>
      </c>
    </row>
    <row r="98" spans="1:11" ht="40.200000000000003" thickBot="1" x14ac:dyDescent="0.35">
      <c r="A98" s="54" t="s">
        <v>99</v>
      </c>
      <c r="B98" s="52">
        <v>4.202</v>
      </c>
      <c r="C98" s="55">
        <f>D98+E98+F98+G98+H98+I98</f>
        <v>3</v>
      </c>
      <c r="D98" s="55"/>
      <c r="E98" s="55"/>
      <c r="F98" s="55"/>
      <c r="G98" s="55">
        <v>3</v>
      </c>
      <c r="H98" s="55"/>
      <c r="I98" s="55"/>
      <c r="J98" s="52">
        <v>0</v>
      </c>
      <c r="K98" s="52">
        <v>0</v>
      </c>
    </row>
    <row r="99" spans="1:11" ht="53.4" thickBot="1" x14ac:dyDescent="0.35">
      <c r="A99" s="54" t="s">
        <v>321</v>
      </c>
      <c r="B99" s="52">
        <v>4.2030000000000003</v>
      </c>
      <c r="C99" s="55"/>
      <c r="D99" s="55"/>
      <c r="E99" s="55"/>
      <c r="F99" s="55"/>
      <c r="G99" s="55"/>
      <c r="H99" s="55"/>
      <c r="I99" s="55"/>
      <c r="J99" s="52">
        <v>0</v>
      </c>
      <c r="K99" s="52">
        <v>0</v>
      </c>
    </row>
    <row r="100" spans="1:11" x14ac:dyDescent="0.3">
      <c r="A100" s="303" t="s">
        <v>322</v>
      </c>
      <c r="B100" s="304"/>
      <c r="C100" s="304"/>
      <c r="D100" s="304"/>
      <c r="E100" s="304"/>
      <c r="F100" s="304"/>
      <c r="G100" s="304"/>
      <c r="H100" s="304"/>
      <c r="I100" s="304"/>
      <c r="J100" s="304"/>
      <c r="K100" s="305"/>
    </row>
    <row r="101" spans="1:11" ht="15" thickBot="1" x14ac:dyDescent="0.35">
      <c r="A101" s="306" t="s">
        <v>323</v>
      </c>
      <c r="B101" s="307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1:11" ht="15" thickBot="1" x14ac:dyDescent="0.35">
      <c r="A102" s="54" t="s">
        <v>103</v>
      </c>
      <c r="B102" s="52">
        <v>4.3010000000000002</v>
      </c>
      <c r="C102" s="62">
        <v>22539.4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</row>
    <row r="103" spans="1:11" ht="43.8" thickBot="1" x14ac:dyDescent="0.35">
      <c r="A103" s="63" t="s">
        <v>104</v>
      </c>
      <c r="B103" s="52">
        <v>4.3019999999999996</v>
      </c>
      <c r="C103" s="62">
        <v>7054.43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</row>
    <row r="104" spans="1:11" ht="53.4" thickBot="1" x14ac:dyDescent="0.35">
      <c r="A104" s="54" t="s">
        <v>324</v>
      </c>
      <c r="B104" s="52">
        <v>4.3029999999999999</v>
      </c>
      <c r="C104" s="55">
        <f>SUM(D104:I104)</f>
        <v>2522.69</v>
      </c>
      <c r="D104" s="55"/>
      <c r="E104" s="55"/>
      <c r="F104" s="55"/>
      <c r="G104" s="55">
        <v>2522.69</v>
      </c>
      <c r="H104" s="55"/>
      <c r="I104" s="55"/>
      <c r="J104" s="52">
        <v>0</v>
      </c>
      <c r="K104" s="52">
        <v>0</v>
      </c>
    </row>
    <row r="105" spans="1:11" ht="66.599999999999994" thickBot="1" x14ac:dyDescent="0.35">
      <c r="A105" s="54" t="s">
        <v>325</v>
      </c>
      <c r="B105" s="52">
        <v>4.3040000000000003</v>
      </c>
      <c r="C105" s="55"/>
      <c r="D105" s="55"/>
      <c r="E105" s="55"/>
      <c r="F105" s="55"/>
      <c r="G105" s="55"/>
      <c r="H105" s="55"/>
      <c r="I105" s="55"/>
      <c r="J105" s="52">
        <v>0</v>
      </c>
      <c r="K105" s="52">
        <v>0</v>
      </c>
    </row>
    <row r="106" spans="1:11" ht="53.4" thickBot="1" x14ac:dyDescent="0.35">
      <c r="A106" s="54" t="s">
        <v>326</v>
      </c>
      <c r="B106" s="52">
        <v>4.3049999999999997</v>
      </c>
      <c r="C106" s="55">
        <f>SUM(D106:I106)</f>
        <v>1141.58</v>
      </c>
      <c r="D106" s="55"/>
      <c r="E106" s="55"/>
      <c r="F106" s="55"/>
      <c r="G106" s="55">
        <v>1141.58</v>
      </c>
      <c r="H106" s="55"/>
      <c r="I106" s="55"/>
      <c r="J106" s="52">
        <v>0</v>
      </c>
      <c r="K106" s="52">
        <v>0</v>
      </c>
    </row>
    <row r="107" spans="1:11" x14ac:dyDescent="0.3">
      <c r="A107" s="64" t="s">
        <v>327</v>
      </c>
      <c r="B107" s="297">
        <v>4.306</v>
      </c>
      <c r="C107" s="309">
        <f>D107+E107+F107+G107+H107+I107</f>
        <v>1141.58</v>
      </c>
      <c r="D107" s="309"/>
      <c r="E107" s="309"/>
      <c r="F107" s="309"/>
      <c r="G107" s="309">
        <v>1141.58</v>
      </c>
      <c r="H107" s="309"/>
      <c r="I107" s="309"/>
      <c r="J107" s="297">
        <v>0</v>
      </c>
      <c r="K107" s="297">
        <v>0</v>
      </c>
    </row>
    <row r="108" spans="1:11" ht="15" thickBot="1" x14ac:dyDescent="0.35">
      <c r="A108" s="54" t="s">
        <v>109</v>
      </c>
      <c r="B108" s="299"/>
      <c r="C108" s="310"/>
      <c r="D108" s="310"/>
      <c r="E108" s="310"/>
      <c r="F108" s="310"/>
      <c r="G108" s="310"/>
      <c r="H108" s="310"/>
      <c r="I108" s="310"/>
      <c r="J108" s="299"/>
      <c r="K108" s="299"/>
    </row>
    <row r="109" spans="1:11" ht="27" thickBot="1" x14ac:dyDescent="0.35">
      <c r="A109" s="58" t="s">
        <v>110</v>
      </c>
      <c r="B109" s="52">
        <v>4.3070000000000004</v>
      </c>
      <c r="C109" s="55"/>
      <c r="D109" s="55"/>
      <c r="E109" s="55"/>
      <c r="F109" s="55"/>
      <c r="G109" s="55"/>
      <c r="H109" s="55"/>
      <c r="I109" s="55"/>
      <c r="J109" s="52">
        <v>0</v>
      </c>
      <c r="K109" s="52">
        <v>0</v>
      </c>
    </row>
    <row r="110" spans="1:11" ht="79.8" thickBot="1" x14ac:dyDescent="0.35">
      <c r="A110" s="54" t="s">
        <v>328</v>
      </c>
      <c r="B110" s="52">
        <v>4.3079999999999998</v>
      </c>
      <c r="C110" s="55"/>
      <c r="D110" s="55"/>
      <c r="E110" s="55"/>
      <c r="F110" s="55"/>
      <c r="G110" s="55"/>
      <c r="H110" s="55"/>
      <c r="I110" s="55"/>
      <c r="J110" s="52">
        <v>0</v>
      </c>
      <c r="K110" s="52">
        <v>0</v>
      </c>
    </row>
    <row r="111" spans="1:11" ht="79.8" thickBot="1" x14ac:dyDescent="0.35">
      <c r="A111" s="58" t="s">
        <v>329</v>
      </c>
      <c r="B111" s="65">
        <v>4.3090000000000002</v>
      </c>
      <c r="C111" s="65"/>
      <c r="D111" s="65">
        <v>0</v>
      </c>
      <c r="E111" s="65">
        <v>0</v>
      </c>
      <c r="F111" s="65">
        <v>0</v>
      </c>
      <c r="G111" s="52">
        <v>0</v>
      </c>
      <c r="H111" s="65">
        <v>0</v>
      </c>
      <c r="I111" s="65">
        <v>0</v>
      </c>
      <c r="J111" s="65">
        <v>0</v>
      </c>
      <c r="K111" s="65">
        <v>0</v>
      </c>
    </row>
    <row r="112" spans="1:11" ht="15.6" x14ac:dyDescent="0.3">
      <c r="A112" s="66"/>
    </row>
    <row r="113" spans="1:5" ht="15.6" x14ac:dyDescent="0.3">
      <c r="A113" s="314" t="s">
        <v>113</v>
      </c>
      <c r="B113" s="47"/>
      <c r="C113" s="67"/>
      <c r="D113" s="47"/>
      <c r="E113" s="67"/>
    </row>
    <row r="114" spans="1:5" ht="15.6" x14ac:dyDescent="0.3">
      <c r="A114" s="314"/>
      <c r="B114" s="292" t="s">
        <v>129</v>
      </c>
      <c r="C114" s="292"/>
      <c r="D114" s="47"/>
      <c r="E114" s="68" t="s">
        <v>130</v>
      </c>
    </row>
    <row r="115" spans="1:5" ht="15.6" x14ac:dyDescent="0.3">
      <c r="A115" s="47"/>
      <c r="B115" s="293" t="s">
        <v>114</v>
      </c>
      <c r="C115" s="293"/>
      <c r="D115" s="69"/>
      <c r="E115" s="69" t="s">
        <v>115</v>
      </c>
    </row>
    <row r="116" spans="1:5" ht="15.6" x14ac:dyDescent="0.3">
      <c r="A116" s="47"/>
      <c r="B116" s="69"/>
      <c r="C116" s="69"/>
      <c r="D116" s="69"/>
      <c r="E116" s="69"/>
    </row>
    <row r="117" spans="1:5" ht="16.2" thickBot="1" x14ac:dyDescent="0.35">
      <c r="A117" s="47"/>
      <c r="B117" s="69"/>
      <c r="C117" s="69"/>
      <c r="D117" s="69"/>
      <c r="E117" s="70" t="s">
        <v>131</v>
      </c>
    </row>
    <row r="118" spans="1:5" ht="15.6" x14ac:dyDescent="0.3">
      <c r="A118" s="47"/>
      <c r="B118" s="69"/>
      <c r="C118" s="69"/>
      <c r="D118" s="69"/>
      <c r="E118" s="69" t="s">
        <v>116</v>
      </c>
    </row>
    <row r="119" spans="1:5" ht="15.6" x14ac:dyDescent="0.3">
      <c r="A119" s="66"/>
    </row>
    <row r="120" spans="1:5" ht="15.6" x14ac:dyDescent="0.3">
      <c r="A120" s="45" t="s">
        <v>132</v>
      </c>
    </row>
    <row r="121" spans="1:5" ht="15.6" x14ac:dyDescent="0.3">
      <c r="A121" s="45" t="s">
        <v>133</v>
      </c>
    </row>
    <row r="122" spans="1:5" ht="15.6" x14ac:dyDescent="0.3">
      <c r="A122" s="289" t="s">
        <v>134</v>
      </c>
      <c r="B122" s="289"/>
    </row>
    <row r="124" spans="1:5" ht="15.6" x14ac:dyDescent="0.3">
      <c r="A124" s="66"/>
    </row>
  </sheetData>
  <mergeCells count="103">
    <mergeCell ref="A90:K90"/>
    <mergeCell ref="I107:I108"/>
    <mergeCell ref="J107:J108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59:J60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H85:H86"/>
    <mergeCell ref="I85:I86"/>
    <mergeCell ref="J85:J86"/>
    <mergeCell ref="K85:K86"/>
    <mergeCell ref="B59:B60"/>
    <mergeCell ref="C59:C60"/>
    <mergeCell ref="D59:D60"/>
    <mergeCell ref="E59:E60"/>
    <mergeCell ref="F59:F60"/>
    <mergeCell ref="G59:G60"/>
    <mergeCell ref="G80:G81"/>
    <mergeCell ref="H59:H60"/>
    <mergeCell ref="I59:I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K37:K38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A122:B122"/>
    <mergeCell ref="A7:K7"/>
    <mergeCell ref="B12:J12"/>
    <mergeCell ref="B14:D14"/>
    <mergeCell ref="B114:C114"/>
    <mergeCell ref="B115:C115"/>
    <mergeCell ref="A1:K1"/>
    <mergeCell ref="A2:K2"/>
    <mergeCell ref="A3:K3"/>
    <mergeCell ref="A5:K5"/>
    <mergeCell ref="A6:K6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21:K21"/>
    <mergeCell ref="A22:K22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topLeftCell="A73" zoomScaleNormal="100" zoomScaleSheetLayoutView="100" workbookViewId="0">
      <selection activeCell="L24" sqref="L24"/>
    </sheetView>
  </sheetViews>
  <sheetFormatPr defaultRowHeight="14.4" x14ac:dyDescent="0.3"/>
  <cols>
    <col min="1" max="1" width="41.6640625" customWidth="1"/>
    <col min="2" max="2" width="12.109375" customWidth="1"/>
    <col min="3" max="3" width="18" customWidth="1"/>
    <col min="4" max="9" width="12.109375" customWidth="1"/>
    <col min="10" max="11" width="15.88671875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15.6" x14ac:dyDescent="0.3">
      <c r="A11" s="32" t="s">
        <v>8</v>
      </c>
      <c r="B11" s="32"/>
    </row>
    <row r="12" spans="1:11" ht="62.4" x14ac:dyDescent="0.3">
      <c r="A12" s="32" t="s">
        <v>9</v>
      </c>
      <c r="B12" s="412" t="s">
        <v>259</v>
      </c>
      <c r="C12" s="413"/>
      <c r="D12" s="413"/>
      <c r="E12" s="413"/>
      <c r="F12" s="413"/>
      <c r="G12" s="413"/>
      <c r="H12" s="413"/>
      <c r="I12" s="413"/>
      <c r="J12" s="413"/>
      <c r="K12" s="26"/>
    </row>
    <row r="13" spans="1:11" ht="15.6" x14ac:dyDescent="0.3">
      <c r="A13" s="32"/>
      <c r="B13" s="4"/>
      <c r="K13" s="26"/>
    </row>
    <row r="14" spans="1:11" ht="15.6" x14ac:dyDescent="0.3">
      <c r="A14" s="32" t="s">
        <v>10</v>
      </c>
      <c r="B14" s="335" t="s">
        <v>195</v>
      </c>
      <c r="C14" s="413"/>
      <c r="D14" s="413"/>
      <c r="E14" s="413"/>
      <c r="F14" s="413"/>
      <c r="G14" s="413"/>
      <c r="H14" s="413"/>
      <c r="I14" s="413"/>
      <c r="J14" s="413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2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2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2" ht="93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2" ht="15" thickBot="1" x14ac:dyDescent="0.35">
      <c r="A20" s="3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2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2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2" ht="53.4" thickBot="1" x14ac:dyDescent="0.35">
      <c r="A23" s="10" t="s">
        <v>29</v>
      </c>
      <c r="B23" s="8">
        <v>101</v>
      </c>
      <c r="C23" s="35">
        <v>33</v>
      </c>
      <c r="D23" s="35"/>
      <c r="E23" s="35"/>
      <c r="F23" s="35"/>
      <c r="G23" s="35">
        <v>3</v>
      </c>
      <c r="H23" s="35">
        <v>1</v>
      </c>
      <c r="I23" s="35"/>
      <c r="J23" s="35">
        <v>8</v>
      </c>
      <c r="K23" s="35">
        <v>21</v>
      </c>
      <c r="L23">
        <f>H23+G23</f>
        <v>4</v>
      </c>
    </row>
    <row r="24" spans="1:12" ht="40.200000000000003" thickBot="1" x14ac:dyDescent="0.35">
      <c r="A24" s="10" t="s">
        <v>277</v>
      </c>
      <c r="B24" s="8">
        <v>102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2" ht="40.200000000000003" thickBot="1" x14ac:dyDescent="0.35">
      <c r="A25" s="10" t="s">
        <v>278</v>
      </c>
      <c r="B25" s="8">
        <v>103</v>
      </c>
      <c r="C25" s="35">
        <v>1</v>
      </c>
      <c r="D25" s="35"/>
      <c r="E25" s="35"/>
      <c r="F25" s="35"/>
      <c r="G25" s="35">
        <v>1</v>
      </c>
      <c r="H25" s="35"/>
      <c r="I25" s="35"/>
      <c r="J25" s="35">
        <v>0</v>
      </c>
      <c r="K25" s="35">
        <v>0</v>
      </c>
    </row>
    <row r="26" spans="1:12" ht="53.4" thickBot="1" x14ac:dyDescent="0.35">
      <c r="A26" s="10" t="s">
        <v>279</v>
      </c>
      <c r="B26" s="8">
        <v>104</v>
      </c>
      <c r="C26" s="35">
        <v>1</v>
      </c>
      <c r="D26" s="35"/>
      <c r="E26" s="35"/>
      <c r="F26" s="35"/>
      <c r="G26" s="35">
        <v>1</v>
      </c>
      <c r="H26" s="35"/>
      <c r="I26" s="35"/>
      <c r="J26" s="35">
        <v>0</v>
      </c>
      <c r="K26" s="35">
        <v>0</v>
      </c>
    </row>
    <row r="27" spans="1:12" ht="66.599999999999994" thickBot="1" x14ac:dyDescent="0.35">
      <c r="A27" s="10" t="s">
        <v>280</v>
      </c>
      <c r="B27" s="8">
        <v>105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2" ht="53.4" thickBot="1" x14ac:dyDescent="0.35">
      <c r="A28" s="10" t="s">
        <v>34</v>
      </c>
      <c r="B28" s="8">
        <v>106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2" ht="27" thickBot="1" x14ac:dyDescent="0.35">
      <c r="A29" s="10" t="s">
        <v>281</v>
      </c>
      <c r="B29" s="8">
        <v>107</v>
      </c>
      <c r="C29" s="11"/>
      <c r="D29" s="35"/>
      <c r="E29" s="35"/>
      <c r="F29" s="35"/>
      <c r="G29" s="35"/>
      <c r="H29" s="35"/>
      <c r="I29" s="35"/>
      <c r="J29" s="35"/>
      <c r="K29" s="35"/>
    </row>
    <row r="30" spans="1:12" ht="27" thickBot="1" x14ac:dyDescent="0.35">
      <c r="A30" s="10" t="s">
        <v>282</v>
      </c>
      <c r="B30" s="8">
        <v>108</v>
      </c>
      <c r="C30" s="11"/>
      <c r="D30" s="35"/>
      <c r="E30" s="35"/>
      <c r="F30" s="35"/>
      <c r="G30" s="35"/>
      <c r="H30" s="35"/>
      <c r="I30" s="35"/>
      <c r="J30" s="35"/>
      <c r="K30" s="35"/>
    </row>
    <row r="31" spans="1:12" ht="40.200000000000003" thickBot="1" x14ac:dyDescent="0.35">
      <c r="A31" s="10" t="s">
        <v>283</v>
      </c>
      <c r="B31" s="8">
        <v>109</v>
      </c>
      <c r="C31" s="11"/>
      <c r="D31" s="35"/>
      <c r="E31" s="35"/>
      <c r="F31" s="35"/>
      <c r="G31" s="35"/>
      <c r="H31" s="35"/>
      <c r="I31" s="35"/>
      <c r="J31" s="35"/>
      <c r="K31" s="35"/>
    </row>
    <row r="32" spans="1:12" ht="27" thickBot="1" x14ac:dyDescent="0.35">
      <c r="A32" s="10" t="s">
        <v>284</v>
      </c>
      <c r="B32" s="8">
        <v>110</v>
      </c>
      <c r="C32" s="35">
        <v>32</v>
      </c>
      <c r="D32" s="35"/>
      <c r="E32" s="35"/>
      <c r="F32" s="35"/>
      <c r="G32" s="35">
        <v>2</v>
      </c>
      <c r="H32" s="35">
        <v>1</v>
      </c>
      <c r="I32" s="35"/>
      <c r="J32" s="35">
        <v>8</v>
      </c>
      <c r="K32" s="35">
        <v>21</v>
      </c>
    </row>
    <row r="33" spans="1:11" ht="53.4" thickBot="1" x14ac:dyDescent="0.35">
      <c r="A33" s="10" t="s">
        <v>285</v>
      </c>
      <c r="B33" s="8">
        <v>111</v>
      </c>
      <c r="C33" s="35"/>
      <c r="D33" s="35"/>
      <c r="E33" s="35"/>
      <c r="F33" s="35"/>
      <c r="G33" s="35"/>
      <c r="H33" s="35"/>
      <c r="I33" s="35"/>
      <c r="J33" s="35">
        <v>0</v>
      </c>
      <c r="K33" s="35">
        <v>0</v>
      </c>
    </row>
    <row r="34" spans="1:11" ht="40.200000000000003" thickBot="1" x14ac:dyDescent="0.35">
      <c r="A34" s="10" t="s">
        <v>286</v>
      </c>
      <c r="B34" s="8">
        <v>112</v>
      </c>
      <c r="C34" s="35"/>
      <c r="D34" s="35"/>
      <c r="E34" s="35"/>
      <c r="F34" s="35"/>
      <c r="G34" s="35"/>
      <c r="H34" s="35">
        <v>0</v>
      </c>
      <c r="I34" s="35">
        <v>0</v>
      </c>
      <c r="J34" s="35">
        <v>0</v>
      </c>
      <c r="K34" s="35">
        <v>0</v>
      </c>
    </row>
    <row r="35" spans="1:11" ht="40.200000000000003" thickBot="1" x14ac:dyDescent="0.35">
      <c r="A35" s="10" t="s">
        <v>287</v>
      </c>
      <c r="B35" s="8">
        <v>113</v>
      </c>
      <c r="C35" s="35"/>
      <c r="D35" s="35"/>
      <c r="E35" s="35"/>
      <c r="F35" s="35"/>
      <c r="G35" s="35"/>
      <c r="H35" s="35">
        <v>0</v>
      </c>
      <c r="I35" s="35">
        <v>0</v>
      </c>
      <c r="J35" s="35">
        <v>0</v>
      </c>
      <c r="K35" s="35">
        <v>0</v>
      </c>
    </row>
    <row r="36" spans="1:11" ht="40.200000000000003" thickBot="1" x14ac:dyDescent="0.35">
      <c r="A36" s="10" t="s">
        <v>288</v>
      </c>
      <c r="B36" s="8">
        <v>114</v>
      </c>
      <c r="C36" s="35">
        <v>32</v>
      </c>
      <c r="D36" s="35"/>
      <c r="E36" s="35"/>
      <c r="F36" s="35"/>
      <c r="G36" s="35">
        <v>2</v>
      </c>
      <c r="H36" s="35">
        <v>1</v>
      </c>
      <c r="I36" s="35"/>
      <c r="J36" s="35">
        <v>8</v>
      </c>
      <c r="K36" s="35">
        <v>21</v>
      </c>
    </row>
    <row r="37" spans="1:11" x14ac:dyDescent="0.3">
      <c r="A37" s="12" t="s">
        <v>289</v>
      </c>
      <c r="B37" s="264">
        <v>115</v>
      </c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3" t="s">
        <v>44</v>
      </c>
      <c r="B38" s="265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 thickBot="1" x14ac:dyDescent="0.35">
      <c r="A40" s="10" t="s">
        <v>46</v>
      </c>
      <c r="B40" s="8">
        <v>121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 thickBot="1" x14ac:dyDescent="0.35">
      <c r="A41" s="10" t="s">
        <v>47</v>
      </c>
      <c r="B41" s="8">
        <v>122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3">
      <c r="A42" s="12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3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3" t="s">
        <v>50</v>
      </c>
      <c r="B44" s="8">
        <v>124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40.200000000000003" thickBot="1" x14ac:dyDescent="0.35">
      <c r="A45" s="13" t="s">
        <v>51</v>
      </c>
      <c r="B45" s="8">
        <v>125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5" thickBot="1" x14ac:dyDescent="0.35">
      <c r="A46" s="10" t="s">
        <v>52</v>
      </c>
      <c r="B46" s="8">
        <v>126</v>
      </c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40.200000000000003" thickBot="1" x14ac:dyDescent="0.35">
      <c r="A47" s="10" t="s">
        <v>290</v>
      </c>
      <c r="B47" s="8">
        <v>127</v>
      </c>
      <c r="C47" s="35"/>
      <c r="D47" s="35"/>
      <c r="E47" s="35"/>
      <c r="F47" s="35"/>
      <c r="G47" s="35"/>
      <c r="H47" s="35"/>
      <c r="I47" s="35"/>
      <c r="J47" s="35">
        <v>0</v>
      </c>
      <c r="K47" s="35">
        <v>0</v>
      </c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35">
        <v>17</v>
      </c>
      <c r="D49" s="35"/>
      <c r="E49" s="35"/>
      <c r="F49" s="35"/>
      <c r="G49" s="35">
        <v>11</v>
      </c>
      <c r="H49" s="35">
        <v>6</v>
      </c>
      <c r="I49" s="35"/>
      <c r="J49" s="35">
        <v>0</v>
      </c>
      <c r="K49" s="35">
        <v>0</v>
      </c>
    </row>
    <row r="50" spans="1:11" ht="53.4" thickBot="1" x14ac:dyDescent="0.35">
      <c r="A50" s="13" t="s">
        <v>293</v>
      </c>
      <c r="B50" s="8">
        <v>202</v>
      </c>
      <c r="C50" s="35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53.4" thickBot="1" x14ac:dyDescent="0.35">
      <c r="A51" s="13" t="s">
        <v>294</v>
      </c>
      <c r="B51" s="8">
        <v>203</v>
      </c>
      <c r="C51" s="35"/>
      <c r="D51" s="35"/>
      <c r="E51" s="35"/>
      <c r="F51" s="35"/>
      <c r="G51" s="35"/>
      <c r="H51" s="35"/>
      <c r="I51" s="35"/>
      <c r="J51" s="35">
        <v>0</v>
      </c>
      <c r="K51" s="35">
        <v>0</v>
      </c>
    </row>
    <row r="52" spans="1:11" ht="27" thickBot="1" x14ac:dyDescent="0.35">
      <c r="A52" s="13" t="s">
        <v>295</v>
      </c>
      <c r="B52" s="8">
        <v>204</v>
      </c>
      <c r="C52" s="35"/>
      <c r="D52" s="35"/>
      <c r="E52" s="35"/>
      <c r="F52" s="35"/>
      <c r="G52" s="35"/>
      <c r="H52" s="35">
        <v>0</v>
      </c>
      <c r="I52" s="35">
        <v>0</v>
      </c>
      <c r="J52" s="35">
        <v>0</v>
      </c>
      <c r="K52" s="35">
        <v>0</v>
      </c>
    </row>
    <row r="53" spans="1:11" ht="40.200000000000003" thickBot="1" x14ac:dyDescent="0.35">
      <c r="A53" s="13" t="s">
        <v>296</v>
      </c>
      <c r="B53" s="8">
        <v>205</v>
      </c>
      <c r="C53" s="35"/>
      <c r="D53" s="35"/>
      <c r="E53" s="35"/>
      <c r="F53" s="35"/>
      <c r="G53" s="35"/>
      <c r="H53" s="35">
        <v>0</v>
      </c>
      <c r="I53" s="35">
        <v>0</v>
      </c>
      <c r="J53" s="35">
        <v>0</v>
      </c>
      <c r="K53" s="35">
        <v>0</v>
      </c>
    </row>
    <row r="54" spans="1:11" ht="27" thickBot="1" x14ac:dyDescent="0.35">
      <c r="A54" s="13" t="s">
        <v>297</v>
      </c>
      <c r="B54" s="8">
        <v>206</v>
      </c>
      <c r="C54" s="35">
        <v>17</v>
      </c>
      <c r="D54" s="35"/>
      <c r="E54" s="35"/>
      <c r="F54" s="35"/>
      <c r="G54" s="35">
        <v>11</v>
      </c>
      <c r="H54" s="35">
        <v>6</v>
      </c>
      <c r="I54" s="35"/>
      <c r="J54" s="35">
        <v>0</v>
      </c>
      <c r="K54" s="35">
        <v>0</v>
      </c>
    </row>
    <row r="55" spans="1:11" x14ac:dyDescent="0.3">
      <c r="A55" s="12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35"/>
      <c r="D57" s="35"/>
      <c r="E57" s="35"/>
      <c r="F57" s="35"/>
      <c r="G57" s="35"/>
      <c r="H57" s="35"/>
      <c r="I57" s="35"/>
      <c r="J57" s="35">
        <v>0</v>
      </c>
      <c r="K57" s="35">
        <v>0</v>
      </c>
    </row>
    <row r="58" spans="1:11" ht="40.200000000000003" thickBot="1" x14ac:dyDescent="0.35">
      <c r="A58" s="10" t="s">
        <v>64</v>
      </c>
      <c r="B58" s="8">
        <v>209</v>
      </c>
      <c r="C58" s="35">
        <v>3</v>
      </c>
      <c r="D58" s="35"/>
      <c r="E58" s="35"/>
      <c r="F58" s="35"/>
      <c r="G58" s="35">
        <v>3</v>
      </c>
      <c r="H58" s="35"/>
      <c r="I58" s="35"/>
      <c r="J58" s="35">
        <v>0</v>
      </c>
      <c r="K58" s="35">
        <v>0</v>
      </c>
    </row>
    <row r="59" spans="1:11" x14ac:dyDescent="0.3">
      <c r="A59" s="12" t="s">
        <v>65</v>
      </c>
      <c r="B59" s="264" t="s">
        <v>67</v>
      </c>
      <c r="C59" s="262">
        <v>0</v>
      </c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35"/>
      <c r="D61" s="35"/>
      <c r="E61" s="35"/>
      <c r="F61" s="35"/>
      <c r="G61" s="35"/>
      <c r="H61" s="35"/>
      <c r="I61" s="35"/>
      <c r="J61" s="35">
        <v>0</v>
      </c>
      <c r="K61" s="35">
        <v>0</v>
      </c>
    </row>
    <row r="62" spans="1:11" ht="27" thickBot="1" x14ac:dyDescent="0.35">
      <c r="A62" s="13" t="s">
        <v>69</v>
      </c>
      <c r="B62" s="8" t="s">
        <v>70</v>
      </c>
      <c r="C62" s="35">
        <v>3</v>
      </c>
      <c r="D62" s="35"/>
      <c r="E62" s="35"/>
      <c r="F62" s="35"/>
      <c r="G62" s="35">
        <v>3</v>
      </c>
      <c r="H62" s="35"/>
      <c r="I62" s="35"/>
      <c r="J62" s="35">
        <v>0</v>
      </c>
      <c r="K62" s="35">
        <v>0</v>
      </c>
    </row>
    <row r="63" spans="1:11" ht="27" thickBot="1" x14ac:dyDescent="0.35">
      <c r="A63" s="10" t="s">
        <v>71</v>
      </c>
      <c r="B63" s="8">
        <v>213</v>
      </c>
      <c r="C63" s="35"/>
      <c r="D63" s="35"/>
      <c r="E63" s="35"/>
      <c r="F63" s="35"/>
      <c r="G63" s="35"/>
      <c r="H63" s="35"/>
      <c r="I63" s="35"/>
      <c r="J63" s="35">
        <v>0</v>
      </c>
      <c r="K63" s="35">
        <v>0</v>
      </c>
    </row>
    <row r="64" spans="1:11" ht="27" thickBot="1" x14ac:dyDescent="0.35">
      <c r="A64" s="10" t="s">
        <v>72</v>
      </c>
      <c r="B64" s="8">
        <v>214</v>
      </c>
      <c r="C64" s="14"/>
      <c r="D64" s="35"/>
      <c r="E64" s="35"/>
      <c r="F64" s="35"/>
      <c r="G64" s="35"/>
      <c r="H64" s="35"/>
      <c r="I64" s="35"/>
      <c r="J64" s="35">
        <v>0</v>
      </c>
      <c r="K64" s="35">
        <v>0</v>
      </c>
    </row>
    <row r="65" spans="1:12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2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2" ht="27" thickBot="1" x14ac:dyDescent="0.35">
      <c r="A67" s="10" t="s">
        <v>75</v>
      </c>
      <c r="B67" s="8">
        <v>301</v>
      </c>
      <c r="C67" s="35">
        <v>2289.92</v>
      </c>
      <c r="D67" s="35"/>
      <c r="E67" s="35"/>
      <c r="F67" s="35"/>
      <c r="G67" s="35">
        <v>711</v>
      </c>
      <c r="H67" s="35">
        <v>21.6</v>
      </c>
      <c r="I67" s="35"/>
      <c r="J67" s="35">
        <v>1195.1600000000001</v>
      </c>
      <c r="K67" s="35">
        <v>362.15999999999997</v>
      </c>
    </row>
    <row r="68" spans="1:12" ht="53.4" thickBot="1" x14ac:dyDescent="0.35">
      <c r="A68" s="10" t="s">
        <v>300</v>
      </c>
      <c r="B68" s="8">
        <v>302</v>
      </c>
      <c r="C68" s="35"/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2" ht="53.4" thickBot="1" x14ac:dyDescent="0.35">
      <c r="A69" s="10" t="s">
        <v>301</v>
      </c>
      <c r="B69" s="8">
        <v>303</v>
      </c>
      <c r="C69" s="35">
        <v>180</v>
      </c>
      <c r="D69" s="35"/>
      <c r="E69" s="35"/>
      <c r="F69" s="35"/>
      <c r="G69" s="35">
        <v>180</v>
      </c>
      <c r="H69" s="35"/>
      <c r="I69" s="35"/>
      <c r="J69" s="35">
        <v>0</v>
      </c>
      <c r="K69" s="35">
        <v>0</v>
      </c>
    </row>
    <row r="70" spans="1:12" ht="66.599999999999994" thickBot="1" x14ac:dyDescent="0.35">
      <c r="A70" s="10" t="s">
        <v>302</v>
      </c>
      <c r="B70" s="8">
        <v>304</v>
      </c>
      <c r="C70" s="35">
        <v>180</v>
      </c>
      <c r="D70" s="35"/>
      <c r="E70" s="35"/>
      <c r="F70" s="35"/>
      <c r="G70" s="35">
        <v>180</v>
      </c>
      <c r="H70" s="35"/>
      <c r="I70" s="35"/>
      <c r="J70" s="35">
        <v>0</v>
      </c>
      <c r="K70" s="35">
        <v>0</v>
      </c>
    </row>
    <row r="71" spans="1:12" ht="53.4" thickBot="1" x14ac:dyDescent="0.35">
      <c r="A71" s="10" t="s">
        <v>303</v>
      </c>
      <c r="B71" s="8">
        <v>305</v>
      </c>
      <c r="C71" s="35"/>
      <c r="D71" s="35"/>
      <c r="E71" s="35"/>
      <c r="F71" s="35"/>
      <c r="G71" s="35"/>
      <c r="H71" s="35"/>
      <c r="I71" s="35"/>
      <c r="J71" s="35"/>
      <c r="K71" s="35"/>
    </row>
    <row r="72" spans="1:12" ht="53.4" thickBot="1" x14ac:dyDescent="0.35">
      <c r="A72" s="10" t="s">
        <v>80</v>
      </c>
      <c r="B72" s="8">
        <v>306</v>
      </c>
      <c r="C72" s="35"/>
      <c r="D72" s="35"/>
      <c r="E72" s="35"/>
      <c r="F72" s="35"/>
      <c r="G72" s="35"/>
      <c r="H72" s="35"/>
      <c r="I72" s="35"/>
      <c r="J72" s="35">
        <v>0</v>
      </c>
      <c r="K72" s="35">
        <v>0</v>
      </c>
    </row>
    <row r="73" spans="1:12" ht="40.200000000000003" thickBot="1" x14ac:dyDescent="0.35">
      <c r="A73" s="10" t="s">
        <v>304</v>
      </c>
      <c r="B73" s="8">
        <v>307</v>
      </c>
      <c r="C73" s="35"/>
      <c r="D73" s="35"/>
      <c r="E73" s="35"/>
      <c r="F73" s="35"/>
      <c r="G73" s="35"/>
      <c r="H73" s="35">
        <v>0</v>
      </c>
      <c r="I73" s="35">
        <v>0</v>
      </c>
      <c r="J73" s="35">
        <v>0</v>
      </c>
      <c r="K73" s="35">
        <v>0</v>
      </c>
    </row>
    <row r="74" spans="1:12" ht="40.200000000000003" thickBot="1" x14ac:dyDescent="0.35">
      <c r="A74" s="10" t="s">
        <v>305</v>
      </c>
      <c r="B74" s="8">
        <v>308</v>
      </c>
      <c r="C74" s="15"/>
      <c r="D74" s="35"/>
      <c r="E74" s="35"/>
      <c r="F74" s="35"/>
      <c r="G74" s="35"/>
      <c r="H74" s="35">
        <v>0</v>
      </c>
      <c r="I74" s="35">
        <v>0</v>
      </c>
      <c r="J74" s="35">
        <v>0</v>
      </c>
      <c r="K74" s="35">
        <v>0</v>
      </c>
    </row>
    <row r="75" spans="1:12" ht="27" thickBot="1" x14ac:dyDescent="0.35">
      <c r="A75" s="10" t="s">
        <v>306</v>
      </c>
      <c r="B75" s="8">
        <v>309</v>
      </c>
      <c r="C75" s="35">
        <v>2083.62</v>
      </c>
      <c r="D75" s="35"/>
      <c r="E75" s="35"/>
      <c r="F75" s="35"/>
      <c r="G75" s="35">
        <v>510.6</v>
      </c>
      <c r="H75" s="35">
        <v>15.7</v>
      </c>
      <c r="I75" s="35"/>
      <c r="J75" s="35">
        <v>1195.1600000000001</v>
      </c>
      <c r="K75" s="35">
        <v>362.15999999999997</v>
      </c>
      <c r="L75">
        <f>(G75+H75)/C75*100</f>
        <v>25.258924372006415</v>
      </c>
    </row>
    <row r="76" spans="1:12" ht="53.4" thickBot="1" x14ac:dyDescent="0.35">
      <c r="A76" s="10" t="s">
        <v>307</v>
      </c>
      <c r="B76" s="8">
        <v>310</v>
      </c>
      <c r="C76" s="35"/>
      <c r="D76" s="35"/>
      <c r="E76" s="35"/>
      <c r="F76" s="35"/>
      <c r="G76" s="35"/>
      <c r="H76" s="35"/>
      <c r="I76" s="35"/>
      <c r="J76" s="35">
        <v>0</v>
      </c>
      <c r="K76" s="35">
        <v>0</v>
      </c>
    </row>
    <row r="77" spans="1:12" ht="40.200000000000003" thickBot="1" x14ac:dyDescent="0.35">
      <c r="A77" s="10" t="s">
        <v>308</v>
      </c>
      <c r="B77" s="8">
        <v>311</v>
      </c>
      <c r="C77" s="35"/>
      <c r="D77" s="35"/>
      <c r="E77" s="35"/>
      <c r="F77" s="35"/>
      <c r="G77" s="35"/>
      <c r="H77" s="35">
        <v>0</v>
      </c>
      <c r="I77" s="35">
        <v>0</v>
      </c>
      <c r="J77" s="35">
        <v>0</v>
      </c>
      <c r="K77" s="35">
        <v>0</v>
      </c>
    </row>
    <row r="78" spans="1:12" ht="40.200000000000003" thickBot="1" x14ac:dyDescent="0.35">
      <c r="A78" s="10" t="s">
        <v>309</v>
      </c>
      <c r="B78" s="8">
        <v>312</v>
      </c>
      <c r="C78" s="35"/>
      <c r="D78" s="35"/>
      <c r="E78" s="35"/>
      <c r="F78" s="35"/>
      <c r="G78" s="35"/>
      <c r="H78" s="35">
        <v>0</v>
      </c>
      <c r="I78" s="35">
        <v>0</v>
      </c>
      <c r="J78" s="35">
        <v>0</v>
      </c>
      <c r="K78" s="35">
        <v>0</v>
      </c>
    </row>
    <row r="79" spans="1:12" ht="40.200000000000003" thickBot="1" x14ac:dyDescent="0.35">
      <c r="A79" s="10" t="s">
        <v>310</v>
      </c>
      <c r="B79" s="8">
        <v>313</v>
      </c>
      <c r="C79" s="35">
        <v>2083.62</v>
      </c>
      <c r="D79" s="35"/>
      <c r="E79" s="35"/>
      <c r="F79" s="35"/>
      <c r="G79" s="35">
        <v>510.6</v>
      </c>
      <c r="H79" s="35">
        <v>15.7</v>
      </c>
      <c r="I79" s="35"/>
      <c r="J79" s="35">
        <v>1195.1600000000001</v>
      </c>
      <c r="K79" s="35">
        <v>362.15999999999997</v>
      </c>
    </row>
    <row r="80" spans="1:12" x14ac:dyDescent="0.3">
      <c r="A80" s="12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3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27" thickBot="1" x14ac:dyDescent="0.35">
      <c r="A83" s="10" t="s">
        <v>311</v>
      </c>
      <c r="B83" s="8">
        <v>321</v>
      </c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27" thickBot="1" x14ac:dyDescent="0.35">
      <c r="A84" s="10" t="s">
        <v>312</v>
      </c>
      <c r="B84" s="8">
        <v>322</v>
      </c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3">
      <c r="A85" s="12" t="s">
        <v>48</v>
      </c>
      <c r="B85" s="264">
        <v>323</v>
      </c>
      <c r="C85" s="262"/>
      <c r="D85" s="262"/>
      <c r="E85" s="262"/>
      <c r="F85" s="262"/>
      <c r="G85" s="262"/>
      <c r="H85" s="262"/>
      <c r="I85" s="262"/>
      <c r="J85" s="262"/>
      <c r="K85" s="262"/>
    </row>
    <row r="86" spans="1:11" ht="15" thickBot="1" x14ac:dyDescent="0.35">
      <c r="A86" s="13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3" t="s">
        <v>50</v>
      </c>
      <c r="B87" s="8">
        <v>324</v>
      </c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40.200000000000003" thickBot="1" x14ac:dyDescent="0.35">
      <c r="A88" s="13" t="s">
        <v>51</v>
      </c>
      <c r="B88" s="8">
        <v>325</v>
      </c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5" thickBot="1" x14ac:dyDescent="0.35">
      <c r="A89" s="10" t="s">
        <v>52</v>
      </c>
      <c r="B89" s="8">
        <v>326</v>
      </c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35">
        <v>2</v>
      </c>
      <c r="D92" s="35"/>
      <c r="E92" s="35"/>
      <c r="F92" s="35"/>
      <c r="G92" s="35">
        <v>1</v>
      </c>
      <c r="H92" s="35">
        <v>1</v>
      </c>
      <c r="I92" s="35"/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35"/>
      <c r="D93" s="35"/>
      <c r="E93" s="35"/>
      <c r="F93" s="35"/>
      <c r="G93" s="35"/>
      <c r="H93" s="35"/>
      <c r="I93" s="35"/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35">
        <v>2</v>
      </c>
      <c r="D94" s="35"/>
      <c r="E94" s="35"/>
      <c r="F94" s="35"/>
      <c r="G94" s="35">
        <v>1</v>
      </c>
      <c r="H94" s="35">
        <v>1</v>
      </c>
      <c r="I94" s="35"/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35"/>
      <c r="D95" s="35"/>
      <c r="E95" s="35"/>
      <c r="F95" s="35"/>
      <c r="G95" s="35"/>
      <c r="H95" s="35"/>
      <c r="I95" s="35"/>
      <c r="J95" s="8">
        <v>0</v>
      </c>
      <c r="K95" s="8">
        <v>0</v>
      </c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35">
        <v>15</v>
      </c>
      <c r="D97" s="35"/>
      <c r="E97" s="35"/>
      <c r="F97" s="35"/>
      <c r="G97" s="35">
        <v>9</v>
      </c>
      <c r="H97" s="35">
        <v>6</v>
      </c>
      <c r="I97" s="35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35">
        <v>3</v>
      </c>
      <c r="D98" s="35"/>
      <c r="E98" s="35"/>
      <c r="F98" s="35"/>
      <c r="G98" s="35">
        <v>3</v>
      </c>
      <c r="H98" s="35"/>
      <c r="I98" s="35"/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35"/>
      <c r="D99" s="35"/>
      <c r="E99" s="35"/>
      <c r="F99" s="35"/>
      <c r="G99" s="35"/>
      <c r="H99" s="35"/>
      <c r="I99" s="35"/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35">
        <v>5508.78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35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35">
        <v>71.599999999999994</v>
      </c>
      <c r="D104" s="35"/>
      <c r="E104" s="35"/>
      <c r="F104" s="35"/>
      <c r="G104" s="35">
        <v>50</v>
      </c>
      <c r="H104" s="35">
        <v>21.6</v>
      </c>
      <c r="I104" s="35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35"/>
      <c r="D105" s="35"/>
      <c r="E105" s="35"/>
      <c r="F105" s="35"/>
      <c r="G105" s="35"/>
      <c r="H105" s="35"/>
      <c r="I105" s="35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35">
        <v>47.7</v>
      </c>
      <c r="D106" s="35"/>
      <c r="E106" s="35"/>
      <c r="F106" s="35"/>
      <c r="G106" s="35">
        <v>32</v>
      </c>
      <c r="H106" s="35">
        <v>15.7</v>
      </c>
      <c r="I106" s="35"/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262">
        <v>47.7</v>
      </c>
      <c r="D107" s="262"/>
      <c r="E107" s="262"/>
      <c r="F107" s="262"/>
      <c r="G107" s="262">
        <v>32</v>
      </c>
      <c r="H107" s="262">
        <v>15.7</v>
      </c>
      <c r="I107" s="262"/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263"/>
      <c r="D108" s="263"/>
      <c r="E108" s="263"/>
      <c r="F108" s="263"/>
      <c r="G108" s="263"/>
      <c r="H108" s="263"/>
      <c r="I108" s="26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35"/>
      <c r="D109" s="35"/>
      <c r="E109" s="35"/>
      <c r="F109" s="35"/>
      <c r="G109" s="35"/>
      <c r="H109" s="35"/>
      <c r="I109" s="35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35"/>
      <c r="D110" s="35"/>
      <c r="E110" s="35"/>
      <c r="F110" s="35"/>
      <c r="G110" s="35"/>
      <c r="H110" s="35"/>
      <c r="I110" s="35"/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18"/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5" ht="16.5" customHeight="1" x14ac:dyDescent="0.3">
      <c r="A113" s="288" t="s">
        <v>113</v>
      </c>
      <c r="B113" s="32"/>
      <c r="C113" s="40"/>
      <c r="D113" s="32"/>
      <c r="E113" s="40"/>
    </row>
    <row r="114" spans="1:5" ht="16.2" thickBot="1" x14ac:dyDescent="0.35">
      <c r="A114" s="288"/>
      <c r="B114" s="32"/>
      <c r="C114" s="145" t="s">
        <v>260</v>
      </c>
      <c r="D114" s="32"/>
      <c r="E114" s="145" t="s">
        <v>261</v>
      </c>
    </row>
    <row r="115" spans="1:5" ht="15.6" x14ac:dyDescent="0.3">
      <c r="A115" s="32"/>
      <c r="B115" s="21"/>
      <c r="C115" s="21" t="s">
        <v>114</v>
      </c>
      <c r="D115" s="21"/>
      <c r="E115" s="21" t="s">
        <v>115</v>
      </c>
    </row>
    <row r="116" spans="1:5" ht="15.6" x14ac:dyDescent="0.3">
      <c r="A116" s="32"/>
      <c r="B116" s="21"/>
      <c r="C116" s="21"/>
      <c r="D116" s="21"/>
      <c r="E116" s="21"/>
    </row>
    <row r="117" spans="1:5" ht="16.2" thickBot="1" x14ac:dyDescent="0.35">
      <c r="A117" s="32"/>
      <c r="B117" s="21"/>
      <c r="C117" s="21"/>
      <c r="D117" s="21"/>
      <c r="E117" s="30"/>
    </row>
    <row r="118" spans="1:5" ht="15.6" x14ac:dyDescent="0.3">
      <c r="A118" s="32"/>
      <c r="B118" s="21"/>
      <c r="C118" s="21"/>
      <c r="D118" s="21"/>
      <c r="E118" s="21" t="s">
        <v>116</v>
      </c>
    </row>
    <row r="119" spans="1:5" ht="15.6" x14ac:dyDescent="0.3">
      <c r="A119" s="19"/>
    </row>
    <row r="120" spans="1:5" ht="31.2" x14ac:dyDescent="0.3">
      <c r="A120" s="1" t="s">
        <v>262</v>
      </c>
    </row>
    <row r="121" spans="1:5" ht="15.6" x14ac:dyDescent="0.3">
      <c r="A121" s="1" t="s">
        <v>263</v>
      </c>
    </row>
    <row r="122" spans="1:5" ht="31.2" x14ac:dyDescent="0.3">
      <c r="A122" s="1" t="s">
        <v>264</v>
      </c>
    </row>
    <row r="124" spans="1:5" ht="15.6" x14ac:dyDescent="0.3">
      <c r="A124" s="19"/>
    </row>
  </sheetData>
  <mergeCells count="100"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85:J86"/>
    <mergeCell ref="K85:K86"/>
    <mergeCell ref="A90:K90"/>
    <mergeCell ref="I107:I108"/>
    <mergeCell ref="J107:J108"/>
    <mergeCell ref="K107:K108"/>
    <mergeCell ref="D80:D81"/>
    <mergeCell ref="E80:E81"/>
    <mergeCell ref="F80:F81"/>
    <mergeCell ref="H85:H86"/>
    <mergeCell ref="I85:I86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G59:G60"/>
    <mergeCell ref="G80:G81"/>
    <mergeCell ref="H59:H60"/>
    <mergeCell ref="I59:I60"/>
    <mergeCell ref="J59:J60"/>
    <mergeCell ref="B59:B60"/>
    <mergeCell ref="C59:C60"/>
    <mergeCell ref="D59:D60"/>
    <mergeCell ref="E59:E60"/>
    <mergeCell ref="F59:F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G42:G43"/>
    <mergeCell ref="H42:H43"/>
    <mergeCell ref="I42:I43"/>
    <mergeCell ref="J42:J43"/>
    <mergeCell ref="K42:K43"/>
    <mergeCell ref="B42:B43"/>
    <mergeCell ref="C42:C43"/>
    <mergeCell ref="D42:D43"/>
    <mergeCell ref="E42:E43"/>
    <mergeCell ref="F42:F43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B12:J12"/>
    <mergeCell ref="B14:J14"/>
    <mergeCell ref="A1:K1"/>
    <mergeCell ref="A2:K2"/>
    <mergeCell ref="A3:K3"/>
    <mergeCell ref="A5:K5"/>
    <mergeCell ref="A6:K6"/>
    <mergeCell ref="A8:K8"/>
    <mergeCell ref="A9:K9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4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topLeftCell="A73" zoomScaleNormal="100" zoomScaleSheetLayoutView="100" workbookViewId="0">
      <selection activeCell="D79" sqref="D79:K79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15.6" x14ac:dyDescent="0.3">
      <c r="A11" s="32" t="s">
        <v>8</v>
      </c>
      <c r="B11" s="32"/>
    </row>
    <row r="12" spans="1:11" ht="93.6" x14ac:dyDescent="0.3">
      <c r="A12" s="32" t="s">
        <v>9</v>
      </c>
      <c r="B12" s="23" t="s">
        <v>265</v>
      </c>
      <c r="C12" s="24"/>
      <c r="D12" s="24"/>
      <c r="E12" s="24"/>
      <c r="F12" s="24"/>
      <c r="G12" s="24"/>
      <c r="H12" s="24"/>
      <c r="I12" s="24"/>
      <c r="J12" s="24"/>
      <c r="K12" s="26"/>
    </row>
    <row r="13" spans="1:11" ht="15.6" x14ac:dyDescent="0.3">
      <c r="A13" s="32"/>
      <c r="B13" s="4"/>
      <c r="K13" s="26"/>
    </row>
    <row r="14" spans="1:11" ht="31.2" x14ac:dyDescent="0.3">
      <c r="A14" s="32" t="s">
        <v>10</v>
      </c>
      <c r="B14" s="31" t="s">
        <v>168</v>
      </c>
      <c r="C14" s="24"/>
      <c r="D14" s="24"/>
      <c r="E14" s="24"/>
      <c r="F14" s="24"/>
      <c r="G14" s="24"/>
      <c r="H14" s="24"/>
      <c r="I14" s="24"/>
      <c r="J14" s="24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3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1" ht="15" thickBot="1" x14ac:dyDescent="0.35">
      <c r="A20" s="3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35">
        <v>198</v>
      </c>
      <c r="D23" s="35"/>
      <c r="E23" s="35"/>
      <c r="F23" s="35"/>
      <c r="G23" s="35">
        <v>3</v>
      </c>
      <c r="H23" s="35">
        <v>18</v>
      </c>
      <c r="I23" s="35"/>
      <c r="J23" s="35">
        <v>152</v>
      </c>
      <c r="K23" s="35">
        <v>25</v>
      </c>
    </row>
    <row r="24" spans="1:11" ht="40.200000000000003" thickBot="1" x14ac:dyDescent="0.35">
      <c r="A24" s="10" t="s">
        <v>277</v>
      </c>
      <c r="B24" s="8">
        <v>102</v>
      </c>
      <c r="C24" s="35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1" ht="40.200000000000003" thickBot="1" x14ac:dyDescent="0.35">
      <c r="A25" s="10" t="s">
        <v>278</v>
      </c>
      <c r="B25" s="8">
        <v>103</v>
      </c>
      <c r="C25" s="35">
        <v>4</v>
      </c>
      <c r="D25" s="35"/>
      <c r="E25" s="35"/>
      <c r="F25" s="35"/>
      <c r="G25" s="35">
        <v>1</v>
      </c>
      <c r="H25" s="35">
        <v>3</v>
      </c>
      <c r="I25" s="35"/>
      <c r="J25" s="35">
        <v>0</v>
      </c>
      <c r="K25" s="35">
        <v>0</v>
      </c>
    </row>
    <row r="26" spans="1:11" ht="53.4" thickBot="1" x14ac:dyDescent="0.35">
      <c r="A26" s="10" t="s">
        <v>279</v>
      </c>
      <c r="B26" s="8">
        <v>104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66.599999999999994" thickBot="1" x14ac:dyDescent="0.35">
      <c r="A27" s="10" t="s">
        <v>280</v>
      </c>
      <c r="B27" s="8">
        <v>105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53.4" thickBot="1" x14ac:dyDescent="0.35">
      <c r="A28" s="10" t="s">
        <v>34</v>
      </c>
      <c r="B28" s="8">
        <v>106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7" thickBot="1" x14ac:dyDescent="0.35">
      <c r="A29" s="10" t="s">
        <v>281</v>
      </c>
      <c r="B29" s="8">
        <v>107</v>
      </c>
      <c r="C29" s="11"/>
      <c r="D29" s="35"/>
      <c r="E29" s="35"/>
      <c r="F29" s="35"/>
      <c r="G29" s="35"/>
      <c r="H29" s="35"/>
      <c r="I29" s="35"/>
      <c r="J29" s="35"/>
      <c r="K29" s="35"/>
    </row>
    <row r="30" spans="1:11" ht="27" thickBot="1" x14ac:dyDescent="0.35">
      <c r="A30" s="10" t="s">
        <v>282</v>
      </c>
      <c r="B30" s="8">
        <v>108</v>
      </c>
      <c r="C30" s="11"/>
      <c r="D30" s="35"/>
      <c r="E30" s="35"/>
      <c r="F30" s="35"/>
      <c r="G30" s="35"/>
      <c r="H30" s="35"/>
      <c r="I30" s="35"/>
      <c r="J30" s="35"/>
      <c r="K30" s="35"/>
    </row>
    <row r="31" spans="1:11" ht="40.200000000000003" thickBot="1" x14ac:dyDescent="0.35">
      <c r="A31" s="10" t="s">
        <v>283</v>
      </c>
      <c r="B31" s="8">
        <v>109</v>
      </c>
      <c r="C31" s="11"/>
      <c r="D31" s="35"/>
      <c r="E31" s="35"/>
      <c r="F31" s="35"/>
      <c r="G31" s="35"/>
      <c r="H31" s="35"/>
      <c r="I31" s="35"/>
      <c r="J31" s="35"/>
      <c r="K31" s="35"/>
    </row>
    <row r="32" spans="1:11" ht="27" thickBot="1" x14ac:dyDescent="0.35">
      <c r="A32" s="10" t="s">
        <v>284</v>
      </c>
      <c r="B32" s="8">
        <v>110</v>
      </c>
      <c r="C32" s="35">
        <v>198</v>
      </c>
      <c r="D32" s="35"/>
      <c r="E32" s="35"/>
      <c r="F32" s="35"/>
      <c r="G32" s="35">
        <v>3</v>
      </c>
      <c r="H32" s="35">
        <v>18</v>
      </c>
      <c r="I32" s="35"/>
      <c r="J32" s="35">
        <v>152</v>
      </c>
      <c r="K32" s="35">
        <v>25</v>
      </c>
    </row>
    <row r="33" spans="1:11" ht="53.4" thickBot="1" x14ac:dyDescent="0.35">
      <c r="A33" s="10" t="s">
        <v>285</v>
      </c>
      <c r="B33" s="8">
        <v>111</v>
      </c>
      <c r="C33" s="35">
        <v>4</v>
      </c>
      <c r="D33" s="35"/>
      <c r="E33" s="35"/>
      <c r="F33" s="35"/>
      <c r="G33" s="35">
        <v>1</v>
      </c>
      <c r="H33" s="35">
        <v>3</v>
      </c>
      <c r="I33" s="35"/>
      <c r="J33" s="35">
        <v>0</v>
      </c>
      <c r="K33" s="35">
        <v>0</v>
      </c>
    </row>
    <row r="34" spans="1:11" ht="40.200000000000003" thickBot="1" x14ac:dyDescent="0.35">
      <c r="A34" s="10" t="s">
        <v>286</v>
      </c>
      <c r="B34" s="8">
        <v>112</v>
      </c>
      <c r="C34" s="35"/>
      <c r="D34" s="35"/>
      <c r="E34" s="35"/>
      <c r="F34" s="35"/>
      <c r="G34" s="35"/>
      <c r="H34" s="35">
        <v>0</v>
      </c>
      <c r="I34" s="35">
        <v>0</v>
      </c>
      <c r="J34" s="35">
        <v>0</v>
      </c>
      <c r="K34" s="35">
        <v>0</v>
      </c>
    </row>
    <row r="35" spans="1:11" ht="40.200000000000003" thickBot="1" x14ac:dyDescent="0.35">
      <c r="A35" s="10" t="s">
        <v>287</v>
      </c>
      <c r="B35" s="8">
        <v>113</v>
      </c>
      <c r="C35" s="35"/>
      <c r="D35" s="35"/>
      <c r="E35" s="35"/>
      <c r="F35" s="35"/>
      <c r="G35" s="35"/>
      <c r="H35" s="35">
        <v>0</v>
      </c>
      <c r="I35" s="35">
        <v>0</v>
      </c>
      <c r="J35" s="35">
        <v>0</v>
      </c>
      <c r="K35" s="35">
        <v>0</v>
      </c>
    </row>
    <row r="36" spans="1:11" ht="40.200000000000003" thickBot="1" x14ac:dyDescent="0.35">
      <c r="A36" s="10" t="s">
        <v>288</v>
      </c>
      <c r="B36" s="8">
        <v>114</v>
      </c>
      <c r="C36" s="35">
        <v>198</v>
      </c>
      <c r="D36" s="35"/>
      <c r="E36" s="35"/>
      <c r="F36" s="35"/>
      <c r="G36" s="35">
        <v>3</v>
      </c>
      <c r="H36" s="35">
        <v>18</v>
      </c>
      <c r="I36" s="35"/>
      <c r="J36" s="35">
        <v>152</v>
      </c>
      <c r="K36" s="35">
        <v>25</v>
      </c>
    </row>
    <row r="37" spans="1:11" x14ac:dyDescent="0.3">
      <c r="A37" s="12" t="s">
        <v>289</v>
      </c>
      <c r="B37" s="264">
        <v>115</v>
      </c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3" t="s">
        <v>44</v>
      </c>
      <c r="B38" s="265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 thickBot="1" x14ac:dyDescent="0.35">
      <c r="A40" s="10" t="s">
        <v>46</v>
      </c>
      <c r="B40" s="8">
        <v>121</v>
      </c>
      <c r="C40" s="35">
        <v>1</v>
      </c>
      <c r="D40" s="35"/>
      <c r="E40" s="35"/>
      <c r="F40" s="35"/>
      <c r="G40" s="35">
        <v>1</v>
      </c>
      <c r="H40" s="35"/>
      <c r="I40" s="35"/>
      <c r="J40" s="35"/>
      <c r="K40" s="35"/>
    </row>
    <row r="41" spans="1:11" ht="15" thickBot="1" x14ac:dyDescent="0.35">
      <c r="A41" s="10" t="s">
        <v>47</v>
      </c>
      <c r="B41" s="8">
        <v>122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3">
      <c r="A42" s="12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3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3" t="s">
        <v>50</v>
      </c>
      <c r="B44" s="8">
        <v>124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40.200000000000003" thickBot="1" x14ac:dyDescent="0.35">
      <c r="A45" s="13" t="s">
        <v>51</v>
      </c>
      <c r="B45" s="8">
        <v>125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5" thickBot="1" x14ac:dyDescent="0.35">
      <c r="A46" s="10" t="s">
        <v>52</v>
      </c>
      <c r="B46" s="8">
        <v>126</v>
      </c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40.200000000000003" thickBot="1" x14ac:dyDescent="0.35">
      <c r="A47" s="10" t="s">
        <v>290</v>
      </c>
      <c r="B47" s="8">
        <v>127</v>
      </c>
      <c r="C47" s="35"/>
      <c r="D47" s="35"/>
      <c r="E47" s="35"/>
      <c r="F47" s="35"/>
      <c r="G47" s="35"/>
      <c r="H47" s="35"/>
      <c r="I47" s="35"/>
      <c r="J47" s="35">
        <v>0</v>
      </c>
      <c r="K47" s="35">
        <v>0</v>
      </c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35">
        <v>69</v>
      </c>
      <c r="D49" s="35"/>
      <c r="E49" s="35"/>
      <c r="F49" s="35"/>
      <c r="G49" s="35">
        <v>8</v>
      </c>
      <c r="H49" s="35">
        <v>61</v>
      </c>
      <c r="I49" s="35"/>
      <c r="J49" s="35">
        <v>0</v>
      </c>
      <c r="K49" s="35">
        <v>0</v>
      </c>
    </row>
    <row r="50" spans="1:11" ht="53.4" thickBot="1" x14ac:dyDescent="0.35">
      <c r="A50" s="13" t="s">
        <v>293</v>
      </c>
      <c r="B50" s="8">
        <v>202</v>
      </c>
      <c r="C50" s="35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53.4" thickBot="1" x14ac:dyDescent="0.35">
      <c r="A51" s="13" t="s">
        <v>294</v>
      </c>
      <c r="B51" s="8">
        <v>203</v>
      </c>
      <c r="C51" s="35">
        <v>4</v>
      </c>
      <c r="D51" s="35"/>
      <c r="E51" s="35"/>
      <c r="F51" s="35"/>
      <c r="G51" s="35">
        <v>1</v>
      </c>
      <c r="H51" s="35">
        <v>3</v>
      </c>
      <c r="I51" s="35"/>
      <c r="J51" s="35">
        <v>0</v>
      </c>
      <c r="K51" s="35">
        <v>0</v>
      </c>
    </row>
    <row r="52" spans="1:11" ht="27" thickBot="1" x14ac:dyDescent="0.35">
      <c r="A52" s="13" t="s">
        <v>295</v>
      </c>
      <c r="B52" s="8">
        <v>204</v>
      </c>
      <c r="C52" s="35"/>
      <c r="D52" s="35"/>
      <c r="E52" s="35"/>
      <c r="F52" s="35"/>
      <c r="G52" s="35"/>
      <c r="H52" s="35">
        <v>0</v>
      </c>
      <c r="I52" s="35">
        <v>0</v>
      </c>
      <c r="J52" s="35">
        <v>0</v>
      </c>
      <c r="K52" s="35">
        <v>0</v>
      </c>
    </row>
    <row r="53" spans="1:11" ht="40.200000000000003" thickBot="1" x14ac:dyDescent="0.35">
      <c r="A53" s="13" t="s">
        <v>296</v>
      </c>
      <c r="B53" s="8">
        <v>205</v>
      </c>
      <c r="C53" s="35"/>
      <c r="D53" s="35"/>
      <c r="E53" s="35"/>
      <c r="F53" s="35"/>
      <c r="G53" s="35"/>
      <c r="H53" s="35">
        <v>0</v>
      </c>
      <c r="I53" s="35">
        <v>0</v>
      </c>
      <c r="J53" s="35">
        <v>0</v>
      </c>
      <c r="K53" s="35">
        <v>0</v>
      </c>
    </row>
    <row r="54" spans="1:11" ht="27" thickBot="1" x14ac:dyDescent="0.35">
      <c r="A54" s="13" t="s">
        <v>297</v>
      </c>
      <c r="B54" s="8">
        <v>206</v>
      </c>
      <c r="C54" s="35">
        <v>69</v>
      </c>
      <c r="D54" s="35"/>
      <c r="E54" s="35"/>
      <c r="F54" s="35"/>
      <c r="G54" s="35">
        <v>8</v>
      </c>
      <c r="H54" s="35">
        <v>61</v>
      </c>
      <c r="I54" s="35"/>
      <c r="J54" s="35">
        <v>0</v>
      </c>
      <c r="K54" s="35">
        <v>0</v>
      </c>
    </row>
    <row r="55" spans="1:11" x14ac:dyDescent="0.3">
      <c r="A55" s="12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35"/>
      <c r="D57" s="35"/>
      <c r="E57" s="35"/>
      <c r="F57" s="35"/>
      <c r="G57" s="35"/>
      <c r="H57" s="35"/>
      <c r="I57" s="35"/>
      <c r="J57" s="35">
        <v>0</v>
      </c>
      <c r="K57" s="35">
        <v>0</v>
      </c>
    </row>
    <row r="58" spans="1:11" ht="40.200000000000003" thickBot="1" x14ac:dyDescent="0.35">
      <c r="A58" s="10" t="s">
        <v>64</v>
      </c>
      <c r="B58" s="8">
        <v>209</v>
      </c>
      <c r="C58" s="35">
        <v>4</v>
      </c>
      <c r="D58" s="35"/>
      <c r="E58" s="35"/>
      <c r="F58" s="35"/>
      <c r="G58" s="35"/>
      <c r="H58" s="35">
        <v>4</v>
      </c>
      <c r="I58" s="35"/>
      <c r="J58" s="35">
        <v>0</v>
      </c>
      <c r="K58" s="35">
        <v>0</v>
      </c>
    </row>
    <row r="59" spans="1:11" x14ac:dyDescent="0.3">
      <c r="A59" s="12" t="s">
        <v>65</v>
      </c>
      <c r="B59" s="264" t="s">
        <v>67</v>
      </c>
      <c r="C59" s="262"/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35"/>
      <c r="D61" s="35"/>
      <c r="E61" s="35"/>
      <c r="F61" s="35"/>
      <c r="G61" s="35"/>
      <c r="H61" s="35"/>
      <c r="I61" s="35"/>
      <c r="J61" s="35">
        <v>0</v>
      </c>
      <c r="K61" s="35">
        <v>0</v>
      </c>
    </row>
    <row r="62" spans="1:11" ht="27" thickBot="1" x14ac:dyDescent="0.35">
      <c r="A62" s="13" t="s">
        <v>69</v>
      </c>
      <c r="B62" s="8" t="s">
        <v>70</v>
      </c>
      <c r="C62" s="35">
        <v>4</v>
      </c>
      <c r="D62" s="35"/>
      <c r="E62" s="35"/>
      <c r="F62" s="35"/>
      <c r="G62" s="35"/>
      <c r="H62" s="35">
        <v>4</v>
      </c>
      <c r="I62" s="35"/>
      <c r="J62" s="35">
        <v>0</v>
      </c>
      <c r="K62" s="35">
        <v>0</v>
      </c>
    </row>
    <row r="63" spans="1:11" ht="27" thickBot="1" x14ac:dyDescent="0.35">
      <c r="A63" s="10" t="s">
        <v>71</v>
      </c>
      <c r="B63" s="8">
        <v>213</v>
      </c>
      <c r="C63" s="35"/>
      <c r="D63" s="35"/>
      <c r="E63" s="35"/>
      <c r="F63" s="35"/>
      <c r="G63" s="35"/>
      <c r="H63" s="35"/>
      <c r="I63" s="35"/>
      <c r="J63" s="35">
        <v>0</v>
      </c>
      <c r="K63" s="35">
        <v>0</v>
      </c>
    </row>
    <row r="64" spans="1:11" ht="27" thickBot="1" x14ac:dyDescent="0.35">
      <c r="A64" s="10" t="s">
        <v>72</v>
      </c>
      <c r="B64" s="8">
        <v>214</v>
      </c>
      <c r="C64" s="14"/>
      <c r="D64" s="35"/>
      <c r="E64" s="35"/>
      <c r="F64" s="35"/>
      <c r="G64" s="35"/>
      <c r="H64" s="35"/>
      <c r="I64" s="35"/>
      <c r="J64" s="35">
        <v>0</v>
      </c>
      <c r="K64" s="35">
        <v>0</v>
      </c>
    </row>
    <row r="65" spans="1:12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2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2" ht="27" thickBot="1" x14ac:dyDescent="0.35">
      <c r="A67" s="10" t="s">
        <v>75</v>
      </c>
      <c r="B67" s="8">
        <v>301</v>
      </c>
      <c r="C67" s="35">
        <v>34275.599999999999</v>
      </c>
      <c r="D67" s="35"/>
      <c r="E67" s="35"/>
      <c r="F67" s="35"/>
      <c r="G67" s="35">
        <v>7733.7</v>
      </c>
      <c r="H67" s="35">
        <v>2889.2</v>
      </c>
      <c r="I67" s="35"/>
      <c r="J67" s="35">
        <v>22633</v>
      </c>
      <c r="K67" s="35">
        <v>1019.7</v>
      </c>
    </row>
    <row r="68" spans="1:12" ht="53.4" thickBot="1" x14ac:dyDescent="0.35">
      <c r="A68" s="10" t="s">
        <v>300</v>
      </c>
      <c r="B68" s="8">
        <v>302</v>
      </c>
      <c r="C68" s="35"/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2" ht="53.4" thickBot="1" x14ac:dyDescent="0.35">
      <c r="A69" s="10" t="s">
        <v>301</v>
      </c>
      <c r="B69" s="8">
        <v>303</v>
      </c>
      <c r="C69" s="35">
        <v>4328.3999999999996</v>
      </c>
      <c r="D69" s="35"/>
      <c r="E69" s="35"/>
      <c r="F69" s="35"/>
      <c r="G69" s="35">
        <v>4047.1</v>
      </c>
      <c r="H69" s="35">
        <v>281.3</v>
      </c>
      <c r="I69" s="35"/>
      <c r="J69" s="35">
        <v>0</v>
      </c>
      <c r="K69" s="35">
        <v>0</v>
      </c>
    </row>
    <row r="70" spans="1:12" ht="66.599999999999994" thickBot="1" x14ac:dyDescent="0.35">
      <c r="A70" s="10" t="s">
        <v>302</v>
      </c>
      <c r="B70" s="8">
        <v>304</v>
      </c>
      <c r="C70" s="35"/>
      <c r="D70" s="35"/>
      <c r="E70" s="35"/>
      <c r="F70" s="35"/>
      <c r="G70" s="35"/>
      <c r="H70" s="35"/>
      <c r="I70" s="35"/>
      <c r="J70" s="35">
        <v>0</v>
      </c>
      <c r="K70" s="35">
        <v>0</v>
      </c>
    </row>
    <row r="71" spans="1:12" ht="53.4" thickBot="1" x14ac:dyDescent="0.35">
      <c r="A71" s="10" t="s">
        <v>303</v>
      </c>
      <c r="B71" s="8">
        <v>305</v>
      </c>
      <c r="C71" s="35"/>
      <c r="D71" s="35"/>
      <c r="E71" s="35"/>
      <c r="F71" s="35"/>
      <c r="G71" s="35"/>
      <c r="H71" s="35"/>
      <c r="I71" s="35"/>
      <c r="J71" s="35"/>
      <c r="K71" s="35"/>
    </row>
    <row r="72" spans="1:12" ht="53.4" thickBot="1" x14ac:dyDescent="0.35">
      <c r="A72" s="10" t="s">
        <v>80</v>
      </c>
      <c r="B72" s="8">
        <v>306</v>
      </c>
      <c r="C72" s="35"/>
      <c r="D72" s="35"/>
      <c r="E72" s="35"/>
      <c r="F72" s="35"/>
      <c r="G72" s="35"/>
      <c r="H72" s="35"/>
      <c r="I72" s="35"/>
      <c r="J72" s="35">
        <v>0</v>
      </c>
      <c r="K72" s="35">
        <v>0</v>
      </c>
    </row>
    <row r="73" spans="1:12" ht="40.200000000000003" thickBot="1" x14ac:dyDescent="0.35">
      <c r="A73" s="10" t="s">
        <v>304</v>
      </c>
      <c r="B73" s="8">
        <v>307</v>
      </c>
      <c r="C73" s="35"/>
      <c r="D73" s="35"/>
      <c r="E73" s="35"/>
      <c r="F73" s="35"/>
      <c r="G73" s="35"/>
      <c r="H73" s="35">
        <v>0</v>
      </c>
      <c r="I73" s="35">
        <v>0</v>
      </c>
      <c r="J73" s="35">
        <v>0</v>
      </c>
      <c r="K73" s="35">
        <v>0</v>
      </c>
    </row>
    <row r="74" spans="1:12" ht="40.200000000000003" thickBot="1" x14ac:dyDescent="0.35">
      <c r="A74" s="10" t="s">
        <v>305</v>
      </c>
      <c r="B74" s="8">
        <v>308</v>
      </c>
      <c r="C74" s="15"/>
      <c r="D74" s="35"/>
      <c r="E74" s="35"/>
      <c r="F74" s="35"/>
      <c r="G74" s="35"/>
      <c r="H74" s="35">
        <v>0</v>
      </c>
      <c r="I74" s="35">
        <v>0</v>
      </c>
      <c r="J74" s="35">
        <v>0</v>
      </c>
      <c r="K74" s="35">
        <v>0</v>
      </c>
    </row>
    <row r="75" spans="1:12" ht="27" thickBot="1" x14ac:dyDescent="0.35">
      <c r="A75" s="10" t="s">
        <v>306</v>
      </c>
      <c r="B75" s="8">
        <v>309</v>
      </c>
      <c r="C75" s="35">
        <v>32890.800000000003</v>
      </c>
      <c r="D75" s="35"/>
      <c r="E75" s="35"/>
      <c r="F75" s="35"/>
      <c r="G75" s="35">
        <v>6792.5</v>
      </c>
      <c r="H75" s="35">
        <v>2445.6</v>
      </c>
      <c r="I75" s="35"/>
      <c r="J75" s="35">
        <v>22633</v>
      </c>
      <c r="K75" s="35">
        <v>1019.7</v>
      </c>
      <c r="L75">
        <f>(G75+H75)/C75*100</f>
        <v>28.087185474357568</v>
      </c>
    </row>
    <row r="76" spans="1:12" ht="53.4" thickBot="1" x14ac:dyDescent="0.35">
      <c r="A76" s="10" t="s">
        <v>307</v>
      </c>
      <c r="B76" s="8">
        <v>310</v>
      </c>
      <c r="C76" s="35">
        <v>4326.1000000000004</v>
      </c>
      <c r="D76" s="35"/>
      <c r="E76" s="35"/>
      <c r="F76" s="35"/>
      <c r="G76" s="35">
        <v>4047.1</v>
      </c>
      <c r="H76" s="35">
        <v>279</v>
      </c>
      <c r="I76" s="35"/>
      <c r="J76" s="35">
        <v>0</v>
      </c>
      <c r="K76" s="35">
        <v>0</v>
      </c>
    </row>
    <row r="77" spans="1:12" ht="40.200000000000003" thickBot="1" x14ac:dyDescent="0.35">
      <c r="A77" s="10" t="s">
        <v>308</v>
      </c>
      <c r="B77" s="8">
        <v>311</v>
      </c>
      <c r="C77" s="35"/>
      <c r="D77" s="35"/>
      <c r="E77" s="35"/>
      <c r="F77" s="35"/>
      <c r="G77" s="35"/>
      <c r="H77" s="35">
        <v>0</v>
      </c>
      <c r="I77" s="35">
        <v>0</v>
      </c>
      <c r="J77" s="35">
        <v>0</v>
      </c>
      <c r="K77" s="35">
        <v>0</v>
      </c>
    </row>
    <row r="78" spans="1:12" ht="40.200000000000003" thickBot="1" x14ac:dyDescent="0.35">
      <c r="A78" s="10" t="s">
        <v>309</v>
      </c>
      <c r="B78" s="8">
        <v>312</v>
      </c>
      <c r="C78" s="35"/>
      <c r="D78" s="35"/>
      <c r="E78" s="35"/>
      <c r="F78" s="35"/>
      <c r="G78" s="35"/>
      <c r="H78" s="35">
        <v>0</v>
      </c>
      <c r="I78" s="35">
        <v>0</v>
      </c>
      <c r="J78" s="35">
        <v>0</v>
      </c>
      <c r="K78" s="35">
        <v>0</v>
      </c>
    </row>
    <row r="79" spans="1:12" ht="40.200000000000003" thickBot="1" x14ac:dyDescent="0.35">
      <c r="A79" s="10" t="s">
        <v>310</v>
      </c>
      <c r="B79" s="8">
        <v>313</v>
      </c>
      <c r="C79" s="35"/>
      <c r="D79" s="258"/>
      <c r="E79" s="258"/>
      <c r="F79" s="258"/>
      <c r="G79" s="258">
        <v>6792.5</v>
      </c>
      <c r="H79" s="258">
        <v>2445.6</v>
      </c>
      <c r="I79" s="258"/>
      <c r="J79" s="258">
        <v>22633</v>
      </c>
      <c r="K79" s="258">
        <v>1019.7</v>
      </c>
    </row>
    <row r="80" spans="1:12" x14ac:dyDescent="0.3">
      <c r="A80" s="12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3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27" thickBot="1" x14ac:dyDescent="0.35">
      <c r="A83" s="10" t="s">
        <v>311</v>
      </c>
      <c r="B83" s="8">
        <v>321</v>
      </c>
      <c r="C83" s="35">
        <v>89.6</v>
      </c>
      <c r="D83" s="35"/>
      <c r="E83" s="35"/>
      <c r="F83" s="35"/>
      <c r="G83" s="35">
        <v>89.6</v>
      </c>
      <c r="H83" s="35"/>
      <c r="I83" s="35"/>
      <c r="J83" s="35"/>
      <c r="K83" s="35"/>
    </row>
    <row r="84" spans="1:11" ht="27" thickBot="1" x14ac:dyDescent="0.35">
      <c r="A84" s="10" t="s">
        <v>312</v>
      </c>
      <c r="B84" s="8">
        <v>322</v>
      </c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3">
      <c r="A85" s="12" t="s">
        <v>48</v>
      </c>
      <c r="B85" s="264">
        <v>323</v>
      </c>
      <c r="C85" s="262"/>
      <c r="D85" s="262"/>
      <c r="E85" s="262"/>
      <c r="F85" s="262"/>
      <c r="G85" s="262"/>
      <c r="H85" s="262"/>
      <c r="I85" s="262"/>
      <c r="J85" s="262"/>
      <c r="K85" s="262"/>
    </row>
    <row r="86" spans="1:11" ht="15" thickBot="1" x14ac:dyDescent="0.35">
      <c r="A86" s="13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3" t="s">
        <v>50</v>
      </c>
      <c r="B87" s="8">
        <v>324</v>
      </c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40.200000000000003" thickBot="1" x14ac:dyDescent="0.35">
      <c r="A88" s="13" t="s">
        <v>51</v>
      </c>
      <c r="B88" s="8">
        <v>325</v>
      </c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5" thickBot="1" x14ac:dyDescent="0.35">
      <c r="A89" s="10" t="s">
        <v>52</v>
      </c>
      <c r="B89" s="8">
        <v>326</v>
      </c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35">
        <v>17</v>
      </c>
      <c r="D92" s="35"/>
      <c r="E92" s="35"/>
      <c r="F92" s="35"/>
      <c r="G92" s="35">
        <v>2</v>
      </c>
      <c r="H92" s="35">
        <v>15</v>
      </c>
      <c r="I92" s="35"/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35">
        <v>3</v>
      </c>
      <c r="D93" s="35"/>
      <c r="E93" s="35"/>
      <c r="F93" s="35"/>
      <c r="G93" s="35"/>
      <c r="H93" s="35">
        <v>3</v>
      </c>
      <c r="I93" s="35"/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35">
        <v>17</v>
      </c>
      <c r="D94" s="35"/>
      <c r="E94" s="35"/>
      <c r="F94" s="35"/>
      <c r="G94" s="35">
        <v>2</v>
      </c>
      <c r="H94" s="35">
        <v>15</v>
      </c>
      <c r="I94" s="35"/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35">
        <v>3</v>
      </c>
      <c r="D95" s="35"/>
      <c r="E95" s="35"/>
      <c r="F95" s="35"/>
      <c r="G95" s="35"/>
      <c r="H95" s="35">
        <v>3</v>
      </c>
      <c r="I95" s="35"/>
      <c r="J95" s="8">
        <v>0</v>
      </c>
      <c r="K95" s="8">
        <v>0</v>
      </c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35">
        <v>62</v>
      </c>
      <c r="D97" s="35"/>
      <c r="E97" s="35"/>
      <c r="F97" s="35"/>
      <c r="G97" s="35">
        <v>7</v>
      </c>
      <c r="H97" s="35">
        <v>55</v>
      </c>
      <c r="I97" s="35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35">
        <v>4</v>
      </c>
      <c r="D98" s="35"/>
      <c r="E98" s="35"/>
      <c r="F98" s="35"/>
      <c r="G98" s="35"/>
      <c r="H98" s="35">
        <v>4</v>
      </c>
      <c r="I98" s="35"/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35"/>
      <c r="D99" s="35"/>
      <c r="E99" s="35"/>
      <c r="F99" s="35"/>
      <c r="G99" s="35"/>
      <c r="H99" s="35"/>
      <c r="I99" s="35"/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35"/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35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35">
        <v>5673.2</v>
      </c>
      <c r="D104" s="35"/>
      <c r="E104" s="35"/>
      <c r="F104" s="35"/>
      <c r="G104" s="35">
        <v>3686.6</v>
      </c>
      <c r="H104" s="35">
        <v>1986.6</v>
      </c>
      <c r="I104" s="35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35">
        <v>281.3</v>
      </c>
      <c r="D105" s="35"/>
      <c r="E105" s="35"/>
      <c r="F105" s="35"/>
      <c r="G105" s="35"/>
      <c r="H105" s="35">
        <v>281.3</v>
      </c>
      <c r="I105" s="35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35">
        <v>4029.6</v>
      </c>
      <c r="D106" s="35"/>
      <c r="E106" s="35"/>
      <c r="F106" s="35"/>
      <c r="G106" s="35">
        <v>2745.4</v>
      </c>
      <c r="H106" s="35">
        <v>1284.2</v>
      </c>
      <c r="I106" s="35"/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262">
        <v>4029.6</v>
      </c>
      <c r="D107" s="262"/>
      <c r="E107" s="262"/>
      <c r="F107" s="262"/>
      <c r="G107" s="262">
        <v>2745.4</v>
      </c>
      <c r="H107" s="262">
        <v>1284.2</v>
      </c>
      <c r="I107" s="262"/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263"/>
      <c r="D108" s="263"/>
      <c r="E108" s="263"/>
      <c r="F108" s="263"/>
      <c r="G108" s="263"/>
      <c r="H108" s="263"/>
      <c r="I108" s="26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35"/>
      <c r="D109" s="35"/>
      <c r="E109" s="35"/>
      <c r="F109" s="35"/>
      <c r="G109" s="35"/>
      <c r="H109" s="35"/>
      <c r="I109" s="35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35">
        <v>279</v>
      </c>
      <c r="D110" s="35"/>
      <c r="E110" s="35"/>
      <c r="F110" s="35"/>
      <c r="G110" s="35"/>
      <c r="H110" s="35">
        <v>279</v>
      </c>
      <c r="I110" s="35"/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18"/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5" ht="16.5" customHeight="1" thickBot="1" x14ac:dyDescent="0.35">
      <c r="A113" s="288" t="s">
        <v>113</v>
      </c>
      <c r="B113" s="32"/>
      <c r="C113" s="20"/>
      <c r="D113" s="32"/>
      <c r="E113" s="20"/>
    </row>
    <row r="114" spans="1:5" ht="47.4" thickBot="1" x14ac:dyDescent="0.35">
      <c r="A114" s="288"/>
      <c r="B114" s="32"/>
      <c r="C114" s="20" t="s">
        <v>266</v>
      </c>
      <c r="D114" s="32"/>
      <c r="E114" s="20" t="s">
        <v>267</v>
      </c>
    </row>
    <row r="115" spans="1:5" ht="26.4" x14ac:dyDescent="0.3">
      <c r="A115" s="32"/>
      <c r="B115" s="21"/>
      <c r="C115" s="21" t="s">
        <v>114</v>
      </c>
      <c r="D115" s="21"/>
      <c r="E115" s="21" t="s">
        <v>115</v>
      </c>
    </row>
    <row r="116" spans="1:5" ht="15.6" x14ac:dyDescent="0.3">
      <c r="A116" s="32"/>
      <c r="B116" s="21"/>
      <c r="C116" s="21"/>
      <c r="D116" s="21"/>
      <c r="E116" s="21"/>
    </row>
    <row r="117" spans="1:5" ht="16.2" thickBot="1" x14ac:dyDescent="0.35">
      <c r="A117" s="32"/>
      <c r="B117" s="21"/>
      <c r="C117" s="21"/>
      <c r="D117" s="21"/>
      <c r="E117" s="30"/>
    </row>
    <row r="118" spans="1:5" ht="15.6" x14ac:dyDescent="0.3">
      <c r="A118" s="32"/>
      <c r="B118" s="21"/>
      <c r="C118" s="21"/>
      <c r="D118" s="21"/>
      <c r="E118" s="21" t="s">
        <v>116</v>
      </c>
    </row>
    <row r="119" spans="1:5" ht="15.6" x14ac:dyDescent="0.3">
      <c r="A119" s="19"/>
    </row>
    <row r="120" spans="1:5" ht="31.2" x14ac:dyDescent="0.3">
      <c r="A120" s="1" t="s">
        <v>268</v>
      </c>
    </row>
    <row r="121" spans="1:5" ht="15.6" x14ac:dyDescent="0.3">
      <c r="A121" s="1" t="s">
        <v>269</v>
      </c>
    </row>
    <row r="122" spans="1:5" ht="31.2" x14ac:dyDescent="0.3">
      <c r="A122" s="1" t="s">
        <v>193</v>
      </c>
    </row>
    <row r="124" spans="1:5" ht="15.6" x14ac:dyDescent="0.3">
      <c r="A124" s="19"/>
    </row>
  </sheetData>
  <mergeCells count="98"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85:J86"/>
    <mergeCell ref="K85:K86"/>
    <mergeCell ref="A90:K90"/>
    <mergeCell ref="I107:I108"/>
    <mergeCell ref="J107:J108"/>
    <mergeCell ref="K107:K108"/>
    <mergeCell ref="D80:D81"/>
    <mergeCell ref="E80:E81"/>
    <mergeCell ref="F80:F81"/>
    <mergeCell ref="H85:H86"/>
    <mergeCell ref="I85:I86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G59:G60"/>
    <mergeCell ref="G80:G81"/>
    <mergeCell ref="H59:H60"/>
    <mergeCell ref="I59:I60"/>
    <mergeCell ref="J59:J60"/>
    <mergeCell ref="B59:B60"/>
    <mergeCell ref="C59:C60"/>
    <mergeCell ref="D59:D60"/>
    <mergeCell ref="E59:E60"/>
    <mergeCell ref="F59:F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G42:G43"/>
    <mergeCell ref="H42:H43"/>
    <mergeCell ref="I42:I43"/>
    <mergeCell ref="J42:J43"/>
    <mergeCell ref="K42:K43"/>
    <mergeCell ref="B42:B43"/>
    <mergeCell ref="C42:C43"/>
    <mergeCell ref="D42:D43"/>
    <mergeCell ref="E42:E43"/>
    <mergeCell ref="F42:F43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A1:K1"/>
    <mergeCell ref="A2:K2"/>
    <mergeCell ref="A3:K3"/>
    <mergeCell ref="A5:K5"/>
    <mergeCell ref="A6:K6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view="pageBreakPreview" topLeftCell="A72" zoomScaleNormal="100" zoomScaleSheetLayoutView="100" workbookViewId="0">
      <selection activeCell="C24" sqref="C24:K31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x14ac:dyDescent="0.3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x14ac:dyDescent="0.3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x14ac:dyDescent="0.3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15.6" x14ac:dyDescent="0.3">
      <c r="A4" s="45"/>
    </row>
    <row r="5" spans="1:11" ht="16.8" x14ac:dyDescent="0.3">
      <c r="A5" s="295" t="s">
        <v>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</row>
    <row r="6" spans="1:11" ht="15.6" x14ac:dyDescent="0.3">
      <c r="A6" s="290" t="s">
        <v>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</row>
    <row r="7" spans="1:11" ht="15.6" x14ac:dyDescent="0.3">
      <c r="A7" s="290" t="s">
        <v>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</row>
    <row r="8" spans="1:11" ht="15.6" x14ac:dyDescent="0.3">
      <c r="A8" s="290" t="s">
        <v>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</row>
    <row r="9" spans="1:11" ht="15.6" x14ac:dyDescent="0.3">
      <c r="A9" s="290" t="s">
        <v>7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</row>
    <row r="10" spans="1:11" ht="15.6" x14ac:dyDescent="0.3">
      <c r="A10" s="46"/>
    </row>
    <row r="11" spans="1:11" ht="15.6" x14ac:dyDescent="0.3">
      <c r="A11" s="47" t="s">
        <v>8</v>
      </c>
      <c r="B11" s="47"/>
    </row>
    <row r="12" spans="1:11" ht="62.4" x14ac:dyDescent="0.3">
      <c r="A12" s="47" t="s">
        <v>9</v>
      </c>
      <c r="B12" s="292" t="s">
        <v>270</v>
      </c>
      <c r="C12" s="414"/>
      <c r="D12" s="414"/>
      <c r="E12" s="414"/>
      <c r="F12" s="414"/>
      <c r="G12" s="414"/>
      <c r="H12" s="414"/>
      <c r="I12" s="414"/>
      <c r="J12" s="414"/>
      <c r="K12" s="26"/>
    </row>
    <row r="13" spans="1:11" ht="15.6" x14ac:dyDescent="0.3">
      <c r="A13" s="47"/>
      <c r="B13" s="48"/>
      <c r="K13" s="26"/>
    </row>
    <row r="14" spans="1:11" ht="15.6" x14ac:dyDescent="0.3">
      <c r="A14" s="47" t="s">
        <v>10</v>
      </c>
      <c r="B14" s="292" t="s">
        <v>271</v>
      </c>
      <c r="C14" s="385"/>
      <c r="D14" s="385"/>
      <c r="E14" s="385"/>
      <c r="F14" s="385"/>
      <c r="G14" s="385"/>
      <c r="H14" s="385"/>
      <c r="I14" s="385"/>
      <c r="J14" s="385"/>
      <c r="K14" s="26"/>
    </row>
    <row r="15" spans="1:11" ht="15.6" x14ac:dyDescent="0.3">
      <c r="A15" s="46"/>
      <c r="K15" s="26"/>
    </row>
    <row r="16" spans="1:11" ht="16.2" thickBot="1" x14ac:dyDescent="0.35">
      <c r="A16" s="296" t="s">
        <v>11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</row>
    <row r="17" spans="1:11" ht="15" thickBot="1" x14ac:dyDescent="0.35">
      <c r="A17" s="297" t="s">
        <v>12</v>
      </c>
      <c r="B17" s="297" t="s">
        <v>13</v>
      </c>
      <c r="C17" s="49" t="s">
        <v>14</v>
      </c>
      <c r="D17" s="300" t="s">
        <v>16</v>
      </c>
      <c r="E17" s="301"/>
      <c r="F17" s="301"/>
      <c r="G17" s="301"/>
      <c r="H17" s="301"/>
      <c r="I17" s="301"/>
      <c r="J17" s="301"/>
      <c r="K17" s="302"/>
    </row>
    <row r="18" spans="1:11" ht="26.4" customHeight="1" thickBot="1" x14ac:dyDescent="0.35">
      <c r="A18" s="298"/>
      <c r="B18" s="298"/>
      <c r="C18" s="50" t="s">
        <v>15</v>
      </c>
      <c r="D18" s="300" t="s">
        <v>17</v>
      </c>
      <c r="E18" s="301"/>
      <c r="F18" s="302"/>
      <c r="G18" s="297" t="s">
        <v>18</v>
      </c>
      <c r="H18" s="297" t="s">
        <v>19</v>
      </c>
      <c r="I18" s="297" t="s">
        <v>20</v>
      </c>
      <c r="J18" s="300" t="s">
        <v>21</v>
      </c>
      <c r="K18" s="302"/>
    </row>
    <row r="19" spans="1:11" ht="93" thickBot="1" x14ac:dyDescent="0.35">
      <c r="A19" s="299"/>
      <c r="B19" s="299"/>
      <c r="C19" s="51"/>
      <c r="D19" s="52" t="s">
        <v>22</v>
      </c>
      <c r="E19" s="52" t="s">
        <v>23</v>
      </c>
      <c r="F19" s="52" t="s">
        <v>274</v>
      </c>
      <c r="G19" s="299"/>
      <c r="H19" s="299"/>
      <c r="I19" s="299"/>
      <c r="J19" s="52" t="s">
        <v>275</v>
      </c>
      <c r="K19" s="52" t="s">
        <v>26</v>
      </c>
    </row>
    <row r="20" spans="1:11" ht="15" thickBot="1" x14ac:dyDescent="0.35">
      <c r="A20" s="53">
        <v>1</v>
      </c>
      <c r="B20" s="52">
        <v>2</v>
      </c>
      <c r="C20" s="52">
        <v>3</v>
      </c>
      <c r="D20" s="52">
        <v>4</v>
      </c>
      <c r="E20" s="52">
        <v>5</v>
      </c>
      <c r="F20" s="52">
        <v>6</v>
      </c>
      <c r="G20" s="52">
        <v>7</v>
      </c>
      <c r="H20" s="52">
        <v>8</v>
      </c>
      <c r="I20" s="52">
        <v>9</v>
      </c>
      <c r="J20" s="52">
        <v>10</v>
      </c>
      <c r="K20" s="52">
        <v>11</v>
      </c>
    </row>
    <row r="21" spans="1:11" x14ac:dyDescent="0.3">
      <c r="A21" s="303" t="s">
        <v>276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5"/>
    </row>
    <row r="22" spans="1:11" ht="15" thickBot="1" x14ac:dyDescent="0.35">
      <c r="A22" s="306" t="s">
        <v>28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8"/>
    </row>
    <row r="23" spans="1:11" ht="53.4" thickBot="1" x14ac:dyDescent="0.35">
      <c r="A23" s="54" t="s">
        <v>29</v>
      </c>
      <c r="B23" s="52">
        <v>101</v>
      </c>
      <c r="C23" s="55">
        <v>2</v>
      </c>
      <c r="D23" s="55"/>
      <c r="E23" s="55"/>
      <c r="F23" s="55"/>
      <c r="G23" s="55"/>
      <c r="H23" s="55"/>
      <c r="I23" s="55"/>
      <c r="J23" s="55"/>
      <c r="K23" s="55">
        <v>2</v>
      </c>
    </row>
    <row r="24" spans="1:11" ht="40.200000000000003" thickBot="1" x14ac:dyDescent="0.35">
      <c r="A24" s="54" t="s">
        <v>277</v>
      </c>
      <c r="B24" s="52">
        <v>102</v>
      </c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40.200000000000003" thickBot="1" x14ac:dyDescent="0.35">
      <c r="A25" s="54" t="s">
        <v>278</v>
      </c>
      <c r="B25" s="52">
        <v>103</v>
      </c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53.4" thickBot="1" x14ac:dyDescent="0.35">
      <c r="A26" s="54" t="s">
        <v>279</v>
      </c>
      <c r="B26" s="52">
        <v>104</v>
      </c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66.599999999999994" thickBot="1" x14ac:dyDescent="0.35">
      <c r="A27" s="54" t="s">
        <v>280</v>
      </c>
      <c r="B27" s="52">
        <v>105</v>
      </c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53.4" thickBot="1" x14ac:dyDescent="0.35">
      <c r="A28" s="54" t="s">
        <v>34</v>
      </c>
      <c r="B28" s="52">
        <v>106</v>
      </c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27" thickBot="1" x14ac:dyDescent="0.35">
      <c r="A29" s="54" t="s">
        <v>281</v>
      </c>
      <c r="B29" s="52">
        <v>107</v>
      </c>
      <c r="C29" s="56"/>
      <c r="D29" s="55"/>
      <c r="E29" s="55"/>
      <c r="F29" s="55"/>
      <c r="G29" s="55"/>
      <c r="H29" s="55"/>
      <c r="I29" s="55"/>
      <c r="J29" s="55"/>
      <c r="K29" s="55"/>
    </row>
    <row r="30" spans="1:11" ht="27" thickBot="1" x14ac:dyDescent="0.35">
      <c r="A30" s="54" t="s">
        <v>282</v>
      </c>
      <c r="B30" s="52">
        <v>108</v>
      </c>
      <c r="C30" s="56"/>
      <c r="D30" s="55"/>
      <c r="E30" s="55"/>
      <c r="F30" s="55"/>
      <c r="G30" s="55"/>
      <c r="H30" s="55"/>
      <c r="I30" s="55"/>
      <c r="J30" s="55"/>
      <c r="K30" s="55"/>
    </row>
    <row r="31" spans="1:11" ht="40.200000000000003" thickBot="1" x14ac:dyDescent="0.35">
      <c r="A31" s="54" t="s">
        <v>283</v>
      </c>
      <c r="B31" s="52">
        <v>109</v>
      </c>
      <c r="C31" s="56"/>
      <c r="D31" s="55"/>
      <c r="E31" s="55"/>
      <c r="F31" s="55"/>
      <c r="G31" s="55"/>
      <c r="H31" s="55"/>
      <c r="I31" s="55"/>
      <c r="J31" s="55"/>
      <c r="K31" s="55"/>
    </row>
    <row r="32" spans="1:11" ht="27" thickBot="1" x14ac:dyDescent="0.35">
      <c r="A32" s="54" t="s">
        <v>284</v>
      </c>
      <c r="B32" s="52">
        <v>110</v>
      </c>
      <c r="C32" s="55">
        <v>2</v>
      </c>
      <c r="D32" s="55"/>
      <c r="E32" s="55"/>
      <c r="F32" s="55"/>
      <c r="G32" s="55"/>
      <c r="H32" s="55"/>
      <c r="I32" s="55"/>
      <c r="J32" s="55"/>
      <c r="K32" s="55">
        <v>2</v>
      </c>
    </row>
    <row r="33" spans="1:11" ht="53.4" thickBot="1" x14ac:dyDescent="0.35">
      <c r="A33" s="54" t="s">
        <v>285</v>
      </c>
      <c r="B33" s="52">
        <v>111</v>
      </c>
      <c r="C33" s="55"/>
      <c r="D33" s="55"/>
      <c r="E33" s="55"/>
      <c r="F33" s="55"/>
      <c r="G33" s="55"/>
      <c r="H33" s="55"/>
      <c r="I33" s="55"/>
      <c r="J33" s="55">
        <v>0</v>
      </c>
      <c r="K33" s="55">
        <v>0</v>
      </c>
    </row>
    <row r="34" spans="1:11" ht="40.200000000000003" thickBot="1" x14ac:dyDescent="0.35">
      <c r="A34" s="54" t="s">
        <v>286</v>
      </c>
      <c r="B34" s="52">
        <v>112</v>
      </c>
      <c r="C34" s="55"/>
      <c r="D34" s="55"/>
      <c r="E34" s="55"/>
      <c r="F34" s="55"/>
      <c r="G34" s="55"/>
      <c r="H34" s="55">
        <v>0</v>
      </c>
      <c r="I34" s="55">
        <v>0</v>
      </c>
      <c r="J34" s="55">
        <v>0</v>
      </c>
      <c r="K34" s="55">
        <v>0</v>
      </c>
    </row>
    <row r="35" spans="1:11" ht="40.200000000000003" thickBot="1" x14ac:dyDescent="0.35">
      <c r="A35" s="54" t="s">
        <v>287</v>
      </c>
      <c r="B35" s="52">
        <v>113</v>
      </c>
      <c r="C35" s="55"/>
      <c r="D35" s="55"/>
      <c r="E35" s="55"/>
      <c r="F35" s="55"/>
      <c r="G35" s="55"/>
      <c r="H35" s="55">
        <v>0</v>
      </c>
      <c r="I35" s="55">
        <v>0</v>
      </c>
      <c r="J35" s="55">
        <v>0</v>
      </c>
      <c r="K35" s="55">
        <v>0</v>
      </c>
    </row>
    <row r="36" spans="1:11" ht="40.200000000000003" thickBot="1" x14ac:dyDescent="0.35">
      <c r="A36" s="54" t="s">
        <v>288</v>
      </c>
      <c r="B36" s="52">
        <v>114</v>
      </c>
      <c r="C36" s="55">
        <v>2</v>
      </c>
      <c r="D36" s="55"/>
      <c r="E36" s="55"/>
      <c r="F36" s="55"/>
      <c r="G36" s="55"/>
      <c r="H36" s="55"/>
      <c r="I36" s="55"/>
      <c r="J36" s="55"/>
      <c r="K36" s="55">
        <v>2</v>
      </c>
    </row>
    <row r="37" spans="1:11" x14ac:dyDescent="0.3">
      <c r="A37" s="57" t="s">
        <v>289</v>
      </c>
      <c r="B37" s="297">
        <v>115</v>
      </c>
      <c r="C37" s="309"/>
      <c r="D37" s="309"/>
      <c r="E37" s="309"/>
      <c r="F37" s="309"/>
      <c r="G37" s="309"/>
      <c r="H37" s="309"/>
      <c r="I37" s="309"/>
      <c r="J37" s="309"/>
      <c r="K37" s="309"/>
    </row>
    <row r="38" spans="1:11" ht="15" thickBot="1" x14ac:dyDescent="0.35">
      <c r="A38" s="58" t="s">
        <v>44</v>
      </c>
      <c r="B38" s="299"/>
      <c r="C38" s="310"/>
      <c r="D38" s="310"/>
      <c r="E38" s="310"/>
      <c r="F38" s="310"/>
      <c r="G38" s="310"/>
      <c r="H38" s="310"/>
      <c r="I38" s="310"/>
      <c r="J38" s="310"/>
      <c r="K38" s="310"/>
    </row>
    <row r="39" spans="1:11" ht="15" thickBot="1" x14ac:dyDescent="0.35">
      <c r="A39" s="54" t="s">
        <v>45</v>
      </c>
      <c r="B39" s="52">
        <v>116</v>
      </c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5" thickBot="1" x14ac:dyDescent="0.35">
      <c r="A40" s="54" t="s">
        <v>46</v>
      </c>
      <c r="B40" s="52">
        <v>121</v>
      </c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15" thickBot="1" x14ac:dyDescent="0.35">
      <c r="A41" s="54" t="s">
        <v>47</v>
      </c>
      <c r="B41" s="52">
        <v>122</v>
      </c>
      <c r="C41" s="55"/>
      <c r="D41" s="55"/>
      <c r="E41" s="55"/>
      <c r="F41" s="55"/>
      <c r="G41" s="55"/>
      <c r="H41" s="55"/>
      <c r="I41" s="55"/>
      <c r="J41" s="55"/>
      <c r="K41" s="55"/>
    </row>
    <row r="42" spans="1:11" x14ac:dyDescent="0.3">
      <c r="A42" s="57" t="s">
        <v>48</v>
      </c>
      <c r="B42" s="297">
        <v>123</v>
      </c>
      <c r="C42" s="309"/>
      <c r="D42" s="309"/>
      <c r="E42" s="309"/>
      <c r="F42" s="309"/>
      <c r="G42" s="309"/>
      <c r="H42" s="309"/>
      <c r="I42" s="309"/>
      <c r="J42" s="309"/>
      <c r="K42" s="309"/>
    </row>
    <row r="43" spans="1:11" ht="15" thickBot="1" x14ac:dyDescent="0.35">
      <c r="A43" s="58" t="s">
        <v>49</v>
      </c>
      <c r="B43" s="299"/>
      <c r="C43" s="310"/>
      <c r="D43" s="310"/>
      <c r="E43" s="310"/>
      <c r="F43" s="310"/>
      <c r="G43" s="310"/>
      <c r="H43" s="310"/>
      <c r="I43" s="310"/>
      <c r="J43" s="310"/>
      <c r="K43" s="310"/>
    </row>
    <row r="44" spans="1:11" ht="27" thickBot="1" x14ac:dyDescent="0.35">
      <c r="A44" s="58" t="s">
        <v>50</v>
      </c>
      <c r="B44" s="52">
        <v>124</v>
      </c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40.200000000000003" thickBot="1" x14ac:dyDescent="0.35">
      <c r="A45" s="58" t="s">
        <v>51</v>
      </c>
      <c r="B45" s="52">
        <v>125</v>
      </c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5" thickBot="1" x14ac:dyDescent="0.35">
      <c r="A46" s="54" t="s">
        <v>52</v>
      </c>
      <c r="B46" s="52">
        <v>126</v>
      </c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40.200000000000003" thickBot="1" x14ac:dyDescent="0.35">
      <c r="A47" s="54" t="s">
        <v>290</v>
      </c>
      <c r="B47" s="52">
        <v>127</v>
      </c>
      <c r="C47" s="55"/>
      <c r="D47" s="55"/>
      <c r="E47" s="55"/>
      <c r="F47" s="55"/>
      <c r="G47" s="55"/>
      <c r="H47" s="55"/>
      <c r="I47" s="55"/>
      <c r="J47" s="55">
        <v>0</v>
      </c>
      <c r="K47" s="55">
        <v>0</v>
      </c>
    </row>
    <row r="48" spans="1:11" ht="15" thickBot="1" x14ac:dyDescent="0.35">
      <c r="A48" s="311" t="s">
        <v>291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3"/>
    </row>
    <row r="49" spans="1:11" ht="15" thickBot="1" x14ac:dyDescent="0.35">
      <c r="A49" s="54" t="s">
        <v>292</v>
      </c>
      <c r="B49" s="52">
        <v>201</v>
      </c>
      <c r="C49" s="55"/>
      <c r="D49" s="55"/>
      <c r="E49" s="55"/>
      <c r="F49" s="55"/>
      <c r="G49" s="55"/>
      <c r="H49" s="55"/>
      <c r="I49" s="55"/>
      <c r="J49" s="55">
        <v>0</v>
      </c>
      <c r="K49" s="55">
        <v>0</v>
      </c>
    </row>
    <row r="50" spans="1:11" ht="53.4" thickBot="1" x14ac:dyDescent="0.35">
      <c r="A50" s="58" t="s">
        <v>293</v>
      </c>
      <c r="B50" s="52">
        <v>202</v>
      </c>
      <c r="C50" s="55"/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</row>
    <row r="51" spans="1:11" ht="53.4" thickBot="1" x14ac:dyDescent="0.35">
      <c r="A51" s="58" t="s">
        <v>294</v>
      </c>
      <c r="B51" s="52">
        <v>203</v>
      </c>
      <c r="C51" s="55"/>
      <c r="D51" s="55"/>
      <c r="E51" s="55"/>
      <c r="F51" s="55"/>
      <c r="G51" s="55"/>
      <c r="H51" s="55"/>
      <c r="I51" s="55"/>
      <c r="J51" s="55">
        <v>0</v>
      </c>
      <c r="K51" s="55">
        <v>0</v>
      </c>
    </row>
    <row r="52" spans="1:11" ht="27" thickBot="1" x14ac:dyDescent="0.35">
      <c r="A52" s="58" t="s">
        <v>295</v>
      </c>
      <c r="B52" s="52">
        <v>204</v>
      </c>
      <c r="C52" s="55"/>
      <c r="D52" s="55"/>
      <c r="E52" s="55"/>
      <c r="F52" s="55"/>
      <c r="G52" s="55"/>
      <c r="H52" s="55">
        <v>0</v>
      </c>
      <c r="I52" s="55">
        <v>0</v>
      </c>
      <c r="J52" s="55">
        <v>0</v>
      </c>
      <c r="K52" s="55">
        <v>0</v>
      </c>
    </row>
    <row r="53" spans="1:11" ht="40.200000000000003" thickBot="1" x14ac:dyDescent="0.35">
      <c r="A53" s="58" t="s">
        <v>296</v>
      </c>
      <c r="B53" s="52">
        <v>205</v>
      </c>
      <c r="C53" s="55"/>
      <c r="D53" s="55"/>
      <c r="E53" s="55"/>
      <c r="F53" s="55"/>
      <c r="G53" s="55"/>
      <c r="H53" s="55">
        <v>0</v>
      </c>
      <c r="I53" s="55">
        <v>0</v>
      </c>
      <c r="J53" s="55">
        <v>0</v>
      </c>
      <c r="K53" s="55">
        <v>0</v>
      </c>
    </row>
    <row r="54" spans="1:11" ht="27" thickBot="1" x14ac:dyDescent="0.35">
      <c r="A54" s="58" t="s">
        <v>297</v>
      </c>
      <c r="B54" s="52">
        <v>206</v>
      </c>
      <c r="C54" s="55"/>
      <c r="D54" s="55"/>
      <c r="E54" s="55"/>
      <c r="F54" s="55"/>
      <c r="G54" s="55"/>
      <c r="H54" s="55"/>
      <c r="I54" s="55"/>
      <c r="J54" s="55">
        <v>0</v>
      </c>
      <c r="K54" s="55">
        <v>0</v>
      </c>
    </row>
    <row r="55" spans="1:11" x14ac:dyDescent="0.3">
      <c r="A55" s="57" t="s">
        <v>298</v>
      </c>
      <c r="B55" s="297">
        <v>207</v>
      </c>
      <c r="C55" s="309"/>
      <c r="D55" s="309"/>
      <c r="E55" s="309"/>
      <c r="F55" s="309"/>
      <c r="G55" s="309"/>
      <c r="H55" s="309"/>
      <c r="I55" s="309"/>
      <c r="J55" s="309">
        <v>0</v>
      </c>
      <c r="K55" s="309">
        <v>0</v>
      </c>
    </row>
    <row r="56" spans="1:11" ht="15" thickBot="1" x14ac:dyDescent="0.35">
      <c r="A56" s="58" t="s">
        <v>62</v>
      </c>
      <c r="B56" s="299"/>
      <c r="C56" s="310"/>
      <c r="D56" s="310"/>
      <c r="E56" s="310"/>
      <c r="F56" s="310"/>
      <c r="G56" s="310"/>
      <c r="H56" s="310"/>
      <c r="I56" s="310"/>
      <c r="J56" s="310"/>
      <c r="K56" s="310"/>
    </row>
    <row r="57" spans="1:11" ht="15" thickBot="1" x14ac:dyDescent="0.35">
      <c r="A57" s="54" t="s">
        <v>63</v>
      </c>
      <c r="B57" s="52">
        <v>208</v>
      </c>
      <c r="C57" s="55"/>
      <c r="D57" s="55"/>
      <c r="E57" s="55"/>
      <c r="F57" s="55"/>
      <c r="G57" s="55"/>
      <c r="H57" s="55"/>
      <c r="I57" s="55"/>
      <c r="J57" s="55">
        <v>0</v>
      </c>
      <c r="K57" s="55">
        <v>0</v>
      </c>
    </row>
    <row r="58" spans="1:11" ht="40.200000000000003" thickBot="1" x14ac:dyDescent="0.35">
      <c r="A58" s="54" t="s">
        <v>64</v>
      </c>
      <c r="B58" s="52">
        <v>209</v>
      </c>
      <c r="C58" s="55"/>
      <c r="D58" s="55"/>
      <c r="E58" s="55"/>
      <c r="F58" s="55"/>
      <c r="G58" s="55"/>
      <c r="H58" s="55"/>
      <c r="I58" s="55"/>
      <c r="J58" s="55">
        <v>0</v>
      </c>
      <c r="K58" s="55">
        <v>0</v>
      </c>
    </row>
    <row r="59" spans="1:11" x14ac:dyDescent="0.3">
      <c r="A59" s="57" t="s">
        <v>65</v>
      </c>
      <c r="B59" s="297" t="s">
        <v>67</v>
      </c>
      <c r="C59" s="309"/>
      <c r="D59" s="309"/>
      <c r="E59" s="309"/>
      <c r="F59" s="309"/>
      <c r="G59" s="309"/>
      <c r="H59" s="309"/>
      <c r="I59" s="309"/>
      <c r="J59" s="309">
        <v>0</v>
      </c>
      <c r="K59" s="309">
        <v>0</v>
      </c>
    </row>
    <row r="60" spans="1:11" ht="27" thickBot="1" x14ac:dyDescent="0.35">
      <c r="A60" s="58" t="s">
        <v>66</v>
      </c>
      <c r="B60" s="299"/>
      <c r="C60" s="310"/>
      <c r="D60" s="310"/>
      <c r="E60" s="310"/>
      <c r="F60" s="310"/>
      <c r="G60" s="310"/>
      <c r="H60" s="310"/>
      <c r="I60" s="310"/>
      <c r="J60" s="310"/>
      <c r="K60" s="310"/>
    </row>
    <row r="61" spans="1:11" ht="15" thickBot="1" x14ac:dyDescent="0.35">
      <c r="A61" s="54" t="s">
        <v>68</v>
      </c>
      <c r="B61" s="52">
        <v>211</v>
      </c>
      <c r="C61" s="55"/>
      <c r="D61" s="55"/>
      <c r="E61" s="55"/>
      <c r="F61" s="55"/>
      <c r="G61" s="55"/>
      <c r="H61" s="55"/>
      <c r="I61" s="55"/>
      <c r="J61" s="55">
        <v>0</v>
      </c>
      <c r="K61" s="55">
        <v>0</v>
      </c>
    </row>
    <row r="62" spans="1:11" ht="27" thickBot="1" x14ac:dyDescent="0.35">
      <c r="A62" s="58" t="s">
        <v>69</v>
      </c>
      <c r="B62" s="52" t="s">
        <v>70</v>
      </c>
      <c r="C62" s="55"/>
      <c r="D62" s="55"/>
      <c r="E62" s="55"/>
      <c r="F62" s="55"/>
      <c r="G62" s="55"/>
      <c r="H62" s="55"/>
      <c r="I62" s="55"/>
      <c r="J62" s="55">
        <v>0</v>
      </c>
      <c r="K62" s="55">
        <v>0</v>
      </c>
    </row>
    <row r="63" spans="1:11" ht="27" thickBot="1" x14ac:dyDescent="0.35">
      <c r="A63" s="54" t="s">
        <v>71</v>
      </c>
      <c r="B63" s="52">
        <v>213</v>
      </c>
      <c r="C63" s="55"/>
      <c r="D63" s="55"/>
      <c r="E63" s="55"/>
      <c r="F63" s="55"/>
      <c r="G63" s="55"/>
      <c r="H63" s="55"/>
      <c r="I63" s="55"/>
      <c r="J63" s="55">
        <v>0</v>
      </c>
      <c r="K63" s="55">
        <v>0</v>
      </c>
    </row>
    <row r="64" spans="1:11" ht="27" thickBot="1" x14ac:dyDescent="0.35">
      <c r="A64" s="54" t="s">
        <v>72</v>
      </c>
      <c r="B64" s="52">
        <v>214</v>
      </c>
      <c r="C64" s="59"/>
      <c r="D64" s="55"/>
      <c r="E64" s="55"/>
      <c r="F64" s="55"/>
      <c r="G64" s="55"/>
      <c r="H64" s="55"/>
      <c r="I64" s="55"/>
      <c r="J64" s="55">
        <v>0</v>
      </c>
      <c r="K64" s="55">
        <v>0</v>
      </c>
    </row>
    <row r="65" spans="1:11" x14ac:dyDescent="0.3">
      <c r="A65" s="303" t="s">
        <v>299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5"/>
    </row>
    <row r="66" spans="1:11" ht="15" thickBot="1" x14ac:dyDescent="0.35">
      <c r="A66" s="306" t="s">
        <v>74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8"/>
    </row>
    <row r="67" spans="1:11" ht="27" thickBot="1" x14ac:dyDescent="0.35">
      <c r="A67" s="54" t="s">
        <v>75</v>
      </c>
      <c r="B67" s="52">
        <v>301</v>
      </c>
      <c r="C67" s="55">
        <v>63.9</v>
      </c>
      <c r="D67" s="55"/>
      <c r="E67" s="55"/>
      <c r="F67" s="55"/>
      <c r="G67" s="55"/>
      <c r="H67" s="55"/>
      <c r="I67" s="55"/>
      <c r="J67" s="55"/>
      <c r="K67" s="55">
        <v>63.9</v>
      </c>
    </row>
    <row r="68" spans="1:11" ht="53.4" thickBot="1" x14ac:dyDescent="0.35">
      <c r="A68" s="54" t="s">
        <v>300</v>
      </c>
      <c r="B68" s="52">
        <v>302</v>
      </c>
      <c r="C68" s="55"/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</row>
    <row r="69" spans="1:11" ht="53.4" thickBot="1" x14ac:dyDescent="0.35">
      <c r="A69" s="54" t="s">
        <v>301</v>
      </c>
      <c r="B69" s="52">
        <v>303</v>
      </c>
      <c r="C69" s="55"/>
      <c r="D69" s="55"/>
      <c r="E69" s="55"/>
      <c r="F69" s="55"/>
      <c r="G69" s="55"/>
      <c r="H69" s="55"/>
      <c r="I69" s="55"/>
      <c r="J69" s="55">
        <v>0</v>
      </c>
      <c r="K69" s="55">
        <v>0</v>
      </c>
    </row>
    <row r="70" spans="1:11" ht="66.599999999999994" thickBot="1" x14ac:dyDescent="0.35">
      <c r="A70" s="54" t="s">
        <v>302</v>
      </c>
      <c r="B70" s="52">
        <v>304</v>
      </c>
      <c r="C70" s="55"/>
      <c r="D70" s="55"/>
      <c r="E70" s="55"/>
      <c r="F70" s="55"/>
      <c r="G70" s="55"/>
      <c r="H70" s="55"/>
      <c r="I70" s="55"/>
      <c r="J70" s="55">
        <v>0</v>
      </c>
      <c r="K70" s="55">
        <v>0</v>
      </c>
    </row>
    <row r="71" spans="1:11" ht="53.4" thickBot="1" x14ac:dyDescent="0.35">
      <c r="A71" s="54" t="s">
        <v>303</v>
      </c>
      <c r="B71" s="52">
        <v>305</v>
      </c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53.4" thickBot="1" x14ac:dyDescent="0.35">
      <c r="A72" s="54" t="s">
        <v>80</v>
      </c>
      <c r="B72" s="52">
        <v>306</v>
      </c>
      <c r="C72" s="55"/>
      <c r="D72" s="55"/>
      <c r="E72" s="55"/>
      <c r="F72" s="55"/>
      <c r="G72" s="55"/>
      <c r="H72" s="55"/>
      <c r="I72" s="55"/>
      <c r="J72" s="55">
        <v>0</v>
      </c>
      <c r="K72" s="55">
        <v>0</v>
      </c>
    </row>
    <row r="73" spans="1:11" ht="40.200000000000003" thickBot="1" x14ac:dyDescent="0.35">
      <c r="A73" s="54" t="s">
        <v>304</v>
      </c>
      <c r="B73" s="52">
        <v>307</v>
      </c>
      <c r="C73" s="55"/>
      <c r="D73" s="55"/>
      <c r="E73" s="55"/>
      <c r="F73" s="55"/>
      <c r="G73" s="55"/>
      <c r="H73" s="55">
        <v>0</v>
      </c>
      <c r="I73" s="55">
        <v>0</v>
      </c>
      <c r="J73" s="55">
        <v>0</v>
      </c>
      <c r="K73" s="55">
        <v>0</v>
      </c>
    </row>
    <row r="74" spans="1:11" ht="40.200000000000003" thickBot="1" x14ac:dyDescent="0.35">
      <c r="A74" s="54" t="s">
        <v>305</v>
      </c>
      <c r="B74" s="52">
        <v>308</v>
      </c>
      <c r="C74" s="61"/>
      <c r="D74" s="55"/>
      <c r="E74" s="55"/>
      <c r="F74" s="55"/>
      <c r="G74" s="55"/>
      <c r="H74" s="55">
        <v>0</v>
      </c>
      <c r="I74" s="55">
        <v>0</v>
      </c>
      <c r="J74" s="55">
        <v>0</v>
      </c>
      <c r="K74" s="55">
        <v>0</v>
      </c>
    </row>
    <row r="75" spans="1:11" ht="27" thickBot="1" x14ac:dyDescent="0.35">
      <c r="A75" s="54" t="s">
        <v>306</v>
      </c>
      <c r="B75" s="52">
        <v>309</v>
      </c>
      <c r="C75" s="55">
        <v>63.9</v>
      </c>
      <c r="D75" s="55"/>
      <c r="E75" s="55"/>
      <c r="F75" s="55"/>
      <c r="G75" s="55"/>
      <c r="H75" s="55"/>
      <c r="I75" s="55"/>
      <c r="J75" s="55"/>
      <c r="K75" s="55">
        <v>63.9</v>
      </c>
    </row>
    <row r="76" spans="1:11" ht="53.4" thickBot="1" x14ac:dyDescent="0.35">
      <c r="A76" s="54" t="s">
        <v>307</v>
      </c>
      <c r="B76" s="52">
        <v>310</v>
      </c>
      <c r="C76" s="55"/>
      <c r="D76" s="55"/>
      <c r="E76" s="55"/>
      <c r="F76" s="55"/>
      <c r="G76" s="55"/>
      <c r="H76" s="55"/>
      <c r="I76" s="55"/>
      <c r="J76" s="55">
        <v>0</v>
      </c>
      <c r="K76" s="55">
        <v>0</v>
      </c>
    </row>
    <row r="77" spans="1:11" ht="40.200000000000003" thickBot="1" x14ac:dyDescent="0.35">
      <c r="A77" s="54" t="s">
        <v>308</v>
      </c>
      <c r="B77" s="52">
        <v>311</v>
      </c>
      <c r="C77" s="55"/>
      <c r="D77" s="55"/>
      <c r="E77" s="55"/>
      <c r="F77" s="55"/>
      <c r="G77" s="55"/>
      <c r="H77" s="55">
        <v>0</v>
      </c>
      <c r="I77" s="55">
        <v>0</v>
      </c>
      <c r="J77" s="55">
        <v>0</v>
      </c>
      <c r="K77" s="55">
        <v>0</v>
      </c>
    </row>
    <row r="78" spans="1:11" ht="40.200000000000003" thickBot="1" x14ac:dyDescent="0.35">
      <c r="A78" s="54" t="s">
        <v>309</v>
      </c>
      <c r="B78" s="52">
        <v>312</v>
      </c>
      <c r="C78" s="55"/>
      <c r="D78" s="55"/>
      <c r="E78" s="55"/>
      <c r="F78" s="55"/>
      <c r="G78" s="55"/>
      <c r="H78" s="55">
        <v>0</v>
      </c>
      <c r="I78" s="55">
        <v>0</v>
      </c>
      <c r="J78" s="55">
        <v>0</v>
      </c>
      <c r="K78" s="55">
        <v>0</v>
      </c>
    </row>
    <row r="79" spans="1:11" ht="40.200000000000003" thickBot="1" x14ac:dyDescent="0.35">
      <c r="A79" s="54" t="s">
        <v>310</v>
      </c>
      <c r="B79" s="52">
        <v>313</v>
      </c>
      <c r="C79" s="55">
        <v>63.9</v>
      </c>
      <c r="D79" s="55"/>
      <c r="E79" s="55"/>
      <c r="F79" s="55"/>
      <c r="G79" s="55"/>
      <c r="H79" s="55"/>
      <c r="I79" s="55"/>
      <c r="J79" s="55"/>
      <c r="K79" s="55">
        <v>63.9</v>
      </c>
    </row>
    <row r="80" spans="1:11" x14ac:dyDescent="0.3">
      <c r="A80" s="57" t="s">
        <v>289</v>
      </c>
      <c r="B80" s="297">
        <v>314</v>
      </c>
      <c r="C80" s="309"/>
      <c r="D80" s="309"/>
      <c r="E80" s="309"/>
      <c r="F80" s="309"/>
      <c r="G80" s="309"/>
      <c r="H80" s="309"/>
      <c r="I80" s="309"/>
      <c r="J80" s="309"/>
      <c r="K80" s="309"/>
    </row>
    <row r="81" spans="1:11" ht="15" thickBot="1" x14ac:dyDescent="0.35">
      <c r="A81" s="58" t="s">
        <v>44</v>
      </c>
      <c r="B81" s="299"/>
      <c r="C81" s="310"/>
      <c r="D81" s="310"/>
      <c r="E81" s="310"/>
      <c r="F81" s="310"/>
      <c r="G81" s="310"/>
      <c r="H81" s="310"/>
      <c r="I81" s="310"/>
      <c r="J81" s="310"/>
      <c r="K81" s="310"/>
    </row>
    <row r="82" spans="1:11" ht="15" thickBot="1" x14ac:dyDescent="0.35">
      <c r="A82" s="54" t="s">
        <v>88</v>
      </c>
      <c r="B82" s="52">
        <v>315</v>
      </c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27" thickBot="1" x14ac:dyDescent="0.35">
      <c r="A83" s="54" t="s">
        <v>311</v>
      </c>
      <c r="B83" s="52">
        <v>321</v>
      </c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27" thickBot="1" x14ac:dyDescent="0.35">
      <c r="A84" s="54" t="s">
        <v>312</v>
      </c>
      <c r="B84" s="52">
        <v>322</v>
      </c>
      <c r="C84" s="55"/>
      <c r="D84" s="55"/>
      <c r="E84" s="55"/>
      <c r="F84" s="55"/>
      <c r="G84" s="55"/>
      <c r="H84" s="55"/>
      <c r="I84" s="55"/>
      <c r="J84" s="55"/>
      <c r="K84" s="55"/>
    </row>
    <row r="85" spans="1:11" x14ac:dyDescent="0.3">
      <c r="A85" s="57" t="s">
        <v>48</v>
      </c>
      <c r="B85" s="297">
        <v>323</v>
      </c>
      <c r="C85" s="309"/>
      <c r="D85" s="309"/>
      <c r="E85" s="309"/>
      <c r="F85" s="309"/>
      <c r="G85" s="309"/>
      <c r="H85" s="309"/>
      <c r="I85" s="309"/>
      <c r="J85" s="309"/>
      <c r="K85" s="309"/>
    </row>
    <row r="86" spans="1:11" ht="15" thickBot="1" x14ac:dyDescent="0.35">
      <c r="A86" s="58" t="s">
        <v>49</v>
      </c>
      <c r="B86" s="299"/>
      <c r="C86" s="310"/>
      <c r="D86" s="310"/>
      <c r="E86" s="310"/>
      <c r="F86" s="310"/>
      <c r="G86" s="310"/>
      <c r="H86" s="310"/>
      <c r="I86" s="310"/>
      <c r="J86" s="310"/>
      <c r="K86" s="310"/>
    </row>
    <row r="87" spans="1:11" ht="27" thickBot="1" x14ac:dyDescent="0.35">
      <c r="A87" s="58" t="s">
        <v>50</v>
      </c>
      <c r="B87" s="52">
        <v>324</v>
      </c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40.200000000000003" thickBot="1" x14ac:dyDescent="0.35">
      <c r="A88" s="58" t="s">
        <v>51</v>
      </c>
      <c r="B88" s="52">
        <v>325</v>
      </c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5" thickBot="1" x14ac:dyDescent="0.35">
      <c r="A89" s="54" t="s">
        <v>52</v>
      </c>
      <c r="B89" s="52">
        <v>326</v>
      </c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24" customHeight="1" thickBot="1" x14ac:dyDescent="0.35">
      <c r="A90" s="311" t="s">
        <v>313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3"/>
    </row>
    <row r="91" spans="1:11" ht="24" customHeight="1" thickBot="1" x14ac:dyDescent="0.35">
      <c r="A91" s="311" t="s">
        <v>314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3"/>
    </row>
    <row r="92" spans="1:11" ht="66.599999999999994" thickBot="1" x14ac:dyDescent="0.35">
      <c r="A92" s="54" t="s">
        <v>315</v>
      </c>
      <c r="B92" s="52">
        <v>4.101</v>
      </c>
      <c r="C92" s="55"/>
      <c r="D92" s="55"/>
      <c r="E92" s="55"/>
      <c r="F92" s="55"/>
      <c r="G92" s="55"/>
      <c r="H92" s="55"/>
      <c r="I92" s="55"/>
      <c r="J92" s="52">
        <v>0</v>
      </c>
      <c r="K92" s="52">
        <v>0</v>
      </c>
    </row>
    <row r="93" spans="1:11" ht="79.8" thickBot="1" x14ac:dyDescent="0.35">
      <c r="A93" s="54" t="s">
        <v>316</v>
      </c>
      <c r="B93" s="52">
        <v>4.1020000000000003</v>
      </c>
      <c r="C93" s="55"/>
      <c r="D93" s="55"/>
      <c r="E93" s="55"/>
      <c r="F93" s="55"/>
      <c r="G93" s="55"/>
      <c r="H93" s="55"/>
      <c r="I93" s="55"/>
      <c r="J93" s="52">
        <v>0</v>
      </c>
      <c r="K93" s="52">
        <v>0</v>
      </c>
    </row>
    <row r="94" spans="1:11" ht="53.4" thickBot="1" x14ac:dyDescent="0.35">
      <c r="A94" s="54" t="s">
        <v>317</v>
      </c>
      <c r="B94" s="52">
        <v>4.1029999999999998</v>
      </c>
      <c r="C94" s="55"/>
      <c r="D94" s="55"/>
      <c r="E94" s="55"/>
      <c r="F94" s="55"/>
      <c r="G94" s="55"/>
      <c r="H94" s="55"/>
      <c r="I94" s="55"/>
      <c r="J94" s="52">
        <v>0</v>
      </c>
      <c r="K94" s="52">
        <v>0</v>
      </c>
    </row>
    <row r="95" spans="1:11" ht="93" thickBot="1" x14ac:dyDescent="0.35">
      <c r="A95" s="54" t="s">
        <v>318</v>
      </c>
      <c r="B95" s="52">
        <v>4.1040000000000001</v>
      </c>
      <c r="C95" s="55"/>
      <c r="D95" s="55"/>
      <c r="E95" s="55"/>
      <c r="F95" s="55"/>
      <c r="G95" s="55"/>
      <c r="H95" s="55"/>
      <c r="I95" s="55"/>
      <c r="J95" s="52">
        <v>0</v>
      </c>
      <c r="K95" s="52">
        <v>0</v>
      </c>
    </row>
    <row r="96" spans="1:11" ht="15" thickBot="1" x14ac:dyDescent="0.35">
      <c r="A96" s="311" t="s">
        <v>319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1:11" ht="79.8" thickBot="1" x14ac:dyDescent="0.35">
      <c r="A97" s="54" t="s">
        <v>320</v>
      </c>
      <c r="B97" s="52">
        <v>4.2009999999999996</v>
      </c>
      <c r="C97" s="55"/>
      <c r="D97" s="55"/>
      <c r="E97" s="55"/>
      <c r="F97" s="55"/>
      <c r="G97" s="55"/>
      <c r="H97" s="55"/>
      <c r="I97" s="55"/>
      <c r="J97" s="52">
        <v>0</v>
      </c>
      <c r="K97" s="52">
        <v>0</v>
      </c>
    </row>
    <row r="98" spans="1:11" ht="40.200000000000003" thickBot="1" x14ac:dyDescent="0.35">
      <c r="A98" s="54" t="s">
        <v>99</v>
      </c>
      <c r="B98" s="52">
        <v>4.202</v>
      </c>
      <c r="C98" s="55"/>
      <c r="D98" s="55"/>
      <c r="E98" s="55"/>
      <c r="F98" s="55"/>
      <c r="G98" s="55"/>
      <c r="H98" s="55"/>
      <c r="I98" s="55"/>
      <c r="J98" s="52">
        <v>0</v>
      </c>
      <c r="K98" s="52">
        <v>0</v>
      </c>
    </row>
    <row r="99" spans="1:11" ht="53.4" thickBot="1" x14ac:dyDescent="0.35">
      <c r="A99" s="54" t="s">
        <v>321</v>
      </c>
      <c r="B99" s="52">
        <v>4.2030000000000003</v>
      </c>
      <c r="C99" s="55"/>
      <c r="D99" s="55"/>
      <c r="E99" s="55"/>
      <c r="F99" s="55"/>
      <c r="G99" s="55"/>
      <c r="H99" s="55"/>
      <c r="I99" s="55"/>
      <c r="J99" s="52">
        <v>0</v>
      </c>
      <c r="K99" s="52">
        <v>0</v>
      </c>
    </row>
    <row r="100" spans="1:11" x14ac:dyDescent="0.3">
      <c r="A100" s="303" t="s">
        <v>322</v>
      </c>
      <c r="B100" s="304"/>
      <c r="C100" s="304"/>
      <c r="D100" s="304"/>
      <c r="E100" s="304"/>
      <c r="F100" s="304"/>
      <c r="G100" s="304"/>
      <c r="H100" s="304"/>
      <c r="I100" s="304"/>
      <c r="J100" s="304"/>
      <c r="K100" s="305"/>
    </row>
    <row r="101" spans="1:11" ht="15" thickBot="1" x14ac:dyDescent="0.35">
      <c r="A101" s="306" t="s">
        <v>323</v>
      </c>
      <c r="B101" s="307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1:11" ht="15" thickBot="1" x14ac:dyDescent="0.35">
      <c r="A102" s="54" t="s">
        <v>103</v>
      </c>
      <c r="B102" s="52">
        <v>4.3010000000000002</v>
      </c>
      <c r="C102" s="55"/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</row>
    <row r="103" spans="1:11" ht="43.8" thickBot="1" x14ac:dyDescent="0.35">
      <c r="A103" s="63" t="s">
        <v>104</v>
      </c>
      <c r="B103" s="52">
        <v>4.3019999999999996</v>
      </c>
      <c r="C103" s="55"/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</row>
    <row r="104" spans="1:11" ht="53.4" thickBot="1" x14ac:dyDescent="0.35">
      <c r="A104" s="54" t="s">
        <v>324</v>
      </c>
      <c r="B104" s="52">
        <v>4.3029999999999999</v>
      </c>
      <c r="C104" s="55"/>
      <c r="D104" s="55"/>
      <c r="E104" s="55"/>
      <c r="F104" s="55"/>
      <c r="G104" s="55"/>
      <c r="H104" s="55"/>
      <c r="I104" s="55"/>
      <c r="J104" s="52">
        <v>0</v>
      </c>
      <c r="K104" s="52">
        <v>0</v>
      </c>
    </row>
    <row r="105" spans="1:11" ht="66.599999999999994" thickBot="1" x14ac:dyDescent="0.35">
      <c r="A105" s="54" t="s">
        <v>325</v>
      </c>
      <c r="B105" s="52">
        <v>4.3040000000000003</v>
      </c>
      <c r="C105" s="55"/>
      <c r="D105" s="55"/>
      <c r="E105" s="55"/>
      <c r="F105" s="55"/>
      <c r="G105" s="55"/>
      <c r="H105" s="55"/>
      <c r="I105" s="55"/>
      <c r="J105" s="52">
        <v>0</v>
      </c>
      <c r="K105" s="52">
        <v>0</v>
      </c>
    </row>
    <row r="106" spans="1:11" ht="53.4" thickBot="1" x14ac:dyDescent="0.35">
      <c r="A106" s="54" t="s">
        <v>326</v>
      </c>
      <c r="B106" s="52">
        <v>4.3049999999999997</v>
      </c>
      <c r="C106" s="55"/>
      <c r="D106" s="55"/>
      <c r="E106" s="55"/>
      <c r="F106" s="55"/>
      <c r="G106" s="55"/>
      <c r="H106" s="55"/>
      <c r="I106" s="55"/>
      <c r="J106" s="52">
        <v>0</v>
      </c>
      <c r="K106" s="52">
        <v>0</v>
      </c>
    </row>
    <row r="107" spans="1:11" x14ac:dyDescent="0.3">
      <c r="A107" s="64" t="s">
        <v>327</v>
      </c>
      <c r="B107" s="297">
        <v>4.306</v>
      </c>
      <c r="C107" s="309"/>
      <c r="D107" s="309"/>
      <c r="E107" s="309"/>
      <c r="F107" s="309"/>
      <c r="G107" s="309"/>
      <c r="H107" s="309"/>
      <c r="I107" s="309"/>
      <c r="J107" s="297">
        <v>0</v>
      </c>
      <c r="K107" s="297">
        <v>0</v>
      </c>
    </row>
    <row r="108" spans="1:11" ht="15" thickBot="1" x14ac:dyDescent="0.35">
      <c r="A108" s="54" t="s">
        <v>109</v>
      </c>
      <c r="B108" s="299"/>
      <c r="C108" s="310"/>
      <c r="D108" s="310"/>
      <c r="E108" s="310"/>
      <c r="F108" s="310"/>
      <c r="G108" s="310"/>
      <c r="H108" s="310"/>
      <c r="I108" s="310"/>
      <c r="J108" s="299"/>
      <c r="K108" s="299"/>
    </row>
    <row r="109" spans="1:11" ht="27" thickBot="1" x14ac:dyDescent="0.35">
      <c r="A109" s="58" t="s">
        <v>110</v>
      </c>
      <c r="B109" s="52">
        <v>4.3070000000000004</v>
      </c>
      <c r="C109" s="55"/>
      <c r="D109" s="55"/>
      <c r="E109" s="55"/>
      <c r="F109" s="55"/>
      <c r="G109" s="55"/>
      <c r="H109" s="55"/>
      <c r="I109" s="55"/>
      <c r="J109" s="52">
        <v>0</v>
      </c>
      <c r="K109" s="52">
        <v>0</v>
      </c>
    </row>
    <row r="110" spans="1:11" ht="79.8" thickBot="1" x14ac:dyDescent="0.35">
      <c r="A110" s="54" t="s">
        <v>328</v>
      </c>
      <c r="B110" s="52">
        <v>4.3079999999999998</v>
      </c>
      <c r="C110" s="55"/>
      <c r="D110" s="55"/>
      <c r="E110" s="55"/>
      <c r="F110" s="55"/>
      <c r="G110" s="55"/>
      <c r="H110" s="55"/>
      <c r="I110" s="55"/>
      <c r="J110" s="52">
        <v>0</v>
      </c>
      <c r="K110" s="52">
        <v>0</v>
      </c>
    </row>
    <row r="111" spans="1:11" ht="79.8" thickBot="1" x14ac:dyDescent="0.35">
      <c r="A111" s="58" t="s">
        <v>329</v>
      </c>
      <c r="B111" s="65">
        <v>4.3090000000000002</v>
      </c>
      <c r="C111" s="65"/>
      <c r="D111" s="65">
        <v>0</v>
      </c>
      <c r="E111" s="65">
        <v>0</v>
      </c>
      <c r="F111" s="65">
        <v>0</v>
      </c>
      <c r="G111" s="52">
        <v>0</v>
      </c>
      <c r="H111" s="65">
        <v>0</v>
      </c>
      <c r="I111" s="65">
        <v>0</v>
      </c>
      <c r="J111" s="65">
        <v>0</v>
      </c>
      <c r="K111" s="65">
        <v>0</v>
      </c>
    </row>
    <row r="112" spans="1:11" ht="15.6" x14ac:dyDescent="0.3">
      <c r="A112" s="66"/>
    </row>
    <row r="113" spans="1:5" ht="16.5" customHeight="1" thickBot="1" x14ac:dyDescent="0.35">
      <c r="A113" s="314" t="s">
        <v>113</v>
      </c>
      <c r="B113" s="47"/>
      <c r="C113" s="125"/>
      <c r="D113" s="47"/>
      <c r="E113" s="125"/>
    </row>
    <row r="114" spans="1:5" ht="16.2" thickBot="1" x14ac:dyDescent="0.35">
      <c r="A114" s="314"/>
      <c r="B114" s="47"/>
      <c r="C114" s="125"/>
      <c r="D114" s="47"/>
      <c r="E114" s="125"/>
    </row>
    <row r="115" spans="1:5" ht="26.4" x14ac:dyDescent="0.3">
      <c r="A115" s="47"/>
      <c r="B115" s="69"/>
      <c r="C115" s="69" t="s">
        <v>114</v>
      </c>
      <c r="D115" s="69"/>
      <c r="E115" s="69" t="s">
        <v>115</v>
      </c>
    </row>
    <row r="116" spans="1:5" ht="15.6" x14ac:dyDescent="0.3">
      <c r="A116" s="47"/>
      <c r="B116" s="69"/>
      <c r="C116" s="69"/>
      <c r="D116" s="69"/>
      <c r="E116" s="69"/>
    </row>
    <row r="117" spans="1:5" ht="16.2" thickBot="1" x14ac:dyDescent="0.35">
      <c r="A117" s="47"/>
      <c r="B117" s="69"/>
      <c r="C117" s="69"/>
      <c r="D117" s="69"/>
      <c r="E117" s="70"/>
    </row>
    <row r="118" spans="1:5" ht="15.6" x14ac:dyDescent="0.3">
      <c r="A118" s="47"/>
      <c r="B118" s="69"/>
      <c r="C118" s="69"/>
      <c r="D118" s="69"/>
      <c r="E118" s="69" t="s">
        <v>116</v>
      </c>
    </row>
    <row r="119" spans="1:5" ht="15.6" x14ac:dyDescent="0.3">
      <c r="A119" s="66"/>
    </row>
    <row r="120" spans="1:5" ht="31.2" x14ac:dyDescent="0.3">
      <c r="A120" s="45" t="s">
        <v>117</v>
      </c>
    </row>
    <row r="121" spans="1:5" ht="15.6" x14ac:dyDescent="0.3">
      <c r="A121" s="45" t="s">
        <v>118</v>
      </c>
    </row>
    <row r="122" spans="1:5" ht="31.2" x14ac:dyDescent="0.3">
      <c r="A122" s="45" t="s">
        <v>119</v>
      </c>
    </row>
    <row r="124" spans="1:5" ht="15.6" x14ac:dyDescent="0.3">
      <c r="A124" s="66"/>
    </row>
  </sheetData>
  <mergeCells count="100"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85:J86"/>
    <mergeCell ref="K85:K86"/>
    <mergeCell ref="A90:K90"/>
    <mergeCell ref="I107:I108"/>
    <mergeCell ref="J107:J108"/>
    <mergeCell ref="K107:K108"/>
    <mergeCell ref="D80:D81"/>
    <mergeCell ref="E80:E81"/>
    <mergeCell ref="F80:F81"/>
    <mergeCell ref="H85:H86"/>
    <mergeCell ref="I85:I86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G59:G60"/>
    <mergeCell ref="G80:G81"/>
    <mergeCell ref="H59:H60"/>
    <mergeCell ref="I59:I60"/>
    <mergeCell ref="J59:J60"/>
    <mergeCell ref="B59:B60"/>
    <mergeCell ref="C59:C60"/>
    <mergeCell ref="D59:D60"/>
    <mergeCell ref="E59:E60"/>
    <mergeCell ref="F59:F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G42:G43"/>
    <mergeCell ref="H42:H43"/>
    <mergeCell ref="I42:I43"/>
    <mergeCell ref="J42:J43"/>
    <mergeCell ref="K42:K43"/>
    <mergeCell ref="B42:B43"/>
    <mergeCell ref="C42:C43"/>
    <mergeCell ref="D42:D43"/>
    <mergeCell ref="E42:E43"/>
    <mergeCell ref="F42:F43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B12:J12"/>
    <mergeCell ref="B14:J14"/>
    <mergeCell ref="A1:K1"/>
    <mergeCell ref="A2:K2"/>
    <mergeCell ref="A3:K3"/>
    <mergeCell ref="A5:K5"/>
    <mergeCell ref="A6:K6"/>
    <mergeCell ref="A8:K8"/>
    <mergeCell ref="A9:K9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24"/>
  <sheetViews>
    <sheetView view="pageBreakPreview" topLeftCell="A8" zoomScale="80" zoomScaleNormal="100" zoomScaleSheetLayoutView="80" workbookViewId="0">
      <selection activeCell="L8" sqref="L1:Q1048576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15.6" x14ac:dyDescent="0.3">
      <c r="A11" s="29" t="s">
        <v>8</v>
      </c>
      <c r="B11" s="29"/>
    </row>
    <row r="12" spans="1:11" ht="62.4" x14ac:dyDescent="0.3">
      <c r="A12" s="29" t="s">
        <v>9</v>
      </c>
      <c r="B12" s="23"/>
      <c r="C12" s="24"/>
      <c r="D12" s="24"/>
      <c r="E12" s="24"/>
      <c r="F12" s="24"/>
      <c r="G12" s="24"/>
      <c r="H12" s="24"/>
      <c r="I12" s="24"/>
      <c r="J12" s="24"/>
      <c r="K12" s="26"/>
    </row>
    <row r="13" spans="1:11" ht="15.6" x14ac:dyDescent="0.3">
      <c r="A13" s="29"/>
      <c r="B13" s="4"/>
      <c r="K13" s="26"/>
    </row>
    <row r="14" spans="1:11" ht="15.6" x14ac:dyDescent="0.3">
      <c r="A14" s="29" t="s">
        <v>10</v>
      </c>
      <c r="B14" s="31"/>
      <c r="C14" s="24"/>
      <c r="D14" s="24"/>
      <c r="E14" s="24"/>
      <c r="F14" s="24"/>
      <c r="G14" s="24"/>
      <c r="H14" s="24"/>
      <c r="I14" s="24"/>
      <c r="J14" s="24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3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1" ht="15" thickBot="1" x14ac:dyDescent="0.35">
      <c r="A20" s="2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s="162" customFormat="1" ht="53.4" thickBot="1" x14ac:dyDescent="0.35">
      <c r="A23" s="233" t="s">
        <v>29</v>
      </c>
      <c r="B23" s="18">
        <v>101</v>
      </c>
      <c r="C23" s="234">
        <f>SUM(D23:K23)</f>
        <v>2269</v>
      </c>
      <c r="D23" s="239">
        <v>9</v>
      </c>
      <c r="E23" s="239"/>
      <c r="F23" s="239">
        <v>0</v>
      </c>
      <c r="G23" s="239">
        <v>935</v>
      </c>
      <c r="H23" s="239">
        <v>428</v>
      </c>
      <c r="I23" s="239"/>
      <c r="J23" s="239">
        <v>113</v>
      </c>
      <c r="K23" s="241">
        <v>784</v>
      </c>
    </row>
    <row r="24" spans="1:11" s="162" customFormat="1" ht="40.200000000000003" thickBot="1" x14ac:dyDescent="0.35">
      <c r="A24" s="233" t="s">
        <v>277</v>
      </c>
      <c r="B24" s="18">
        <v>102</v>
      </c>
      <c r="C24" s="234">
        <f t="shared" ref="C24:C64" si="0">SUM(D24:K24)</f>
        <v>0</v>
      </c>
      <c r="D24" s="242"/>
      <c r="E24" s="242"/>
      <c r="F24" s="242"/>
      <c r="G24" s="242"/>
      <c r="H24" s="242"/>
      <c r="I24" s="242"/>
      <c r="J24" s="242"/>
      <c r="K24" s="242"/>
    </row>
    <row r="25" spans="1:11" s="162" customFormat="1" ht="40.200000000000003" thickBot="1" x14ac:dyDescent="0.35">
      <c r="A25" s="233" t="s">
        <v>278</v>
      </c>
      <c r="B25" s="18">
        <v>103</v>
      </c>
      <c r="C25" s="234">
        <f t="shared" si="0"/>
        <v>42</v>
      </c>
      <c r="D25" s="242"/>
      <c r="E25" s="242">
        <v>0</v>
      </c>
      <c r="F25" s="242">
        <v>0</v>
      </c>
      <c r="G25" s="242">
        <v>32</v>
      </c>
      <c r="H25" s="242">
        <v>10</v>
      </c>
      <c r="I25" s="242">
        <v>0</v>
      </c>
      <c r="J25" s="242"/>
      <c r="K25" s="242"/>
    </row>
    <row r="26" spans="1:11" s="162" customFormat="1" ht="53.4" thickBot="1" x14ac:dyDescent="0.35">
      <c r="A26" s="233" t="s">
        <v>279</v>
      </c>
      <c r="B26" s="18">
        <v>104</v>
      </c>
      <c r="C26" s="234">
        <f t="shared" si="0"/>
        <v>42</v>
      </c>
      <c r="D26" s="242"/>
      <c r="E26" s="242">
        <v>0</v>
      </c>
      <c r="F26" s="242">
        <v>0</v>
      </c>
      <c r="G26" s="242">
        <v>32</v>
      </c>
      <c r="H26" s="242">
        <v>10</v>
      </c>
      <c r="I26" s="242">
        <v>0</v>
      </c>
      <c r="J26" s="242"/>
      <c r="K26" s="242"/>
    </row>
    <row r="27" spans="1:11" s="162" customFormat="1" ht="66.599999999999994" thickBot="1" x14ac:dyDescent="0.35">
      <c r="A27" s="233" t="s">
        <v>280</v>
      </c>
      <c r="B27" s="18">
        <v>105</v>
      </c>
      <c r="C27" s="234">
        <f t="shared" si="0"/>
        <v>0</v>
      </c>
      <c r="D27" s="242"/>
      <c r="E27" s="242"/>
      <c r="F27" s="242"/>
      <c r="G27" s="242"/>
      <c r="H27" s="242"/>
      <c r="I27" s="242"/>
      <c r="J27" s="242"/>
      <c r="K27" s="242"/>
    </row>
    <row r="28" spans="1:11" s="162" customFormat="1" ht="53.4" thickBot="1" x14ac:dyDescent="0.35">
      <c r="A28" s="233" t="s">
        <v>34</v>
      </c>
      <c r="B28" s="18">
        <v>106</v>
      </c>
      <c r="C28" s="234">
        <f t="shared" si="0"/>
        <v>42</v>
      </c>
      <c r="D28" s="242"/>
      <c r="E28" s="242">
        <v>0</v>
      </c>
      <c r="F28" s="242">
        <v>0</v>
      </c>
      <c r="G28" s="242">
        <v>32</v>
      </c>
      <c r="H28" s="242">
        <v>10</v>
      </c>
      <c r="I28" s="242">
        <v>0</v>
      </c>
      <c r="J28" s="242"/>
      <c r="K28" s="242"/>
    </row>
    <row r="29" spans="1:11" s="162" customFormat="1" ht="27" thickBot="1" x14ac:dyDescent="0.35">
      <c r="A29" s="233" t="s">
        <v>281</v>
      </c>
      <c r="B29" s="18">
        <v>107</v>
      </c>
      <c r="C29" s="234">
        <f t="shared" si="0"/>
        <v>16</v>
      </c>
      <c r="D29" s="242"/>
      <c r="E29" s="242">
        <v>0</v>
      </c>
      <c r="F29" s="242">
        <v>0</v>
      </c>
      <c r="G29" s="242">
        <v>16</v>
      </c>
      <c r="H29" s="242"/>
      <c r="I29" s="242"/>
      <c r="J29" s="242"/>
      <c r="K29" s="242"/>
    </row>
    <row r="30" spans="1:11" s="162" customFormat="1" ht="27" thickBot="1" x14ac:dyDescent="0.35">
      <c r="A30" s="233" t="s">
        <v>282</v>
      </c>
      <c r="B30" s="18">
        <v>108</v>
      </c>
      <c r="C30" s="234">
        <f t="shared" si="0"/>
        <v>1</v>
      </c>
      <c r="D30" s="242"/>
      <c r="E30" s="242">
        <v>0</v>
      </c>
      <c r="F30" s="242">
        <v>0</v>
      </c>
      <c r="G30" s="242">
        <v>1</v>
      </c>
      <c r="H30" s="242"/>
      <c r="I30" s="242"/>
      <c r="J30" s="242"/>
      <c r="K30" s="242"/>
    </row>
    <row r="31" spans="1:11" s="162" customFormat="1" ht="40.200000000000003" thickBot="1" x14ac:dyDescent="0.35">
      <c r="A31" s="233" t="s">
        <v>283</v>
      </c>
      <c r="B31" s="18">
        <v>109</v>
      </c>
      <c r="C31" s="234">
        <f t="shared" si="0"/>
        <v>1</v>
      </c>
      <c r="D31" s="242">
        <v>0</v>
      </c>
      <c r="E31" s="242">
        <v>0</v>
      </c>
      <c r="F31" s="242">
        <v>0</v>
      </c>
      <c r="G31" s="242">
        <v>1</v>
      </c>
      <c r="H31" s="242"/>
      <c r="I31" s="242"/>
      <c r="J31" s="242"/>
      <c r="K31" s="242"/>
    </row>
    <row r="32" spans="1:11" s="162" customFormat="1" ht="27" thickBot="1" x14ac:dyDescent="0.35">
      <c r="A32" s="233" t="s">
        <v>284</v>
      </c>
      <c r="B32" s="18">
        <v>110</v>
      </c>
      <c r="C32" s="234">
        <f t="shared" si="0"/>
        <v>3578</v>
      </c>
      <c r="D32" s="242">
        <v>9</v>
      </c>
      <c r="E32" s="242">
        <v>0</v>
      </c>
      <c r="F32" s="242">
        <v>0</v>
      </c>
      <c r="G32" s="242">
        <v>2254</v>
      </c>
      <c r="H32" s="242">
        <v>418</v>
      </c>
      <c r="I32" s="242">
        <v>0</v>
      </c>
      <c r="J32" s="242">
        <v>113</v>
      </c>
      <c r="K32" s="243">
        <v>784</v>
      </c>
    </row>
    <row r="33" spans="1:11" s="162" customFormat="1" ht="53.4" thickBot="1" x14ac:dyDescent="0.35">
      <c r="A33" s="233" t="s">
        <v>285</v>
      </c>
      <c r="B33" s="18">
        <v>111</v>
      </c>
      <c r="C33" s="234">
        <f t="shared" si="0"/>
        <v>0</v>
      </c>
      <c r="D33" s="242"/>
      <c r="E33" s="242"/>
      <c r="F33" s="242"/>
      <c r="G33" s="242"/>
      <c r="H33" s="242"/>
      <c r="I33" s="242"/>
      <c r="J33" s="242"/>
      <c r="K33" s="243"/>
    </row>
    <row r="34" spans="1:11" s="162" customFormat="1" ht="40.200000000000003" thickBot="1" x14ac:dyDescent="0.35">
      <c r="A34" s="233" t="s">
        <v>286</v>
      </c>
      <c r="B34" s="18">
        <v>112</v>
      </c>
      <c r="C34" s="234">
        <f t="shared" si="0"/>
        <v>1620</v>
      </c>
      <c r="D34" s="242"/>
      <c r="E34" s="242"/>
      <c r="F34" s="242"/>
      <c r="G34" s="242">
        <v>1620</v>
      </c>
      <c r="H34" s="242"/>
      <c r="I34" s="242"/>
      <c r="J34" s="242"/>
      <c r="K34" s="243"/>
    </row>
    <row r="35" spans="1:11" s="162" customFormat="1" ht="40.200000000000003" thickBot="1" x14ac:dyDescent="0.35">
      <c r="A35" s="233" t="s">
        <v>287</v>
      </c>
      <c r="B35" s="18">
        <v>113</v>
      </c>
      <c r="C35" s="234">
        <f t="shared" si="0"/>
        <v>0</v>
      </c>
      <c r="D35" s="242"/>
      <c r="E35" s="242"/>
      <c r="F35" s="242"/>
      <c r="G35" s="242"/>
      <c r="H35" s="242"/>
      <c r="I35" s="242"/>
      <c r="J35" s="242"/>
      <c r="K35" s="243"/>
    </row>
    <row r="36" spans="1:11" s="162" customFormat="1" ht="40.200000000000003" thickBot="1" x14ac:dyDescent="0.35">
      <c r="A36" s="233" t="s">
        <v>288</v>
      </c>
      <c r="B36" s="18">
        <v>114</v>
      </c>
      <c r="C36" s="234">
        <f t="shared" si="0"/>
        <v>3578</v>
      </c>
      <c r="D36" s="242">
        <v>9</v>
      </c>
      <c r="E36" s="242">
        <v>0</v>
      </c>
      <c r="F36" s="242">
        <v>0</v>
      </c>
      <c r="G36" s="242">
        <v>2254</v>
      </c>
      <c r="H36" s="242">
        <v>418</v>
      </c>
      <c r="I36" s="242">
        <v>0</v>
      </c>
      <c r="J36" s="242">
        <v>113</v>
      </c>
      <c r="K36" s="242">
        <v>784</v>
      </c>
    </row>
    <row r="37" spans="1:11" s="162" customFormat="1" ht="15" thickBot="1" x14ac:dyDescent="0.35">
      <c r="A37" s="235" t="s">
        <v>289</v>
      </c>
      <c r="B37" s="236">
        <v>115</v>
      </c>
      <c r="C37" s="234">
        <f t="shared" si="0"/>
        <v>3</v>
      </c>
      <c r="D37" s="242">
        <v>0</v>
      </c>
      <c r="E37" s="242">
        <v>0</v>
      </c>
      <c r="F37" s="242">
        <v>0</v>
      </c>
      <c r="G37" s="242">
        <v>3</v>
      </c>
      <c r="H37" s="242">
        <v>0</v>
      </c>
      <c r="I37" s="242">
        <v>0</v>
      </c>
      <c r="J37" s="242">
        <v>0</v>
      </c>
      <c r="K37" s="243">
        <v>0</v>
      </c>
    </row>
    <row r="38" spans="1:11" s="162" customFormat="1" ht="15" thickBot="1" x14ac:dyDescent="0.35">
      <c r="A38" s="44" t="s">
        <v>44</v>
      </c>
      <c r="B38" s="43"/>
      <c r="C38" s="234">
        <f t="shared" si="0"/>
        <v>0</v>
      </c>
      <c r="D38" s="242"/>
      <c r="E38" s="242"/>
      <c r="F38" s="242"/>
      <c r="G38" s="242"/>
      <c r="H38" s="242"/>
      <c r="I38" s="242"/>
      <c r="J38" s="242"/>
      <c r="K38" s="243"/>
    </row>
    <row r="39" spans="1:11" s="162" customFormat="1" ht="15" thickBot="1" x14ac:dyDescent="0.35">
      <c r="A39" s="233" t="s">
        <v>45</v>
      </c>
      <c r="B39" s="18">
        <v>116</v>
      </c>
      <c r="C39" s="234">
        <f t="shared" si="0"/>
        <v>0</v>
      </c>
      <c r="D39" s="242">
        <v>0</v>
      </c>
      <c r="E39" s="242">
        <v>0</v>
      </c>
      <c r="F39" s="242">
        <v>0</v>
      </c>
      <c r="G39" s="242">
        <v>0</v>
      </c>
      <c r="H39" s="242">
        <v>0</v>
      </c>
      <c r="I39" s="242">
        <v>0</v>
      </c>
      <c r="J39" s="242">
        <v>0</v>
      </c>
      <c r="K39" s="243"/>
    </row>
    <row r="40" spans="1:11" s="162" customFormat="1" ht="15" thickBot="1" x14ac:dyDescent="0.35">
      <c r="A40" s="233" t="s">
        <v>46</v>
      </c>
      <c r="B40" s="18">
        <v>121</v>
      </c>
      <c r="C40" s="234">
        <f t="shared" si="0"/>
        <v>53</v>
      </c>
      <c r="D40" s="242">
        <v>1</v>
      </c>
      <c r="E40" s="242">
        <v>0</v>
      </c>
      <c r="F40" s="242">
        <v>0</v>
      </c>
      <c r="G40" s="242">
        <v>43</v>
      </c>
      <c r="H40" s="242">
        <v>9</v>
      </c>
      <c r="I40" s="242">
        <v>0</v>
      </c>
      <c r="J40" s="242"/>
      <c r="K40" s="243"/>
    </row>
    <row r="41" spans="1:11" s="162" customFormat="1" ht="15" thickBot="1" x14ac:dyDescent="0.35">
      <c r="A41" s="233" t="s">
        <v>47</v>
      </c>
      <c r="B41" s="18">
        <v>122</v>
      </c>
      <c r="C41" s="234">
        <f t="shared" si="0"/>
        <v>7</v>
      </c>
      <c r="D41" s="242">
        <v>0</v>
      </c>
      <c r="E41" s="242">
        <v>0</v>
      </c>
      <c r="F41" s="242">
        <v>1</v>
      </c>
      <c r="G41" s="242">
        <v>6</v>
      </c>
      <c r="H41" s="242"/>
      <c r="I41" s="242">
        <v>0</v>
      </c>
      <c r="J41" s="242"/>
      <c r="K41" s="243"/>
    </row>
    <row r="42" spans="1:11" s="162" customFormat="1" ht="15" thickBot="1" x14ac:dyDescent="0.35">
      <c r="A42" s="235" t="s">
        <v>48</v>
      </c>
      <c r="B42" s="236">
        <v>123</v>
      </c>
      <c r="C42" s="234">
        <f t="shared" si="0"/>
        <v>6</v>
      </c>
      <c r="D42" s="242">
        <v>0</v>
      </c>
      <c r="E42" s="242">
        <v>0</v>
      </c>
      <c r="F42" s="242">
        <v>0</v>
      </c>
      <c r="G42" s="242">
        <v>6</v>
      </c>
      <c r="H42" s="242"/>
      <c r="I42" s="242"/>
      <c r="J42" s="242"/>
      <c r="K42" s="243"/>
    </row>
    <row r="43" spans="1:11" s="162" customFormat="1" ht="15" thickBot="1" x14ac:dyDescent="0.35">
      <c r="A43" s="44" t="s">
        <v>49</v>
      </c>
      <c r="B43" s="43"/>
      <c r="C43" s="234">
        <f t="shared" si="0"/>
        <v>0</v>
      </c>
      <c r="D43" s="242"/>
      <c r="E43" s="242"/>
      <c r="F43" s="242"/>
      <c r="G43" s="242"/>
      <c r="H43" s="242"/>
      <c r="I43" s="242"/>
      <c r="J43" s="242"/>
      <c r="K43" s="243"/>
    </row>
    <row r="44" spans="1:11" s="162" customFormat="1" ht="15" thickBot="1" x14ac:dyDescent="0.35">
      <c r="A44" s="44" t="s">
        <v>50</v>
      </c>
      <c r="B44" s="18">
        <v>124</v>
      </c>
      <c r="C44" s="234">
        <f t="shared" si="0"/>
        <v>0</v>
      </c>
      <c r="D44" s="242"/>
      <c r="E44" s="242"/>
      <c r="F44" s="242"/>
      <c r="G44" s="242"/>
      <c r="H44" s="242"/>
      <c r="I44" s="242"/>
      <c r="J44" s="242"/>
      <c r="K44" s="243"/>
    </row>
    <row r="45" spans="1:11" s="162" customFormat="1" ht="15" thickBot="1" x14ac:dyDescent="0.35">
      <c r="A45" s="44" t="s">
        <v>51</v>
      </c>
      <c r="B45" s="18">
        <v>125</v>
      </c>
      <c r="C45" s="234">
        <f t="shared" si="0"/>
        <v>0</v>
      </c>
      <c r="D45" s="242">
        <v>0</v>
      </c>
      <c r="E45" s="242">
        <v>0</v>
      </c>
      <c r="F45" s="242">
        <v>0</v>
      </c>
      <c r="G45" s="242">
        <v>0</v>
      </c>
      <c r="H45" s="242">
        <v>0</v>
      </c>
      <c r="I45" s="242">
        <v>0</v>
      </c>
      <c r="J45" s="242"/>
      <c r="K45" s="243"/>
    </row>
    <row r="46" spans="1:11" s="162" customFormat="1" ht="15" thickBot="1" x14ac:dyDescent="0.35">
      <c r="A46" s="233" t="s">
        <v>52</v>
      </c>
      <c r="B46" s="18">
        <v>126</v>
      </c>
      <c r="C46" s="234">
        <f t="shared" si="0"/>
        <v>0</v>
      </c>
      <c r="D46" s="242">
        <v>0</v>
      </c>
      <c r="E46" s="242">
        <v>0</v>
      </c>
      <c r="F46" s="242">
        <v>0</v>
      </c>
      <c r="G46" s="242">
        <v>0</v>
      </c>
      <c r="H46" s="242">
        <v>0</v>
      </c>
      <c r="I46" s="242">
        <v>0</v>
      </c>
      <c r="J46" s="242"/>
      <c r="K46" s="243"/>
    </row>
    <row r="47" spans="1:11" s="162" customFormat="1" ht="40.200000000000003" thickBot="1" x14ac:dyDescent="0.35">
      <c r="A47" s="233" t="s">
        <v>290</v>
      </c>
      <c r="B47" s="18">
        <v>127</v>
      </c>
      <c r="C47" s="234">
        <f t="shared" si="0"/>
        <v>0</v>
      </c>
      <c r="D47" s="242">
        <v>0</v>
      </c>
      <c r="E47" s="242">
        <v>0</v>
      </c>
      <c r="F47" s="242">
        <v>0</v>
      </c>
      <c r="G47" s="242">
        <v>0</v>
      </c>
      <c r="H47" s="242"/>
      <c r="I47" s="242"/>
      <c r="J47" s="242"/>
      <c r="K47" s="243"/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s="162" customFormat="1" ht="15" thickBot="1" x14ac:dyDescent="0.35">
      <c r="A49" s="233" t="s">
        <v>292</v>
      </c>
      <c r="B49" s="18">
        <v>201</v>
      </c>
      <c r="C49" s="234">
        <f t="shared" si="0"/>
        <v>4019</v>
      </c>
      <c r="D49" s="242">
        <v>29</v>
      </c>
      <c r="E49" s="242">
        <v>0</v>
      </c>
      <c r="F49" s="242">
        <v>0</v>
      </c>
      <c r="G49" s="242">
        <v>2778</v>
      </c>
      <c r="H49" s="242">
        <v>1212</v>
      </c>
      <c r="I49" s="242">
        <v>0</v>
      </c>
      <c r="J49" s="242"/>
      <c r="K49" s="242"/>
    </row>
    <row r="50" spans="1:11" s="162" customFormat="1" ht="15" thickBot="1" x14ac:dyDescent="0.35">
      <c r="A50" s="44" t="s">
        <v>293</v>
      </c>
      <c r="B50" s="18">
        <v>202</v>
      </c>
      <c r="C50" s="234">
        <f t="shared" si="0"/>
        <v>0</v>
      </c>
      <c r="D50" s="242"/>
      <c r="E50" s="242"/>
      <c r="F50" s="242"/>
      <c r="G50" s="242"/>
      <c r="H50" s="242"/>
      <c r="I50" s="242"/>
      <c r="J50" s="242"/>
      <c r="K50" s="242"/>
    </row>
    <row r="51" spans="1:11" s="162" customFormat="1" ht="15" thickBot="1" x14ac:dyDescent="0.35">
      <c r="A51" s="44" t="s">
        <v>294</v>
      </c>
      <c r="B51" s="18">
        <v>203</v>
      </c>
      <c r="C51" s="234">
        <f t="shared" si="0"/>
        <v>92</v>
      </c>
      <c r="D51" s="242"/>
      <c r="E51" s="242"/>
      <c r="F51" s="242"/>
      <c r="G51" s="242">
        <v>64</v>
      </c>
      <c r="H51" s="242">
        <v>28</v>
      </c>
      <c r="I51" s="242"/>
      <c r="J51" s="242"/>
      <c r="K51" s="242"/>
    </row>
    <row r="52" spans="1:11" s="162" customFormat="1" ht="15" thickBot="1" x14ac:dyDescent="0.35">
      <c r="A52" s="44" t="s">
        <v>295</v>
      </c>
      <c r="B52" s="18">
        <v>204</v>
      </c>
      <c r="C52" s="234">
        <f t="shared" si="0"/>
        <v>92</v>
      </c>
      <c r="D52" s="242"/>
      <c r="E52" s="242"/>
      <c r="F52" s="242"/>
      <c r="G52" s="242">
        <v>64</v>
      </c>
      <c r="H52" s="242">
        <v>28</v>
      </c>
      <c r="I52" s="242"/>
      <c r="J52" s="242"/>
      <c r="K52" s="242"/>
    </row>
    <row r="53" spans="1:11" s="162" customFormat="1" ht="15" thickBot="1" x14ac:dyDescent="0.35">
      <c r="A53" s="44" t="s">
        <v>296</v>
      </c>
      <c r="B53" s="18">
        <v>205</v>
      </c>
      <c r="C53" s="234">
        <f t="shared" si="0"/>
        <v>4</v>
      </c>
      <c r="D53" s="242"/>
      <c r="E53" s="242"/>
      <c r="F53" s="242"/>
      <c r="G53" s="242">
        <v>4</v>
      </c>
      <c r="H53" s="242"/>
      <c r="I53" s="242"/>
      <c r="J53" s="242"/>
      <c r="K53" s="242"/>
    </row>
    <row r="54" spans="1:11" s="162" customFormat="1" ht="15" thickBot="1" x14ac:dyDescent="0.35">
      <c r="A54" s="44" t="s">
        <v>297</v>
      </c>
      <c r="B54" s="18">
        <v>206</v>
      </c>
      <c r="C54" s="234">
        <f t="shared" si="0"/>
        <v>4019</v>
      </c>
      <c r="D54" s="242">
        <v>29</v>
      </c>
      <c r="E54" s="242">
        <v>0</v>
      </c>
      <c r="F54" s="242">
        <v>0</v>
      </c>
      <c r="G54" s="242">
        <v>2778</v>
      </c>
      <c r="H54" s="242">
        <v>1212</v>
      </c>
      <c r="I54" s="242">
        <v>0</v>
      </c>
      <c r="J54" s="242"/>
      <c r="K54" s="242"/>
    </row>
    <row r="55" spans="1:11" s="162" customFormat="1" ht="15" thickBot="1" x14ac:dyDescent="0.35">
      <c r="A55" s="235" t="s">
        <v>298</v>
      </c>
      <c r="B55" s="236">
        <v>207</v>
      </c>
      <c r="C55" s="234">
        <f t="shared" si="0"/>
        <v>3</v>
      </c>
      <c r="D55" s="242">
        <v>0</v>
      </c>
      <c r="E55" s="242">
        <v>0</v>
      </c>
      <c r="F55" s="242">
        <v>0</v>
      </c>
      <c r="G55" s="242">
        <v>3</v>
      </c>
      <c r="H55" s="242">
        <v>0</v>
      </c>
      <c r="I55" s="242">
        <v>0</v>
      </c>
      <c r="J55" s="242"/>
      <c r="K55" s="242"/>
    </row>
    <row r="56" spans="1:11" s="162" customFormat="1" ht="15" thickBot="1" x14ac:dyDescent="0.35">
      <c r="A56" s="44" t="s">
        <v>62</v>
      </c>
      <c r="B56" s="43"/>
      <c r="C56" s="234">
        <f t="shared" si="0"/>
        <v>0</v>
      </c>
      <c r="D56" s="242">
        <v>0</v>
      </c>
      <c r="E56" s="242">
        <v>0</v>
      </c>
      <c r="F56" s="242">
        <v>0</v>
      </c>
      <c r="G56" s="242">
        <v>0</v>
      </c>
      <c r="H56" s="242">
        <v>0</v>
      </c>
      <c r="I56" s="242">
        <v>0</v>
      </c>
      <c r="J56" s="242">
        <v>0</v>
      </c>
      <c r="K56" s="242">
        <v>0</v>
      </c>
    </row>
    <row r="57" spans="1:11" s="162" customFormat="1" ht="15" thickBot="1" x14ac:dyDescent="0.35">
      <c r="A57" s="233" t="s">
        <v>63</v>
      </c>
      <c r="B57" s="18">
        <v>208</v>
      </c>
      <c r="C57" s="234">
        <f t="shared" si="0"/>
        <v>0</v>
      </c>
      <c r="D57" s="234"/>
      <c r="E57" s="234"/>
      <c r="F57" s="234"/>
      <c r="G57" s="234"/>
      <c r="H57" s="234"/>
      <c r="I57" s="234"/>
      <c r="J57" s="234">
        <v>0</v>
      </c>
      <c r="K57" s="234">
        <v>0</v>
      </c>
    </row>
    <row r="58" spans="1:11" s="162" customFormat="1" ht="40.200000000000003" thickBot="1" x14ac:dyDescent="0.35">
      <c r="A58" s="233" t="s">
        <v>64</v>
      </c>
      <c r="B58" s="18">
        <v>209</v>
      </c>
      <c r="C58" s="234">
        <f t="shared" si="0"/>
        <v>0</v>
      </c>
      <c r="D58" s="234"/>
      <c r="E58" s="234"/>
      <c r="F58" s="234"/>
      <c r="G58" s="234"/>
      <c r="H58" s="234"/>
      <c r="I58" s="234"/>
      <c r="J58" s="234">
        <v>0</v>
      </c>
      <c r="K58" s="234">
        <v>0</v>
      </c>
    </row>
    <row r="59" spans="1:11" s="162" customFormat="1" ht="15" thickBot="1" x14ac:dyDescent="0.35">
      <c r="A59" s="235" t="s">
        <v>65</v>
      </c>
      <c r="B59" s="236" t="s">
        <v>67</v>
      </c>
      <c r="C59" s="234">
        <f t="shared" si="0"/>
        <v>0</v>
      </c>
      <c r="D59" s="237"/>
      <c r="E59" s="237"/>
      <c r="F59" s="237"/>
      <c r="G59" s="237"/>
      <c r="H59" s="237"/>
      <c r="I59" s="237"/>
      <c r="J59" s="237">
        <v>0</v>
      </c>
      <c r="K59" s="237">
        <v>0</v>
      </c>
    </row>
    <row r="60" spans="1:11" s="162" customFormat="1" ht="15" thickBot="1" x14ac:dyDescent="0.35">
      <c r="A60" s="44" t="s">
        <v>66</v>
      </c>
      <c r="B60" s="43"/>
      <c r="C60" s="234">
        <f t="shared" si="0"/>
        <v>0</v>
      </c>
      <c r="D60" s="238"/>
      <c r="E60" s="238"/>
      <c r="F60" s="238"/>
      <c r="G60" s="238"/>
      <c r="H60" s="238"/>
      <c r="I60" s="238"/>
      <c r="J60" s="238"/>
      <c r="K60" s="238"/>
    </row>
    <row r="61" spans="1:11" s="162" customFormat="1" ht="15" thickBot="1" x14ac:dyDescent="0.35">
      <c r="A61" s="233" t="s">
        <v>68</v>
      </c>
      <c r="B61" s="18">
        <v>211</v>
      </c>
      <c r="C61" s="234">
        <f t="shared" si="0"/>
        <v>0</v>
      </c>
      <c r="D61" s="234"/>
      <c r="E61" s="234"/>
      <c r="F61" s="234"/>
      <c r="G61" s="234"/>
      <c r="H61" s="234"/>
      <c r="I61" s="234"/>
      <c r="J61" s="234">
        <v>0</v>
      </c>
      <c r="K61" s="234">
        <v>0</v>
      </c>
    </row>
    <row r="62" spans="1:11" s="162" customFormat="1" ht="15" thickBot="1" x14ac:dyDescent="0.35">
      <c r="A62" s="44" t="s">
        <v>69</v>
      </c>
      <c r="B62" s="18" t="s">
        <v>70</v>
      </c>
      <c r="C62" s="234">
        <f t="shared" si="0"/>
        <v>0</v>
      </c>
      <c r="D62" s="234"/>
      <c r="E62" s="234"/>
      <c r="F62" s="234"/>
      <c r="G62" s="234"/>
      <c r="H62" s="234"/>
      <c r="I62" s="234"/>
      <c r="J62" s="234">
        <v>0</v>
      </c>
      <c r="K62" s="234">
        <v>0</v>
      </c>
    </row>
    <row r="63" spans="1:11" s="162" customFormat="1" ht="27" thickBot="1" x14ac:dyDescent="0.35">
      <c r="A63" s="233" t="s">
        <v>71</v>
      </c>
      <c r="B63" s="18">
        <v>213</v>
      </c>
      <c r="C63" s="234">
        <f t="shared" si="0"/>
        <v>0</v>
      </c>
      <c r="D63" s="234"/>
      <c r="E63" s="234"/>
      <c r="F63" s="234"/>
      <c r="G63" s="234"/>
      <c r="H63" s="234"/>
      <c r="I63" s="234"/>
      <c r="J63" s="234">
        <v>0</v>
      </c>
      <c r="K63" s="234">
        <v>0</v>
      </c>
    </row>
    <row r="64" spans="1:11" s="162" customFormat="1" ht="27" thickBot="1" x14ac:dyDescent="0.35">
      <c r="A64" s="233" t="s">
        <v>72</v>
      </c>
      <c r="B64" s="18">
        <v>214</v>
      </c>
      <c r="C64" s="234">
        <f t="shared" si="0"/>
        <v>0</v>
      </c>
      <c r="D64" s="234"/>
      <c r="E64" s="234"/>
      <c r="F64" s="234"/>
      <c r="G64" s="234"/>
      <c r="H64" s="234"/>
      <c r="I64" s="234"/>
      <c r="J64" s="234">
        <v>0</v>
      </c>
      <c r="K64" s="234">
        <v>0</v>
      </c>
    </row>
    <row r="65" spans="1:11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1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1" s="162" customFormat="1" ht="27" thickBot="1" x14ac:dyDescent="0.35">
      <c r="A67" s="233" t="s">
        <v>75</v>
      </c>
      <c r="B67" s="18">
        <v>301</v>
      </c>
      <c r="C67" s="234">
        <f t="shared" ref="C67:C89" si="1">SUM(D67:K67)</f>
        <v>1291612.6340000001</v>
      </c>
      <c r="D67" s="239">
        <v>45818.6</v>
      </c>
      <c r="E67" s="239">
        <v>42865.78</v>
      </c>
      <c r="F67" s="239"/>
      <c r="G67" s="239">
        <f>849003.14+G70</f>
        <v>939081.36400000006</v>
      </c>
      <c r="H67" s="239">
        <f>70419.33+H70</f>
        <v>72184.08</v>
      </c>
      <c r="I67" s="239"/>
      <c r="J67" s="239">
        <v>117714.81</v>
      </c>
      <c r="K67" s="241">
        <v>73948</v>
      </c>
    </row>
    <row r="68" spans="1:11" s="162" customFormat="1" ht="53.4" thickBot="1" x14ac:dyDescent="0.35">
      <c r="A68" s="233" t="s">
        <v>300</v>
      </c>
      <c r="B68" s="18">
        <v>302</v>
      </c>
      <c r="C68" s="234">
        <f t="shared" si="1"/>
        <v>0</v>
      </c>
      <c r="D68" s="239"/>
      <c r="E68" s="239"/>
      <c r="F68" s="239"/>
      <c r="G68" s="239"/>
      <c r="H68" s="239"/>
      <c r="I68" s="239"/>
      <c r="J68" s="239"/>
      <c r="K68" s="241"/>
    </row>
    <row r="69" spans="1:11" s="162" customFormat="1" ht="53.4" thickBot="1" x14ac:dyDescent="0.35">
      <c r="A69" s="233" t="s">
        <v>301</v>
      </c>
      <c r="B69" s="18">
        <v>303</v>
      </c>
      <c r="C69" s="234">
        <f>SUM(D69:K69)</f>
        <v>97427.974000000002</v>
      </c>
      <c r="D69" s="239">
        <v>98</v>
      </c>
      <c r="E69" s="239"/>
      <c r="F69" s="239">
        <v>0</v>
      </c>
      <c r="G69" s="239">
        <v>95565.224000000002</v>
      </c>
      <c r="H69" s="239">
        <v>1764.75</v>
      </c>
      <c r="I69" s="239">
        <v>0</v>
      </c>
      <c r="J69" s="239"/>
      <c r="K69" s="241"/>
    </row>
    <row r="70" spans="1:11" s="162" customFormat="1" ht="66.599999999999994" thickBot="1" x14ac:dyDescent="0.35">
      <c r="A70" s="233" t="s">
        <v>302</v>
      </c>
      <c r="B70" s="18">
        <v>304</v>
      </c>
      <c r="C70" s="234">
        <f t="shared" si="1"/>
        <v>91940.974000000002</v>
      </c>
      <c r="D70" s="239">
        <v>98</v>
      </c>
      <c r="E70" s="239">
        <v>0</v>
      </c>
      <c r="F70" s="239">
        <v>0</v>
      </c>
      <c r="G70" s="239">
        <v>90078.224000000002</v>
      </c>
      <c r="H70" s="239">
        <v>1764.75</v>
      </c>
      <c r="I70" s="239">
        <v>0</v>
      </c>
      <c r="J70" s="239"/>
      <c r="K70" s="241"/>
    </row>
    <row r="71" spans="1:11" s="162" customFormat="1" ht="53.4" thickBot="1" x14ac:dyDescent="0.35">
      <c r="A71" s="233" t="s">
        <v>303</v>
      </c>
      <c r="B71" s="18">
        <v>305</v>
      </c>
      <c r="C71" s="234">
        <f t="shared" si="1"/>
        <v>0</v>
      </c>
      <c r="D71" s="239">
        <v>0</v>
      </c>
      <c r="E71" s="239">
        <v>0</v>
      </c>
      <c r="F71" s="239">
        <v>0</v>
      </c>
      <c r="G71" s="239"/>
      <c r="H71" s="239">
        <v>0</v>
      </c>
      <c r="I71" s="239">
        <v>0</v>
      </c>
      <c r="J71" s="239"/>
      <c r="K71" s="241">
        <v>0</v>
      </c>
    </row>
    <row r="72" spans="1:11" s="162" customFormat="1" ht="53.4" thickBot="1" x14ac:dyDescent="0.35">
      <c r="A72" s="233" t="s">
        <v>80</v>
      </c>
      <c r="B72" s="18">
        <v>306</v>
      </c>
      <c r="C72" s="234">
        <f t="shared" si="1"/>
        <v>90078.224000000002</v>
      </c>
      <c r="D72" s="260">
        <v>0</v>
      </c>
      <c r="E72" s="261">
        <v>0</v>
      </c>
      <c r="F72" s="261">
        <v>0</v>
      </c>
      <c r="G72" s="261">
        <v>90078.224000000002</v>
      </c>
      <c r="H72" s="244">
        <v>0</v>
      </c>
      <c r="I72" s="244">
        <v>0</v>
      </c>
      <c r="J72" s="244"/>
      <c r="K72" s="244"/>
    </row>
    <row r="73" spans="1:11" s="162" customFormat="1" ht="40.200000000000003" thickBot="1" x14ac:dyDescent="0.35">
      <c r="A73" s="233" t="s">
        <v>304</v>
      </c>
      <c r="B73" s="18">
        <v>307</v>
      </c>
      <c r="C73" s="234">
        <f t="shared" si="1"/>
        <v>115141.743</v>
      </c>
      <c r="D73" s="245"/>
      <c r="E73" s="245">
        <v>0</v>
      </c>
      <c r="F73" s="245">
        <v>0</v>
      </c>
      <c r="G73" s="245">
        <v>115141.743</v>
      </c>
      <c r="H73" s="244"/>
      <c r="I73" s="244"/>
      <c r="J73" s="244"/>
      <c r="K73" s="244"/>
    </row>
    <row r="74" spans="1:11" s="162" customFormat="1" ht="40.200000000000003" thickBot="1" x14ac:dyDescent="0.35">
      <c r="A74" s="233" t="s">
        <v>305</v>
      </c>
      <c r="B74" s="18">
        <v>308</v>
      </c>
      <c r="C74" s="234">
        <f t="shared" si="1"/>
        <v>37355.360000000001</v>
      </c>
      <c r="D74" s="244"/>
      <c r="E74" s="244">
        <v>0</v>
      </c>
      <c r="F74" s="244">
        <v>0</v>
      </c>
      <c r="G74" s="244">
        <v>37355.360000000001</v>
      </c>
      <c r="H74" s="244"/>
      <c r="I74" s="244"/>
      <c r="J74" s="244"/>
      <c r="K74" s="244"/>
    </row>
    <row r="75" spans="1:11" s="162" customFormat="1" ht="27" thickBot="1" x14ac:dyDescent="0.35">
      <c r="A75" s="233" t="s">
        <v>306</v>
      </c>
      <c r="B75" s="18">
        <v>309</v>
      </c>
      <c r="C75" s="234">
        <f t="shared" si="1"/>
        <v>1085259.4000000001</v>
      </c>
      <c r="D75" s="246">
        <v>41521.15</v>
      </c>
      <c r="E75" s="246">
        <v>42825.83</v>
      </c>
      <c r="F75" s="246">
        <v>0</v>
      </c>
      <c r="G75" s="246">
        <v>752731.81</v>
      </c>
      <c r="H75" s="246">
        <v>56517.8</v>
      </c>
      <c r="I75" s="246"/>
      <c r="J75" s="239">
        <v>117714.81</v>
      </c>
      <c r="K75" s="247">
        <v>73948</v>
      </c>
    </row>
    <row r="76" spans="1:11" s="162" customFormat="1" ht="53.4" thickBot="1" x14ac:dyDescent="0.35">
      <c r="A76" s="233" t="s">
        <v>307</v>
      </c>
      <c r="B76" s="18">
        <v>310</v>
      </c>
      <c r="C76" s="234">
        <f t="shared" si="1"/>
        <v>0</v>
      </c>
      <c r="D76" s="239"/>
      <c r="E76" s="239"/>
      <c r="F76" s="239">
        <v>0</v>
      </c>
      <c r="G76" s="240"/>
      <c r="H76" s="239"/>
      <c r="I76" s="239">
        <v>0</v>
      </c>
      <c r="J76" s="239"/>
      <c r="K76" s="247"/>
    </row>
    <row r="77" spans="1:11" s="162" customFormat="1" ht="40.200000000000003" thickBot="1" x14ac:dyDescent="0.35">
      <c r="A77" s="233" t="s">
        <v>308</v>
      </c>
      <c r="B77" s="18">
        <v>311</v>
      </c>
      <c r="C77" s="234">
        <f t="shared" si="1"/>
        <v>251801.63</v>
      </c>
      <c r="D77" s="239"/>
      <c r="E77" s="239">
        <v>0</v>
      </c>
      <c r="F77" s="239"/>
      <c r="G77" s="239">
        <v>251801.63</v>
      </c>
      <c r="H77" s="239"/>
      <c r="I77" s="239"/>
      <c r="J77" s="239"/>
      <c r="K77" s="247"/>
    </row>
    <row r="78" spans="1:11" s="162" customFormat="1" ht="40.200000000000003" thickBot="1" x14ac:dyDescent="0.35">
      <c r="A78" s="233" t="s">
        <v>309</v>
      </c>
      <c r="B78" s="18">
        <v>312</v>
      </c>
      <c r="C78" s="234">
        <f t="shared" si="1"/>
        <v>0</v>
      </c>
      <c r="D78" s="239"/>
      <c r="E78" s="239">
        <v>0</v>
      </c>
      <c r="F78" s="239">
        <v>0</v>
      </c>
      <c r="G78" s="239"/>
      <c r="H78" s="239"/>
      <c r="I78" s="239"/>
      <c r="J78" s="239"/>
      <c r="K78" s="247"/>
    </row>
    <row r="79" spans="1:11" s="162" customFormat="1" ht="40.200000000000003" thickBot="1" x14ac:dyDescent="0.35">
      <c r="A79" s="233" t="s">
        <v>310</v>
      </c>
      <c r="B79" s="18">
        <v>313</v>
      </c>
      <c r="C79" s="234">
        <f t="shared" ref="C79" si="2">SUM(D79:K79)</f>
        <v>1085259.4000000001</v>
      </c>
      <c r="D79" s="246">
        <v>41521.15</v>
      </c>
      <c r="E79" s="246">
        <v>42825.83</v>
      </c>
      <c r="F79" s="246">
        <v>0</v>
      </c>
      <c r="G79" s="246">
        <v>752731.81</v>
      </c>
      <c r="H79" s="246">
        <v>56517.8</v>
      </c>
      <c r="I79" s="246"/>
      <c r="J79" s="239">
        <v>117714.81</v>
      </c>
      <c r="K79" s="247">
        <v>73948</v>
      </c>
    </row>
    <row r="80" spans="1:11" s="162" customFormat="1" ht="15" thickBot="1" x14ac:dyDescent="0.35">
      <c r="A80" s="235" t="s">
        <v>289</v>
      </c>
      <c r="B80" s="236">
        <v>314</v>
      </c>
      <c r="C80" s="234">
        <f t="shared" si="1"/>
        <v>205.83500000000001</v>
      </c>
      <c r="D80" s="239">
        <v>0</v>
      </c>
      <c r="E80" s="239">
        <v>0</v>
      </c>
      <c r="F80" s="239">
        <v>0</v>
      </c>
      <c r="G80" s="239">
        <v>205.83500000000001</v>
      </c>
      <c r="H80" s="239">
        <v>0</v>
      </c>
      <c r="I80" s="239">
        <v>0</v>
      </c>
      <c r="J80" s="239">
        <v>0</v>
      </c>
      <c r="K80" s="239">
        <v>0</v>
      </c>
    </row>
    <row r="81" spans="1:11" s="162" customFormat="1" ht="15" thickBot="1" x14ac:dyDescent="0.35">
      <c r="A81" s="44" t="s">
        <v>44</v>
      </c>
      <c r="B81" s="43"/>
      <c r="C81" s="234">
        <f t="shared" si="1"/>
        <v>0</v>
      </c>
      <c r="D81" s="239"/>
      <c r="E81" s="239"/>
      <c r="F81" s="239"/>
      <c r="G81" s="239"/>
      <c r="H81" s="239"/>
      <c r="I81" s="239"/>
      <c r="J81" s="239"/>
      <c r="K81" s="239"/>
    </row>
    <row r="82" spans="1:11" s="162" customFormat="1" ht="15" thickBot="1" x14ac:dyDescent="0.35">
      <c r="A82" s="233" t="s">
        <v>88</v>
      </c>
      <c r="B82" s="18">
        <v>315</v>
      </c>
      <c r="C82" s="234">
        <f t="shared" si="1"/>
        <v>0</v>
      </c>
      <c r="D82" s="239"/>
      <c r="E82" s="239"/>
      <c r="F82" s="239"/>
      <c r="G82" s="239"/>
      <c r="H82" s="239"/>
      <c r="I82" s="239"/>
      <c r="J82" s="239"/>
      <c r="K82" s="239"/>
    </row>
    <row r="83" spans="1:11" s="162" customFormat="1" ht="27" thickBot="1" x14ac:dyDescent="0.35">
      <c r="A83" s="233" t="s">
        <v>311</v>
      </c>
      <c r="B83" s="18">
        <v>321</v>
      </c>
      <c r="C83" s="234">
        <f t="shared" si="1"/>
        <v>0</v>
      </c>
      <c r="D83" s="239"/>
      <c r="E83" s="239"/>
      <c r="F83" s="239"/>
      <c r="G83" s="239"/>
      <c r="H83" s="239"/>
      <c r="I83" s="239"/>
      <c r="J83" s="239"/>
      <c r="K83" s="239"/>
    </row>
    <row r="84" spans="1:11" s="162" customFormat="1" ht="27" thickBot="1" x14ac:dyDescent="0.35">
      <c r="A84" s="233" t="s">
        <v>312</v>
      </c>
      <c r="B84" s="18">
        <v>322</v>
      </c>
      <c r="C84" s="234">
        <f t="shared" si="1"/>
        <v>498.01307000000003</v>
      </c>
      <c r="D84" s="239"/>
      <c r="E84" s="239"/>
      <c r="F84" s="239"/>
      <c r="G84" s="239">
        <v>498.01307000000003</v>
      </c>
      <c r="H84" s="239"/>
      <c r="I84" s="239"/>
      <c r="J84" s="239"/>
      <c r="K84" s="239"/>
    </row>
    <row r="85" spans="1:11" s="162" customFormat="1" ht="15" thickBot="1" x14ac:dyDescent="0.35">
      <c r="A85" s="235" t="s">
        <v>48</v>
      </c>
      <c r="B85" s="236">
        <v>323</v>
      </c>
      <c r="C85" s="234">
        <f t="shared" si="1"/>
        <v>0</v>
      </c>
      <c r="D85" s="239"/>
      <c r="E85" s="239"/>
      <c r="F85" s="239"/>
      <c r="G85" s="239"/>
      <c r="H85" s="239"/>
      <c r="I85" s="239"/>
      <c r="J85" s="239"/>
      <c r="K85" s="239"/>
    </row>
    <row r="86" spans="1:11" s="162" customFormat="1" ht="15" thickBot="1" x14ac:dyDescent="0.35">
      <c r="A86" s="44" t="s">
        <v>49</v>
      </c>
      <c r="B86" s="43"/>
      <c r="C86" s="234">
        <f t="shared" si="1"/>
        <v>0</v>
      </c>
      <c r="D86" s="239"/>
      <c r="E86" s="239"/>
      <c r="F86" s="239"/>
      <c r="G86" s="239"/>
      <c r="H86" s="239"/>
      <c r="I86" s="239"/>
      <c r="J86" s="239"/>
      <c r="K86" s="239"/>
    </row>
    <row r="87" spans="1:11" s="162" customFormat="1" ht="15" thickBot="1" x14ac:dyDescent="0.35">
      <c r="A87" s="44" t="s">
        <v>50</v>
      </c>
      <c r="B87" s="18">
        <v>324</v>
      </c>
      <c r="C87" s="234">
        <f t="shared" si="1"/>
        <v>0</v>
      </c>
      <c r="D87" s="239"/>
      <c r="E87" s="239"/>
      <c r="F87" s="239"/>
      <c r="G87" s="239"/>
      <c r="H87" s="239"/>
      <c r="I87" s="239"/>
      <c r="J87" s="239"/>
      <c r="K87" s="239"/>
    </row>
    <row r="88" spans="1:11" s="162" customFormat="1" ht="15" thickBot="1" x14ac:dyDescent="0.35">
      <c r="A88" s="44" t="s">
        <v>51</v>
      </c>
      <c r="B88" s="18">
        <v>325</v>
      </c>
      <c r="C88" s="234">
        <f t="shared" si="1"/>
        <v>0</v>
      </c>
      <c r="D88" s="239"/>
      <c r="E88" s="239"/>
      <c r="F88" s="239"/>
      <c r="G88" s="239"/>
      <c r="H88" s="239"/>
      <c r="I88" s="239"/>
      <c r="J88" s="239"/>
      <c r="K88" s="239"/>
    </row>
    <row r="89" spans="1:11" s="162" customFormat="1" ht="15" thickBot="1" x14ac:dyDescent="0.35">
      <c r="A89" s="233" t="s">
        <v>52</v>
      </c>
      <c r="B89" s="18">
        <v>326</v>
      </c>
      <c r="C89" s="234">
        <f t="shared" si="1"/>
        <v>0</v>
      </c>
      <c r="D89" s="239"/>
      <c r="E89" s="239"/>
      <c r="F89" s="239"/>
      <c r="G89" s="239"/>
      <c r="H89" s="239"/>
      <c r="I89" s="239"/>
      <c r="J89" s="239"/>
      <c r="K89" s="239"/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s="162" customFormat="1" ht="66.599999999999994" thickBot="1" x14ac:dyDescent="0.35">
      <c r="A92" s="233" t="s">
        <v>315</v>
      </c>
      <c r="B92" s="18">
        <v>4.101</v>
      </c>
      <c r="C92" s="234">
        <f t="shared" ref="C92:C99" si="3">SUM(D92:K92)</f>
        <v>320</v>
      </c>
      <c r="D92" s="234">
        <v>1</v>
      </c>
      <c r="E92" s="234"/>
      <c r="F92" s="234"/>
      <c r="G92" s="234">
        <v>269</v>
      </c>
      <c r="H92" s="234">
        <v>50</v>
      </c>
      <c r="I92" s="234"/>
      <c r="J92" s="18"/>
      <c r="K92" s="18"/>
    </row>
    <row r="93" spans="1:11" s="162" customFormat="1" ht="79.8" thickBot="1" x14ac:dyDescent="0.35">
      <c r="A93" s="233" t="s">
        <v>316</v>
      </c>
      <c r="B93" s="18">
        <v>4.1020000000000003</v>
      </c>
      <c r="C93" s="234">
        <f t="shared" si="3"/>
        <v>0</v>
      </c>
      <c r="D93" s="234"/>
      <c r="E93" s="234"/>
      <c r="F93" s="234"/>
      <c r="G93" s="234"/>
      <c r="H93" s="234"/>
      <c r="I93" s="234"/>
      <c r="J93" s="18"/>
      <c r="K93" s="18"/>
    </row>
    <row r="94" spans="1:11" s="162" customFormat="1" ht="53.4" thickBot="1" x14ac:dyDescent="0.35">
      <c r="A94" s="233" t="s">
        <v>317</v>
      </c>
      <c r="B94" s="18">
        <v>4.1029999999999998</v>
      </c>
      <c r="C94" s="234">
        <f t="shared" si="3"/>
        <v>320</v>
      </c>
      <c r="D94" s="234">
        <v>1</v>
      </c>
      <c r="E94" s="234"/>
      <c r="F94" s="234"/>
      <c r="G94" s="234">
        <v>269</v>
      </c>
      <c r="H94" s="234">
        <v>50</v>
      </c>
      <c r="I94" s="234"/>
      <c r="J94" s="18"/>
      <c r="K94" s="18"/>
    </row>
    <row r="95" spans="1:11" s="162" customFormat="1" ht="93" thickBot="1" x14ac:dyDescent="0.35">
      <c r="A95" s="233" t="s">
        <v>318</v>
      </c>
      <c r="B95" s="18">
        <v>4.1040000000000001</v>
      </c>
      <c r="C95" s="234">
        <f t="shared" si="3"/>
        <v>0</v>
      </c>
      <c r="D95" s="234"/>
      <c r="E95" s="234"/>
      <c r="F95" s="234"/>
      <c r="G95" s="234"/>
      <c r="H95" s="234"/>
      <c r="I95" s="234"/>
      <c r="J95" s="18"/>
      <c r="K95" s="18"/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234">
        <f t="shared" si="3"/>
        <v>887</v>
      </c>
      <c r="D97" s="28">
        <v>3</v>
      </c>
      <c r="E97" s="28"/>
      <c r="F97" s="28"/>
      <c r="G97" s="28">
        <v>726</v>
      </c>
      <c r="H97" s="28">
        <v>158</v>
      </c>
      <c r="I97" s="28"/>
      <c r="J97" s="8"/>
      <c r="K97" s="8"/>
    </row>
    <row r="98" spans="1:11" ht="40.200000000000003" thickBot="1" x14ac:dyDescent="0.35">
      <c r="A98" s="10" t="s">
        <v>99</v>
      </c>
      <c r="B98" s="8">
        <v>4.202</v>
      </c>
      <c r="C98" s="234">
        <f t="shared" si="3"/>
        <v>25</v>
      </c>
      <c r="D98" s="28">
        <v>0</v>
      </c>
      <c r="E98" s="28">
        <v>0</v>
      </c>
      <c r="F98" s="28">
        <v>0</v>
      </c>
      <c r="G98" s="28"/>
      <c r="H98" s="28">
        <v>25</v>
      </c>
      <c r="I98" s="28">
        <v>0</v>
      </c>
      <c r="J98" s="8"/>
      <c r="K98" s="8"/>
    </row>
    <row r="99" spans="1:11" ht="53.4" thickBot="1" x14ac:dyDescent="0.35">
      <c r="A99" s="10" t="s">
        <v>321</v>
      </c>
      <c r="B99" s="8">
        <v>4.2030000000000003</v>
      </c>
      <c r="C99" s="234">
        <f t="shared" si="3"/>
        <v>1</v>
      </c>
      <c r="D99" s="28">
        <v>0</v>
      </c>
      <c r="E99" s="28">
        <v>0</v>
      </c>
      <c r="F99" s="28">
        <v>0</v>
      </c>
      <c r="G99" s="28"/>
      <c r="H99" s="28">
        <v>1</v>
      </c>
      <c r="I99" s="28">
        <v>0</v>
      </c>
      <c r="J99" s="8"/>
      <c r="K99" s="8"/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s="162" customFormat="1" ht="15" thickBot="1" x14ac:dyDescent="0.35">
      <c r="A102" s="233" t="s">
        <v>103</v>
      </c>
      <c r="B102" s="18">
        <v>4.3010000000000002</v>
      </c>
      <c r="C102" s="234">
        <v>1071493.5840000003</v>
      </c>
      <c r="D102" s="18"/>
      <c r="E102" s="18"/>
      <c r="F102" s="18"/>
      <c r="G102" s="18"/>
      <c r="H102" s="18"/>
      <c r="I102" s="18"/>
      <c r="J102" s="18">
        <v>0</v>
      </c>
      <c r="K102" s="18">
        <v>0</v>
      </c>
    </row>
    <row r="103" spans="1:11" s="162" customFormat="1" ht="43.8" thickBot="1" x14ac:dyDescent="0.35">
      <c r="A103" s="248" t="s">
        <v>104</v>
      </c>
      <c r="B103" s="18">
        <v>4.3019999999999996</v>
      </c>
      <c r="C103" s="234"/>
      <c r="D103" s="18"/>
      <c r="E103" s="18"/>
      <c r="F103" s="18"/>
      <c r="G103" s="18"/>
      <c r="H103" s="18"/>
      <c r="I103" s="18"/>
      <c r="J103" s="18">
        <v>0</v>
      </c>
      <c r="K103" s="18">
        <v>0</v>
      </c>
    </row>
    <row r="104" spans="1:11" s="162" customFormat="1" ht="53.4" thickBot="1" x14ac:dyDescent="0.35">
      <c r="A104" s="233" t="s">
        <v>324</v>
      </c>
      <c r="B104" s="18">
        <v>4.3029999999999999</v>
      </c>
      <c r="C104" s="234">
        <f t="shared" ref="C104:C111" si="4">SUM(D104:K104)</f>
        <v>349262.92999999993</v>
      </c>
      <c r="D104" s="234">
        <v>41.16</v>
      </c>
      <c r="E104" s="234"/>
      <c r="F104" s="234"/>
      <c r="G104" s="234">
        <v>285984.74</v>
      </c>
      <c r="H104" s="234">
        <v>63237.03</v>
      </c>
      <c r="I104" s="234"/>
      <c r="J104" s="18">
        <v>0</v>
      </c>
      <c r="K104" s="18">
        <v>0</v>
      </c>
    </row>
    <row r="105" spans="1:11" s="162" customFormat="1" ht="66.599999999999994" thickBot="1" x14ac:dyDescent="0.35">
      <c r="A105" s="233" t="s">
        <v>325</v>
      </c>
      <c r="B105" s="18">
        <v>4.3040000000000003</v>
      </c>
      <c r="C105" s="234"/>
      <c r="D105" s="234"/>
      <c r="E105" s="234"/>
      <c r="F105" s="234"/>
      <c r="G105" s="234"/>
      <c r="H105" s="234"/>
      <c r="I105" s="234">
        <v>0</v>
      </c>
      <c r="J105" s="18">
        <v>0</v>
      </c>
      <c r="K105" s="18">
        <v>0</v>
      </c>
    </row>
    <row r="106" spans="1:11" s="162" customFormat="1" ht="53.4" thickBot="1" x14ac:dyDescent="0.35">
      <c r="A106" s="233" t="s">
        <v>326</v>
      </c>
      <c r="B106" s="18">
        <v>4.3049999999999997</v>
      </c>
      <c r="C106" s="234">
        <f t="shared" si="4"/>
        <v>249168.01400000002</v>
      </c>
      <c r="D106" s="234">
        <v>40.75</v>
      </c>
      <c r="E106" s="234">
        <v>0</v>
      </c>
      <c r="F106" s="234"/>
      <c r="G106" s="234">
        <v>243430.34400000001</v>
      </c>
      <c r="H106" s="234">
        <v>5696.92</v>
      </c>
      <c r="I106" s="234">
        <v>0</v>
      </c>
      <c r="J106" s="18">
        <v>0</v>
      </c>
      <c r="K106" s="18">
        <v>0</v>
      </c>
    </row>
    <row r="107" spans="1:11" s="162" customFormat="1" x14ac:dyDescent="0.3">
      <c r="A107" s="249" t="s">
        <v>327</v>
      </c>
      <c r="B107" s="236">
        <v>4.306</v>
      </c>
      <c r="C107" s="415">
        <v>249168.01400000002</v>
      </c>
      <c r="D107" s="237"/>
      <c r="E107" s="237"/>
      <c r="F107" s="237"/>
      <c r="G107" s="237"/>
      <c r="H107" s="237"/>
      <c r="I107" s="237"/>
      <c r="J107" s="236">
        <v>0</v>
      </c>
      <c r="K107" s="236">
        <v>0</v>
      </c>
    </row>
    <row r="108" spans="1:11" s="162" customFormat="1" ht="15" thickBot="1" x14ac:dyDescent="0.35">
      <c r="A108" s="233" t="s">
        <v>109</v>
      </c>
      <c r="B108" s="43"/>
      <c r="C108" s="416"/>
      <c r="D108" s="238">
        <v>40.75</v>
      </c>
      <c r="E108" s="238">
        <v>0</v>
      </c>
      <c r="F108" s="238"/>
      <c r="G108" s="238">
        <v>243430.34400000001</v>
      </c>
      <c r="H108" s="238">
        <v>5696.92</v>
      </c>
      <c r="I108" s="238"/>
      <c r="J108" s="43"/>
      <c r="K108" s="43"/>
    </row>
    <row r="109" spans="1:11" s="162" customFormat="1" ht="15" thickBot="1" x14ac:dyDescent="0.35">
      <c r="A109" s="44" t="s">
        <v>110</v>
      </c>
      <c r="B109" s="18">
        <v>4.3070000000000004</v>
      </c>
      <c r="C109" s="234">
        <f t="shared" si="4"/>
        <v>0</v>
      </c>
      <c r="D109" s="234"/>
      <c r="E109" s="234"/>
      <c r="F109" s="234"/>
      <c r="G109" s="234"/>
      <c r="H109" s="234"/>
      <c r="I109" s="234"/>
      <c r="J109" s="18">
        <v>0</v>
      </c>
      <c r="K109" s="18">
        <v>0</v>
      </c>
    </row>
    <row r="110" spans="1:11" s="162" customFormat="1" ht="79.8" thickBot="1" x14ac:dyDescent="0.35">
      <c r="A110" s="233" t="s">
        <v>328</v>
      </c>
      <c r="B110" s="18">
        <v>4.3079999999999998</v>
      </c>
      <c r="C110" s="234">
        <f t="shared" si="4"/>
        <v>0</v>
      </c>
      <c r="D110" s="234"/>
      <c r="E110" s="234"/>
      <c r="F110" s="234"/>
      <c r="G110" s="234"/>
      <c r="H110" s="234"/>
      <c r="I110" s="234"/>
      <c r="J110" s="18">
        <v>0</v>
      </c>
      <c r="K110" s="18">
        <v>0</v>
      </c>
    </row>
    <row r="111" spans="1:11" s="162" customFormat="1" ht="15" thickBot="1" x14ac:dyDescent="0.35">
      <c r="A111" s="44" t="s">
        <v>329</v>
      </c>
      <c r="B111" s="18">
        <v>4.3090000000000002</v>
      </c>
      <c r="C111" s="234">
        <f t="shared" si="4"/>
        <v>0</v>
      </c>
      <c r="D111" s="18"/>
      <c r="E111" s="18"/>
      <c r="F111" s="18"/>
      <c r="G111" s="18"/>
      <c r="H111" s="18"/>
      <c r="I111" s="18"/>
      <c r="J111" s="18">
        <v>0</v>
      </c>
      <c r="K111" s="18">
        <v>0</v>
      </c>
    </row>
    <row r="112" spans="1:11" ht="15.6" x14ac:dyDescent="0.3">
      <c r="A112" s="19"/>
    </row>
    <row r="113" spans="1:5" ht="16.2" thickBot="1" x14ac:dyDescent="0.35">
      <c r="A113" s="288" t="s">
        <v>113</v>
      </c>
      <c r="B113" s="29"/>
      <c r="C113" s="20"/>
      <c r="D113" s="29"/>
      <c r="E113" s="20"/>
    </row>
    <row r="114" spans="1:5" ht="16.2" thickBot="1" x14ac:dyDescent="0.35">
      <c r="A114" s="288"/>
      <c r="B114" s="29"/>
      <c r="C114" s="20"/>
      <c r="D114" s="29"/>
      <c r="E114" s="20"/>
    </row>
    <row r="115" spans="1:5" ht="26.4" x14ac:dyDescent="0.3">
      <c r="A115" s="29"/>
      <c r="B115" s="21"/>
      <c r="C115" s="21" t="s">
        <v>114</v>
      </c>
      <c r="D115" s="21"/>
      <c r="E115" s="21" t="s">
        <v>115</v>
      </c>
    </row>
    <row r="116" spans="1:5" ht="15.6" x14ac:dyDescent="0.3">
      <c r="A116" s="29"/>
      <c r="B116" s="21"/>
      <c r="C116" s="21"/>
      <c r="D116" s="21"/>
      <c r="E116" s="21"/>
    </row>
    <row r="117" spans="1:5" ht="16.2" thickBot="1" x14ac:dyDescent="0.35">
      <c r="A117" s="29"/>
      <c r="B117" s="21"/>
      <c r="C117" s="21"/>
      <c r="D117" s="21"/>
      <c r="E117" s="30"/>
    </row>
    <row r="118" spans="1:5" ht="15.6" x14ac:dyDescent="0.3">
      <c r="A118" s="29"/>
      <c r="B118" s="21"/>
      <c r="C118" s="21"/>
      <c r="D118" s="21"/>
      <c r="E118" s="21" t="s">
        <v>116</v>
      </c>
    </row>
    <row r="119" spans="1:5" ht="15.6" x14ac:dyDescent="0.3">
      <c r="A119" s="19"/>
    </row>
    <row r="120" spans="1:5" ht="31.2" x14ac:dyDescent="0.3">
      <c r="A120" s="1" t="s">
        <v>117</v>
      </c>
    </row>
    <row r="121" spans="1:5" ht="15.6" x14ac:dyDescent="0.3">
      <c r="A121" s="1" t="s">
        <v>118</v>
      </c>
    </row>
    <row r="122" spans="1:5" ht="31.2" x14ac:dyDescent="0.3">
      <c r="A122" s="1" t="s">
        <v>119</v>
      </c>
    </row>
    <row r="124" spans="1:5" ht="15.6" x14ac:dyDescent="0.3">
      <c r="A124" s="19"/>
    </row>
  </sheetData>
  <mergeCells count="29">
    <mergeCell ref="A113:A114"/>
    <mergeCell ref="A96:K96"/>
    <mergeCell ref="A100:K100"/>
    <mergeCell ref="A101:K101"/>
    <mergeCell ref="A90:K90"/>
    <mergeCell ref="C107:C108"/>
    <mergeCell ref="A65:K65"/>
    <mergeCell ref="A66:K66"/>
    <mergeCell ref="A91:K91"/>
    <mergeCell ref="A48:K48"/>
    <mergeCell ref="A21:K21"/>
    <mergeCell ref="A22:K22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A1:K1"/>
    <mergeCell ref="A2:K2"/>
    <mergeCell ref="A3:K3"/>
    <mergeCell ref="A5:K5"/>
    <mergeCell ref="A6:K6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46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view="pageBreakPreview" topLeftCell="A67" zoomScale="80" zoomScaleNormal="100" zoomScaleSheetLayoutView="80" workbookViewId="0">
      <selection activeCell="K75" sqref="K75"/>
    </sheetView>
  </sheetViews>
  <sheetFormatPr defaultRowHeight="14.4" x14ac:dyDescent="0.3"/>
  <cols>
    <col min="1" max="1" width="41.6640625" customWidth="1"/>
    <col min="2" max="2" width="12.109375" customWidth="1"/>
    <col min="3" max="3" width="15.5546875" customWidth="1"/>
    <col min="4" max="6" width="12.109375" customWidth="1"/>
    <col min="7" max="7" width="14" customWidth="1"/>
    <col min="8" max="9" width="12.109375" customWidth="1"/>
    <col min="10" max="11" width="15.88671875" customWidth="1"/>
    <col min="12" max="13" width="12.88671875" bestFit="1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15.6" x14ac:dyDescent="0.3">
      <c r="A11" s="3" t="s">
        <v>8</v>
      </c>
      <c r="B11" s="3"/>
    </row>
    <row r="12" spans="1:11" ht="62.4" x14ac:dyDescent="0.3">
      <c r="A12" s="3" t="s">
        <v>9</v>
      </c>
      <c r="B12" s="23"/>
      <c r="C12" s="24"/>
      <c r="D12" s="24"/>
      <c r="E12" s="24"/>
      <c r="F12" s="24"/>
      <c r="G12" s="24"/>
      <c r="H12" s="24"/>
      <c r="I12" s="24"/>
      <c r="J12" s="24"/>
      <c r="K12" s="26"/>
    </row>
    <row r="13" spans="1:11" ht="15.6" x14ac:dyDescent="0.3">
      <c r="A13" s="3"/>
      <c r="B13" s="4"/>
      <c r="K13" s="26"/>
    </row>
    <row r="14" spans="1:11" ht="15.6" x14ac:dyDescent="0.3">
      <c r="A14" s="3" t="s">
        <v>10</v>
      </c>
      <c r="B14" s="25"/>
      <c r="C14" s="24"/>
      <c r="D14" s="24"/>
      <c r="E14" s="24"/>
      <c r="F14" s="24"/>
      <c r="G14" s="24"/>
      <c r="H14" s="24"/>
      <c r="I14" s="24"/>
      <c r="J14" s="24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3" thickBot="1" x14ac:dyDescent="0.35">
      <c r="A19" s="265"/>
      <c r="B19" s="265"/>
      <c r="C19" s="7"/>
      <c r="D19" s="8" t="s">
        <v>22</v>
      </c>
      <c r="E19" s="8" t="s">
        <v>23</v>
      </c>
      <c r="F19" s="8" t="s">
        <v>24</v>
      </c>
      <c r="G19" s="265"/>
      <c r="H19" s="265"/>
      <c r="I19" s="265"/>
      <c r="J19" s="8" t="s">
        <v>25</v>
      </c>
      <c r="K19" s="8" t="s">
        <v>26</v>
      </c>
    </row>
    <row r="20" spans="1:11" ht="15" thickBot="1" x14ac:dyDescent="0.35">
      <c r="A20" s="9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x14ac:dyDescent="0.3">
      <c r="A21" s="279" t="s">
        <v>27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s="255" customFormat="1" ht="53.4" thickBot="1" x14ac:dyDescent="0.35">
      <c r="A23" s="252" t="s">
        <v>29</v>
      </c>
      <c r="B23" s="253">
        <v>101</v>
      </c>
      <c r="C23" s="256">
        <f>SUM(D23:K23)</f>
        <v>7080</v>
      </c>
      <c r="D23" s="256">
        <f>SUM('АГ ЧР'!D23,'ГК ЧС'!D23,Госветслужба!D23,Госжилинспекция!D23,Госкомимущество!D23,Гостехнадзор!D23,ГС!D23,'гс по тарифам'!D23,КСП!D23,мининформ!D23,минкультуры!D23,Минобразования!D23,Минприроды!D23,Минсельхоз!D23,минспорта!D23,минстрой!D23,минтранс!D23,Минтруд!D23,Минфин!D23,минэк!D23,минюст!D23,ЦИК!D23,Минздрав!D23)</f>
        <v>11</v>
      </c>
      <c r="E23" s="256">
        <f>SUM('АГ ЧР'!E23,'ГК ЧС'!E23,Госветслужба!E23,Госжилинспекция!E23,Госкомимущество!E23,Гостехнадзор!E23,ГС!E23,'гс по тарифам'!E23,КСП!E23,мининформ!E23,минкультуры!E23,Минобразования!E23,Минприроды!E23,Минсельхоз!E23,минспорта!E23,минстрой!E23,минтранс!E23,Минтруд!E23,Минфин!E23,минэк!E23,минюст!E23,ЦИК!E23,Минздрав!E23)</f>
        <v>1</v>
      </c>
      <c r="F23" s="256">
        <f>SUM('АГ ЧР'!F23,'ГК ЧС'!F23,Госветслужба!F23,Госжилинспекция!F23,Госкомимущество!F23,Гостехнадзор!F23,ГС!F23,'гс по тарифам'!F23,КСП!F23,мининформ!F23,минкультуры!F23,Минобразования!F23,Минприроды!F23,Минсельхоз!F23,минспорта!F23,минстрой!F23,минтранс!F23,Минтруд!F23,Минфин!F23,минэк!F23,минюст!F23,ЦИК!F23,Минздрав!F23)</f>
        <v>0</v>
      </c>
      <c r="G23" s="256">
        <f>SUM('АГ ЧР'!G23,'ГК ЧС'!G23,Госветслужба!G23,Госжилинспекция!G23,Госкомимущество!G23,Гостехнадзор!G23,ГС!G23,'гс по тарифам'!G23,КСП!G23,мининформ!G23,минкультуры!G23,Минобразования!G23,Минприроды!G23,Минсельхоз!G23,минспорта!G23,минстрой!G23,минтранс!G23,Минтруд!G23,Минфин!G23,минэк!G23,минюст!G23,ЦИК!G23,Минздрав!G23)</f>
        <v>1058</v>
      </c>
      <c r="H23" s="256">
        <f>SUM('АГ ЧР'!H23,'ГК ЧС'!H23,Госветслужба!H23,Госжилинспекция!H23,Госкомимущество!H23,Гостехнадзор!H23,ГС!H23,'гс по тарифам'!H23,КСП!H23,мининформ!H23,минкультуры!H23,Минобразования!H23,Минприроды!H23,Минсельхоз!H23,минспорта!H23,минстрой!H23,минтранс!H23,Минтруд!H23,Минфин!H23,минэк!H23,минюст!H23,ЦИК!H23,Минздрав!H23)</f>
        <v>500</v>
      </c>
      <c r="I23" s="256">
        <f>SUM('АГ ЧР'!I23,'ГК ЧС'!I23,Госветслужба!I23,Госжилинспекция!I23,Госкомимущество!I23,Гостехнадзор!I23,ГС!I23,'гс по тарифам'!I23,КСП!I23,мининформ!I23,минкультуры!I23,Минобразования!I23,Минприроды!I23,Минсельхоз!I23,минспорта!I23,минстрой!I23,минтранс!I23,Минтруд!I23,Минфин!I23,минэк!I23,минюст!I23,ЦИК!I23,Минздрав!I23)</f>
        <v>0</v>
      </c>
      <c r="J23" s="256">
        <f>SUM('АГ ЧР'!J23,'ГК ЧС'!J23,Госветслужба!J23,Госжилинспекция!J23,Госкомимущество!J23,Гостехнадзор!J23,ГС!J23,'гс по тарифам'!J23,КСП!J23,мининформ!J23,минкультуры!J23,Минобразования!J23,Минприроды!J23,Минсельхоз!J23,минспорта!J23,минстрой!J23,минтранс!J23,Минтруд!J23,Минфин!J23,минэк!J23,минюст!J23,ЦИК!J23,Минздрав!J23)</f>
        <v>1064</v>
      </c>
      <c r="K23" s="256">
        <f>SUM('АГ ЧР'!K23,'ГК ЧС'!K23,Госветслужба!K23,Госжилинспекция!K23,Госкомимущество!K23,Гостехнадзор!K23,ГС!K23,'гс по тарифам'!K23,КСП!K23,мининформ!K23,минкультуры!K23,Минобразования!K23,Минприроды!K23,Минсельхоз!K23,минспорта!K23,минстрой!K23,минтранс!K23,Минтруд!K23,Минфин!K23,минэк!K23,минюст!K23,ЦИК!K23,Минздрав!K23)</f>
        <v>4446</v>
      </c>
    </row>
    <row r="24" spans="1:11" ht="40.200000000000003" thickBot="1" x14ac:dyDescent="0.35">
      <c r="A24" s="10" t="s">
        <v>30</v>
      </c>
      <c r="B24" s="8">
        <v>102</v>
      </c>
      <c r="C24" s="256">
        <f t="shared" ref="C24:C47" si="0">SUM(D24:K24)</f>
        <v>0</v>
      </c>
      <c r="D24" s="250">
        <f>SUM('АГ ЧР'!D24,'ГК ЧС'!D24,Госветслужба!D24,Госжилинспекция!D24,Госкомимущество!D24,Гостехнадзор!D24,ГС!D24,'гс по тарифам'!D24,КСП!D24,мининформ!D24,минкультуры!D24,Минобразования!D24,Минприроды!D24,Минсельхоз!D24,минспорта!D24,минстрой!D24,минтранс!D24,Минтруд!D24,Минфин!D24,минэк!D24,минюст!D24,ЦИК!D24,Минздрав!D24)</f>
        <v>0</v>
      </c>
      <c r="E24" s="250">
        <f>SUM('АГ ЧР'!E24,'ГК ЧС'!E24,Госветслужба!E24,Госжилинспекция!E24,Госкомимущество!E24,Гостехнадзор!E24,ГС!E24,'гс по тарифам'!E24,КСП!E24,мининформ!E24,минкультуры!E24,Минобразования!E24,Минприроды!E24,Минсельхоз!E24,минспорта!E24,минстрой!E24,минтранс!E24,Минтруд!E24,Минфин!E24,минэк!E24,минюст!E24,ЦИК!E24,Минздрав!E24)</f>
        <v>0</v>
      </c>
      <c r="F24" s="250">
        <f>SUM('АГ ЧР'!F24,'ГК ЧС'!F24,Госветслужба!F24,Госжилинспекция!F24,Госкомимущество!F24,Гостехнадзор!F24,ГС!F24,'гс по тарифам'!F24,КСП!F24,мининформ!F24,минкультуры!F24,Минобразования!F24,Минприроды!F24,Минсельхоз!F24,минспорта!F24,минстрой!F24,минтранс!F24,Минтруд!F24,Минфин!F24,минэк!F24,минюст!F24,ЦИК!F24,Минздрав!F24)</f>
        <v>0</v>
      </c>
      <c r="G24" s="250">
        <f>SUM('АГ ЧР'!G24,'ГК ЧС'!G24,Госветслужба!G24,Госжилинспекция!G24,Госкомимущество!G24,Гостехнадзор!G24,ГС!G24,'гс по тарифам'!G24,КСП!G24,мининформ!G24,минкультуры!G24,Минобразования!G24,Минприроды!G24,Минсельхоз!G24,минспорта!G24,минстрой!G24,минтранс!G24,Минтруд!G24,Минфин!G24,минэк!G24,минюст!G24,ЦИК!G24,Минздрав!G24)</f>
        <v>0</v>
      </c>
      <c r="H24" s="250">
        <f>SUM('АГ ЧР'!H24,'ГК ЧС'!H24,Госветслужба!H24,Госжилинспекция!H24,Госкомимущество!H24,Гостехнадзор!H24,ГС!H24,'гс по тарифам'!H24,КСП!H24,мининформ!H24,минкультуры!H24,Минобразования!H24,Минприроды!H24,Минсельхоз!H24,минспорта!H24,минстрой!H24,минтранс!H24,Минтруд!H24,Минфин!H24,минэк!H24,минюст!H24,ЦИК!H24,Минздрав!H24)</f>
        <v>0</v>
      </c>
      <c r="I24" s="250">
        <f>SUM('АГ ЧР'!I24,'ГК ЧС'!I24,Госветслужба!I24,Госжилинспекция!I24,Госкомимущество!I24,Гостехнадзор!I24,ГС!I24,'гс по тарифам'!I24,КСП!I24,мининформ!I24,минкультуры!I24,Минобразования!I24,Минприроды!I24,Минсельхоз!I24,минспорта!I24,минстрой!I24,минтранс!I24,Минтруд!I24,Минфин!I24,минэк!I24,минюст!I24,ЦИК!I24,Минздрав!I24)</f>
        <v>0</v>
      </c>
      <c r="J24" s="250">
        <f>SUM('АГ ЧР'!J24,'ГК ЧС'!J24,Госветслужба!J24,Госжилинспекция!J24,Госкомимущество!J24,Гостехнадзор!J24,ГС!J24,'гс по тарифам'!J24,КСП!J24,мининформ!J24,минкультуры!J24,Минобразования!J24,Минприроды!J24,Минсельхоз!J24,минспорта!J24,минстрой!J24,минтранс!J24,Минтруд!J24,Минфин!J24,минэк!J24,минюст!J24,ЦИК!J24,Минздрав!J24)</f>
        <v>0</v>
      </c>
      <c r="K24" s="250">
        <f>SUM('АГ ЧР'!K24,'ГК ЧС'!K24,Госветслужба!K24,Госжилинспекция!K24,Госкомимущество!K24,Гостехнадзор!K24,ГС!K24,'гс по тарифам'!K24,КСП!K24,мининформ!K24,минкультуры!K24,Минобразования!K24,Минприроды!K24,Минсельхоз!K24,минспорта!K24,минстрой!K24,минтранс!K24,Минтруд!K24,Минфин!K24,минэк!K24,минюст!K24,ЦИК!K24,Минздрав!K24)</f>
        <v>0</v>
      </c>
    </row>
    <row r="25" spans="1:11" ht="40.200000000000003" thickBot="1" x14ac:dyDescent="0.35">
      <c r="A25" s="10" t="s">
        <v>31</v>
      </c>
      <c r="B25" s="8">
        <v>103</v>
      </c>
      <c r="C25" s="256">
        <f t="shared" si="0"/>
        <v>96</v>
      </c>
      <c r="D25" s="250">
        <f>SUM('АГ ЧР'!D25,'ГК ЧС'!D25,Госветслужба!D25,Госжилинспекция!D25,Госкомимущество!D25,Гостехнадзор!D25,ГС!D25,'гс по тарифам'!D25,КСП!D25,мининформ!D25,минкультуры!D25,Минобразования!D25,Минприроды!D25,Минсельхоз!D25,минспорта!D25,минстрой!D25,минтранс!D25,Минтруд!D25,Минфин!D25,минэк!D25,минюст!D25,ЦИК!D25,Минздрав!D25)</f>
        <v>1</v>
      </c>
      <c r="E25" s="250">
        <f>SUM('АГ ЧР'!E25,'ГК ЧС'!E25,Госветслужба!E25,Госжилинспекция!E25,Госкомимущество!E25,Гостехнадзор!E25,ГС!E25,'гс по тарифам'!E25,КСП!E25,мининформ!E25,минкультуры!E25,Минобразования!E25,Минприроды!E25,Минсельхоз!E25,минспорта!E25,минстрой!E25,минтранс!E25,Минтруд!E25,Минфин!E25,минэк!E25,минюст!E25,ЦИК!E25,Минздрав!E25)</f>
        <v>1</v>
      </c>
      <c r="F25" s="250">
        <f>SUM('АГ ЧР'!F25,'ГК ЧС'!F25,Госветслужба!F25,Госжилинспекция!F25,Госкомимущество!F25,Гостехнадзор!F25,ГС!F25,'гс по тарифам'!F25,КСП!F25,мининформ!F25,минкультуры!F25,Минобразования!F25,Минприроды!F25,Минсельхоз!F25,минспорта!F25,минстрой!F25,минтранс!F25,Минтруд!F25,Минфин!F25,минэк!F25,минюст!F25,ЦИК!F25,Минздрав!F25)</f>
        <v>0</v>
      </c>
      <c r="G25" s="250">
        <f>SUM('АГ ЧР'!G25,'ГК ЧС'!G25,Госветслужба!G25,Госжилинспекция!G25,Госкомимущество!G25,Гостехнадзор!G25,ГС!G25,'гс по тарифам'!G25,КСП!G25,мининформ!G25,минкультуры!G25,Минобразования!G25,Минприроды!G25,Минсельхоз!G25,минспорта!G25,минстрой!G25,минтранс!G25,Минтруд!G25,Минфин!G25,минэк!G25,минюст!G25,ЦИК!G25,Минздрав!G25)</f>
        <v>76</v>
      </c>
      <c r="H25" s="250">
        <f>SUM('АГ ЧР'!H25,'ГК ЧС'!H25,Госветслужба!H25,Госжилинспекция!H25,Госкомимущество!H25,Гостехнадзор!H25,ГС!H25,'гс по тарифам'!H25,КСП!H25,мининформ!H25,минкультуры!H25,Минобразования!H25,Минприроды!H25,Минсельхоз!H25,минспорта!H25,минстрой!H25,минтранс!H25,Минтруд!H25,Минфин!H25,минэк!H25,минюст!H25,ЦИК!H25,Минздрав!H25)</f>
        <v>18</v>
      </c>
      <c r="I25" s="250">
        <f>SUM('АГ ЧР'!I25,'ГК ЧС'!I25,Госветслужба!I25,Госжилинспекция!I25,Госкомимущество!I25,Гостехнадзор!I25,ГС!I25,'гс по тарифам'!I25,КСП!I25,мининформ!I25,минкультуры!I25,Минобразования!I25,Минприроды!I25,Минсельхоз!I25,минспорта!I25,минстрой!I25,минтранс!I25,Минтруд!I25,Минфин!I25,минэк!I25,минюст!I25,ЦИК!I25,Минздрав!I25)</f>
        <v>0</v>
      </c>
      <c r="J25" s="250">
        <f>SUM('АГ ЧР'!J25,'ГК ЧС'!J25,Госветслужба!J25,Госжилинспекция!J25,Госкомимущество!J25,Гостехнадзор!J25,ГС!J25,'гс по тарифам'!J25,КСП!J25,мининформ!J25,минкультуры!J25,Минобразования!J25,Минприроды!J25,Минсельхоз!J25,минспорта!J25,минстрой!J25,минтранс!J25,Минтруд!J25,Минфин!J25,минэк!J25,минюст!J25,ЦИК!J25,Минздрав!J25)</f>
        <v>0</v>
      </c>
      <c r="K25" s="250">
        <f>SUM('АГ ЧР'!K25,'ГК ЧС'!K25,Госветслужба!K25,Госжилинспекция!K25,Госкомимущество!K25,Гостехнадзор!K25,ГС!K25,'гс по тарифам'!K25,КСП!K25,мининформ!K25,минкультуры!K25,Минобразования!K25,Минприроды!K25,Минсельхоз!K25,минспорта!K25,минстрой!K25,минтранс!K25,Минтруд!K25,Минфин!K25,минэк!K25,минюст!K25,ЦИК!K25,Минздрав!K25)</f>
        <v>0</v>
      </c>
    </row>
    <row r="26" spans="1:11" ht="53.4" thickBot="1" x14ac:dyDescent="0.35">
      <c r="A26" s="10" t="s">
        <v>32</v>
      </c>
      <c r="B26" s="8">
        <v>104</v>
      </c>
      <c r="C26" s="256">
        <f t="shared" si="0"/>
        <v>49</v>
      </c>
      <c r="D26" s="250">
        <f>SUM('АГ ЧР'!D26,'ГК ЧС'!D26,Госветслужба!D26,Госжилинспекция!D26,Госкомимущество!D26,Гостехнадзор!D26,ГС!D26,'гс по тарифам'!D26,КСП!D26,мининформ!D26,минкультуры!D26,Минобразования!D26,Минприроды!D26,Минсельхоз!D26,минспорта!D26,минстрой!D26,минтранс!D26,Минтруд!D26,Минфин!D26,минэк!D26,минюст!D26,ЦИК!D26,Минздрав!D26)</f>
        <v>0</v>
      </c>
      <c r="E26" s="250">
        <f>SUM('АГ ЧР'!E26,'ГК ЧС'!E26,Госветслужба!E26,Госжилинспекция!E26,Госкомимущество!E26,Гостехнадзор!E26,ГС!E26,'гс по тарифам'!E26,КСП!E26,мининформ!E26,минкультуры!E26,Минобразования!E26,Минприроды!E26,Минсельхоз!E26,минспорта!E26,минстрой!E26,минтранс!E26,Минтруд!E26,Минфин!E26,минэк!E26,минюст!E26,ЦИК!E26,Минздрав!E26)</f>
        <v>0</v>
      </c>
      <c r="F26" s="250">
        <f>SUM('АГ ЧР'!F26,'ГК ЧС'!F26,Госветслужба!F26,Госжилинспекция!F26,Госкомимущество!F26,Гостехнадзор!F26,ГС!F26,'гс по тарифам'!F26,КСП!F26,мининформ!F26,минкультуры!F26,Минобразования!F26,Минприроды!F26,Минсельхоз!F26,минспорта!F26,минстрой!F26,минтранс!F26,Минтруд!F26,Минфин!F26,минэк!F26,минюст!F26,ЦИК!F26,Минздрав!F26)</f>
        <v>0</v>
      </c>
      <c r="G26" s="250">
        <f>SUM('АГ ЧР'!G26,'ГК ЧС'!G26,Госветслужба!G26,Госжилинспекция!G26,Госкомимущество!G26,Гостехнадзор!G26,ГС!G26,'гс по тарифам'!G26,КСП!G26,мининформ!G26,минкультуры!G26,Минобразования!G26,Минприроды!G26,Минсельхоз!G26,минспорта!G26,минстрой!G26,минтранс!G26,Минтруд!G26,Минфин!G26,минэк!G26,минюст!G26,ЦИК!G26,Минздрав!G26)</f>
        <v>39</v>
      </c>
      <c r="H26" s="250">
        <f>SUM('АГ ЧР'!H26,'ГК ЧС'!H26,Госветслужба!H26,Госжилинспекция!H26,Госкомимущество!H26,Гостехнадзор!H26,ГС!H26,'гс по тарифам'!H26,КСП!H26,мининформ!H26,минкультуры!H26,Минобразования!H26,Минприроды!H26,Минсельхоз!H26,минспорта!H26,минстрой!H26,минтранс!H26,Минтруд!H26,Минфин!H26,минэк!H26,минюст!H26,ЦИК!H26,Минздрав!H26)</f>
        <v>10</v>
      </c>
      <c r="I26" s="250">
        <f>SUM('АГ ЧР'!I26,'ГК ЧС'!I26,Госветслужба!I26,Госжилинспекция!I26,Госкомимущество!I26,Гостехнадзор!I26,ГС!I26,'гс по тарифам'!I26,КСП!I26,мининформ!I26,минкультуры!I26,Минобразования!I26,Минприроды!I26,Минсельхоз!I26,минспорта!I26,минстрой!I26,минтранс!I26,Минтруд!I26,Минфин!I26,минэк!I26,минюст!I26,ЦИК!I26,Минздрав!I26)</f>
        <v>0</v>
      </c>
      <c r="J26" s="250">
        <f>SUM('АГ ЧР'!J26,'ГК ЧС'!J26,Госветслужба!J26,Госжилинспекция!J26,Госкомимущество!J26,Гостехнадзор!J26,ГС!J26,'гс по тарифам'!J26,КСП!J26,мининформ!J26,минкультуры!J26,Минобразования!J26,Минприроды!J26,Минсельхоз!J26,минспорта!J26,минстрой!J26,минтранс!J26,Минтруд!J26,Минфин!J26,минэк!J26,минюст!J26,ЦИК!J26,Минздрав!J26)</f>
        <v>0</v>
      </c>
      <c r="K26" s="250">
        <f>SUM('АГ ЧР'!K26,'ГК ЧС'!K26,Госветслужба!K26,Госжилинспекция!K26,Госкомимущество!K26,Гостехнадзор!K26,ГС!K26,'гс по тарифам'!K26,КСП!K26,мининформ!K26,минкультуры!K26,Минобразования!K26,Минприроды!K26,Минсельхоз!K26,минспорта!K26,минстрой!K26,минтранс!K26,Минтруд!K26,Минфин!K26,минэк!K26,минюст!K26,ЦИК!K26,Минздрав!K26)</f>
        <v>0</v>
      </c>
    </row>
    <row r="27" spans="1:11" ht="66.599999999999994" thickBot="1" x14ac:dyDescent="0.35">
      <c r="A27" s="10" t="s">
        <v>33</v>
      </c>
      <c r="B27" s="8">
        <v>105</v>
      </c>
      <c r="C27" s="256">
        <f t="shared" si="0"/>
        <v>2</v>
      </c>
      <c r="D27" s="250">
        <f>SUM('АГ ЧР'!D27,'ГК ЧС'!D27,Госветслужба!D27,Госжилинспекция!D27,Госкомимущество!D27,Гостехнадзор!D27,ГС!D27,'гс по тарифам'!D27,КСП!D27,мининформ!D27,минкультуры!D27,Минобразования!D27,Минприроды!D27,Минсельхоз!D27,минспорта!D27,минстрой!D27,минтранс!D27,Минтруд!D27,Минфин!D27,минэк!D27,минюст!D27,ЦИК!D27,Минздрав!D27)</f>
        <v>0</v>
      </c>
      <c r="E27" s="250">
        <f>SUM('АГ ЧР'!E27,'ГК ЧС'!E27,Госветслужба!E27,Госжилинспекция!E27,Госкомимущество!E27,Гостехнадзор!E27,ГС!E27,'гс по тарифам'!E27,КСП!E27,мининформ!E27,минкультуры!E27,Минобразования!E27,Минприроды!E27,Минсельхоз!E27,минспорта!E27,минстрой!E27,минтранс!E27,Минтруд!E27,Минфин!E27,минэк!E27,минюст!E27,ЦИК!E27,Минздрав!E27)</f>
        <v>0</v>
      </c>
      <c r="F27" s="250">
        <f>SUM('АГ ЧР'!F27,'ГК ЧС'!F27,Госветслужба!F27,Госжилинспекция!F27,Госкомимущество!F27,Гостехнадзор!F27,ГС!F27,'гс по тарифам'!F27,КСП!F27,мининформ!F27,минкультуры!F27,Минобразования!F27,Минприроды!F27,Минсельхоз!F27,минспорта!F27,минстрой!F27,минтранс!F27,Минтруд!F27,Минфин!F27,минэк!F27,минюст!F27,ЦИК!F27,Минздрав!F27)</f>
        <v>0</v>
      </c>
      <c r="G27" s="250">
        <f>SUM('АГ ЧР'!G27,'ГК ЧС'!G27,Госветслужба!G27,Госжилинспекция!G27,Госкомимущество!G27,Гостехнадзор!G27,ГС!G27,'гс по тарифам'!G27,КСП!G27,мининформ!G27,минкультуры!G27,Минобразования!G27,Минприроды!G27,Минсельхоз!G27,минспорта!G27,минстрой!G27,минтранс!G27,Минтруд!G27,Минфин!G27,минэк!G27,минюст!G27,ЦИК!G27,Минздрав!G27)</f>
        <v>2</v>
      </c>
      <c r="H27" s="250">
        <f>SUM('АГ ЧР'!H27,'ГК ЧС'!H27,Госветслужба!H27,Госжилинспекция!H27,Госкомимущество!H27,Гостехнадзор!H27,ГС!H27,'гс по тарифам'!H27,КСП!H27,мининформ!H27,минкультуры!H27,Минобразования!H27,Минприроды!H27,Минсельхоз!H27,минспорта!H27,минстрой!H27,минтранс!H27,Минтруд!H27,Минфин!H27,минэк!H27,минюст!H27,ЦИК!H27,Минздрав!H27)</f>
        <v>0</v>
      </c>
      <c r="I27" s="250">
        <f>SUM('АГ ЧР'!I27,'ГК ЧС'!I27,Госветслужба!I27,Госжилинспекция!I27,Госкомимущество!I27,Гостехнадзор!I27,ГС!I27,'гс по тарифам'!I27,КСП!I27,мининформ!I27,минкультуры!I27,Минобразования!I27,Минприроды!I27,Минсельхоз!I27,минспорта!I27,минстрой!I27,минтранс!I27,Минтруд!I27,Минфин!I27,минэк!I27,минюст!I27,ЦИК!I27,Минздрав!I27)</f>
        <v>0</v>
      </c>
      <c r="J27" s="250">
        <f>SUM('АГ ЧР'!J27,'ГК ЧС'!J27,Госветслужба!J27,Госжилинспекция!J27,Госкомимущество!J27,Гостехнадзор!J27,ГС!J27,'гс по тарифам'!J27,КСП!J27,мининформ!J27,минкультуры!J27,Минобразования!J27,Минприроды!J27,Минсельхоз!J27,минспорта!J27,минстрой!J27,минтранс!J27,Минтруд!J27,Минфин!J27,минэк!J27,минюст!J27,ЦИК!J27,Минздрав!J27)</f>
        <v>0</v>
      </c>
      <c r="K27" s="250">
        <f>SUM('АГ ЧР'!K27,'ГК ЧС'!K27,Госветслужба!K27,Госжилинспекция!K27,Госкомимущество!K27,Гостехнадзор!K27,ГС!K27,'гс по тарифам'!K27,КСП!K27,мининформ!K27,минкультуры!K27,Минобразования!K27,Минприроды!K27,Минсельхоз!K27,минспорта!K27,минстрой!K27,минтранс!K27,Минтруд!K27,Минфин!K27,минэк!K27,минюст!K27,ЦИК!K27,Минздрав!K27)</f>
        <v>0</v>
      </c>
    </row>
    <row r="28" spans="1:11" ht="53.4" thickBot="1" x14ac:dyDescent="0.35">
      <c r="A28" s="10" t="s">
        <v>34</v>
      </c>
      <c r="B28" s="8">
        <v>106</v>
      </c>
      <c r="C28" s="256">
        <f t="shared" si="0"/>
        <v>42</v>
      </c>
      <c r="D28" s="250">
        <f>SUM('АГ ЧР'!D28,'ГК ЧС'!D28,Госветслужба!D28,Госжилинспекция!D28,Госкомимущество!D28,Гостехнадзор!D28,ГС!D28,'гс по тарифам'!D28,КСП!D28,мининформ!D28,минкультуры!D28,Минобразования!D28,Минприроды!D28,Минсельхоз!D28,минспорта!D28,минстрой!D28,минтранс!D28,Минтруд!D28,Минфин!D28,минэк!D28,минюст!D28,ЦИК!D28,Минздрав!D28)</f>
        <v>0</v>
      </c>
      <c r="E28" s="250">
        <f>SUM('АГ ЧР'!E28,'ГК ЧС'!E28,Госветслужба!E28,Госжилинспекция!E28,Госкомимущество!E28,Гостехнадзор!E28,ГС!E28,'гс по тарифам'!E28,КСП!E28,мининформ!E28,минкультуры!E28,Минобразования!E28,Минприроды!E28,Минсельхоз!E28,минспорта!E28,минстрой!E28,минтранс!E28,Минтруд!E28,Минфин!E28,минэк!E28,минюст!E28,ЦИК!E28,Минздрав!E28)</f>
        <v>0</v>
      </c>
      <c r="F28" s="250">
        <f>SUM('АГ ЧР'!F28,'ГК ЧС'!F28,Госветслужба!F28,Госжилинспекция!F28,Госкомимущество!F28,Гостехнадзор!F28,ГС!F28,'гс по тарифам'!F28,КСП!F28,мининформ!F28,минкультуры!F28,Минобразования!F28,Минприроды!F28,Минсельхоз!F28,минспорта!F28,минстрой!F28,минтранс!F28,Минтруд!F28,Минфин!F28,минэк!F28,минюст!F28,ЦИК!F28,Минздрав!F28)</f>
        <v>0</v>
      </c>
      <c r="G28" s="250">
        <f>SUM('АГ ЧР'!G28,'ГК ЧС'!G28,Госветслужба!G28,Госжилинспекция!G28,Госкомимущество!G28,Гостехнадзор!G28,ГС!G28,'гс по тарифам'!G28,КСП!G28,мининформ!G28,минкультуры!G28,Минобразования!G28,Минприроды!G28,Минсельхоз!G28,минспорта!G28,минстрой!G28,минтранс!G28,Минтруд!G28,Минфин!G28,минэк!G28,минюст!G28,ЦИК!G28,Минздрав!G28)</f>
        <v>32</v>
      </c>
      <c r="H28" s="250">
        <f>SUM('АГ ЧР'!H28,'ГК ЧС'!H28,Госветслужба!H28,Госжилинспекция!H28,Госкомимущество!H28,Гостехнадзор!H28,ГС!H28,'гс по тарифам'!H28,КСП!H28,мининформ!H28,минкультуры!H28,Минобразования!H28,Минприроды!H28,Минсельхоз!H28,минспорта!H28,минстрой!H28,минтранс!H28,Минтруд!H28,Минфин!H28,минэк!H28,минюст!H28,ЦИК!H28,Минздрав!H28)</f>
        <v>10</v>
      </c>
      <c r="I28" s="250">
        <f>SUM('АГ ЧР'!I28,'ГК ЧС'!I28,Госветслужба!I28,Госжилинспекция!I28,Госкомимущество!I28,Гостехнадзор!I28,ГС!I28,'гс по тарифам'!I28,КСП!I28,мининформ!I28,минкультуры!I28,Минобразования!I28,Минприроды!I28,Минсельхоз!I28,минспорта!I28,минстрой!I28,минтранс!I28,Минтруд!I28,Минфин!I28,минэк!I28,минюст!I28,ЦИК!I28,Минздрав!I28)</f>
        <v>0</v>
      </c>
      <c r="J28" s="250">
        <f>SUM('АГ ЧР'!J28,'ГК ЧС'!J28,Госветслужба!J28,Госжилинспекция!J28,Госкомимущество!J28,Гостехнадзор!J28,ГС!J28,'гс по тарифам'!J28,КСП!J28,мининформ!J28,минкультуры!J28,Минобразования!J28,Минприроды!J28,Минсельхоз!J28,минспорта!J28,минстрой!J28,минтранс!J28,Минтруд!J28,Минфин!J28,минэк!J28,минюст!J28,ЦИК!J28,Минздрав!J28)</f>
        <v>0</v>
      </c>
      <c r="K28" s="250">
        <f>SUM('АГ ЧР'!K28,'ГК ЧС'!K28,Госветслужба!K28,Госжилинспекция!K28,Госкомимущество!K28,Гостехнадзор!K28,ГС!K28,'гс по тарифам'!K28,КСП!K28,мининформ!K28,минкультуры!K28,Минобразования!K28,Минприроды!K28,Минсельхоз!K28,минспорта!K28,минстрой!K28,минтранс!K28,Минтруд!K28,Минфин!K28,минэк!K28,минюст!K28,ЦИК!K28,Минздрав!K28)</f>
        <v>0</v>
      </c>
    </row>
    <row r="29" spans="1:11" ht="27" thickBot="1" x14ac:dyDescent="0.35">
      <c r="A29" s="10" t="s">
        <v>35</v>
      </c>
      <c r="B29" s="8">
        <v>107</v>
      </c>
      <c r="C29" s="256">
        <f t="shared" si="0"/>
        <v>16</v>
      </c>
      <c r="D29" s="250">
        <f>SUM('АГ ЧР'!D29,'ГК ЧС'!D29,Госветслужба!D29,Госжилинспекция!D29,Госкомимущество!D29,Гостехнадзор!D29,ГС!D29,'гс по тарифам'!D29,КСП!D29,мининформ!D29,минкультуры!D29,Минобразования!D29,Минприроды!D29,Минсельхоз!D29,минспорта!D29,минстрой!D29,минтранс!D29,Минтруд!D29,Минфин!D29,минэк!D29,минюст!D29,ЦИК!D29,Минздрав!D29)</f>
        <v>0</v>
      </c>
      <c r="E29" s="250">
        <f>SUM('АГ ЧР'!E29,'ГК ЧС'!E29,Госветслужба!E29,Госжилинспекция!E29,Госкомимущество!E29,Гостехнадзор!E29,ГС!E29,'гс по тарифам'!E29,КСП!E29,мининформ!E29,минкультуры!E29,Минобразования!E29,Минприроды!E29,Минсельхоз!E29,минспорта!E29,минстрой!E29,минтранс!E29,Минтруд!E29,Минфин!E29,минэк!E29,минюст!E29,ЦИК!E29,Минздрав!E29)</f>
        <v>0</v>
      </c>
      <c r="F29" s="250">
        <f>SUM('АГ ЧР'!F29,'ГК ЧС'!F29,Госветслужба!F29,Госжилинспекция!F29,Госкомимущество!F29,Гостехнадзор!F29,ГС!F29,'гс по тарифам'!F29,КСП!F29,мининформ!F29,минкультуры!F29,Минобразования!F29,Минприроды!F29,Минсельхоз!F29,минспорта!F29,минстрой!F29,минтранс!F29,Минтруд!F29,Минфин!F29,минэк!F29,минюст!F29,ЦИК!F29,Минздрав!F29)</f>
        <v>0</v>
      </c>
      <c r="G29" s="250">
        <f>SUM('АГ ЧР'!G29,'ГК ЧС'!G29,Госветслужба!G29,Госжилинспекция!G29,Госкомимущество!G29,Гостехнадзор!G29,ГС!G29,'гс по тарифам'!G29,КСП!G29,мининформ!G29,минкультуры!G29,Минобразования!G29,Минприроды!G29,Минсельхоз!G29,минспорта!G29,минстрой!G29,минтранс!G29,Минтруд!G29,Минфин!G29,минэк!G29,минюст!G29,ЦИК!G29,Минздрав!G29)</f>
        <v>16</v>
      </c>
      <c r="H29" s="250">
        <f>SUM('АГ ЧР'!H29,'ГК ЧС'!H29,Госветслужба!H29,Госжилинспекция!H29,Госкомимущество!H29,Гостехнадзор!H29,ГС!H29,'гс по тарифам'!H29,КСП!H29,мининформ!H29,минкультуры!H29,Минобразования!H29,Минприроды!H29,Минсельхоз!H29,минспорта!H29,минстрой!H29,минтранс!H29,Минтруд!H29,Минфин!H29,минэк!H29,минюст!H29,ЦИК!H29,Минздрав!H29)</f>
        <v>0</v>
      </c>
      <c r="I29" s="250">
        <f>SUM('АГ ЧР'!I29,'ГК ЧС'!I29,Госветслужба!I29,Госжилинспекция!I29,Госкомимущество!I29,Гостехнадзор!I29,ГС!I29,'гс по тарифам'!I29,КСП!I29,мининформ!I29,минкультуры!I29,Минобразования!I29,Минприроды!I29,Минсельхоз!I29,минспорта!I29,минстрой!I29,минтранс!I29,Минтруд!I29,Минфин!I29,минэк!I29,минюст!I29,ЦИК!I29,Минздрав!I29)</f>
        <v>0</v>
      </c>
      <c r="J29" s="250">
        <f>SUM('АГ ЧР'!J29,'ГК ЧС'!J29,Госветслужба!J29,Госжилинспекция!J29,Госкомимущество!J29,Гостехнадзор!J29,ГС!J29,'гс по тарифам'!J29,КСП!J29,мининформ!J29,минкультуры!J29,Минобразования!J29,Минприроды!J29,Минсельхоз!J29,минспорта!J29,минстрой!J29,минтранс!J29,Минтруд!J29,Минфин!J29,минэк!J29,минюст!J29,ЦИК!J29,Минздрав!J29)</f>
        <v>0</v>
      </c>
      <c r="K29" s="250">
        <f>SUM('АГ ЧР'!K29,'ГК ЧС'!K29,Госветслужба!K29,Госжилинспекция!K29,Госкомимущество!K29,Гостехнадзор!K29,ГС!K29,'гс по тарифам'!K29,КСП!K29,мининформ!K29,минкультуры!K29,Минобразования!K29,Минприроды!K29,Минсельхоз!K29,минспорта!K29,минстрой!K29,минтранс!K29,Минтруд!K29,Минфин!K29,минэк!K29,минюст!K29,ЦИК!K29,Минздрав!K29)</f>
        <v>0</v>
      </c>
    </row>
    <row r="30" spans="1:11" ht="27" thickBot="1" x14ac:dyDescent="0.35">
      <c r="A30" s="10" t="s">
        <v>36</v>
      </c>
      <c r="B30" s="8">
        <v>108</v>
      </c>
      <c r="C30" s="256">
        <f t="shared" si="0"/>
        <v>1</v>
      </c>
      <c r="D30" s="250">
        <f>SUM('АГ ЧР'!D30,'ГК ЧС'!D30,Госветслужба!D30,Госжилинспекция!D30,Госкомимущество!D30,Гостехнадзор!D30,ГС!D30,'гс по тарифам'!D30,КСП!D30,мининформ!D30,минкультуры!D30,Минобразования!D30,Минприроды!D30,Минсельхоз!D30,минспорта!D30,минстрой!D30,минтранс!D30,Минтруд!D30,Минфин!D30,минэк!D30,минюст!D30,ЦИК!D30,Минздрав!D30)</f>
        <v>0</v>
      </c>
      <c r="E30" s="250">
        <f>SUM('АГ ЧР'!E30,'ГК ЧС'!E30,Госветслужба!E30,Госжилинспекция!E30,Госкомимущество!E30,Гостехнадзор!E30,ГС!E30,'гс по тарифам'!E30,КСП!E30,мининформ!E30,минкультуры!E30,Минобразования!E30,Минприроды!E30,Минсельхоз!E30,минспорта!E30,минстрой!E30,минтранс!E30,Минтруд!E30,Минфин!E30,минэк!E30,минюст!E30,ЦИК!E30,Минздрав!E30)</f>
        <v>0</v>
      </c>
      <c r="F30" s="250">
        <f>SUM('АГ ЧР'!F30,'ГК ЧС'!F30,Госветслужба!F30,Госжилинспекция!F30,Госкомимущество!F30,Гостехнадзор!F30,ГС!F30,'гс по тарифам'!F30,КСП!F30,мининформ!F30,минкультуры!F30,Минобразования!F30,Минприроды!F30,Минсельхоз!F30,минспорта!F30,минстрой!F30,минтранс!F30,Минтруд!F30,Минфин!F30,минэк!F30,минюст!F30,ЦИК!F30,Минздрав!F30)</f>
        <v>0</v>
      </c>
      <c r="G30" s="250">
        <f>SUM('АГ ЧР'!G30,'ГК ЧС'!G30,Госветслужба!G30,Госжилинспекция!G30,Госкомимущество!G30,Гостехнадзор!G30,ГС!G30,'гс по тарифам'!G30,КСП!G30,мининформ!G30,минкультуры!G30,Минобразования!G30,Минприроды!G30,Минсельхоз!G30,минспорта!G30,минстрой!G30,минтранс!G30,Минтруд!G30,Минфин!G30,минэк!G30,минюст!G30,ЦИК!G30,Минздрав!G30)</f>
        <v>1</v>
      </c>
      <c r="H30" s="250">
        <f>SUM('АГ ЧР'!H30,'ГК ЧС'!H30,Госветслужба!H30,Госжилинспекция!H30,Госкомимущество!H30,Гостехнадзор!H30,ГС!H30,'гс по тарифам'!H30,КСП!H30,мининформ!H30,минкультуры!H30,Минобразования!H30,Минприроды!H30,Минсельхоз!H30,минспорта!H30,минстрой!H30,минтранс!H30,Минтруд!H30,Минфин!H30,минэк!H30,минюст!H30,ЦИК!H30,Минздрав!H30)</f>
        <v>0</v>
      </c>
      <c r="I30" s="250">
        <f>SUM('АГ ЧР'!I30,'ГК ЧС'!I30,Госветслужба!I30,Госжилинспекция!I30,Госкомимущество!I30,Гостехнадзор!I30,ГС!I30,'гс по тарифам'!I30,КСП!I30,мининформ!I30,минкультуры!I30,Минобразования!I30,Минприроды!I30,Минсельхоз!I30,минспорта!I30,минстрой!I30,минтранс!I30,Минтруд!I30,Минфин!I30,минэк!I30,минюст!I30,ЦИК!I30,Минздрав!I30)</f>
        <v>0</v>
      </c>
      <c r="J30" s="250">
        <f>SUM('АГ ЧР'!J30,'ГК ЧС'!J30,Госветслужба!J30,Госжилинспекция!J30,Госкомимущество!J30,Гостехнадзор!J30,ГС!J30,'гс по тарифам'!J30,КСП!J30,мининформ!J30,минкультуры!J30,Минобразования!J30,Минприроды!J30,Минсельхоз!J30,минспорта!J30,минстрой!J30,минтранс!J30,Минтруд!J30,Минфин!J30,минэк!J30,минюст!J30,ЦИК!J30,Минздрав!J30)</f>
        <v>0</v>
      </c>
      <c r="K30" s="250">
        <f>SUM('АГ ЧР'!K30,'ГК ЧС'!K30,Госветслужба!K30,Госжилинспекция!K30,Госкомимущество!K30,Гостехнадзор!K30,ГС!K30,'гс по тарифам'!K30,КСП!K30,мининформ!K30,минкультуры!K30,Минобразования!K30,Минприроды!K30,Минсельхоз!K30,минспорта!K30,минстрой!K30,минтранс!K30,Минтруд!K30,Минфин!K30,минэк!K30,минюст!K30,ЦИК!K30,Минздрав!K30)</f>
        <v>0</v>
      </c>
    </row>
    <row r="31" spans="1:11" ht="40.200000000000003" thickBot="1" x14ac:dyDescent="0.35">
      <c r="A31" s="10" t="s">
        <v>37</v>
      </c>
      <c r="B31" s="8">
        <v>109</v>
      </c>
      <c r="C31" s="256">
        <f t="shared" si="0"/>
        <v>1</v>
      </c>
      <c r="D31" s="250">
        <f>SUM('АГ ЧР'!D31,'ГК ЧС'!D31,Госветслужба!D31,Госжилинспекция!D31,Госкомимущество!D31,Гостехнадзор!D31,ГС!D31,'гс по тарифам'!D31,КСП!D31,мининформ!D31,минкультуры!D31,Минобразования!D31,Минприроды!D31,Минсельхоз!D31,минспорта!D31,минстрой!D31,минтранс!D31,Минтруд!D31,Минфин!D31,минэк!D31,минюст!D31,ЦИК!D31,Минздрав!D31)</f>
        <v>0</v>
      </c>
      <c r="E31" s="250">
        <f>SUM('АГ ЧР'!E31,'ГК ЧС'!E31,Госветслужба!E31,Госжилинспекция!E31,Госкомимущество!E31,Гостехнадзор!E31,ГС!E31,'гс по тарифам'!E31,КСП!E31,мининформ!E31,минкультуры!E31,Минобразования!E31,Минприроды!E31,Минсельхоз!E31,минспорта!E31,минстрой!E31,минтранс!E31,Минтруд!E31,Минфин!E31,минэк!E31,минюст!E31,ЦИК!E31,Минздрав!E31)</f>
        <v>0</v>
      </c>
      <c r="F31" s="250">
        <f>SUM('АГ ЧР'!F31,'ГК ЧС'!F31,Госветслужба!F31,Госжилинспекция!F31,Госкомимущество!F31,Гостехнадзор!F31,ГС!F31,'гс по тарифам'!F31,КСП!F31,мининформ!F31,минкультуры!F31,Минобразования!F31,Минприроды!F31,Минсельхоз!F31,минспорта!F31,минстрой!F31,минтранс!F31,Минтруд!F31,Минфин!F31,минэк!F31,минюст!F31,ЦИК!F31,Минздрав!F31)</f>
        <v>0</v>
      </c>
      <c r="G31" s="250">
        <f>SUM('АГ ЧР'!G31,'ГК ЧС'!G31,Госветслужба!G31,Госжилинспекция!G31,Госкомимущество!G31,Гостехнадзор!G31,ГС!G31,'гс по тарифам'!G31,КСП!G31,мининформ!G31,минкультуры!G31,Минобразования!G31,Минприроды!G31,Минсельхоз!G31,минспорта!G31,минстрой!G31,минтранс!G31,Минтруд!G31,Минфин!G31,минэк!G31,минюст!G31,ЦИК!G31,Минздрав!G31)</f>
        <v>1</v>
      </c>
      <c r="H31" s="250">
        <f>SUM('АГ ЧР'!H31,'ГК ЧС'!H31,Госветслужба!H31,Госжилинспекция!H31,Госкомимущество!H31,Гостехнадзор!H31,ГС!H31,'гс по тарифам'!H31,КСП!H31,мининформ!H31,минкультуры!H31,Минобразования!H31,Минприроды!H31,Минсельхоз!H31,минспорта!H31,минстрой!H31,минтранс!H31,Минтруд!H31,Минфин!H31,минэк!H31,минюст!H31,ЦИК!H31,Минздрав!H31)</f>
        <v>0</v>
      </c>
      <c r="I31" s="250">
        <f>SUM('АГ ЧР'!I31,'ГК ЧС'!I31,Госветслужба!I31,Госжилинспекция!I31,Госкомимущество!I31,Гостехнадзор!I31,ГС!I31,'гс по тарифам'!I31,КСП!I31,мининформ!I31,минкультуры!I31,Минобразования!I31,Минприроды!I31,Минсельхоз!I31,минспорта!I31,минстрой!I31,минтранс!I31,Минтруд!I31,Минфин!I31,минэк!I31,минюст!I31,ЦИК!I31,Минздрав!I31)</f>
        <v>0</v>
      </c>
      <c r="J31" s="250">
        <f>SUM('АГ ЧР'!J31,'ГК ЧС'!J31,Госветслужба!J31,Госжилинспекция!J31,Госкомимущество!J31,Гостехнадзор!J31,ГС!J31,'гс по тарифам'!J31,КСП!J31,мининформ!J31,минкультуры!J31,Минобразования!J31,Минприроды!J31,Минсельхоз!J31,минспорта!J31,минстрой!J31,минтранс!J31,Минтруд!J31,Минфин!J31,минэк!J31,минюст!J31,ЦИК!J31,Минздрав!J31)</f>
        <v>0</v>
      </c>
      <c r="K31" s="250">
        <f>SUM('АГ ЧР'!K31,'ГК ЧС'!K31,Госветслужба!K31,Госжилинспекция!K31,Госкомимущество!K31,Гостехнадзор!K31,ГС!K31,'гс по тарифам'!K31,КСП!K31,мининформ!K31,минкультуры!K31,Минобразования!K31,Минприроды!K31,Минсельхоз!K31,минспорта!K31,минстрой!K31,минтранс!K31,Минтруд!K31,Минфин!K31,минэк!K31,минюст!K31,ЦИК!K31,Минздрав!K31)</f>
        <v>0</v>
      </c>
    </row>
    <row r="32" spans="1:11" ht="27" thickBot="1" x14ac:dyDescent="0.35">
      <c r="A32" s="10" t="s">
        <v>38</v>
      </c>
      <c r="B32" s="8">
        <v>110</v>
      </c>
      <c r="C32" s="256">
        <f t="shared" si="0"/>
        <v>8293</v>
      </c>
      <c r="D32" s="250">
        <f>SUM('АГ ЧР'!D32,'ГК ЧС'!D32,Госветслужба!D32,Госжилинспекция!D32,Госкомимущество!D32,Гостехнадзор!D32,ГС!D32,'гс по тарифам'!D32,КСП!D32,мининформ!D32,минкультуры!D32,Минобразования!D32,Минприроды!D32,Минсельхоз!D32,минспорта!D32,минстрой!D32,минтранс!D32,Минтруд!D32,Минфин!D32,минэк!D32,минюст!D32,ЦИК!D32,Минздрав!D32)</f>
        <v>10</v>
      </c>
      <c r="E32" s="250">
        <f>SUM('АГ ЧР'!E32,'ГК ЧС'!E32,Госветслужба!E32,Госжилинспекция!E32,Госкомимущество!E32,Гостехнадзор!E32,ГС!E32,'гс по тарифам'!E32,КСП!E32,мининформ!E32,минкультуры!E32,Минобразования!E32,Минприроды!E32,Минсельхоз!E32,минспорта!E32,минстрой!E32,минтранс!E32,Минтруд!E32,Минфин!E32,минэк!E32,минюст!E32,ЦИК!E32,Минздрав!E32)</f>
        <v>1</v>
      </c>
      <c r="F32" s="250">
        <f>SUM('АГ ЧР'!F32,'ГК ЧС'!F32,Госветслужба!F32,Госжилинспекция!F32,Госкомимущество!F32,Гостехнадзор!F32,ГС!F32,'гс по тарифам'!F32,КСП!F32,мининформ!F32,минкультуры!F32,Минобразования!F32,Минприроды!F32,Минсельхоз!F32,минспорта!F32,минстрой!F32,минтранс!F32,Минтруд!F32,Минфин!F32,минэк!F32,минюст!F32,ЦИК!F32,Минздрав!F32)</f>
        <v>0</v>
      </c>
      <c r="G32" s="250">
        <f>SUM('АГ ЧР'!G32,'ГК ЧС'!G32,Госветслужба!G32,Госжилинспекция!G32,Госкомимущество!G32,Гостехнадзор!G32,ГС!G32,'гс по тарифам'!G32,КСП!G32,мининформ!G32,минкультуры!G32,Минобразования!G32,Минприроды!G32,Минсельхоз!G32,минспорта!G32,минстрой!G32,минтранс!G32,Минтруд!G32,Минфин!G32,минэк!G32,минюст!G32,ЦИК!G32,Минздрав!G32)</f>
        <v>2373</v>
      </c>
      <c r="H32" s="250">
        <f>SUM('АГ ЧР'!H32,'ГК ЧС'!H32,Госветслужба!H32,Госжилинспекция!H32,Госкомимущество!H32,Гостехнадзор!H32,ГС!H32,'гс по тарифам'!H32,КСП!H32,мининформ!H32,минкультуры!H32,Минобразования!H32,Минприроды!H32,Минсельхоз!H32,минспорта!H32,минстрой!H32,минтранс!H32,Минтруд!H32,Минфин!H32,минэк!H32,минюст!H32,ЦИК!H32,Минздрав!H32)</f>
        <v>490</v>
      </c>
      <c r="I32" s="250">
        <f>SUM('АГ ЧР'!I32,'ГК ЧС'!I32,Госветслужба!I32,Госжилинспекция!I32,Госкомимущество!I32,Гостехнадзор!I32,ГС!I32,'гс по тарифам'!I32,КСП!I32,мининформ!I32,минкультуры!I32,Минобразования!I32,Минприроды!I32,Минсельхоз!I32,минспорта!I32,минстрой!I32,минтранс!I32,Минтруд!I32,Минфин!I32,минэк!I32,минюст!I32,ЦИК!I32,Минздрав!I32)</f>
        <v>0</v>
      </c>
      <c r="J32" s="250">
        <f>SUM('АГ ЧР'!J32,'ГК ЧС'!J32,Госветслужба!J32,Госжилинспекция!J32,Госкомимущество!J32,Гостехнадзор!J32,ГС!J32,'гс по тарифам'!J32,КСП!J32,мининформ!J32,минкультуры!J32,Минобразования!J32,Минприроды!J32,Минсельхоз!J32,минспорта!J32,минстрой!J32,минтранс!J32,Минтруд!J32,Минфин!J32,минэк!J32,минюст!J32,ЦИК!J32,Минздрав!J32)</f>
        <v>1052</v>
      </c>
      <c r="K32" s="250">
        <f>SUM('АГ ЧР'!K32,'ГК ЧС'!K32,Госветслужба!K32,Госжилинспекция!K32,Госкомимущество!K32,Гостехнадзор!K32,ГС!K32,'гс по тарифам'!K32,КСП!K32,мининформ!K32,минкультуры!K32,Минобразования!K32,Минприроды!K32,Минсельхоз!K32,минспорта!K32,минстрой!K32,минтранс!K32,Минтруд!K32,Минфин!K32,минэк!K32,минюст!K32,ЦИК!K32,Минздрав!K32)</f>
        <v>4367</v>
      </c>
    </row>
    <row r="33" spans="1:11" ht="53.4" thickBot="1" x14ac:dyDescent="0.35">
      <c r="A33" s="10" t="s">
        <v>39</v>
      </c>
      <c r="B33" s="8">
        <v>111</v>
      </c>
      <c r="C33" s="256">
        <f t="shared" si="0"/>
        <v>45</v>
      </c>
      <c r="D33" s="250">
        <f>SUM('АГ ЧР'!D33,'ГК ЧС'!D33,Госветслужба!D33,Госжилинспекция!D33,Госкомимущество!D33,Гостехнадзор!D33,ГС!D33,'гс по тарифам'!D33,КСП!D33,мининформ!D33,минкультуры!D33,Минобразования!D33,Минприроды!D33,Минсельхоз!D33,минспорта!D33,минстрой!D33,минтранс!D33,Минтруд!D33,Минфин!D33,минэк!D33,минюст!D33,ЦИК!D33,Минздрав!D33)</f>
        <v>0</v>
      </c>
      <c r="E33" s="250">
        <f>SUM('АГ ЧР'!E33,'ГК ЧС'!E33,Госветслужба!E33,Госжилинспекция!E33,Госкомимущество!E33,Гостехнадзор!E33,ГС!E33,'гс по тарифам'!E33,КСП!E33,мининформ!E33,минкультуры!E33,Минобразования!E33,Минприроды!E33,Минсельхоз!E33,минспорта!E33,минстрой!E33,минтранс!E33,Минтруд!E33,Минфин!E33,минэк!E33,минюст!E33,ЦИК!E33,Минздрав!E33)</f>
        <v>1</v>
      </c>
      <c r="F33" s="250">
        <f>SUM('АГ ЧР'!F33,'ГК ЧС'!F33,Госветслужба!F33,Госжилинспекция!F33,Госкомимущество!F33,Гостехнадзор!F33,ГС!F33,'гс по тарифам'!F33,КСП!F33,мининформ!F33,минкультуры!F33,Минобразования!F33,Минприроды!F33,Минсельхоз!F33,минспорта!F33,минстрой!F33,минтранс!F33,Минтруд!F33,Минфин!F33,минэк!F33,минюст!F33,ЦИК!F33,Минздрав!F33)</f>
        <v>0</v>
      </c>
      <c r="G33" s="250">
        <f>SUM('АГ ЧР'!G33,'ГК ЧС'!G33,Госветслужба!G33,Госжилинспекция!G33,Госкомимущество!G33,Гостехнадзор!G33,ГС!G33,'гс по тарифам'!G33,КСП!G33,мининформ!G33,минкультуры!G33,Минобразования!G33,Минприроды!G33,Минсельхоз!G33,минспорта!G33,минстрой!G33,минтранс!G33,Минтруд!G33,Минфин!G33,минэк!G33,минюст!G33,ЦИК!G33,Минздрав!G33)</f>
        <v>36</v>
      </c>
      <c r="H33" s="250">
        <f>SUM('АГ ЧР'!H33,'ГК ЧС'!H33,Госветслужба!H33,Госжилинспекция!H33,Госкомимущество!H33,Гостехнадзор!H33,ГС!H33,'гс по тарифам'!H33,КСП!H33,мининформ!H33,минкультуры!H33,Минобразования!H33,Минприроды!H33,Минсельхоз!H33,минспорта!H33,минстрой!H33,минтранс!H33,Минтруд!H33,Минфин!H33,минэк!H33,минюст!H33,ЦИК!H33,Минздрав!H33)</f>
        <v>8</v>
      </c>
      <c r="I33" s="250">
        <f>SUM('АГ ЧР'!I33,'ГК ЧС'!I33,Госветслужба!I33,Госжилинспекция!I33,Госкомимущество!I33,Гостехнадзор!I33,ГС!I33,'гс по тарифам'!I33,КСП!I33,мининформ!I33,минкультуры!I33,Минобразования!I33,Минприроды!I33,Минсельхоз!I33,минспорта!I33,минстрой!I33,минтранс!I33,Минтруд!I33,Минфин!I33,минэк!I33,минюст!I33,ЦИК!I33,Минздрав!I33)</f>
        <v>0</v>
      </c>
      <c r="J33" s="250">
        <f>SUM('АГ ЧР'!J33,'ГК ЧС'!J33,Госветслужба!J33,Госжилинспекция!J33,Госкомимущество!J33,Гостехнадзор!J33,ГС!J33,'гс по тарифам'!J33,КСП!J33,мининформ!J33,минкультуры!J33,Минобразования!J33,Минприроды!J33,Минсельхоз!J33,минспорта!J33,минстрой!J33,минтранс!J33,Минтруд!J33,Минфин!J33,минэк!J33,минюст!J33,ЦИК!J33,Минздрав!J33)</f>
        <v>0</v>
      </c>
      <c r="K33" s="250">
        <f>SUM('АГ ЧР'!K33,'ГК ЧС'!K33,Госветслужба!K33,Госжилинспекция!K33,Госкомимущество!K33,Гостехнадзор!K33,ГС!K33,'гс по тарифам'!K33,КСП!K33,мининформ!K33,минкультуры!K33,Минобразования!K33,Минприроды!K33,Минсельхоз!K33,минспорта!K33,минстрой!K33,минтранс!K33,Минтруд!K33,Минфин!K33,минэк!K33,минюст!K33,ЦИК!K33,Минздрав!K33)</f>
        <v>0</v>
      </c>
    </row>
    <row r="34" spans="1:11" ht="40.200000000000003" thickBot="1" x14ac:dyDescent="0.35">
      <c r="A34" s="10" t="s">
        <v>40</v>
      </c>
      <c r="B34" s="8">
        <v>112</v>
      </c>
      <c r="C34" s="256">
        <f t="shared" si="0"/>
        <v>1620</v>
      </c>
      <c r="D34" s="250">
        <f>SUM('АГ ЧР'!D34,'ГК ЧС'!D34,Госветслужба!D34,Госжилинспекция!D34,Госкомимущество!D34,Гостехнадзор!D34,ГС!D34,'гс по тарифам'!D34,КСП!D34,мининформ!D34,минкультуры!D34,Минобразования!D34,Минприроды!D34,Минсельхоз!D34,минспорта!D34,минстрой!D34,минтранс!D34,Минтруд!D34,Минфин!D34,минэк!D34,минюст!D34,ЦИК!D34,Минздрав!D34)</f>
        <v>0</v>
      </c>
      <c r="E34" s="250">
        <f>SUM('АГ ЧР'!E34,'ГК ЧС'!E34,Госветслужба!E34,Госжилинспекция!E34,Госкомимущество!E34,Гостехнадзор!E34,ГС!E34,'гс по тарифам'!E34,КСП!E34,мининформ!E34,минкультуры!E34,Минобразования!E34,Минприроды!E34,Минсельхоз!E34,минспорта!E34,минстрой!E34,минтранс!E34,Минтруд!E34,Минфин!E34,минэк!E34,минюст!E34,ЦИК!E34,Минздрав!E34)</f>
        <v>0</v>
      </c>
      <c r="F34" s="250">
        <f>SUM('АГ ЧР'!F34,'ГК ЧС'!F34,Госветслужба!F34,Госжилинспекция!F34,Госкомимущество!F34,Гостехнадзор!F34,ГС!F34,'гс по тарифам'!F34,КСП!F34,мининформ!F34,минкультуры!F34,Минобразования!F34,Минприроды!F34,Минсельхоз!F34,минспорта!F34,минстрой!F34,минтранс!F34,Минтруд!F34,Минфин!F34,минэк!F34,минюст!F34,ЦИК!F34,Минздрав!F34)</f>
        <v>0</v>
      </c>
      <c r="G34" s="250">
        <f>SUM('АГ ЧР'!G34,'ГК ЧС'!G34,Госветслужба!G34,Госжилинспекция!G34,Госкомимущество!G34,Гостехнадзор!G34,ГС!G34,'гс по тарифам'!G34,КСП!G34,мининформ!G34,минкультуры!G34,Минобразования!G34,Минприроды!G34,Минсельхоз!G34,минспорта!G34,минстрой!G34,минтранс!G34,Минтруд!G34,Минфин!G34,минэк!G34,минюст!G34,ЦИК!G34,Минздрав!G34)</f>
        <v>1620</v>
      </c>
      <c r="H34" s="250">
        <f>SUM('АГ ЧР'!H34,'ГК ЧС'!H34,Госветслужба!H34,Госжилинспекция!H34,Госкомимущество!H34,Гостехнадзор!H34,ГС!H34,'гс по тарифам'!H34,КСП!H34,мининформ!H34,минкультуры!H34,Минобразования!H34,Минприроды!H34,Минсельхоз!H34,минспорта!H34,минстрой!H34,минтранс!H34,Минтруд!H34,Минфин!H34,минэк!H34,минюст!H34,ЦИК!H34,Минздрав!H34)</f>
        <v>0</v>
      </c>
      <c r="I34" s="250">
        <f>SUM('АГ ЧР'!I34,'ГК ЧС'!I34,Госветслужба!I34,Госжилинспекция!I34,Госкомимущество!I34,Гостехнадзор!I34,ГС!I34,'гс по тарифам'!I34,КСП!I34,мининформ!I34,минкультуры!I34,Минобразования!I34,Минприроды!I34,Минсельхоз!I34,минспорта!I34,минстрой!I34,минтранс!I34,Минтруд!I34,Минфин!I34,минэк!I34,минюст!I34,ЦИК!I34,Минздрав!I34)</f>
        <v>0</v>
      </c>
      <c r="J34" s="250">
        <f>SUM('АГ ЧР'!J34,'ГК ЧС'!J34,Госветслужба!J34,Госжилинспекция!J34,Госкомимущество!J34,Гостехнадзор!J34,ГС!J34,'гс по тарифам'!J34,КСП!J34,мининформ!J34,минкультуры!J34,Минобразования!J34,Минприроды!J34,Минсельхоз!J34,минспорта!J34,минстрой!J34,минтранс!J34,Минтруд!J34,Минфин!J34,минэк!J34,минюст!J34,ЦИК!J34,Минздрав!J34)</f>
        <v>0</v>
      </c>
      <c r="K34" s="250">
        <f>SUM('АГ ЧР'!K34,'ГК ЧС'!K34,Госветслужба!K34,Госжилинспекция!K34,Госкомимущество!K34,Гостехнадзор!K34,ГС!K34,'гс по тарифам'!K34,КСП!K34,мининформ!K34,минкультуры!K34,Минобразования!K34,Минприроды!K34,Минсельхоз!K34,минспорта!K34,минстрой!K34,минтранс!K34,Минтруд!K34,Минфин!K34,минэк!K34,минюст!K34,ЦИК!K34,Минздрав!K34)</f>
        <v>0</v>
      </c>
    </row>
    <row r="35" spans="1:11" ht="40.200000000000003" thickBot="1" x14ac:dyDescent="0.35">
      <c r="A35" s="10" t="s">
        <v>41</v>
      </c>
      <c r="B35" s="8">
        <v>113</v>
      </c>
      <c r="C35" s="256">
        <f t="shared" si="0"/>
        <v>0</v>
      </c>
      <c r="D35" s="250">
        <f>SUM('АГ ЧР'!D35,'ГК ЧС'!D35,Госветслужба!D35,Госжилинспекция!D35,Госкомимущество!D35,Гостехнадзор!D35,ГС!D35,'гс по тарифам'!D35,КСП!D35,мининформ!D35,минкультуры!D35,Минобразования!D35,Минприроды!D35,Минсельхоз!D35,минспорта!D35,минстрой!D35,минтранс!D35,Минтруд!D35,Минфин!D35,минэк!D35,минюст!D35,ЦИК!D35,Минздрав!D35)</f>
        <v>0</v>
      </c>
      <c r="E35" s="250">
        <f>SUM('АГ ЧР'!E35,'ГК ЧС'!E35,Госветслужба!E35,Госжилинспекция!E35,Госкомимущество!E35,Гостехнадзор!E35,ГС!E35,'гс по тарифам'!E35,КСП!E35,мининформ!E35,минкультуры!E35,Минобразования!E35,Минприроды!E35,Минсельхоз!E35,минспорта!E35,минстрой!E35,минтранс!E35,Минтруд!E35,Минфин!E35,минэк!E35,минюст!E35,ЦИК!E35,Минздрав!E35)</f>
        <v>0</v>
      </c>
      <c r="F35" s="250">
        <f>SUM('АГ ЧР'!F35,'ГК ЧС'!F35,Госветслужба!F35,Госжилинспекция!F35,Госкомимущество!F35,Гостехнадзор!F35,ГС!F35,'гс по тарифам'!F35,КСП!F35,мининформ!F35,минкультуры!F35,Минобразования!F35,Минприроды!F35,Минсельхоз!F35,минспорта!F35,минстрой!F35,минтранс!F35,Минтруд!F35,Минфин!F35,минэк!F35,минюст!F35,ЦИК!F35,Минздрав!F35)</f>
        <v>0</v>
      </c>
      <c r="G35" s="250">
        <f>SUM('АГ ЧР'!G35,'ГК ЧС'!G35,Госветслужба!G35,Госжилинспекция!G35,Госкомимущество!G35,Гостехнадзор!G35,ГС!G35,'гс по тарифам'!G35,КСП!G35,мининформ!G35,минкультуры!G35,Минобразования!G35,Минприроды!G35,Минсельхоз!G35,минспорта!G35,минстрой!G35,минтранс!G35,Минтруд!G35,Минфин!G35,минэк!G35,минюст!G35,ЦИК!G35,Минздрав!G35)</f>
        <v>0</v>
      </c>
      <c r="H35" s="250">
        <f>SUM('АГ ЧР'!H35,'ГК ЧС'!H35,Госветслужба!H35,Госжилинспекция!H35,Госкомимущество!H35,Гостехнадзор!H35,ГС!H35,'гс по тарифам'!H35,КСП!H35,мининформ!H35,минкультуры!H35,Минобразования!H35,Минприроды!H35,Минсельхоз!H35,минспорта!H35,минстрой!H35,минтранс!H35,Минтруд!H35,Минфин!H35,минэк!H35,минюст!H35,ЦИК!H35,Минздрав!H35)</f>
        <v>0</v>
      </c>
      <c r="I35" s="250">
        <f>SUM('АГ ЧР'!I35,'ГК ЧС'!I35,Госветслужба!I35,Госжилинспекция!I35,Госкомимущество!I35,Гостехнадзор!I35,ГС!I35,'гс по тарифам'!I35,КСП!I35,мининформ!I35,минкультуры!I35,Минобразования!I35,Минприроды!I35,Минсельхоз!I35,минспорта!I35,минстрой!I35,минтранс!I35,Минтруд!I35,Минфин!I35,минэк!I35,минюст!I35,ЦИК!I35,Минздрав!I35)</f>
        <v>0</v>
      </c>
      <c r="J35" s="250">
        <f>SUM('АГ ЧР'!J35,'ГК ЧС'!J35,Госветслужба!J35,Госжилинспекция!J35,Госкомимущество!J35,Гостехнадзор!J35,ГС!J35,'гс по тарифам'!J35,КСП!J35,мининформ!J35,минкультуры!J35,Минобразования!J35,Минприроды!J35,Минсельхоз!J35,минспорта!J35,минстрой!J35,минтранс!J35,Минтруд!J35,Минфин!J35,минэк!J35,минюст!J35,ЦИК!J35,Минздрав!J35)</f>
        <v>0</v>
      </c>
      <c r="K35" s="250">
        <f>SUM('АГ ЧР'!K35,'ГК ЧС'!K35,Госветслужба!K35,Госжилинспекция!K35,Госкомимущество!K35,Гостехнадзор!K35,ГС!K35,'гс по тарифам'!K35,КСП!K35,мининформ!K35,минкультуры!K35,Минобразования!K35,Минприроды!K35,Минсельхоз!K35,минспорта!K35,минстрой!K35,минтранс!K35,Минтруд!K35,Минфин!K35,минэк!K35,минюст!K35,ЦИК!K35,Минздрав!K35)</f>
        <v>0</v>
      </c>
    </row>
    <row r="36" spans="1:11" ht="40.200000000000003" thickBot="1" x14ac:dyDescent="0.35">
      <c r="A36" s="10" t="s">
        <v>42</v>
      </c>
      <c r="B36" s="8">
        <v>114</v>
      </c>
      <c r="C36" s="256">
        <f t="shared" si="0"/>
        <v>8334</v>
      </c>
      <c r="D36" s="250">
        <f>SUM('АГ ЧР'!D36,'ГК ЧС'!D36,Госветслужба!D36,Госжилинспекция!D36,Госкомимущество!D36,Гостехнадзор!D36,ГС!D36,'гс по тарифам'!D36,КСП!D36,мининформ!D36,минкультуры!D36,Минобразования!D36,Минприроды!D36,Минсельхоз!D36,минспорта!D36,минстрой!D36,минтранс!D36,Минтруд!D36,Минфин!D36,минэк!D36,минюст!D36,ЦИК!D36,Минздрав!D36)</f>
        <v>10</v>
      </c>
      <c r="E36" s="250">
        <f>SUM('АГ ЧР'!E36,'ГК ЧС'!E36,Госветслужба!E36,Госжилинспекция!E36,Госкомимущество!E36,Гостехнадзор!E36,ГС!E36,'гс по тарифам'!E36,КСП!E36,мининформ!E36,минкультуры!E36,Минобразования!E36,Минприроды!E36,Минсельхоз!E36,минспорта!E36,минстрой!E36,минтранс!E36,Минтруд!E36,Минфин!E36,минэк!E36,минюст!E36,ЦИК!E36,Минздрав!E36)</f>
        <v>1</v>
      </c>
      <c r="F36" s="250">
        <f>SUM('АГ ЧР'!F36,'ГК ЧС'!F36,Госветслужба!F36,Госжилинспекция!F36,Госкомимущество!F36,Гостехнадзор!F36,ГС!F36,'гс по тарифам'!F36,КСП!F36,мининформ!F36,минкультуры!F36,Минобразования!F36,Минприроды!F36,Минсельхоз!F36,минспорта!F36,минстрой!F36,минтранс!F36,Минтруд!F36,Минфин!F36,минэк!F36,минюст!F36,ЦИК!F36,Минздрав!F36)</f>
        <v>0</v>
      </c>
      <c r="G36" s="250">
        <f>SUM('АГ ЧР'!G36,'ГК ЧС'!G36,Госветслужба!G36,Госжилинспекция!G36,Госкомимущество!G36,Гостехнадзор!G36,ГС!G36,'гс по тарифам'!G36,КСП!G36,мининформ!G36,минкультуры!G36,Минобразования!G36,Минприроды!G36,Минсельхоз!G36,минспорта!G36,минстрой!G36,минтранс!G36,Минтруд!G36,Минфин!G36,минэк!G36,минюст!G36,ЦИК!G36,Минздрав!G36)</f>
        <v>2373</v>
      </c>
      <c r="H36" s="250">
        <f>SUM('АГ ЧР'!H36,'ГК ЧС'!H36,Госветслужба!H36,Госжилинспекция!H36,Госкомимущество!H36,Гостехнадзор!H36,ГС!H36,'гс по тарифам'!H36,КСП!H36,мининформ!H36,минкультуры!H36,Минобразования!H36,Минприроды!H36,Минсельхоз!H36,минспорта!H36,минстрой!H36,минтранс!H36,Минтруд!H36,Минфин!H36,минэк!H36,минюст!H36,ЦИК!H36,Минздрав!H36)</f>
        <v>490</v>
      </c>
      <c r="I36" s="250">
        <f>SUM('АГ ЧР'!I36,'ГК ЧС'!I36,Госветслужба!I36,Госжилинспекция!I36,Госкомимущество!I36,Гостехнадзор!I36,ГС!I36,'гс по тарифам'!I36,КСП!I36,мининформ!I36,минкультуры!I36,Минобразования!I36,Минприроды!I36,Минсельхоз!I36,минспорта!I36,минстрой!I36,минтранс!I36,Минтруд!I36,Минфин!I36,минэк!I36,минюст!I36,ЦИК!I36,Минздрав!I36)</f>
        <v>0</v>
      </c>
      <c r="J36" s="250">
        <f>SUM('АГ ЧР'!J36,'ГК ЧС'!J36,Госветслужба!J36,Госжилинспекция!J36,Госкомимущество!J36,Гостехнадзор!J36,ГС!J36,'гс по тарифам'!J36,КСП!J36,мининформ!J36,минкультуры!J36,Минобразования!J36,Минприроды!J36,Минсельхоз!J36,минспорта!J36,минстрой!J36,минтранс!J36,Минтруд!J36,Минфин!J36,минэк!J36,минюст!J36,ЦИК!J36,Минздрав!J36)</f>
        <v>1019</v>
      </c>
      <c r="K36" s="250">
        <f>SUM('АГ ЧР'!K36,'ГК ЧС'!K36,Госветслужба!K36,Госжилинспекция!K36,Госкомимущество!K36,Гостехнадзор!K36,ГС!K36,'гс по тарифам'!K36,КСП!K36,мининформ!K36,минкультуры!K36,Минобразования!K36,Минприроды!K36,Минсельхоз!K36,минспорта!K36,минстрой!K36,минтранс!K36,Минтруд!K36,Минфин!K36,минэк!K36,минюст!K36,ЦИК!K36,Минздрав!K36)</f>
        <v>4441</v>
      </c>
    </row>
    <row r="37" spans="1:11" ht="15" thickBot="1" x14ac:dyDescent="0.35">
      <c r="A37" s="12" t="s">
        <v>43</v>
      </c>
      <c r="B37" s="264">
        <v>115</v>
      </c>
      <c r="C37" s="256">
        <f t="shared" si="0"/>
        <v>5</v>
      </c>
      <c r="D37" s="250">
        <f>SUM('АГ ЧР'!D37,'ГК ЧС'!D37,Госветслужба!D37,Госжилинспекция!D37,Госкомимущество!D37,Гостехнадзор!D37,ГС!D37,'гс по тарифам'!D37,КСП!D37,мининформ!D37,минкультуры!D37,Минобразования!D37,Минприроды!D37,Минсельхоз!D37,минспорта!D37,минстрой!D37,минтранс!D37,Минтруд!D37,Минфин!D37,минэк!D37,минюст!D37,ЦИК!D37,Минздрав!D37)</f>
        <v>0</v>
      </c>
      <c r="E37" s="250">
        <f>SUM('АГ ЧР'!E37,'ГК ЧС'!E37,Госветслужба!E37,Госжилинспекция!E37,Госкомимущество!E37,Гостехнадзор!E37,ГС!E37,'гс по тарифам'!E37,КСП!E37,мининформ!E37,минкультуры!E37,Минобразования!E37,Минприроды!E37,Минсельхоз!E37,минспорта!E37,минстрой!E37,минтранс!E37,Минтруд!E37,Минфин!E37,минэк!E37,минюст!E37,ЦИК!E37,Минздрав!E37)</f>
        <v>0</v>
      </c>
      <c r="F37" s="250">
        <f>SUM('АГ ЧР'!F37,'ГК ЧС'!F37,Госветслужба!F37,Госжилинспекция!F37,Госкомимущество!F37,Гостехнадзор!F37,ГС!F37,'гс по тарифам'!F37,КСП!F37,мининформ!F37,минкультуры!F37,Минобразования!F37,Минприроды!F37,Минсельхоз!F37,минспорта!F37,минстрой!F37,минтранс!F37,Минтруд!F37,Минфин!F37,минэк!F37,минюст!F37,ЦИК!F37,Минздрав!F37)</f>
        <v>0</v>
      </c>
      <c r="G37" s="250">
        <f>SUM('АГ ЧР'!G37,'ГК ЧС'!G37,Госветслужба!G37,Госжилинспекция!G37,Госкомимущество!G37,Гостехнадзор!G37,ГС!G37,'гс по тарифам'!G37,КСП!G37,мининформ!G37,минкультуры!G37,Минобразования!G37,Минприроды!G37,Минсельхоз!G37,минспорта!G37,минстрой!G37,минтранс!G37,Минтруд!G37,Минфин!G37,минэк!G37,минюст!G37,ЦИК!G37,Минздрав!G37)</f>
        <v>3</v>
      </c>
      <c r="H37" s="250">
        <f>SUM('АГ ЧР'!H37,'ГК ЧС'!H37,Госветслужба!H37,Госжилинспекция!H37,Госкомимущество!H37,Гостехнадзор!H37,ГС!H37,'гс по тарифам'!H37,КСП!H37,мининформ!H37,минкультуры!H37,Минобразования!H37,Минприроды!H37,Минсельхоз!H37,минспорта!H37,минстрой!H37,минтранс!H37,Минтруд!H37,Минфин!H37,минэк!H37,минюст!H37,ЦИК!H37,Минздрав!H37)</f>
        <v>2</v>
      </c>
      <c r="I37" s="250">
        <f>SUM('АГ ЧР'!I37,'ГК ЧС'!I37,Госветслужба!I37,Госжилинспекция!I37,Госкомимущество!I37,Гостехнадзор!I37,ГС!I37,'гс по тарифам'!I37,КСП!I37,мининформ!I37,минкультуры!I37,Минобразования!I37,Минприроды!I37,Минсельхоз!I37,минспорта!I37,минстрой!I37,минтранс!I37,Минтруд!I37,Минфин!I37,минэк!I37,минюст!I37,ЦИК!I37,Минздрав!I37)</f>
        <v>0</v>
      </c>
      <c r="J37" s="250">
        <f>SUM('АГ ЧР'!J37,'ГК ЧС'!J37,Госветслужба!J37,Госжилинспекция!J37,Госкомимущество!J37,Гостехнадзор!J37,ГС!J37,'гс по тарифам'!J37,КСП!J37,мининформ!J37,минкультуры!J37,Минобразования!J37,Минприроды!J37,Минсельхоз!J37,минспорта!J37,минстрой!J37,минтранс!J37,Минтруд!J37,Минфин!J37,минэк!J37,минюст!J37,ЦИК!J37,Минздрав!J37)</f>
        <v>0</v>
      </c>
      <c r="K37" s="250">
        <f>SUM('АГ ЧР'!K37,'ГК ЧС'!K37,Госветслужба!K37,Госжилинспекция!K37,Госкомимущество!K37,Гостехнадзор!K37,ГС!K37,'гс по тарифам'!K37,КСП!K37,мининформ!K37,минкультуры!K37,Минобразования!K37,Минприроды!K37,Минсельхоз!K37,минспорта!K37,минстрой!K37,минтранс!K37,Минтруд!K37,Минфин!K37,минэк!K37,минюст!K37,ЦИК!K37,Минздрав!K37)</f>
        <v>0</v>
      </c>
    </row>
    <row r="38" spans="1:11" ht="15" thickBot="1" x14ac:dyDescent="0.35">
      <c r="A38" s="13" t="s">
        <v>44</v>
      </c>
      <c r="B38" s="265"/>
      <c r="C38" s="256">
        <f t="shared" si="0"/>
        <v>0</v>
      </c>
      <c r="D38" s="250">
        <f>SUM('АГ ЧР'!D38,'ГК ЧС'!D38,Госветслужба!D38,Госжилинспекция!D38,Госкомимущество!D38,Гостехнадзор!D38,ГС!D38,'гс по тарифам'!D38,КСП!D38,мининформ!D38,минкультуры!D38,Минобразования!D38,Минприроды!D38,Минсельхоз!D38,минспорта!D38,минстрой!D38,минтранс!D38,Минтруд!D38,Минфин!D38,минэк!D38,минюст!D38,ЦИК!D38,Минздрав!D38)</f>
        <v>0</v>
      </c>
      <c r="E38" s="250">
        <f>SUM('АГ ЧР'!E38,'ГК ЧС'!E38,Госветслужба!E38,Госжилинспекция!E38,Госкомимущество!E38,Гостехнадзор!E38,ГС!E38,'гс по тарифам'!E38,КСП!E38,мининформ!E38,минкультуры!E38,Минобразования!E38,Минприроды!E38,Минсельхоз!E38,минспорта!E38,минстрой!E38,минтранс!E38,Минтруд!E38,Минфин!E38,минэк!E38,минюст!E38,ЦИК!E38,Минздрав!E38)</f>
        <v>0</v>
      </c>
      <c r="F38" s="250">
        <f>SUM('АГ ЧР'!F38,'ГК ЧС'!F38,Госветслужба!F38,Госжилинспекция!F38,Госкомимущество!F38,Гостехнадзор!F38,ГС!F38,'гс по тарифам'!F38,КСП!F38,мининформ!F38,минкультуры!F38,Минобразования!F38,Минприроды!F38,Минсельхоз!F38,минспорта!F38,минстрой!F38,минтранс!F38,Минтруд!F38,Минфин!F38,минэк!F38,минюст!F38,ЦИК!F38,Минздрав!F38)</f>
        <v>0</v>
      </c>
      <c r="G38" s="250">
        <f>SUM('АГ ЧР'!G38,'ГК ЧС'!G38,Госветслужба!G38,Госжилинспекция!G38,Госкомимущество!G38,Гостехнадзор!G38,ГС!G38,'гс по тарифам'!G38,КСП!G38,мининформ!G38,минкультуры!G38,Минобразования!G38,Минприроды!G38,Минсельхоз!G38,минспорта!G38,минстрой!G38,минтранс!G38,Минтруд!G38,Минфин!G38,минэк!G38,минюст!G38,ЦИК!G38,Минздрав!G38)</f>
        <v>0</v>
      </c>
      <c r="H38" s="250">
        <f>SUM('АГ ЧР'!H38,'ГК ЧС'!H38,Госветслужба!H38,Госжилинспекция!H38,Госкомимущество!H38,Гостехнадзор!H38,ГС!H38,'гс по тарифам'!H38,КСП!H38,мининформ!H38,минкультуры!H38,Минобразования!H38,Минприроды!H38,Минсельхоз!H38,минспорта!H38,минстрой!H38,минтранс!H38,Минтруд!H38,Минфин!H38,минэк!H38,минюст!H38,ЦИК!H38,Минздрав!H38)</f>
        <v>0</v>
      </c>
      <c r="I38" s="250">
        <f>SUM('АГ ЧР'!I38,'ГК ЧС'!I38,Госветслужба!I38,Госжилинспекция!I38,Госкомимущество!I38,Гостехнадзор!I38,ГС!I38,'гс по тарифам'!I38,КСП!I38,мининформ!I38,минкультуры!I38,Минобразования!I38,Минприроды!I38,Минсельхоз!I38,минспорта!I38,минстрой!I38,минтранс!I38,Минтруд!I38,Минфин!I38,минэк!I38,минюст!I38,ЦИК!I38,Минздрав!I38)</f>
        <v>0</v>
      </c>
      <c r="J38" s="250">
        <f>SUM('АГ ЧР'!J38,'ГК ЧС'!J38,Госветслужба!J38,Госжилинспекция!J38,Госкомимущество!J38,Гостехнадзор!J38,ГС!J38,'гс по тарифам'!J38,КСП!J38,мининформ!J38,минкультуры!J38,Минобразования!J38,Минприроды!J38,Минсельхоз!J38,минспорта!J38,минстрой!J38,минтранс!J38,Минтруд!J38,Минфин!J38,минэк!J38,минюст!J38,ЦИК!J38,Минздрав!J38)</f>
        <v>0</v>
      </c>
      <c r="K38" s="250">
        <f>SUM('АГ ЧР'!K38,'ГК ЧС'!K38,Госветслужба!K38,Госжилинспекция!K38,Госкомимущество!K38,Гостехнадзор!K38,ГС!K38,'гс по тарифам'!K38,КСП!K38,мининформ!K38,минкультуры!K38,Минобразования!K38,Минприроды!K38,Минсельхоз!K38,минспорта!K38,минстрой!K38,минтранс!K38,Минтруд!K38,Минфин!K38,минэк!K38,минюст!K38,ЦИК!K38,Минздрав!K38)</f>
        <v>0</v>
      </c>
    </row>
    <row r="39" spans="1:11" ht="15" thickBot="1" x14ac:dyDescent="0.35">
      <c r="A39" s="10" t="s">
        <v>45</v>
      </c>
      <c r="B39" s="8">
        <v>116</v>
      </c>
      <c r="C39" s="256">
        <f t="shared" si="0"/>
        <v>0</v>
      </c>
      <c r="D39" s="250">
        <f>SUM('АГ ЧР'!D39,'ГК ЧС'!D39,Госветслужба!D39,Госжилинспекция!D39,Госкомимущество!D39,Гостехнадзор!D39,ГС!D39,'гс по тарифам'!D39,КСП!D39,мининформ!D39,минкультуры!D39,Минобразования!D39,Минприроды!D39,Минсельхоз!D39,минспорта!D39,минстрой!D39,минтранс!D39,Минтруд!D39,Минфин!D39,минэк!D39,минюст!D39,ЦИК!D39,Минздрав!D39)</f>
        <v>0</v>
      </c>
      <c r="E39" s="250">
        <f>SUM('АГ ЧР'!E39,'ГК ЧС'!E39,Госветслужба!E39,Госжилинспекция!E39,Госкомимущество!E39,Гостехнадзор!E39,ГС!E39,'гс по тарифам'!E39,КСП!E39,мининформ!E39,минкультуры!E39,Минобразования!E39,Минприроды!E39,Минсельхоз!E39,минспорта!E39,минстрой!E39,минтранс!E39,Минтруд!E39,Минфин!E39,минэк!E39,минюст!E39,ЦИК!E39,Минздрав!E39)</f>
        <v>0</v>
      </c>
      <c r="F39" s="250">
        <f>SUM('АГ ЧР'!F39,'ГК ЧС'!F39,Госветслужба!F39,Госжилинспекция!F39,Госкомимущество!F39,Гостехнадзор!F39,ГС!F39,'гс по тарифам'!F39,КСП!F39,мининформ!F39,минкультуры!F39,Минобразования!F39,Минприроды!F39,Минсельхоз!F39,минспорта!F39,минстрой!F39,минтранс!F39,Минтруд!F39,Минфин!F39,минэк!F39,минюст!F39,ЦИК!F39,Минздрав!F39)</f>
        <v>0</v>
      </c>
      <c r="G39" s="250">
        <f>SUM('АГ ЧР'!G39,'ГК ЧС'!G39,Госветслужба!G39,Госжилинспекция!G39,Госкомимущество!G39,Гостехнадзор!G39,ГС!G39,'гс по тарифам'!G39,КСП!G39,мининформ!G39,минкультуры!G39,Минобразования!G39,Минприроды!G39,Минсельхоз!G39,минспорта!G39,минстрой!G39,минтранс!G39,Минтруд!G39,Минфин!G39,минэк!G39,минюст!G39,ЦИК!G39,Минздрав!G39)</f>
        <v>0</v>
      </c>
      <c r="H39" s="250">
        <f>SUM('АГ ЧР'!H39,'ГК ЧС'!H39,Госветслужба!H39,Госжилинспекция!H39,Госкомимущество!H39,Гостехнадзор!H39,ГС!H39,'гс по тарифам'!H39,КСП!H39,мининформ!H39,минкультуры!H39,Минобразования!H39,Минприроды!H39,Минсельхоз!H39,минспорта!H39,минстрой!H39,минтранс!H39,Минтруд!H39,Минфин!H39,минэк!H39,минюст!H39,ЦИК!H39,Минздрав!H39)</f>
        <v>0</v>
      </c>
      <c r="I39" s="250">
        <f>SUM('АГ ЧР'!I39,'ГК ЧС'!I39,Госветслужба!I39,Госжилинспекция!I39,Госкомимущество!I39,Гостехнадзор!I39,ГС!I39,'гс по тарифам'!I39,КСП!I39,мининформ!I39,минкультуры!I39,Минобразования!I39,Минприроды!I39,Минсельхоз!I39,минспорта!I39,минстрой!I39,минтранс!I39,Минтруд!I39,Минфин!I39,минэк!I39,минюст!I39,ЦИК!I39,Минздрав!I39)</f>
        <v>0</v>
      </c>
      <c r="J39" s="250">
        <f>SUM('АГ ЧР'!J39,'ГК ЧС'!J39,Госветслужба!J39,Госжилинспекция!J39,Госкомимущество!J39,Гостехнадзор!J39,ГС!J39,'гс по тарифам'!J39,КСП!J39,мининформ!J39,минкультуры!J39,Минобразования!J39,Минприроды!J39,Минсельхоз!J39,минспорта!J39,минстрой!J39,минтранс!J39,Минтруд!J39,Минфин!J39,минэк!J39,минюст!J39,ЦИК!J39,Минздрав!J39)</f>
        <v>0</v>
      </c>
      <c r="K39" s="250">
        <f>SUM('АГ ЧР'!K39,'ГК ЧС'!K39,Госветслужба!K39,Госжилинспекция!K39,Госкомимущество!K39,Гостехнадзор!K39,ГС!K39,'гс по тарифам'!K39,КСП!K39,мининформ!K39,минкультуры!K39,Минобразования!K39,Минприроды!K39,Минсельхоз!K39,минспорта!K39,минстрой!K39,минтранс!K39,Минтруд!K39,Минфин!K39,минэк!K39,минюст!K39,ЦИК!K39,Минздрав!K39)</f>
        <v>0</v>
      </c>
    </row>
    <row r="40" spans="1:11" ht="15" thickBot="1" x14ac:dyDescent="0.35">
      <c r="A40" s="10" t="s">
        <v>46</v>
      </c>
      <c r="B40" s="8">
        <v>121</v>
      </c>
      <c r="C40" s="256">
        <f t="shared" si="0"/>
        <v>72</v>
      </c>
      <c r="D40" s="250">
        <f>SUM('АГ ЧР'!D40,'ГК ЧС'!D40,Госветслужба!D40,Госжилинспекция!D40,Госкомимущество!D40,Гостехнадзор!D40,ГС!D40,'гс по тарифам'!D40,КСП!D40,мининформ!D40,минкультуры!D40,Минобразования!D40,Минприроды!D40,Минсельхоз!D40,минспорта!D40,минстрой!D40,минтранс!D40,Минтруд!D40,Минфин!D40,минэк!D40,минюст!D40,ЦИК!D40,Минздрав!D40)</f>
        <v>1</v>
      </c>
      <c r="E40" s="250">
        <f>SUM('АГ ЧР'!E40,'ГК ЧС'!E40,Госветслужба!E40,Госжилинспекция!E40,Госкомимущество!E40,Гостехнадзор!E40,ГС!E40,'гс по тарифам'!E40,КСП!E40,мининформ!E40,минкультуры!E40,Минобразования!E40,Минприроды!E40,Минсельхоз!E40,минспорта!E40,минстрой!E40,минтранс!E40,Минтруд!E40,Минфин!E40,минэк!E40,минюст!E40,ЦИК!E40,Минздрав!E40)</f>
        <v>0</v>
      </c>
      <c r="F40" s="250">
        <f>SUM('АГ ЧР'!F40,'ГК ЧС'!F40,Госветслужба!F40,Госжилинспекция!F40,Госкомимущество!F40,Гостехнадзор!F40,ГС!F40,'гс по тарифам'!F40,КСП!F40,мининформ!F40,минкультуры!F40,Минобразования!F40,Минприроды!F40,Минсельхоз!F40,минспорта!F40,минстрой!F40,минтранс!F40,Минтруд!F40,Минфин!F40,минэк!F40,минюст!F40,ЦИК!F40,Минздрав!F40)</f>
        <v>0</v>
      </c>
      <c r="G40" s="250">
        <f>SUM('АГ ЧР'!G40,'ГК ЧС'!G40,Госветслужба!G40,Госжилинспекция!G40,Госкомимущество!G40,Гостехнадзор!G40,ГС!G40,'гс по тарифам'!G40,КСП!G40,мининформ!G40,минкультуры!G40,Минобразования!G40,Минприроды!G40,Минсельхоз!G40,минспорта!G40,минстрой!G40,минтранс!G40,Минтруд!G40,Минфин!G40,минэк!G40,минюст!G40,ЦИК!G40,Минздрав!G40)</f>
        <v>50</v>
      </c>
      <c r="H40" s="250">
        <f>SUM('АГ ЧР'!H40,'ГК ЧС'!H40,Госветслужба!H40,Госжилинспекция!H40,Госкомимущество!H40,Гостехнадзор!H40,ГС!H40,'гс по тарифам'!H40,КСП!H40,мининформ!H40,минкультуры!H40,Минобразования!H40,Минприроды!H40,Минсельхоз!H40,минспорта!H40,минстрой!H40,минтранс!H40,Минтруд!H40,Минфин!H40,минэк!H40,минюст!H40,ЦИК!H40,Минздрав!H40)</f>
        <v>9</v>
      </c>
      <c r="I40" s="250">
        <f>SUM('АГ ЧР'!I40,'ГК ЧС'!I40,Госветслужба!I40,Госжилинспекция!I40,Госкомимущество!I40,Гостехнадзор!I40,ГС!I40,'гс по тарифам'!I40,КСП!I40,мининформ!I40,минкультуры!I40,Минобразования!I40,Минприроды!I40,Минсельхоз!I40,минспорта!I40,минстрой!I40,минтранс!I40,Минтруд!I40,Минфин!I40,минэк!I40,минюст!I40,ЦИК!I40,Минздрав!I40)</f>
        <v>0</v>
      </c>
      <c r="J40" s="250">
        <f>SUM('АГ ЧР'!J40,'ГК ЧС'!J40,Госветслужба!J40,Госжилинспекция!J40,Госкомимущество!J40,Гостехнадзор!J40,ГС!J40,'гс по тарифам'!J40,КСП!J40,мининформ!J40,минкультуры!J40,Минобразования!J40,Минприроды!J40,Минсельхоз!J40,минспорта!J40,минстрой!J40,минтранс!J40,Минтруд!J40,Минфин!J40,минэк!J40,минюст!J40,ЦИК!J40,Минздрав!J40)</f>
        <v>8</v>
      </c>
      <c r="K40" s="250">
        <f>SUM('АГ ЧР'!K40,'ГК ЧС'!K40,Госветслужба!K40,Госжилинспекция!K40,Госкомимущество!K40,Гостехнадзор!K40,ГС!K40,'гс по тарифам'!K40,КСП!K40,мининформ!K40,минкультуры!K40,Минобразования!K40,Минприроды!K40,Минсельхоз!K40,минспорта!K40,минстрой!K40,минтранс!K40,Минтруд!K40,Минфин!K40,минэк!K40,минюст!K40,ЦИК!K40,Минздрав!K40)</f>
        <v>4</v>
      </c>
    </row>
    <row r="41" spans="1:11" ht="15" thickBot="1" x14ac:dyDescent="0.35">
      <c r="A41" s="10" t="s">
        <v>47</v>
      </c>
      <c r="B41" s="8">
        <v>122</v>
      </c>
      <c r="C41" s="256">
        <f t="shared" si="0"/>
        <v>15</v>
      </c>
      <c r="D41" s="250">
        <f>SUM('АГ ЧР'!D41,'ГК ЧС'!D41,Госветслужба!D41,Госжилинспекция!D41,Госкомимущество!D41,Гостехнадзор!D41,ГС!D41,'гс по тарифам'!D41,КСП!D41,мининформ!D41,минкультуры!D41,Минобразования!D41,Минприроды!D41,Минсельхоз!D41,минспорта!D41,минстрой!D41,минтранс!D41,Минтруд!D41,Минфин!D41,минэк!D41,минюст!D41,ЦИК!D41,Минздрав!D41)</f>
        <v>0</v>
      </c>
      <c r="E41" s="250">
        <f>SUM('АГ ЧР'!E41,'ГК ЧС'!E41,Госветслужба!E41,Госжилинспекция!E41,Госкомимущество!E41,Гостехнадзор!E41,ГС!E41,'гс по тарифам'!E41,КСП!E41,мининформ!E41,минкультуры!E41,Минобразования!E41,Минприроды!E41,Минсельхоз!E41,минспорта!E41,минстрой!E41,минтранс!E41,Минтруд!E41,Минфин!E41,минэк!E41,минюст!E41,ЦИК!E41,Минздрав!E41)</f>
        <v>0</v>
      </c>
      <c r="F41" s="250">
        <f>SUM('АГ ЧР'!F41,'ГК ЧС'!F41,Госветслужба!F41,Госжилинспекция!F41,Госкомимущество!F41,Гостехнадзор!F41,ГС!F41,'гс по тарифам'!F41,КСП!F41,мининформ!F41,минкультуры!F41,Минобразования!F41,Минприроды!F41,Минсельхоз!F41,минспорта!F41,минстрой!F41,минтранс!F41,Минтруд!F41,Минфин!F41,минэк!F41,минюст!F41,ЦИК!F41,Минздрав!F41)</f>
        <v>1</v>
      </c>
      <c r="G41" s="250">
        <f>SUM('АГ ЧР'!G41,'ГК ЧС'!G41,Госветслужба!G41,Госжилинспекция!G41,Госкомимущество!G41,Гостехнадзор!G41,ГС!G41,'гс по тарифам'!G41,КСП!G41,мининформ!G41,минкультуры!G41,Минобразования!G41,Минприроды!G41,Минсельхоз!G41,минспорта!G41,минстрой!G41,минтранс!G41,Минтруд!G41,Минфин!G41,минэк!G41,минюст!G41,ЦИК!G41,Минздрав!G41)</f>
        <v>11</v>
      </c>
      <c r="H41" s="250">
        <f>SUM('АГ ЧР'!H41,'ГК ЧС'!H41,Госветслужба!H41,Госжилинспекция!H41,Госкомимущество!H41,Гостехнадзор!H41,ГС!H41,'гс по тарифам'!H41,КСП!H41,мининформ!H41,минкультуры!H41,Минобразования!H41,Минприроды!H41,Минсельхоз!H41,минспорта!H41,минстрой!H41,минтранс!H41,Минтруд!H41,Минфин!H41,минэк!H41,минюст!H41,ЦИК!H41,Минздрав!H41)</f>
        <v>0</v>
      </c>
      <c r="I41" s="250">
        <f>SUM('АГ ЧР'!I41,'ГК ЧС'!I41,Госветслужба!I41,Госжилинспекция!I41,Госкомимущество!I41,Гостехнадзор!I41,ГС!I41,'гс по тарифам'!I41,КСП!I41,мининформ!I41,минкультуры!I41,Минобразования!I41,Минприроды!I41,Минсельхоз!I41,минспорта!I41,минстрой!I41,минтранс!I41,Минтруд!I41,Минфин!I41,минэк!I41,минюст!I41,ЦИК!I41,Минздрав!I41)</f>
        <v>0</v>
      </c>
      <c r="J41" s="250">
        <f>SUM('АГ ЧР'!J41,'ГК ЧС'!J41,Госветслужба!J41,Госжилинспекция!J41,Госкомимущество!J41,Гостехнадзор!J41,ГС!J41,'гс по тарифам'!J41,КСП!J41,мининформ!J41,минкультуры!J41,Минобразования!J41,Минприроды!J41,Минсельхоз!J41,минспорта!J41,минстрой!J41,минтранс!J41,Минтруд!J41,Минфин!J41,минэк!J41,минюст!J41,ЦИК!J41,Минздрав!J41)</f>
        <v>1</v>
      </c>
      <c r="K41" s="250">
        <f>SUM('АГ ЧР'!K41,'ГК ЧС'!K41,Госветслужба!K41,Госжилинспекция!K41,Госкомимущество!K41,Гостехнадзор!K41,ГС!K41,'гс по тарифам'!K41,КСП!K41,мининформ!K41,минкультуры!K41,Минобразования!K41,Минприроды!K41,Минсельхоз!K41,минспорта!K41,минстрой!K41,минтранс!K41,Минтруд!K41,Минфин!K41,минэк!K41,минюст!K41,ЦИК!K41,Минздрав!K41)</f>
        <v>2</v>
      </c>
    </row>
    <row r="42" spans="1:11" ht="15" thickBot="1" x14ac:dyDescent="0.35">
      <c r="A42" s="12" t="s">
        <v>48</v>
      </c>
      <c r="B42" s="264">
        <v>123</v>
      </c>
      <c r="C42" s="256">
        <f t="shared" si="0"/>
        <v>8</v>
      </c>
      <c r="D42" s="250">
        <f>SUM('АГ ЧР'!D42,'ГК ЧС'!D42,Госветслужба!D42,Госжилинспекция!D42,Госкомимущество!D42,Гостехнадзор!D42,ГС!D42,'гс по тарифам'!D42,КСП!D42,мининформ!D42,минкультуры!D42,Минобразования!D42,Минприроды!D42,Минсельхоз!D42,минспорта!D42,минстрой!D42,минтранс!D42,Минтруд!D42,Минфин!D42,минэк!D42,минюст!D42,ЦИК!D42,Минздрав!D42)</f>
        <v>0</v>
      </c>
      <c r="E42" s="250">
        <f>SUM('АГ ЧР'!E42,'ГК ЧС'!E42,Госветслужба!E42,Госжилинспекция!E42,Госкомимущество!E42,Гостехнадзор!E42,ГС!E42,'гс по тарифам'!E42,КСП!E42,мининформ!E42,минкультуры!E42,Минобразования!E42,Минприроды!E42,Минсельхоз!E42,минспорта!E42,минстрой!E42,минтранс!E42,Минтруд!E42,Минфин!E42,минэк!E42,минюст!E42,ЦИК!E42,Минздрав!E42)</f>
        <v>0</v>
      </c>
      <c r="F42" s="250">
        <f>SUM('АГ ЧР'!F42,'ГК ЧС'!F42,Госветслужба!F42,Госжилинспекция!F42,Госкомимущество!F42,Гостехнадзор!F42,ГС!F42,'гс по тарифам'!F42,КСП!F42,мининформ!F42,минкультуры!F42,Минобразования!F42,Минприроды!F42,Минсельхоз!F42,минспорта!F42,минстрой!F42,минтранс!F42,Минтруд!F42,Минфин!F42,минэк!F42,минюст!F42,ЦИК!F42,Минздрав!F42)</f>
        <v>0</v>
      </c>
      <c r="G42" s="250">
        <f>SUM('АГ ЧР'!G42,'ГК ЧС'!G42,Госветслужба!G42,Госжилинспекция!G42,Госкомимущество!G42,Гостехнадзор!G42,ГС!G42,'гс по тарифам'!G42,КСП!G42,мининформ!G42,минкультуры!G42,Минобразования!G42,Минприроды!G42,Минсельхоз!G42,минспорта!G42,минстрой!G42,минтранс!G42,Минтруд!G42,Минфин!G42,минэк!G42,минюст!G42,ЦИК!G42,Минздрав!G42)</f>
        <v>8</v>
      </c>
      <c r="H42" s="250">
        <f>SUM('АГ ЧР'!H42,'ГК ЧС'!H42,Госветслужба!H42,Госжилинспекция!H42,Госкомимущество!H42,Гостехнадзор!H42,ГС!H42,'гс по тарифам'!H42,КСП!H42,мининформ!H42,минкультуры!H42,Минобразования!H42,Минприроды!H42,Минсельхоз!H42,минспорта!H42,минстрой!H42,минтранс!H42,Минтруд!H42,Минфин!H42,минэк!H42,минюст!H42,ЦИК!H42,Минздрав!H42)</f>
        <v>0</v>
      </c>
      <c r="I42" s="250">
        <f>SUM('АГ ЧР'!I42,'ГК ЧС'!I42,Госветслужба!I42,Госжилинспекция!I42,Госкомимущество!I42,Гостехнадзор!I42,ГС!I42,'гс по тарифам'!I42,КСП!I42,мининформ!I42,минкультуры!I42,Минобразования!I42,Минприроды!I42,Минсельхоз!I42,минспорта!I42,минстрой!I42,минтранс!I42,Минтруд!I42,Минфин!I42,минэк!I42,минюст!I42,ЦИК!I42,Минздрав!I42)</f>
        <v>0</v>
      </c>
      <c r="J42" s="250">
        <f>SUM('АГ ЧР'!J42,'ГК ЧС'!J42,Госветслужба!J42,Госжилинспекция!J42,Госкомимущество!J42,Гостехнадзор!J42,ГС!J42,'гс по тарифам'!J42,КСП!J42,мининформ!J42,минкультуры!J42,Минобразования!J42,Минприроды!J42,Минсельхоз!J42,минспорта!J42,минстрой!J42,минтранс!J42,Минтруд!J42,Минфин!J42,минэк!J42,минюст!J42,ЦИК!J42,Минздрав!J42)</f>
        <v>0</v>
      </c>
      <c r="K42" s="250">
        <f>SUM('АГ ЧР'!K42,'ГК ЧС'!K42,Госветслужба!K42,Госжилинспекция!K42,Госкомимущество!K42,Гостехнадзор!K42,ГС!K42,'гс по тарифам'!K42,КСП!K42,мининформ!K42,минкультуры!K42,Минобразования!K42,Минприроды!K42,Минсельхоз!K42,минспорта!K42,минстрой!K42,минтранс!K42,Минтруд!K42,Минфин!K42,минэк!K42,минюст!K42,ЦИК!K42,Минздрав!K42)</f>
        <v>0</v>
      </c>
    </row>
    <row r="43" spans="1:11" ht="15" thickBot="1" x14ac:dyDescent="0.35">
      <c r="A43" s="13" t="s">
        <v>49</v>
      </c>
      <c r="B43" s="265"/>
      <c r="C43" s="256">
        <f t="shared" si="0"/>
        <v>0</v>
      </c>
      <c r="D43" s="250">
        <f>SUM('АГ ЧР'!D43,'ГК ЧС'!D43,Госветслужба!D43,Госжилинспекция!D43,Госкомимущество!D43,Гостехнадзор!D43,ГС!D43,'гс по тарифам'!D43,КСП!D43,мининформ!D43,минкультуры!D43,Минобразования!D43,Минприроды!D43,Минсельхоз!D43,минспорта!D43,минстрой!D43,минтранс!D43,Минтруд!D43,Минфин!D43,минэк!D43,минюст!D43,ЦИК!D43,Минздрав!D43)</f>
        <v>0</v>
      </c>
      <c r="E43" s="250">
        <f>SUM('АГ ЧР'!E43,'ГК ЧС'!E43,Госветслужба!E43,Госжилинспекция!E43,Госкомимущество!E43,Гостехнадзор!E43,ГС!E43,'гс по тарифам'!E43,КСП!E43,мининформ!E43,минкультуры!E43,Минобразования!E43,Минприроды!E43,Минсельхоз!E43,минспорта!E43,минстрой!E43,минтранс!E43,Минтруд!E43,Минфин!E43,минэк!E43,минюст!E43,ЦИК!E43,Минздрав!E43)</f>
        <v>0</v>
      </c>
      <c r="F43" s="250">
        <f>SUM('АГ ЧР'!F43,'ГК ЧС'!F43,Госветслужба!F43,Госжилинспекция!F43,Госкомимущество!F43,Гостехнадзор!F43,ГС!F43,'гс по тарифам'!F43,КСП!F43,мининформ!F43,минкультуры!F43,Минобразования!F43,Минприроды!F43,Минсельхоз!F43,минспорта!F43,минстрой!F43,минтранс!F43,Минтруд!F43,Минфин!F43,минэк!F43,минюст!F43,ЦИК!F43,Минздрав!F43)</f>
        <v>0</v>
      </c>
      <c r="G43" s="250">
        <f>SUM('АГ ЧР'!G43,'ГК ЧС'!G43,Госветслужба!G43,Госжилинспекция!G43,Госкомимущество!G43,Гостехнадзор!G43,ГС!G43,'гс по тарифам'!G43,КСП!G43,мининформ!G43,минкультуры!G43,Минобразования!G43,Минприроды!G43,Минсельхоз!G43,минспорта!G43,минстрой!G43,минтранс!G43,Минтруд!G43,Минфин!G43,минэк!G43,минюст!G43,ЦИК!G43,Минздрав!G43)</f>
        <v>0</v>
      </c>
      <c r="H43" s="250">
        <f>SUM('АГ ЧР'!H43,'ГК ЧС'!H43,Госветслужба!H43,Госжилинспекция!H43,Госкомимущество!H43,Гостехнадзор!H43,ГС!H43,'гс по тарифам'!H43,КСП!H43,мининформ!H43,минкультуры!H43,Минобразования!H43,Минприроды!H43,Минсельхоз!H43,минспорта!H43,минстрой!H43,минтранс!H43,Минтруд!H43,Минфин!H43,минэк!H43,минюст!H43,ЦИК!H43,Минздрав!H43)</f>
        <v>0</v>
      </c>
      <c r="I43" s="250">
        <f>SUM('АГ ЧР'!I43,'ГК ЧС'!I43,Госветслужба!I43,Госжилинспекция!I43,Госкомимущество!I43,Гостехнадзор!I43,ГС!I43,'гс по тарифам'!I43,КСП!I43,мининформ!I43,минкультуры!I43,Минобразования!I43,Минприроды!I43,Минсельхоз!I43,минспорта!I43,минстрой!I43,минтранс!I43,Минтруд!I43,Минфин!I43,минэк!I43,минюст!I43,ЦИК!I43,Минздрав!I43)</f>
        <v>0</v>
      </c>
      <c r="J43" s="250">
        <f>SUM('АГ ЧР'!J43,'ГК ЧС'!J43,Госветслужба!J43,Госжилинспекция!J43,Госкомимущество!J43,Гостехнадзор!J43,ГС!J43,'гс по тарифам'!J43,КСП!J43,мининформ!J43,минкультуры!J43,Минобразования!J43,Минприроды!J43,Минсельхоз!J43,минспорта!J43,минстрой!J43,минтранс!J43,Минтруд!J43,Минфин!J43,минэк!J43,минюст!J43,ЦИК!J43,Минздрав!J43)</f>
        <v>0</v>
      </c>
      <c r="K43" s="250">
        <f>SUM('АГ ЧР'!K43,'ГК ЧС'!K43,Госветслужба!K43,Госжилинспекция!K43,Госкомимущество!K43,Гостехнадзор!K43,ГС!K43,'гс по тарифам'!K43,КСП!K43,мининформ!K43,минкультуры!K43,Минобразования!K43,Минприроды!K43,Минсельхоз!K43,минспорта!K43,минстрой!K43,минтранс!K43,Минтруд!K43,Минфин!K43,минэк!K43,минюст!K43,ЦИК!K43,Минздрав!K43)</f>
        <v>0</v>
      </c>
    </row>
    <row r="44" spans="1:11" ht="27" thickBot="1" x14ac:dyDescent="0.35">
      <c r="A44" s="13" t="s">
        <v>50</v>
      </c>
      <c r="B44" s="8">
        <v>124</v>
      </c>
      <c r="C44" s="256">
        <f t="shared" si="0"/>
        <v>0</v>
      </c>
      <c r="D44" s="250">
        <f>SUM('АГ ЧР'!D44,'ГК ЧС'!D44,Госветслужба!D44,Госжилинспекция!D44,Госкомимущество!D44,Гостехнадзор!D44,ГС!D44,'гс по тарифам'!D44,КСП!D44,мининформ!D44,минкультуры!D44,Минобразования!D44,Минприроды!D44,Минсельхоз!D44,минспорта!D44,минстрой!D44,минтранс!D44,Минтруд!D44,Минфин!D44,минэк!D44,минюст!D44,ЦИК!D44,Минздрав!D44)</f>
        <v>0</v>
      </c>
      <c r="E44" s="250">
        <f>SUM('АГ ЧР'!E44,'ГК ЧС'!E44,Госветслужба!E44,Госжилинспекция!E44,Госкомимущество!E44,Гостехнадзор!E44,ГС!E44,'гс по тарифам'!E44,КСП!E44,мининформ!E44,минкультуры!E44,Минобразования!E44,Минприроды!E44,Минсельхоз!E44,минспорта!E44,минстрой!E44,минтранс!E44,Минтруд!E44,Минфин!E44,минэк!E44,минюст!E44,ЦИК!E44,Минздрав!E44)</f>
        <v>0</v>
      </c>
      <c r="F44" s="250">
        <f>SUM('АГ ЧР'!F44,'ГК ЧС'!F44,Госветслужба!F44,Госжилинспекция!F44,Госкомимущество!F44,Гостехнадзор!F44,ГС!F44,'гс по тарифам'!F44,КСП!F44,мининформ!F44,минкультуры!F44,Минобразования!F44,Минприроды!F44,Минсельхоз!F44,минспорта!F44,минстрой!F44,минтранс!F44,Минтруд!F44,Минфин!F44,минэк!F44,минюст!F44,ЦИК!F44,Минздрав!F44)</f>
        <v>0</v>
      </c>
      <c r="G44" s="250">
        <f>SUM('АГ ЧР'!G44,'ГК ЧС'!G44,Госветслужба!G44,Госжилинспекция!G44,Госкомимущество!G44,Гостехнадзор!G44,ГС!G44,'гс по тарифам'!G44,КСП!G44,мининформ!G44,минкультуры!G44,Минобразования!G44,Минприроды!G44,Минсельхоз!G44,минспорта!G44,минстрой!G44,минтранс!G44,Минтруд!G44,Минфин!G44,минэк!G44,минюст!G44,ЦИК!G44,Минздрав!G44)</f>
        <v>0</v>
      </c>
      <c r="H44" s="250">
        <f>SUM('АГ ЧР'!H44,'ГК ЧС'!H44,Госветслужба!H44,Госжилинспекция!H44,Госкомимущество!H44,Гостехнадзор!H44,ГС!H44,'гс по тарифам'!H44,КСП!H44,мининформ!H44,минкультуры!H44,Минобразования!H44,Минприроды!H44,Минсельхоз!H44,минспорта!H44,минстрой!H44,минтранс!H44,Минтруд!H44,Минфин!H44,минэк!H44,минюст!H44,ЦИК!H44,Минздрав!H44)</f>
        <v>0</v>
      </c>
      <c r="I44" s="250">
        <f>SUM('АГ ЧР'!I44,'ГК ЧС'!I44,Госветслужба!I44,Госжилинспекция!I44,Госкомимущество!I44,Гостехнадзор!I44,ГС!I44,'гс по тарифам'!I44,КСП!I44,мининформ!I44,минкультуры!I44,Минобразования!I44,Минприроды!I44,Минсельхоз!I44,минспорта!I44,минстрой!I44,минтранс!I44,Минтруд!I44,Минфин!I44,минэк!I44,минюст!I44,ЦИК!I44,Минздрав!I44)</f>
        <v>0</v>
      </c>
      <c r="J44" s="250">
        <f>SUM('АГ ЧР'!J44,'ГК ЧС'!J44,Госветслужба!J44,Госжилинспекция!J44,Госкомимущество!J44,Гостехнадзор!J44,ГС!J44,'гс по тарифам'!J44,КСП!J44,мининформ!J44,минкультуры!J44,Минобразования!J44,Минприроды!J44,Минсельхоз!J44,минспорта!J44,минстрой!J44,минтранс!J44,Минтруд!J44,Минфин!J44,минэк!J44,минюст!J44,ЦИК!J44,Минздрав!J44)</f>
        <v>0</v>
      </c>
      <c r="K44" s="250">
        <f>SUM('АГ ЧР'!K44,'ГК ЧС'!K44,Госветслужба!K44,Госжилинспекция!K44,Госкомимущество!K44,Гостехнадзор!K44,ГС!K44,'гс по тарифам'!K44,КСП!K44,мининформ!K44,минкультуры!K44,Минобразования!K44,Минприроды!K44,Минсельхоз!K44,минспорта!K44,минстрой!K44,минтранс!K44,Минтруд!K44,Минфин!K44,минэк!K44,минюст!K44,ЦИК!K44,Минздрав!K44)</f>
        <v>0</v>
      </c>
    </row>
    <row r="45" spans="1:11" ht="40.200000000000003" thickBot="1" x14ac:dyDescent="0.35">
      <c r="A45" s="13" t="s">
        <v>51</v>
      </c>
      <c r="B45" s="8">
        <v>125</v>
      </c>
      <c r="C45" s="256">
        <f t="shared" si="0"/>
        <v>0</v>
      </c>
      <c r="D45" s="250">
        <f>SUM('АГ ЧР'!D45,'ГК ЧС'!D45,Госветслужба!D45,Госжилинспекция!D45,Госкомимущество!D45,Гостехнадзор!D45,ГС!D45,'гс по тарифам'!D45,КСП!D45,мининформ!D45,минкультуры!D45,Минобразования!D45,Минприроды!D45,Минсельхоз!D45,минспорта!D45,минстрой!D45,минтранс!D45,Минтруд!D45,Минфин!D45,минэк!D45,минюст!D45,ЦИК!D45,Минздрав!D45)</f>
        <v>0</v>
      </c>
      <c r="E45" s="250">
        <f>SUM('АГ ЧР'!E45,'ГК ЧС'!E45,Госветслужба!E45,Госжилинспекция!E45,Госкомимущество!E45,Гостехнадзор!E45,ГС!E45,'гс по тарифам'!E45,КСП!E45,мининформ!E45,минкультуры!E45,Минобразования!E45,Минприроды!E45,Минсельхоз!E45,минспорта!E45,минстрой!E45,минтранс!E45,Минтруд!E45,Минфин!E45,минэк!E45,минюст!E45,ЦИК!E45,Минздрав!E45)</f>
        <v>0</v>
      </c>
      <c r="F45" s="250">
        <f>SUM('АГ ЧР'!F45,'ГК ЧС'!F45,Госветслужба!F45,Госжилинспекция!F45,Госкомимущество!F45,Гостехнадзор!F45,ГС!F45,'гс по тарифам'!F45,КСП!F45,мининформ!F45,минкультуры!F45,Минобразования!F45,Минприроды!F45,Минсельхоз!F45,минспорта!F45,минстрой!F45,минтранс!F45,Минтруд!F45,Минфин!F45,минэк!F45,минюст!F45,ЦИК!F45,Минздрав!F45)</f>
        <v>0</v>
      </c>
      <c r="G45" s="250">
        <f>SUM('АГ ЧР'!G45,'ГК ЧС'!G45,Госветслужба!G45,Госжилинспекция!G45,Госкомимущество!G45,Гостехнадзор!G45,ГС!G45,'гс по тарифам'!G45,КСП!G45,мининформ!G45,минкультуры!G45,Минобразования!G45,Минприроды!G45,Минсельхоз!G45,минспорта!G45,минстрой!G45,минтранс!G45,Минтруд!G45,Минфин!G45,минэк!G45,минюст!G45,ЦИК!G45,Минздрав!G45)</f>
        <v>0</v>
      </c>
      <c r="H45" s="250">
        <f>SUM('АГ ЧР'!H45,'ГК ЧС'!H45,Госветслужба!H45,Госжилинспекция!H45,Госкомимущество!H45,Гостехнадзор!H45,ГС!H45,'гс по тарифам'!H45,КСП!H45,мининформ!H45,минкультуры!H45,Минобразования!H45,Минприроды!H45,Минсельхоз!H45,минспорта!H45,минстрой!H45,минтранс!H45,Минтруд!H45,Минфин!H45,минэк!H45,минюст!H45,ЦИК!H45,Минздрав!H45)</f>
        <v>0</v>
      </c>
      <c r="I45" s="250">
        <f>SUM('АГ ЧР'!I45,'ГК ЧС'!I45,Госветслужба!I45,Госжилинспекция!I45,Госкомимущество!I45,Гостехнадзор!I45,ГС!I45,'гс по тарифам'!I45,КСП!I45,мининформ!I45,минкультуры!I45,Минобразования!I45,Минприроды!I45,Минсельхоз!I45,минспорта!I45,минстрой!I45,минтранс!I45,Минтруд!I45,Минфин!I45,минэк!I45,минюст!I45,ЦИК!I45,Минздрав!I45)</f>
        <v>0</v>
      </c>
      <c r="J45" s="250">
        <f>SUM('АГ ЧР'!J45,'ГК ЧС'!J45,Госветслужба!J45,Госжилинспекция!J45,Госкомимущество!J45,Гостехнадзор!J45,ГС!J45,'гс по тарифам'!J45,КСП!J45,мининформ!J45,минкультуры!J45,Минобразования!J45,Минприроды!J45,Минсельхоз!J45,минспорта!J45,минстрой!J45,минтранс!J45,Минтруд!J45,Минфин!J45,минэк!J45,минюст!J45,ЦИК!J45,Минздрав!J45)</f>
        <v>0</v>
      </c>
      <c r="K45" s="250">
        <f>SUM('АГ ЧР'!K45,'ГК ЧС'!K45,Госветслужба!K45,Госжилинспекция!K45,Госкомимущество!K45,Гостехнадзор!K45,ГС!K45,'гс по тарифам'!K45,КСП!K45,мининформ!K45,минкультуры!K45,Минобразования!K45,Минприроды!K45,Минсельхоз!K45,минспорта!K45,минстрой!K45,минтранс!K45,Минтруд!K45,Минфин!K45,минэк!K45,минюст!K45,ЦИК!K45,Минздрав!K45)</f>
        <v>0</v>
      </c>
    </row>
    <row r="46" spans="1:11" ht="15" thickBot="1" x14ac:dyDescent="0.35">
      <c r="A46" s="10" t="s">
        <v>52</v>
      </c>
      <c r="B46" s="8">
        <v>126</v>
      </c>
      <c r="C46" s="256">
        <f t="shared" si="0"/>
        <v>0</v>
      </c>
      <c r="D46" s="250">
        <f>SUM('АГ ЧР'!D46,'ГК ЧС'!D46,Госветслужба!D46,Госжилинспекция!D46,Госкомимущество!D46,Гостехнадзор!D46,ГС!D46,'гс по тарифам'!D46,КСП!D46,мининформ!D46,минкультуры!D46,Минобразования!D46,Минприроды!D46,Минсельхоз!D46,минспорта!D46,минстрой!D46,минтранс!D46,Минтруд!D46,Минфин!D46,минэк!D46,минюст!D46,ЦИК!D46,Минздрав!D46)</f>
        <v>0</v>
      </c>
      <c r="E46" s="250">
        <f>SUM('АГ ЧР'!E46,'ГК ЧС'!E46,Госветслужба!E46,Госжилинспекция!E46,Госкомимущество!E46,Гостехнадзор!E46,ГС!E46,'гс по тарифам'!E46,КСП!E46,мининформ!E46,минкультуры!E46,Минобразования!E46,Минприроды!E46,Минсельхоз!E46,минспорта!E46,минстрой!E46,минтранс!E46,Минтруд!E46,Минфин!E46,минэк!E46,минюст!E46,ЦИК!E46,Минздрав!E46)</f>
        <v>0</v>
      </c>
      <c r="F46" s="250">
        <f>SUM('АГ ЧР'!F46,'ГК ЧС'!F46,Госветслужба!F46,Госжилинспекция!F46,Госкомимущество!F46,Гостехнадзор!F46,ГС!F46,'гс по тарифам'!F46,КСП!F46,мининформ!F46,минкультуры!F46,Минобразования!F46,Минприроды!F46,Минсельхоз!F46,минспорта!F46,минстрой!F46,минтранс!F46,Минтруд!F46,Минфин!F46,минэк!F46,минюст!F46,ЦИК!F46,Минздрав!F46)</f>
        <v>0</v>
      </c>
      <c r="G46" s="250">
        <f>SUM('АГ ЧР'!G46,'ГК ЧС'!G46,Госветслужба!G46,Госжилинспекция!G46,Госкомимущество!G46,Гостехнадзор!G46,ГС!G46,'гс по тарифам'!G46,КСП!G46,мининформ!G46,минкультуры!G46,Минобразования!G46,Минприроды!G46,Минсельхоз!G46,минспорта!G46,минстрой!G46,минтранс!G46,Минтруд!G46,Минфин!G46,минэк!G46,минюст!G46,ЦИК!G46,Минздрав!G46)</f>
        <v>0</v>
      </c>
      <c r="H46" s="250">
        <f>SUM('АГ ЧР'!H46,'ГК ЧС'!H46,Госветслужба!H46,Госжилинспекция!H46,Госкомимущество!H46,Гостехнадзор!H46,ГС!H46,'гс по тарифам'!H46,КСП!H46,мининформ!H46,минкультуры!H46,Минобразования!H46,Минприроды!H46,Минсельхоз!H46,минспорта!H46,минстрой!H46,минтранс!H46,Минтруд!H46,Минфин!H46,минэк!H46,минюст!H46,ЦИК!H46,Минздрав!H46)</f>
        <v>0</v>
      </c>
      <c r="I46" s="250">
        <f>SUM('АГ ЧР'!I46,'ГК ЧС'!I46,Госветслужба!I46,Госжилинспекция!I46,Госкомимущество!I46,Гостехнадзор!I46,ГС!I46,'гс по тарифам'!I46,КСП!I46,мининформ!I46,минкультуры!I46,Минобразования!I46,Минприроды!I46,Минсельхоз!I46,минспорта!I46,минстрой!I46,минтранс!I46,Минтруд!I46,Минфин!I46,минэк!I46,минюст!I46,ЦИК!I46,Минздрав!I46)</f>
        <v>0</v>
      </c>
      <c r="J46" s="250">
        <f>SUM('АГ ЧР'!J46,'ГК ЧС'!J46,Госветслужба!J46,Госжилинспекция!J46,Госкомимущество!J46,Гостехнадзор!J46,ГС!J46,'гс по тарифам'!J46,КСП!J46,мининформ!J46,минкультуры!J46,Минобразования!J46,Минприроды!J46,Минсельхоз!J46,минспорта!J46,минстрой!J46,минтранс!J46,Минтруд!J46,Минфин!J46,минэк!J46,минюст!J46,ЦИК!J46,Минздрав!J46)</f>
        <v>0</v>
      </c>
      <c r="K46" s="250">
        <f>SUM('АГ ЧР'!K46,'ГК ЧС'!K46,Госветслужба!K46,Госжилинспекция!K46,Госкомимущество!K46,Гостехнадзор!K46,ГС!K46,'гс по тарифам'!K46,КСП!K46,мининформ!K46,минкультуры!K46,Минобразования!K46,Минприроды!K46,Минсельхоз!K46,минспорта!K46,минстрой!K46,минтранс!K46,Минтруд!K46,Минфин!K46,минэк!K46,минюст!K46,ЦИК!K46,Минздрав!K46)</f>
        <v>0</v>
      </c>
    </row>
    <row r="47" spans="1:11" ht="40.200000000000003" thickBot="1" x14ac:dyDescent="0.35">
      <c r="A47" s="10" t="s">
        <v>53</v>
      </c>
      <c r="B47" s="8">
        <v>127</v>
      </c>
      <c r="C47" s="256">
        <f t="shared" si="0"/>
        <v>0</v>
      </c>
      <c r="D47" s="250">
        <f>SUM('АГ ЧР'!D47,'ГК ЧС'!D47,Госветслужба!D47,Госжилинспекция!D47,Госкомимущество!D47,Гостехнадзор!D47,ГС!D47,'гс по тарифам'!D47,КСП!D47,мининформ!D47,минкультуры!D47,Минобразования!D47,Минприроды!D47,Минсельхоз!D47,минспорта!D47,минстрой!D47,минтранс!D47,Минтруд!D47,Минфин!D47,минэк!D47,минюст!D47,ЦИК!D47,Минздрав!D47)</f>
        <v>0</v>
      </c>
      <c r="E47" s="250">
        <f>SUM('АГ ЧР'!E47,'ГК ЧС'!E47,Госветслужба!E47,Госжилинспекция!E47,Госкомимущество!E47,Гостехнадзор!E47,ГС!E47,'гс по тарифам'!E47,КСП!E47,мининформ!E47,минкультуры!E47,Минобразования!E47,Минприроды!E47,Минсельхоз!E47,минспорта!E47,минстрой!E47,минтранс!E47,Минтруд!E47,Минфин!E47,минэк!E47,минюст!E47,ЦИК!E47,Минздрав!E47)</f>
        <v>0</v>
      </c>
      <c r="F47" s="250">
        <f>SUM('АГ ЧР'!F47,'ГК ЧС'!F47,Госветслужба!F47,Госжилинспекция!F47,Госкомимущество!F47,Гостехнадзор!F47,ГС!F47,'гс по тарифам'!F47,КСП!F47,мининформ!F47,минкультуры!F47,Минобразования!F47,Минприроды!F47,Минсельхоз!F47,минспорта!F47,минстрой!F47,минтранс!F47,Минтруд!F47,Минфин!F47,минэк!F47,минюст!F47,ЦИК!F47,Минздрав!F47)</f>
        <v>0</v>
      </c>
      <c r="G47" s="250">
        <f>SUM('АГ ЧР'!G47,'ГК ЧС'!G47,Госветслужба!G47,Госжилинспекция!G47,Госкомимущество!G47,Гостехнадзор!G47,ГС!G47,'гс по тарифам'!G47,КСП!G47,мининформ!G47,минкультуры!G47,Минобразования!G47,Минприроды!G47,Минсельхоз!G47,минспорта!G47,минстрой!G47,минтранс!G47,Минтруд!G47,Минфин!G47,минэк!G47,минюст!G47,ЦИК!G47,Минздрав!G47)</f>
        <v>0</v>
      </c>
      <c r="H47" s="250">
        <f>SUM('АГ ЧР'!H47,'ГК ЧС'!H47,Госветслужба!H47,Госжилинспекция!H47,Госкомимущество!H47,Гостехнадзор!H47,ГС!H47,'гс по тарифам'!H47,КСП!H47,мининформ!H47,минкультуры!H47,Минобразования!H47,Минприроды!H47,Минсельхоз!H47,минспорта!H47,минстрой!H47,минтранс!H47,Минтруд!H47,Минфин!H47,минэк!H47,минюст!H47,ЦИК!H47,Минздрав!H47)</f>
        <v>0</v>
      </c>
      <c r="I47" s="250">
        <f>SUM('АГ ЧР'!I47,'ГК ЧС'!I47,Госветслужба!I47,Госжилинспекция!I47,Госкомимущество!I47,Гостехнадзор!I47,ГС!I47,'гс по тарифам'!I47,КСП!I47,мининформ!I47,минкультуры!I47,Минобразования!I47,Минприроды!I47,Минсельхоз!I47,минспорта!I47,минстрой!I47,минтранс!I47,Минтруд!I47,Минфин!I47,минэк!I47,минюст!I47,ЦИК!I47,Минздрав!I47)</f>
        <v>0</v>
      </c>
      <c r="J47" s="250">
        <f>SUM('АГ ЧР'!J47,'ГК ЧС'!J47,Госветслужба!J47,Госжилинспекция!J47,Госкомимущество!J47,Гостехнадзор!J47,ГС!J47,'гс по тарифам'!J47,КСП!J47,мининформ!J47,минкультуры!J47,Минобразования!J47,Минприроды!J47,Минсельхоз!J47,минспорта!J47,минстрой!J47,минтранс!J47,Минтруд!J47,Минфин!J47,минэк!J47,минюст!J47,ЦИК!J47,Минздрав!J47)</f>
        <v>0</v>
      </c>
      <c r="K47" s="250">
        <f>SUM('АГ ЧР'!K47,'ГК ЧС'!K47,Госветслужба!K47,Госжилинспекция!K47,Госкомимущество!K47,Гостехнадзор!K47,ГС!K47,'гс по тарифам'!K47,КСП!K47,мининформ!K47,минкультуры!K47,Минобразования!K47,Минприроды!K47,Минсельхоз!K47,минспорта!K47,минстрой!K47,минтранс!K47,Минтруд!K47,Минфин!K47,минэк!K47,минюст!K47,ЦИК!K47,Минздрав!K47)</f>
        <v>0</v>
      </c>
    </row>
    <row r="48" spans="1:11" ht="15" thickBot="1" x14ac:dyDescent="0.35">
      <c r="A48" s="285" t="s">
        <v>54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s="255" customFormat="1" ht="15" thickBot="1" x14ac:dyDescent="0.35">
      <c r="A49" s="252" t="s">
        <v>55</v>
      </c>
      <c r="B49" s="253">
        <v>201</v>
      </c>
      <c r="C49" s="256">
        <f>SUM(D49:K49)</f>
        <v>4685</v>
      </c>
      <c r="D49" s="256">
        <f>SUM('АГ ЧР'!D49,'ГК ЧС'!D49,Госветслужба!D49,Госжилинспекция!D49,Госкомимущество!D49,Гостехнадзор!D49,ГС!D49,'гс по тарифам'!D49,КСП!D49,мининформ!D49,минкультуры!D49,Минобразования!D49,Минприроды!D49,Минсельхоз!D49,минспорта!D49,минстрой!D49,минтранс!D49,Минтруд!D49,Минфин!D49,минэк!D49,минюст!D49,ЦИК!D49,Минздрав!D49)</f>
        <v>35</v>
      </c>
      <c r="E49" s="256">
        <f>SUM('АГ ЧР'!E49,'ГК ЧС'!E49,Госветслужба!E49,Госжилинспекция!E49,Госкомимущество!E49,Гостехнадзор!E49,ГС!E49,'гс по тарифам'!E49,КСП!E49,мининформ!E49,минкультуры!E49,Минобразования!E49,Минприроды!E49,Минсельхоз!E49,минспорта!E49,минстрой!E49,минтранс!E49,Минтруд!E49,Минфин!E49,минэк!E49,минюст!E49,ЦИК!E49,Минздрав!E49)</f>
        <v>1</v>
      </c>
      <c r="F49" s="256">
        <f>SUM('АГ ЧР'!F49,'ГК ЧС'!F49,Госветслужба!F49,Госжилинспекция!F49,Госкомимущество!F49,Гостехнадзор!F49,ГС!F49,'гс по тарифам'!F49,КСП!F49,мининформ!F49,минкультуры!F49,Минобразования!F49,Минприроды!F49,Минсельхоз!F49,минспорта!F49,минстрой!F49,минтранс!F49,Минтруд!F49,Минфин!F49,минэк!F49,минюст!F49,ЦИК!F49,Минздрав!F49)</f>
        <v>0</v>
      </c>
      <c r="G49" s="256">
        <f>SUM('АГ ЧР'!G49,'ГК ЧС'!G49,Госветслужба!G49,Госжилинспекция!G49,Госкомимущество!G49,Гостехнадзор!G49,ГС!G49,'гс по тарифам'!G49,КСП!G49,мининформ!G49,минкультуры!G49,Минобразования!G49,Минприроды!G49,Минсельхоз!G49,минспорта!G49,минстрой!G49,минтранс!G49,Минтруд!G49,Минфин!G49,минэк!G49,минюст!G49,ЦИК!G49,Минздрав!G49)</f>
        <v>3205</v>
      </c>
      <c r="H49" s="256">
        <f>SUM('АГ ЧР'!H49,'ГК ЧС'!H49,Госветслужба!H49,Госжилинспекция!H49,Госкомимущество!H49,Гостехнадзор!H49,ГС!H49,'гс по тарифам'!H49,КСП!H49,мининформ!H49,минкультуры!H49,Минобразования!H49,Минприроды!H49,Минсельхоз!H49,минспорта!H49,минстрой!H49,минтранс!H49,Минтруд!H49,Минфин!H49,минэк!H49,минюст!H49,ЦИК!H49,Минздрав!H49)</f>
        <v>1444</v>
      </c>
      <c r="I49" s="256">
        <f>SUM('АГ ЧР'!I49,'ГК ЧС'!I49,Госветслужба!I49,Госжилинспекция!I49,Госкомимущество!I49,Гостехнадзор!I49,ГС!I49,'гс по тарифам'!I49,КСП!I49,мининформ!I49,минкультуры!I49,Минобразования!I49,Минприроды!I49,Минсельхоз!I49,минспорта!I49,минстрой!I49,минтранс!I49,Минтруд!I49,Минфин!I49,минэк!I49,минюст!I49,ЦИК!I49,Минздрав!I49)</f>
        <v>0</v>
      </c>
      <c r="J49" s="256">
        <f>SUM('АГ ЧР'!J49,'ГК ЧС'!J49,Госветслужба!J49,Госжилинспекция!J49,Госкомимущество!J49,Гостехнадзор!J49,ГС!J49,'гс по тарифам'!J49,КСП!J49,мининформ!J49,минкультуры!J49,Минобразования!J49,Минприроды!J49,Минсельхоз!J49,минспорта!J49,минстрой!J49,минтранс!J49,Минтруд!J49,Минфин!J49,минэк!J49,минюст!J49,ЦИК!J49,Минздрав!J49)</f>
        <v>0</v>
      </c>
      <c r="K49" s="256">
        <f>SUM('АГ ЧР'!K49,'ГК ЧС'!K49,Госветслужба!K49,Госжилинспекция!K49,Госкомимущество!K49,Гостехнадзор!K49,ГС!K49,'гс по тарифам'!K49,КСП!K49,мининформ!K49,минкультуры!K49,Минобразования!K49,Минприроды!K49,Минсельхоз!K49,минспорта!K49,минстрой!K49,минтранс!K49,Минтруд!K49,Минфин!K49,минэк!K49,минюст!K49,ЦИК!K49,Минздрав!K49)</f>
        <v>0</v>
      </c>
    </row>
    <row r="50" spans="1:11" ht="53.4" thickBot="1" x14ac:dyDescent="0.35">
      <c r="A50" s="13" t="s">
        <v>56</v>
      </c>
      <c r="B50" s="8">
        <v>202</v>
      </c>
      <c r="C50" s="256">
        <f t="shared" ref="C50:C64" si="1">SUM(D50:K50)</f>
        <v>0</v>
      </c>
      <c r="D50" s="250">
        <f>SUM('АГ ЧР'!D50,'ГК ЧС'!D50,Госветслужба!D50,Госжилинспекция!D50,Госкомимущество!D50,Гостехнадзор!D50,ГС!D50,'гс по тарифам'!D50,КСП!D50,мининформ!D50,минкультуры!D50,Минобразования!D50,Минприроды!D50,Минсельхоз!D50,минспорта!D50,минстрой!D50,минтранс!D50,Минтруд!D50,Минфин!D50,минэк!D50,минюст!D50,ЦИК!D50,Минздрав!D50)</f>
        <v>0</v>
      </c>
      <c r="E50" s="250">
        <f>SUM('АГ ЧР'!E50,'ГК ЧС'!E50,Госветслужба!E50,Госжилинспекция!E50,Госкомимущество!E50,Гостехнадзор!E50,ГС!E50,'гс по тарифам'!E50,КСП!E50,мининформ!E50,минкультуры!E50,Минобразования!E50,Минприроды!E50,Минсельхоз!E50,минспорта!E50,минстрой!E50,минтранс!E50,Минтруд!E50,Минфин!E50,минэк!E50,минюст!E50,ЦИК!E50,Минздрав!E50)</f>
        <v>0</v>
      </c>
      <c r="F50" s="250">
        <f>SUM('АГ ЧР'!F50,'ГК ЧС'!F50,Госветслужба!F50,Госжилинспекция!F50,Госкомимущество!F50,Гостехнадзор!F50,ГС!F50,'гс по тарифам'!F50,КСП!F50,мининформ!F50,минкультуры!F50,Минобразования!F50,Минприроды!F50,Минсельхоз!F50,минспорта!F50,минстрой!F50,минтранс!F50,Минтруд!F50,Минфин!F50,минэк!F50,минюст!F50,ЦИК!F50,Минздрав!F50)</f>
        <v>0</v>
      </c>
      <c r="G50" s="250">
        <f>SUM('АГ ЧР'!G50,'ГК ЧС'!G50,Госветслужба!G50,Госжилинспекция!G50,Госкомимущество!G50,Гостехнадзор!G50,ГС!G50,'гс по тарифам'!G50,КСП!G50,мининформ!G50,минкультуры!G50,Минобразования!G50,Минприроды!G50,Минсельхоз!G50,минспорта!G50,минстрой!G50,минтранс!G50,Минтруд!G50,Минфин!G50,минэк!G50,минюст!G50,ЦИК!G50,Минздрав!G50)</f>
        <v>0</v>
      </c>
      <c r="H50" s="250">
        <f>SUM('АГ ЧР'!H50,'ГК ЧС'!H50,Госветслужба!H50,Госжилинспекция!H50,Госкомимущество!H50,Гостехнадзор!H50,ГС!H50,'гс по тарифам'!H50,КСП!H50,мининформ!H50,минкультуры!H50,Минобразования!H50,Минприроды!H50,Минсельхоз!H50,минспорта!H50,минстрой!H50,минтранс!H50,Минтруд!H50,Минфин!H50,минэк!H50,минюст!H50,ЦИК!H50,Минздрав!H50)</f>
        <v>0</v>
      </c>
      <c r="I50" s="250">
        <f>SUM('АГ ЧР'!I50,'ГК ЧС'!I50,Госветслужба!I50,Госжилинспекция!I50,Госкомимущество!I50,Гостехнадзор!I50,ГС!I50,'гс по тарифам'!I50,КСП!I50,мининформ!I50,минкультуры!I50,Минобразования!I50,Минприроды!I50,Минсельхоз!I50,минспорта!I50,минстрой!I50,минтранс!I50,Минтруд!I50,Минфин!I50,минэк!I50,минюст!I50,ЦИК!I50,Минздрав!I50)</f>
        <v>0</v>
      </c>
      <c r="J50" s="250">
        <f>SUM('АГ ЧР'!J50,'ГК ЧС'!J50,Госветслужба!J50,Госжилинспекция!J50,Госкомимущество!J50,Гостехнадзор!J50,ГС!J50,'гс по тарифам'!J50,КСП!J50,мининформ!J50,минкультуры!J50,Минобразования!J50,Минприроды!J50,Минсельхоз!J50,минспорта!J50,минстрой!J50,минтранс!J50,Минтруд!J50,Минфин!J50,минэк!J50,минюст!J50,ЦИК!J50,Минздрав!J50)</f>
        <v>0</v>
      </c>
      <c r="K50" s="250">
        <f>SUM('АГ ЧР'!K50,'ГК ЧС'!K50,Госветслужба!K50,Госжилинспекция!K50,Госкомимущество!K50,Гостехнадзор!K50,ГС!K50,'гс по тарифам'!K50,КСП!K50,мининформ!K50,минкультуры!K50,Минобразования!K50,Минприроды!K50,Минсельхоз!K50,минспорта!K50,минстрой!K50,минтранс!K50,Минтруд!K50,Минфин!K50,минэк!K50,минюст!K50,ЦИК!K50,Минздрав!K50)</f>
        <v>0</v>
      </c>
    </row>
    <row r="51" spans="1:11" ht="53.4" thickBot="1" x14ac:dyDescent="0.35">
      <c r="A51" s="13" t="s">
        <v>57</v>
      </c>
      <c r="B51" s="8">
        <v>203</v>
      </c>
      <c r="C51" s="256">
        <f t="shared" si="1"/>
        <v>150</v>
      </c>
      <c r="D51" s="250">
        <f>SUM('АГ ЧР'!D51,'ГК ЧС'!D51,Госветслужба!D51,Госжилинспекция!D51,Госкомимущество!D51,Гостехнадзор!D51,ГС!D51,'гс по тарифам'!D51,КСП!D51,мининформ!D51,минкультуры!D51,Минобразования!D51,Минприроды!D51,Минсельхоз!D51,минспорта!D51,минстрой!D51,минтранс!D51,Минтруд!D51,Минфин!D51,минэк!D51,минюст!D51,ЦИК!D51,Минздрав!D51)</f>
        <v>1</v>
      </c>
      <c r="E51" s="250">
        <f>SUM('АГ ЧР'!E51,'ГК ЧС'!E51,Госветслужба!E51,Госжилинспекция!E51,Госкомимущество!E51,Гостехнадзор!E51,ГС!E51,'гс по тарифам'!E51,КСП!E51,мининформ!E51,минкультуры!E51,Минобразования!E51,Минприроды!E51,Минсельхоз!E51,минспорта!E51,минстрой!E51,минтранс!E51,Минтруд!E51,Минфин!E51,минэк!E51,минюст!E51,ЦИК!E51,Минздрав!E51)</f>
        <v>1</v>
      </c>
      <c r="F51" s="250">
        <f>SUM('АГ ЧР'!F51,'ГК ЧС'!F51,Госветслужба!F51,Госжилинспекция!F51,Госкомимущество!F51,Гостехнадзор!F51,ГС!F51,'гс по тарифам'!F51,КСП!F51,мининформ!F51,минкультуры!F51,Минобразования!F51,Минприроды!F51,Минсельхоз!F51,минспорта!F51,минстрой!F51,минтранс!F51,Минтруд!F51,Минфин!F51,минэк!F51,минюст!F51,ЦИК!F51,Минздрав!F51)</f>
        <v>0</v>
      </c>
      <c r="G51" s="250">
        <f>SUM('АГ ЧР'!G51,'ГК ЧС'!G51,Госветслужба!G51,Госжилинспекция!G51,Госкомимущество!G51,Гостехнадзор!G51,ГС!G51,'гс по тарифам'!G51,КСП!G51,мининформ!G51,минкультуры!G51,Минобразования!G51,Минприроды!G51,Минсельхоз!G51,минспорта!G51,минстрой!G51,минтранс!G51,Минтруд!G51,Минфин!G51,минэк!G51,минюст!G51,ЦИК!G51,Минздрав!G51)</f>
        <v>112</v>
      </c>
      <c r="H51" s="250">
        <f>SUM('АГ ЧР'!H51,'ГК ЧС'!H51,Госветслужба!H51,Госжилинспекция!H51,Госкомимущество!H51,Гостехнадзор!H51,ГС!H51,'гс по тарифам'!H51,КСП!H51,мининформ!H51,минкультуры!H51,Минобразования!H51,Минприроды!H51,Минсельхоз!H51,минспорта!H51,минстрой!H51,минтранс!H51,Минтруд!H51,Минфин!H51,минэк!H51,минюст!H51,ЦИК!H51,Минздрав!H51)</f>
        <v>36</v>
      </c>
      <c r="I51" s="250">
        <f>SUM('АГ ЧР'!I51,'ГК ЧС'!I51,Госветслужба!I51,Госжилинспекция!I51,Госкомимущество!I51,Гостехнадзор!I51,ГС!I51,'гс по тарифам'!I51,КСП!I51,мининформ!I51,минкультуры!I51,Минобразования!I51,Минприроды!I51,Минсельхоз!I51,минспорта!I51,минстрой!I51,минтранс!I51,Минтруд!I51,Минфин!I51,минэк!I51,минюст!I51,ЦИК!I51,Минздрав!I51)</f>
        <v>0</v>
      </c>
      <c r="J51" s="250">
        <f>SUM('АГ ЧР'!J51,'ГК ЧС'!J51,Госветслужба!J51,Госжилинспекция!J51,Госкомимущество!J51,Гостехнадзор!J51,ГС!J51,'гс по тарифам'!J51,КСП!J51,мининформ!J51,минкультуры!J51,Минобразования!J51,Минприроды!J51,Минсельхоз!J51,минспорта!J51,минстрой!J51,минтранс!J51,Минтруд!J51,Минфин!J51,минэк!J51,минюст!J51,ЦИК!J51,Минздрав!J51)</f>
        <v>0</v>
      </c>
      <c r="K51" s="250">
        <f>SUM('АГ ЧР'!K51,'ГК ЧС'!K51,Госветслужба!K51,Госжилинспекция!K51,Госкомимущество!K51,Гостехнадзор!K51,ГС!K51,'гс по тарифам'!K51,КСП!K51,мининформ!K51,минкультуры!K51,Минобразования!K51,Минприроды!K51,Минсельхоз!K51,минспорта!K51,минстрой!K51,минтранс!K51,Минтруд!K51,Минфин!K51,минэк!K51,минюст!K51,ЦИК!K51,Минздрав!K51)</f>
        <v>0</v>
      </c>
    </row>
    <row r="52" spans="1:11" ht="27" thickBot="1" x14ac:dyDescent="0.35">
      <c r="A52" s="13" t="s">
        <v>58</v>
      </c>
      <c r="B52" s="8">
        <v>204</v>
      </c>
      <c r="C52" s="256">
        <f t="shared" si="1"/>
        <v>92</v>
      </c>
      <c r="D52" s="250">
        <f>SUM('АГ ЧР'!D52,'ГК ЧС'!D52,Госветслужба!D52,Госжилинспекция!D52,Госкомимущество!D52,Гостехнадзор!D52,ГС!D52,'гс по тарифам'!D52,КСП!D52,мининформ!D52,минкультуры!D52,Минобразования!D52,Минприроды!D52,Минсельхоз!D52,минспорта!D52,минстрой!D52,минтранс!D52,Минтруд!D52,Минфин!D52,минэк!D52,минюст!D52,ЦИК!D52,Минздрав!D52)</f>
        <v>0</v>
      </c>
      <c r="E52" s="250">
        <f>SUM('АГ ЧР'!E52,'ГК ЧС'!E52,Госветслужба!E52,Госжилинспекция!E52,Госкомимущество!E52,Гостехнадзор!E52,ГС!E52,'гс по тарифам'!E52,КСП!E52,мининформ!E52,минкультуры!E52,Минобразования!E52,Минприроды!E52,Минсельхоз!E52,минспорта!E52,минстрой!E52,минтранс!E52,Минтруд!E52,Минфин!E52,минэк!E52,минюст!E52,ЦИК!E52,Минздрав!E52)</f>
        <v>0</v>
      </c>
      <c r="F52" s="250">
        <f>SUM('АГ ЧР'!F52,'ГК ЧС'!F52,Госветслужба!F52,Госжилинспекция!F52,Госкомимущество!F52,Гостехнадзор!F52,ГС!F52,'гс по тарифам'!F52,КСП!F52,мининформ!F52,минкультуры!F52,Минобразования!F52,Минприроды!F52,Минсельхоз!F52,минспорта!F52,минстрой!F52,минтранс!F52,Минтруд!F52,Минфин!F52,минэк!F52,минюст!F52,ЦИК!F52,Минздрав!F52)</f>
        <v>0</v>
      </c>
      <c r="G52" s="250">
        <f>SUM('АГ ЧР'!G52,'ГК ЧС'!G52,Госветслужба!G52,Госжилинспекция!G52,Госкомимущество!G52,Гостехнадзор!G52,ГС!G52,'гс по тарифам'!G52,КСП!G52,мининформ!G52,минкультуры!G52,Минобразования!G52,Минприроды!G52,Минсельхоз!G52,минспорта!G52,минстрой!G52,минтранс!G52,Минтруд!G52,Минфин!G52,минэк!G52,минюст!G52,ЦИК!G52,Минздрав!G52)</f>
        <v>64</v>
      </c>
      <c r="H52" s="250">
        <f>SUM('АГ ЧР'!H52,'ГК ЧС'!H52,Госветслужба!H52,Госжилинспекция!H52,Госкомимущество!H52,Гостехнадзор!H52,ГС!H52,'гс по тарифам'!H52,КСП!H52,мининформ!H52,минкультуры!H52,Минобразования!H52,Минприроды!H52,Минсельхоз!H52,минспорта!H52,минстрой!H52,минтранс!H52,Минтруд!H52,Минфин!H52,минэк!H52,минюст!H52,ЦИК!H52,Минздрав!H52)</f>
        <v>28</v>
      </c>
      <c r="I52" s="250">
        <f>SUM('АГ ЧР'!I52,'ГК ЧС'!I52,Госветслужба!I52,Госжилинспекция!I52,Госкомимущество!I52,Гостехнадзор!I52,ГС!I52,'гс по тарифам'!I52,КСП!I52,мининформ!I52,минкультуры!I52,Минобразования!I52,Минприроды!I52,Минсельхоз!I52,минспорта!I52,минстрой!I52,минтранс!I52,Минтруд!I52,Минфин!I52,минэк!I52,минюст!I52,ЦИК!I52,Минздрав!I52)</f>
        <v>0</v>
      </c>
      <c r="J52" s="250">
        <f>SUM('АГ ЧР'!J52,'ГК ЧС'!J52,Госветслужба!J52,Госжилинспекция!J52,Госкомимущество!J52,Гостехнадзор!J52,ГС!J52,'гс по тарифам'!J52,КСП!J52,мининформ!J52,минкультуры!J52,Минобразования!J52,Минприроды!J52,Минсельхоз!J52,минспорта!J52,минстрой!J52,минтранс!J52,Минтруд!J52,Минфин!J52,минэк!J52,минюст!J52,ЦИК!J52,Минздрав!J52)</f>
        <v>0</v>
      </c>
      <c r="K52" s="250">
        <f>SUM('АГ ЧР'!K52,'ГК ЧС'!K52,Госветслужба!K52,Госжилинспекция!K52,Госкомимущество!K52,Гостехнадзор!K52,ГС!K52,'гс по тарифам'!K52,КСП!K52,мининформ!K52,минкультуры!K52,Минобразования!K52,Минприроды!K52,Минсельхоз!K52,минспорта!K52,минстрой!K52,минтранс!K52,Минтруд!K52,Минфин!K52,минэк!K52,минюст!K52,ЦИК!K52,Минздрав!K52)</f>
        <v>0</v>
      </c>
    </row>
    <row r="53" spans="1:11" ht="40.200000000000003" thickBot="1" x14ac:dyDescent="0.35">
      <c r="A53" s="13" t="s">
        <v>59</v>
      </c>
      <c r="B53" s="8">
        <v>205</v>
      </c>
      <c r="C53" s="256">
        <f t="shared" si="1"/>
        <v>4</v>
      </c>
      <c r="D53" s="250">
        <f>SUM('АГ ЧР'!D53,'ГК ЧС'!D53,Госветслужба!D53,Госжилинспекция!D53,Госкомимущество!D53,Гостехнадзор!D53,ГС!D53,'гс по тарифам'!D53,КСП!D53,мининформ!D53,минкультуры!D53,Минобразования!D53,Минприроды!D53,Минсельхоз!D53,минспорта!D53,минстрой!D53,минтранс!D53,Минтруд!D53,Минфин!D53,минэк!D53,минюст!D53,ЦИК!D53,Минздрав!D53)</f>
        <v>0</v>
      </c>
      <c r="E53" s="250">
        <f>SUM('АГ ЧР'!E53,'ГК ЧС'!E53,Госветслужба!E53,Госжилинспекция!E53,Госкомимущество!E53,Гостехнадзор!E53,ГС!E53,'гс по тарифам'!E53,КСП!E53,мининформ!E53,минкультуры!E53,Минобразования!E53,Минприроды!E53,Минсельхоз!E53,минспорта!E53,минстрой!E53,минтранс!E53,Минтруд!E53,Минфин!E53,минэк!E53,минюст!E53,ЦИК!E53,Минздрав!E53)</f>
        <v>0</v>
      </c>
      <c r="F53" s="250">
        <f>SUM('АГ ЧР'!F53,'ГК ЧС'!F53,Госветслужба!F53,Госжилинспекция!F53,Госкомимущество!F53,Гостехнадзор!F53,ГС!F53,'гс по тарифам'!F53,КСП!F53,мининформ!F53,минкультуры!F53,Минобразования!F53,Минприроды!F53,Минсельхоз!F53,минспорта!F53,минстрой!F53,минтранс!F53,Минтруд!F53,Минфин!F53,минэк!F53,минюст!F53,ЦИК!F53,Минздрав!F53)</f>
        <v>0</v>
      </c>
      <c r="G53" s="250">
        <f>SUM('АГ ЧР'!G53,'ГК ЧС'!G53,Госветслужба!G53,Госжилинспекция!G53,Госкомимущество!G53,Гостехнадзор!G53,ГС!G53,'гс по тарифам'!G53,КСП!G53,мининформ!G53,минкультуры!G53,Минобразования!G53,Минприроды!G53,Минсельхоз!G53,минспорта!G53,минстрой!G53,минтранс!G53,Минтруд!G53,Минфин!G53,минэк!G53,минюст!G53,ЦИК!G53,Минздрав!G53)</f>
        <v>4</v>
      </c>
      <c r="H53" s="250">
        <f>SUM('АГ ЧР'!H53,'ГК ЧС'!H53,Госветслужба!H53,Госжилинспекция!H53,Госкомимущество!H53,Гостехнадзор!H53,ГС!H53,'гс по тарифам'!H53,КСП!H53,мининформ!H53,минкультуры!H53,Минобразования!H53,Минприроды!H53,Минсельхоз!H53,минспорта!H53,минстрой!H53,минтранс!H53,Минтруд!H53,Минфин!H53,минэк!H53,минюст!H53,ЦИК!H53,Минздрав!H53)</f>
        <v>0</v>
      </c>
      <c r="I53" s="250">
        <f>SUM('АГ ЧР'!I53,'ГК ЧС'!I53,Госветслужба!I53,Госжилинспекция!I53,Госкомимущество!I53,Гостехнадзор!I53,ГС!I53,'гс по тарифам'!I53,КСП!I53,мининформ!I53,минкультуры!I53,Минобразования!I53,Минприроды!I53,Минсельхоз!I53,минспорта!I53,минстрой!I53,минтранс!I53,Минтруд!I53,Минфин!I53,минэк!I53,минюст!I53,ЦИК!I53,Минздрав!I53)</f>
        <v>0</v>
      </c>
      <c r="J53" s="250">
        <f>SUM('АГ ЧР'!J53,'ГК ЧС'!J53,Госветслужба!J53,Госжилинспекция!J53,Госкомимущество!J53,Гостехнадзор!J53,ГС!J53,'гс по тарифам'!J53,КСП!J53,мининформ!J53,минкультуры!J53,Минобразования!J53,Минприроды!J53,Минсельхоз!J53,минспорта!J53,минстрой!J53,минтранс!J53,Минтруд!J53,Минфин!J53,минэк!J53,минюст!J53,ЦИК!J53,Минздрав!J53)</f>
        <v>0</v>
      </c>
      <c r="K53" s="250">
        <f>SUM('АГ ЧР'!K53,'ГК ЧС'!K53,Госветслужба!K53,Госжилинспекция!K53,Госкомимущество!K53,Гостехнадзор!K53,ГС!K53,'гс по тарифам'!K53,КСП!K53,мининформ!K53,минкультуры!K53,Минобразования!K53,Минприроды!K53,Минсельхоз!K53,минспорта!K53,минстрой!K53,минтранс!K53,Минтруд!K53,Минфин!K53,минэк!K53,минюст!K53,ЦИК!K53,Минздрав!K53)</f>
        <v>0</v>
      </c>
    </row>
    <row r="54" spans="1:11" ht="27" thickBot="1" x14ac:dyDescent="0.35">
      <c r="A54" s="13" t="s">
        <v>60</v>
      </c>
      <c r="B54" s="8">
        <v>206</v>
      </c>
      <c r="C54" s="256">
        <f t="shared" si="1"/>
        <v>4685</v>
      </c>
      <c r="D54" s="250">
        <f>SUM('АГ ЧР'!D54,'ГК ЧС'!D54,Госветслужба!D54,Госжилинспекция!D54,Госкомимущество!D54,Гостехнадзор!D54,ГС!D54,'гс по тарифам'!D54,КСП!D54,мининформ!D54,минкультуры!D54,Минобразования!D54,Минприроды!D54,Минсельхоз!D54,минспорта!D54,минстрой!D54,минтранс!D54,Минтруд!D54,Минфин!D54,минэк!D54,минюст!D54,ЦИК!D54,Минздрав!D54)</f>
        <v>35</v>
      </c>
      <c r="E54" s="250">
        <f>SUM('АГ ЧР'!E54,'ГК ЧС'!E54,Госветслужба!E54,Госжилинспекция!E54,Госкомимущество!E54,Гостехнадзор!E54,ГС!E54,'гс по тарифам'!E54,КСП!E54,мининформ!E54,минкультуры!E54,Минобразования!E54,Минприроды!E54,Минсельхоз!E54,минспорта!E54,минстрой!E54,минтранс!E54,Минтруд!E54,Минфин!E54,минэк!E54,минюст!E54,ЦИК!E54,Минздрав!E54)</f>
        <v>1</v>
      </c>
      <c r="F54" s="250">
        <f>SUM('АГ ЧР'!F54,'ГК ЧС'!F54,Госветслужба!F54,Госжилинспекция!F54,Госкомимущество!F54,Гостехнадзор!F54,ГС!F54,'гс по тарифам'!F54,КСП!F54,мининформ!F54,минкультуры!F54,Минобразования!F54,Минприроды!F54,Минсельхоз!F54,минспорта!F54,минстрой!F54,минтранс!F54,Минтруд!F54,Минфин!F54,минэк!F54,минюст!F54,ЦИК!F54,Минздрав!F54)</f>
        <v>0</v>
      </c>
      <c r="G54" s="250">
        <f>SUM('АГ ЧР'!G54,'ГК ЧС'!G54,Госветслужба!G54,Госжилинспекция!G54,Госкомимущество!G54,Гостехнадзор!G54,ГС!G54,'гс по тарифам'!G54,КСП!G54,мининформ!G54,минкультуры!G54,Минобразования!G54,Минприроды!G54,Минсельхоз!G54,минспорта!G54,минстрой!G54,минтранс!G54,Минтруд!G54,Минфин!G54,минэк!G54,минюст!G54,ЦИК!G54,Минздрав!G54)</f>
        <v>3205</v>
      </c>
      <c r="H54" s="250">
        <f>SUM('АГ ЧР'!H54,'ГК ЧС'!H54,Госветслужба!H54,Госжилинспекция!H54,Госкомимущество!H54,Гостехнадзор!H54,ГС!H54,'гс по тарифам'!H54,КСП!H54,мининформ!H54,минкультуры!H54,Минобразования!H54,Минприроды!H54,Минсельхоз!H54,минспорта!H54,минстрой!H54,минтранс!H54,Минтруд!H54,Минфин!H54,минэк!H54,минюст!H54,ЦИК!H54,Минздрав!H54)</f>
        <v>1444</v>
      </c>
      <c r="I54" s="250">
        <f>SUM('АГ ЧР'!I54,'ГК ЧС'!I54,Госветслужба!I54,Госжилинспекция!I54,Госкомимущество!I54,Гостехнадзор!I54,ГС!I54,'гс по тарифам'!I54,КСП!I54,мининформ!I54,минкультуры!I54,Минобразования!I54,Минприроды!I54,Минсельхоз!I54,минспорта!I54,минстрой!I54,минтранс!I54,Минтруд!I54,Минфин!I54,минэк!I54,минюст!I54,ЦИК!I54,Минздрав!I54)</f>
        <v>0</v>
      </c>
      <c r="J54" s="250">
        <f>SUM('АГ ЧР'!J54,'ГК ЧС'!J54,Госветслужба!J54,Госжилинспекция!J54,Госкомимущество!J54,Гостехнадзор!J54,ГС!J54,'гс по тарифам'!J54,КСП!J54,мининформ!J54,минкультуры!J54,Минобразования!J54,Минприроды!J54,Минсельхоз!J54,минспорта!J54,минстрой!J54,минтранс!J54,Минтруд!J54,Минфин!J54,минэк!J54,минюст!J54,ЦИК!J54,Минздрав!J54)</f>
        <v>0</v>
      </c>
      <c r="K54" s="250">
        <f>SUM('АГ ЧР'!K54,'ГК ЧС'!K54,Госветслужба!K54,Госжилинспекция!K54,Госкомимущество!K54,Гостехнадзор!K54,ГС!K54,'гс по тарифам'!K54,КСП!K54,мининформ!K54,минкультуры!K54,Минобразования!K54,Минприроды!K54,Минсельхоз!K54,минспорта!K54,минстрой!K54,минтранс!K54,Минтруд!K54,Минфин!K54,минэк!K54,минюст!K54,ЦИК!K54,Минздрав!K54)</f>
        <v>0</v>
      </c>
    </row>
    <row r="55" spans="1:11" ht="15" thickBot="1" x14ac:dyDescent="0.35">
      <c r="A55" s="12" t="s">
        <v>61</v>
      </c>
      <c r="B55" s="264">
        <v>207</v>
      </c>
      <c r="C55" s="256">
        <f t="shared" si="1"/>
        <v>7</v>
      </c>
      <c r="D55" s="250">
        <f>SUM('АГ ЧР'!D55,'ГК ЧС'!D55,Госветслужба!D55,Госжилинспекция!D55,Госкомимущество!D55,Гостехнадзор!D55,ГС!D55,'гс по тарифам'!D55,КСП!D55,мининформ!D55,минкультуры!D55,Минобразования!D55,Минприроды!D55,Минсельхоз!D55,минспорта!D55,минстрой!D55,минтранс!D55,Минтруд!D55,Минфин!D55,минэк!D55,минюст!D55,ЦИК!D55,Минздрав!D55)</f>
        <v>0</v>
      </c>
      <c r="E55" s="250">
        <f>SUM('АГ ЧР'!E55,'ГК ЧС'!E55,Госветслужба!E55,Госжилинспекция!E55,Госкомимущество!E55,Гостехнадзор!E55,ГС!E55,'гс по тарифам'!E55,КСП!E55,мининформ!E55,минкультуры!E55,Минобразования!E55,Минприроды!E55,Минсельхоз!E55,минспорта!E55,минстрой!E55,минтранс!E55,Минтруд!E55,Минфин!E55,минэк!E55,минюст!E55,ЦИК!E55,Минздрав!E55)</f>
        <v>0</v>
      </c>
      <c r="F55" s="250">
        <f>SUM('АГ ЧР'!F55,'ГК ЧС'!F55,Госветслужба!F55,Госжилинспекция!F55,Госкомимущество!F55,Гостехнадзор!F55,ГС!F55,'гс по тарифам'!F55,КСП!F55,мининформ!F55,минкультуры!F55,Минобразования!F55,Минприроды!F55,Минсельхоз!F55,минспорта!F55,минстрой!F55,минтранс!F55,Минтруд!F55,Минфин!F55,минэк!F55,минюст!F55,ЦИК!F55,Минздрав!F55)</f>
        <v>0</v>
      </c>
      <c r="G55" s="250">
        <f>SUM('АГ ЧР'!G55,'ГК ЧС'!G55,Госветслужба!G55,Госжилинспекция!G55,Госкомимущество!G55,Гостехнадзор!G55,ГС!G55,'гс по тарифам'!G55,КСП!G55,мининформ!G55,минкультуры!G55,Минобразования!G55,Минприроды!G55,Минсельхоз!G55,минспорта!G55,минстрой!G55,минтранс!G55,Минтруд!G55,Минфин!G55,минэк!G55,минюст!G55,ЦИК!G55,Минздрав!G55)</f>
        <v>3</v>
      </c>
      <c r="H55" s="250">
        <f>SUM('АГ ЧР'!H55,'ГК ЧС'!H55,Госветслужба!H55,Госжилинспекция!H55,Госкомимущество!H55,Гостехнадзор!H55,ГС!H55,'гс по тарифам'!H55,КСП!H55,мининформ!H55,минкультуры!H55,Минобразования!H55,Минприроды!H55,Минсельхоз!H55,минспорта!H55,минстрой!H55,минтранс!H55,Минтруд!H55,Минфин!H55,минэк!H55,минюст!H55,ЦИК!H55,Минздрав!H55)</f>
        <v>4</v>
      </c>
      <c r="I55" s="250">
        <f>SUM('АГ ЧР'!I55,'ГК ЧС'!I55,Госветслужба!I55,Госжилинспекция!I55,Госкомимущество!I55,Гостехнадзор!I55,ГС!I55,'гс по тарифам'!I55,КСП!I55,мининформ!I55,минкультуры!I55,Минобразования!I55,Минприроды!I55,Минсельхоз!I55,минспорта!I55,минстрой!I55,минтранс!I55,Минтруд!I55,Минфин!I55,минэк!I55,минюст!I55,ЦИК!I55,Минздрав!I55)</f>
        <v>0</v>
      </c>
      <c r="J55" s="250">
        <f>SUM('АГ ЧР'!J55,'ГК ЧС'!J55,Госветслужба!J55,Госжилинспекция!J55,Госкомимущество!J55,Гостехнадзор!J55,ГС!J55,'гс по тарифам'!J55,КСП!J55,мининформ!J55,минкультуры!J55,Минобразования!J55,Минприроды!J55,Минсельхоз!J55,минспорта!J55,минстрой!J55,минтранс!J55,Минтруд!J55,Минфин!J55,минэк!J55,минюст!J55,ЦИК!J55,Минздрав!J55)</f>
        <v>0</v>
      </c>
      <c r="K55" s="250">
        <f>SUM('АГ ЧР'!K55,'ГК ЧС'!K55,Госветслужба!K55,Госжилинспекция!K55,Госкомимущество!K55,Гостехнадзор!K55,ГС!K55,'гс по тарифам'!K55,КСП!K55,мининформ!K55,минкультуры!K55,Минобразования!K55,Минприроды!K55,Минсельхоз!K55,минспорта!K55,минстрой!K55,минтранс!K55,Минтруд!K55,Минфин!K55,минэк!K55,минюст!K55,ЦИК!K55,Минздрав!K55)</f>
        <v>0</v>
      </c>
    </row>
    <row r="56" spans="1:11" ht="15" thickBot="1" x14ac:dyDescent="0.35">
      <c r="A56" s="13" t="s">
        <v>62</v>
      </c>
      <c r="B56" s="265"/>
      <c r="C56" s="256">
        <f t="shared" si="1"/>
        <v>0</v>
      </c>
      <c r="D56" s="250">
        <f>SUM('АГ ЧР'!D56,'ГК ЧС'!D56,Госветслужба!D56,Госжилинспекция!D56,Госкомимущество!D56,Гостехнадзор!D56,ГС!D56,'гс по тарифам'!D56,КСП!D56,мининформ!D56,минкультуры!D56,Минобразования!D56,Минприроды!D56,Минсельхоз!D56,минспорта!D56,минстрой!D56,минтранс!D56,Минтруд!D56,Минфин!D56,минэк!D56,минюст!D56,ЦИК!D56,Минздрав!D56)</f>
        <v>0</v>
      </c>
      <c r="E56" s="250">
        <f>SUM('АГ ЧР'!E56,'ГК ЧС'!E56,Госветслужба!E56,Госжилинспекция!E56,Госкомимущество!E56,Гостехнадзор!E56,ГС!E56,'гс по тарифам'!E56,КСП!E56,мининформ!E56,минкультуры!E56,Минобразования!E56,Минприроды!E56,Минсельхоз!E56,минспорта!E56,минстрой!E56,минтранс!E56,Минтруд!E56,Минфин!E56,минэк!E56,минюст!E56,ЦИК!E56,Минздрав!E56)</f>
        <v>0</v>
      </c>
      <c r="F56" s="250">
        <f>SUM('АГ ЧР'!F56,'ГК ЧС'!F56,Госветслужба!F56,Госжилинспекция!F56,Госкомимущество!F56,Гостехнадзор!F56,ГС!F56,'гс по тарифам'!F56,КСП!F56,мининформ!F56,минкультуры!F56,Минобразования!F56,Минприроды!F56,Минсельхоз!F56,минспорта!F56,минстрой!F56,минтранс!F56,Минтруд!F56,Минфин!F56,минэк!F56,минюст!F56,ЦИК!F56,Минздрав!F56)</f>
        <v>0</v>
      </c>
      <c r="G56" s="250">
        <f>SUM('АГ ЧР'!G56,'ГК ЧС'!G56,Госветслужба!G56,Госжилинспекция!G56,Госкомимущество!G56,Гостехнадзор!G56,ГС!G56,'гс по тарифам'!G56,КСП!G56,мининформ!G56,минкультуры!G56,Минобразования!G56,Минприроды!G56,Минсельхоз!G56,минспорта!G56,минстрой!G56,минтранс!G56,Минтруд!G56,Минфин!G56,минэк!G56,минюст!G56,ЦИК!G56,Минздрав!G56)</f>
        <v>0</v>
      </c>
      <c r="H56" s="250">
        <f>SUM('АГ ЧР'!H56,'ГК ЧС'!H56,Госветслужба!H56,Госжилинспекция!H56,Госкомимущество!H56,Гостехнадзор!H56,ГС!H56,'гс по тарифам'!H56,КСП!H56,мининформ!H56,минкультуры!H56,Минобразования!H56,Минприроды!H56,Минсельхоз!H56,минспорта!H56,минстрой!H56,минтранс!H56,Минтруд!H56,Минфин!H56,минэк!H56,минюст!H56,ЦИК!H56,Минздрав!H56)</f>
        <v>0</v>
      </c>
      <c r="I56" s="250">
        <f>SUM('АГ ЧР'!I56,'ГК ЧС'!I56,Госветслужба!I56,Госжилинспекция!I56,Госкомимущество!I56,Гостехнадзор!I56,ГС!I56,'гс по тарифам'!I56,КСП!I56,мининформ!I56,минкультуры!I56,Минобразования!I56,Минприроды!I56,Минсельхоз!I56,минспорта!I56,минстрой!I56,минтранс!I56,Минтруд!I56,Минфин!I56,минэк!I56,минюст!I56,ЦИК!I56,Минздрав!I56)</f>
        <v>0</v>
      </c>
      <c r="J56" s="250">
        <f>SUM('АГ ЧР'!J56,'ГК ЧС'!J56,Госветслужба!J56,Госжилинспекция!J56,Госкомимущество!J56,Гостехнадзор!J56,ГС!J56,'гс по тарифам'!J56,КСП!J56,мининформ!J56,минкультуры!J56,Минобразования!J56,Минприроды!J56,Минсельхоз!J56,минспорта!J56,минстрой!J56,минтранс!J56,Минтруд!J56,Минфин!J56,минэк!J56,минюст!J56,ЦИК!J56,Минздрав!J56)</f>
        <v>0</v>
      </c>
      <c r="K56" s="250">
        <f>SUM('АГ ЧР'!K56,'ГК ЧС'!K56,Госветслужба!K56,Госжилинспекция!K56,Госкомимущество!K56,Гостехнадзор!K56,ГС!K56,'гс по тарифам'!K56,КСП!K56,мининформ!K56,минкультуры!K56,Минобразования!K56,Минприроды!K56,Минсельхоз!K56,минспорта!K56,минстрой!K56,минтранс!K56,Минтруд!K56,Минфин!K56,минэк!K56,минюст!K56,ЦИК!K56,Минздрав!K56)</f>
        <v>0</v>
      </c>
    </row>
    <row r="57" spans="1:11" ht="15" thickBot="1" x14ac:dyDescent="0.35">
      <c r="A57" s="10" t="s">
        <v>63</v>
      </c>
      <c r="B57" s="8">
        <v>208</v>
      </c>
      <c r="C57" s="256">
        <f t="shared" si="1"/>
        <v>0</v>
      </c>
      <c r="D57" s="250">
        <f>SUM('АГ ЧР'!D57,'ГК ЧС'!D57,Госветслужба!D57,Госжилинспекция!D57,Госкомимущество!D57,Гостехнадзор!D57,ГС!D57,'гс по тарифам'!D57,КСП!D57,мининформ!D57,минкультуры!D57,Минобразования!D57,Минприроды!D57,Минсельхоз!D57,минспорта!D57,минстрой!D57,минтранс!D57,Минтруд!D57,Минфин!D57,минэк!D57,минюст!D57,ЦИК!D57,Минздрав!D57)</f>
        <v>0</v>
      </c>
      <c r="E57" s="250">
        <f>SUM('АГ ЧР'!E57,'ГК ЧС'!E57,Госветслужба!E57,Госжилинспекция!E57,Госкомимущество!E57,Гостехнадзор!E57,ГС!E57,'гс по тарифам'!E57,КСП!E57,мининформ!E57,минкультуры!E57,Минобразования!E57,Минприроды!E57,Минсельхоз!E57,минспорта!E57,минстрой!E57,минтранс!E57,Минтруд!E57,Минфин!E57,минэк!E57,минюст!E57,ЦИК!E57,Минздрав!E57)</f>
        <v>0</v>
      </c>
      <c r="F57" s="250">
        <f>SUM('АГ ЧР'!F57,'ГК ЧС'!F57,Госветслужба!F57,Госжилинспекция!F57,Госкомимущество!F57,Гостехнадзор!F57,ГС!F57,'гс по тарифам'!F57,КСП!F57,мининформ!F57,минкультуры!F57,Минобразования!F57,Минприроды!F57,Минсельхоз!F57,минспорта!F57,минстрой!F57,минтранс!F57,Минтруд!F57,Минфин!F57,минэк!F57,минюст!F57,ЦИК!F57,Минздрав!F57)</f>
        <v>0</v>
      </c>
      <c r="G57" s="250">
        <f>SUM('АГ ЧР'!G57,'ГК ЧС'!G57,Госветслужба!G57,Госжилинспекция!G57,Госкомимущество!G57,Гостехнадзор!G57,ГС!G57,'гс по тарифам'!G57,КСП!G57,мининформ!G57,минкультуры!G57,Минобразования!G57,Минприроды!G57,Минсельхоз!G57,минспорта!G57,минстрой!G57,минтранс!G57,Минтруд!G57,Минфин!G57,минэк!G57,минюст!G57,ЦИК!G57,Минздрав!G57)</f>
        <v>0</v>
      </c>
      <c r="H57" s="250">
        <f>SUM('АГ ЧР'!H57,'ГК ЧС'!H57,Госветслужба!H57,Госжилинспекция!H57,Госкомимущество!H57,Гостехнадзор!H57,ГС!H57,'гс по тарифам'!H57,КСП!H57,мининформ!H57,минкультуры!H57,Минобразования!H57,Минприроды!H57,Минсельхоз!H57,минспорта!H57,минстрой!H57,минтранс!H57,Минтруд!H57,Минфин!H57,минэк!H57,минюст!H57,ЦИК!H57,Минздрав!H57)</f>
        <v>0</v>
      </c>
      <c r="I57" s="250">
        <f>SUM('АГ ЧР'!I57,'ГК ЧС'!I57,Госветслужба!I57,Госжилинспекция!I57,Госкомимущество!I57,Гостехнадзор!I57,ГС!I57,'гс по тарифам'!I57,КСП!I57,мининформ!I57,минкультуры!I57,Минобразования!I57,Минприроды!I57,Минсельхоз!I57,минспорта!I57,минстрой!I57,минтранс!I57,Минтруд!I57,Минфин!I57,минэк!I57,минюст!I57,ЦИК!I57,Минздрав!I57)</f>
        <v>0</v>
      </c>
      <c r="J57" s="250">
        <f>SUM('АГ ЧР'!J57,'ГК ЧС'!J57,Госветслужба!J57,Госжилинспекция!J57,Госкомимущество!J57,Гостехнадзор!J57,ГС!J57,'гс по тарифам'!J57,КСП!J57,мининформ!J57,минкультуры!J57,Минобразования!J57,Минприроды!J57,Минсельхоз!J57,минспорта!J57,минстрой!J57,минтранс!J57,Минтруд!J57,Минфин!J57,минэк!J57,минюст!J57,ЦИК!J57,Минздрав!J57)</f>
        <v>0</v>
      </c>
      <c r="K57" s="250">
        <f>SUM('АГ ЧР'!K57,'ГК ЧС'!K57,Госветслужба!K57,Госжилинспекция!K57,Госкомимущество!K57,Гостехнадзор!K57,ГС!K57,'гс по тарифам'!K57,КСП!K57,мининформ!K57,минкультуры!K57,Минобразования!K57,Минприроды!K57,Минсельхоз!K57,минспорта!K57,минстрой!K57,минтранс!K57,Минтруд!K57,Минфин!K57,минэк!K57,минюст!K57,ЦИК!K57,Минздрав!K57)</f>
        <v>0</v>
      </c>
    </row>
    <row r="58" spans="1:11" ht="40.200000000000003" thickBot="1" x14ac:dyDescent="0.35">
      <c r="A58" s="10" t="s">
        <v>64</v>
      </c>
      <c r="B58" s="8">
        <v>209</v>
      </c>
      <c r="C58" s="256">
        <f t="shared" si="1"/>
        <v>37</v>
      </c>
      <c r="D58" s="250">
        <f>SUM('АГ ЧР'!D58,'ГК ЧС'!D58,Госветслужба!D58,Госжилинспекция!D58,Госкомимущество!D58,Гостехнадзор!D58,ГС!D58,'гс по тарифам'!D58,КСП!D58,мининформ!D58,минкультуры!D58,Минобразования!D58,Минприроды!D58,Минсельхоз!D58,минспорта!D58,минстрой!D58,минтранс!D58,Минтруд!D58,Минфин!D58,минэк!D58,минюст!D58,ЦИК!D58,Минздрав!D58)</f>
        <v>0</v>
      </c>
      <c r="E58" s="250">
        <f>SUM('АГ ЧР'!E58,'ГК ЧС'!E58,Госветслужба!E58,Госжилинспекция!E58,Госкомимущество!E58,Гостехнадзор!E58,ГС!E58,'гс по тарифам'!E58,КСП!E58,мининформ!E58,минкультуры!E58,Минобразования!E58,Минприроды!E58,Минсельхоз!E58,минспорта!E58,минстрой!E58,минтранс!E58,Минтруд!E58,Минфин!E58,минэк!E58,минюст!E58,ЦИК!E58,Минздрав!E58)</f>
        <v>0</v>
      </c>
      <c r="F58" s="250">
        <f>SUM('АГ ЧР'!F58,'ГК ЧС'!F58,Госветслужба!F58,Госжилинспекция!F58,Госкомимущество!F58,Гостехнадзор!F58,ГС!F58,'гс по тарифам'!F58,КСП!F58,мининформ!F58,минкультуры!F58,Минобразования!F58,Минприроды!F58,Минсельхоз!F58,минспорта!F58,минстрой!F58,минтранс!F58,Минтруд!F58,Минфин!F58,минэк!F58,минюст!F58,ЦИК!F58,Минздрав!F58)</f>
        <v>0</v>
      </c>
      <c r="G58" s="250">
        <f>SUM('АГ ЧР'!G58,'ГК ЧС'!G58,Госветслужба!G58,Госжилинспекция!G58,Госкомимущество!G58,Гостехнадзор!G58,ГС!G58,'гс по тарифам'!G58,КСП!G58,мининформ!G58,минкультуры!G58,Минобразования!G58,Минприроды!G58,Минсельхоз!G58,минспорта!G58,минстрой!G58,минтранс!G58,Минтруд!G58,Минфин!G58,минэк!G58,минюст!G58,ЦИК!G58,Минздрав!G58)</f>
        <v>30</v>
      </c>
      <c r="H58" s="250">
        <f>SUM('АГ ЧР'!H58,'ГК ЧС'!H58,Госветслужба!H58,Госжилинспекция!H58,Госкомимущество!H58,Гостехнадзор!H58,ГС!H58,'гс по тарифам'!H58,КСП!H58,мининформ!H58,минкультуры!H58,Минобразования!H58,Минприроды!H58,Минсельхоз!H58,минспорта!H58,минстрой!H58,минтранс!H58,Минтруд!H58,Минфин!H58,минэк!H58,минюст!H58,ЦИК!H58,Минздрав!H58)</f>
        <v>7</v>
      </c>
      <c r="I58" s="250">
        <f>SUM('АГ ЧР'!I58,'ГК ЧС'!I58,Госветслужба!I58,Госжилинспекция!I58,Госкомимущество!I58,Гостехнадзор!I58,ГС!I58,'гс по тарифам'!I58,КСП!I58,мининформ!I58,минкультуры!I58,Минобразования!I58,Минприроды!I58,Минсельхоз!I58,минспорта!I58,минстрой!I58,минтранс!I58,Минтруд!I58,Минфин!I58,минэк!I58,минюст!I58,ЦИК!I58,Минздрав!I58)</f>
        <v>0</v>
      </c>
      <c r="J58" s="250">
        <f>SUM('АГ ЧР'!J58,'ГК ЧС'!J58,Госветслужба!J58,Госжилинспекция!J58,Госкомимущество!J58,Гостехнадзор!J58,ГС!J58,'гс по тарифам'!J58,КСП!J58,мининформ!J58,минкультуры!J58,Минобразования!J58,Минприроды!J58,Минсельхоз!J58,минспорта!J58,минстрой!J58,минтранс!J58,Минтруд!J58,Минфин!J58,минэк!J58,минюст!J58,ЦИК!J58,Минздрав!J58)</f>
        <v>0</v>
      </c>
      <c r="K58" s="250">
        <f>SUM('АГ ЧР'!K58,'ГК ЧС'!K58,Госветслужба!K58,Госжилинспекция!K58,Госкомимущество!K58,Гостехнадзор!K58,ГС!K58,'гс по тарифам'!K58,КСП!K58,мининформ!K58,минкультуры!K58,Минобразования!K58,Минприроды!K58,Минсельхоз!K58,минспорта!K58,минстрой!K58,минтранс!K58,Минтруд!K58,Минфин!K58,минэк!K58,минюст!K58,ЦИК!K58,Минздрав!K58)</f>
        <v>0</v>
      </c>
    </row>
    <row r="59" spans="1:11" ht="15" thickBot="1" x14ac:dyDescent="0.35">
      <c r="A59" s="12" t="s">
        <v>65</v>
      </c>
      <c r="B59" s="264" t="s">
        <v>67</v>
      </c>
      <c r="C59" s="256">
        <f t="shared" si="1"/>
        <v>1</v>
      </c>
      <c r="D59" s="250">
        <f>SUM('АГ ЧР'!D59,'ГК ЧС'!D59,Госветслужба!D59,Госжилинспекция!D59,Госкомимущество!D59,Гостехнадзор!D59,ГС!D59,'гс по тарифам'!D59,КСП!D59,мининформ!D59,минкультуры!D59,Минобразования!D59,Минприроды!D59,Минсельхоз!D59,минспорта!D59,минстрой!D59,минтранс!D59,Минтруд!D59,Минфин!D59,минэк!D59,минюст!D59,ЦИК!D59,Минздрав!D59)</f>
        <v>0</v>
      </c>
      <c r="E59" s="250">
        <f>SUM('АГ ЧР'!E59,'ГК ЧС'!E59,Госветслужба!E59,Госжилинспекция!E59,Госкомимущество!E59,Гостехнадзор!E59,ГС!E59,'гс по тарифам'!E59,КСП!E59,мининформ!E59,минкультуры!E59,Минобразования!E59,Минприроды!E59,Минсельхоз!E59,минспорта!E59,минстрой!E59,минтранс!E59,Минтруд!E59,Минфин!E59,минэк!E59,минюст!E59,ЦИК!E59,Минздрав!E59)</f>
        <v>0</v>
      </c>
      <c r="F59" s="250">
        <f>SUM('АГ ЧР'!F59,'ГК ЧС'!F59,Госветслужба!F59,Госжилинспекция!F59,Госкомимущество!F59,Гостехнадзор!F59,ГС!F59,'гс по тарифам'!F59,КСП!F59,мининформ!F59,минкультуры!F59,Минобразования!F59,Минприроды!F59,Минсельхоз!F59,минспорта!F59,минстрой!F59,минтранс!F59,Минтруд!F59,Минфин!F59,минэк!F59,минюст!F59,ЦИК!F59,Минздрав!F59)</f>
        <v>0</v>
      </c>
      <c r="G59" s="250">
        <f>SUM('АГ ЧР'!G59,'ГК ЧС'!G59,Госветслужба!G59,Госжилинспекция!G59,Госкомимущество!G59,Гостехнадзор!G59,ГС!G59,'гс по тарифам'!G59,КСП!G59,мининформ!G59,минкультуры!G59,Минобразования!G59,Минприроды!G59,Минсельхоз!G59,минспорта!G59,минстрой!G59,минтранс!G59,Минтруд!G59,Минфин!G59,минэк!G59,минюст!G59,ЦИК!G59,Минздрав!G59)</f>
        <v>1</v>
      </c>
      <c r="H59" s="250">
        <f>SUM('АГ ЧР'!H59,'ГК ЧС'!H59,Госветслужба!H59,Госжилинспекция!H59,Госкомимущество!H59,Гостехнадзор!H59,ГС!H59,'гс по тарифам'!H59,КСП!H59,мининформ!H59,минкультуры!H59,Минобразования!H59,Минприроды!H59,Минсельхоз!H59,минспорта!H59,минстрой!H59,минтранс!H59,Минтруд!H59,Минфин!H59,минэк!H59,минюст!H59,ЦИК!H59,Минздрав!H59)</f>
        <v>0</v>
      </c>
      <c r="I59" s="250">
        <f>SUM('АГ ЧР'!I59,'ГК ЧС'!I59,Госветслужба!I59,Госжилинспекция!I59,Госкомимущество!I59,Гостехнадзор!I59,ГС!I59,'гс по тарифам'!I59,КСП!I59,мининформ!I59,минкультуры!I59,Минобразования!I59,Минприроды!I59,Минсельхоз!I59,минспорта!I59,минстрой!I59,минтранс!I59,Минтруд!I59,Минфин!I59,минэк!I59,минюст!I59,ЦИК!I59,Минздрав!I59)</f>
        <v>0</v>
      </c>
      <c r="J59" s="250">
        <f>SUM('АГ ЧР'!J59,'ГК ЧС'!J59,Госветслужба!J59,Госжилинспекция!J59,Госкомимущество!J59,Гостехнадзор!J59,ГС!J59,'гс по тарифам'!J59,КСП!J59,мининформ!J59,минкультуры!J59,Минобразования!J59,Минприроды!J59,Минсельхоз!J59,минспорта!J59,минстрой!J59,минтранс!J59,Минтруд!J59,Минфин!J59,минэк!J59,минюст!J59,ЦИК!J59,Минздрав!J59)</f>
        <v>0</v>
      </c>
      <c r="K59" s="250">
        <f>SUM('АГ ЧР'!K59,'ГК ЧС'!K59,Госветслужба!K59,Госжилинспекция!K59,Госкомимущество!K59,Гостехнадзор!K59,ГС!K59,'гс по тарифам'!K59,КСП!K59,мининформ!K59,минкультуры!K59,Минобразования!K59,Минприроды!K59,Минсельхоз!K59,минспорта!K59,минстрой!K59,минтранс!K59,Минтруд!K59,Минфин!K59,минэк!K59,минюст!K59,ЦИК!K59,Минздрав!K59)</f>
        <v>0</v>
      </c>
    </row>
    <row r="60" spans="1:11" ht="27" thickBot="1" x14ac:dyDescent="0.35">
      <c r="A60" s="13" t="s">
        <v>66</v>
      </c>
      <c r="B60" s="265"/>
      <c r="C60" s="256">
        <f t="shared" si="1"/>
        <v>0</v>
      </c>
      <c r="D60" s="250">
        <f>SUM('АГ ЧР'!D60,'ГК ЧС'!D60,Госветслужба!D60,Госжилинспекция!D60,Госкомимущество!D60,Гостехнадзор!D60,ГС!D60,'гс по тарифам'!D60,КСП!D60,мининформ!D60,минкультуры!D60,Минобразования!D60,Минприроды!D60,Минсельхоз!D60,минспорта!D60,минстрой!D60,минтранс!D60,Минтруд!D60,Минфин!D60,минэк!D60,минюст!D60,ЦИК!D60,Минздрав!D60)</f>
        <v>0</v>
      </c>
      <c r="E60" s="250">
        <f>SUM('АГ ЧР'!E60,'ГК ЧС'!E60,Госветслужба!E60,Госжилинспекция!E60,Госкомимущество!E60,Гостехнадзор!E60,ГС!E60,'гс по тарифам'!E60,КСП!E60,мининформ!E60,минкультуры!E60,Минобразования!E60,Минприроды!E60,Минсельхоз!E60,минспорта!E60,минстрой!E60,минтранс!E60,Минтруд!E60,Минфин!E60,минэк!E60,минюст!E60,ЦИК!E60,Минздрав!E60)</f>
        <v>0</v>
      </c>
      <c r="F60" s="250">
        <f>SUM('АГ ЧР'!F60,'ГК ЧС'!F60,Госветслужба!F60,Госжилинспекция!F60,Госкомимущество!F60,Гостехнадзор!F60,ГС!F60,'гс по тарифам'!F60,КСП!F60,мининформ!F60,минкультуры!F60,Минобразования!F60,Минприроды!F60,Минсельхоз!F60,минспорта!F60,минстрой!F60,минтранс!F60,Минтруд!F60,Минфин!F60,минэк!F60,минюст!F60,ЦИК!F60,Минздрав!F60)</f>
        <v>0</v>
      </c>
      <c r="G60" s="250">
        <f>SUM('АГ ЧР'!G60,'ГК ЧС'!G60,Госветслужба!G60,Госжилинспекция!G60,Госкомимущество!G60,Гостехнадзор!G60,ГС!G60,'гс по тарифам'!G60,КСП!G60,мининформ!G60,минкультуры!G60,Минобразования!G60,Минприроды!G60,Минсельхоз!G60,минспорта!G60,минстрой!G60,минтранс!G60,Минтруд!G60,Минфин!G60,минэк!G60,минюст!G60,ЦИК!G60,Минздрав!G60)</f>
        <v>0</v>
      </c>
      <c r="H60" s="250">
        <f>SUM('АГ ЧР'!H60,'ГК ЧС'!H60,Госветслужба!H60,Госжилинспекция!H60,Госкомимущество!H60,Гостехнадзор!H60,ГС!H60,'гс по тарифам'!H60,КСП!H60,мининформ!H60,минкультуры!H60,Минобразования!H60,Минприроды!H60,Минсельхоз!H60,минспорта!H60,минстрой!H60,минтранс!H60,Минтруд!H60,Минфин!H60,минэк!H60,минюст!H60,ЦИК!H60,Минздрав!H60)</f>
        <v>0</v>
      </c>
      <c r="I60" s="250">
        <f>SUM('АГ ЧР'!I60,'ГК ЧС'!I60,Госветслужба!I60,Госжилинспекция!I60,Госкомимущество!I60,Гостехнадзор!I60,ГС!I60,'гс по тарифам'!I60,КСП!I60,мининформ!I60,минкультуры!I60,Минобразования!I60,Минприроды!I60,Минсельхоз!I60,минспорта!I60,минстрой!I60,минтранс!I60,Минтруд!I60,Минфин!I60,минэк!I60,минюст!I60,ЦИК!I60,Минздрав!I60)</f>
        <v>0</v>
      </c>
      <c r="J60" s="250">
        <f>SUM('АГ ЧР'!J60,'ГК ЧС'!J60,Госветслужба!J60,Госжилинспекция!J60,Госкомимущество!J60,Гостехнадзор!J60,ГС!J60,'гс по тарифам'!J60,КСП!J60,мининформ!J60,минкультуры!J60,Минобразования!J60,Минприроды!J60,Минсельхоз!J60,минспорта!J60,минстрой!J60,минтранс!J60,Минтруд!J60,Минфин!J60,минэк!J60,минюст!J60,ЦИК!J60,Минздрав!J60)</f>
        <v>0</v>
      </c>
      <c r="K60" s="250">
        <f>SUM('АГ ЧР'!K60,'ГК ЧС'!K60,Госветслужба!K60,Госжилинспекция!K60,Госкомимущество!K60,Гостехнадзор!K60,ГС!K60,'гс по тарифам'!K60,КСП!K60,мининформ!K60,минкультуры!K60,Минобразования!K60,Минприроды!K60,Минсельхоз!K60,минспорта!K60,минстрой!K60,минтранс!K60,Минтруд!K60,Минфин!K60,минэк!K60,минюст!K60,ЦИК!K60,Минздрав!K60)</f>
        <v>0</v>
      </c>
    </row>
    <row r="61" spans="1:11" ht="15" thickBot="1" x14ac:dyDescent="0.35">
      <c r="A61" s="10" t="s">
        <v>68</v>
      </c>
      <c r="B61" s="8">
        <v>211</v>
      </c>
      <c r="C61" s="256">
        <f t="shared" si="1"/>
        <v>0</v>
      </c>
      <c r="D61" s="250">
        <f>SUM('АГ ЧР'!D61,'ГК ЧС'!D61,Госветслужба!D61,Госжилинспекция!D61,Госкомимущество!D61,Гостехнадзор!D61,ГС!D61,'гс по тарифам'!D61,КСП!D61,мининформ!D61,минкультуры!D61,Минобразования!D61,Минприроды!D61,Минсельхоз!D61,минспорта!D61,минстрой!D61,минтранс!D61,Минтруд!D61,Минфин!D61,минэк!D61,минюст!D61,ЦИК!D61,Минздрав!D61)</f>
        <v>0</v>
      </c>
      <c r="E61" s="250">
        <f>SUM('АГ ЧР'!E61,'ГК ЧС'!E61,Госветслужба!E61,Госжилинспекция!E61,Госкомимущество!E61,Гостехнадзор!E61,ГС!E61,'гс по тарифам'!E61,КСП!E61,мининформ!E61,минкультуры!E61,Минобразования!E61,Минприроды!E61,Минсельхоз!E61,минспорта!E61,минстрой!E61,минтранс!E61,Минтруд!E61,Минфин!E61,минэк!E61,минюст!E61,ЦИК!E61,Минздрав!E61)</f>
        <v>0</v>
      </c>
      <c r="F61" s="250">
        <f>SUM('АГ ЧР'!F61,'ГК ЧС'!F61,Госветслужба!F61,Госжилинспекция!F61,Госкомимущество!F61,Гостехнадзор!F61,ГС!F61,'гс по тарифам'!F61,КСП!F61,мининформ!F61,минкультуры!F61,Минобразования!F61,Минприроды!F61,Минсельхоз!F61,минспорта!F61,минстрой!F61,минтранс!F61,Минтруд!F61,Минфин!F61,минэк!F61,минюст!F61,ЦИК!F61,Минздрав!F61)</f>
        <v>0</v>
      </c>
      <c r="G61" s="250">
        <f>SUM('АГ ЧР'!G61,'ГК ЧС'!G61,Госветслужба!G61,Госжилинспекция!G61,Госкомимущество!G61,Гостехнадзор!G61,ГС!G61,'гс по тарифам'!G61,КСП!G61,мининформ!G61,минкультуры!G61,Минобразования!G61,Минприроды!G61,Минсельхоз!G61,минспорта!G61,минстрой!G61,минтранс!G61,Минтруд!G61,Минфин!G61,минэк!G61,минюст!G61,ЦИК!G61,Минздрав!G61)</f>
        <v>0</v>
      </c>
      <c r="H61" s="250">
        <f>SUM('АГ ЧР'!H61,'ГК ЧС'!H61,Госветслужба!H61,Госжилинспекция!H61,Госкомимущество!H61,Гостехнадзор!H61,ГС!H61,'гс по тарифам'!H61,КСП!H61,мининформ!H61,минкультуры!H61,Минобразования!H61,Минприроды!H61,Минсельхоз!H61,минспорта!H61,минстрой!H61,минтранс!H61,Минтруд!H61,Минфин!H61,минэк!H61,минюст!H61,ЦИК!H61,Минздрав!H61)</f>
        <v>0</v>
      </c>
      <c r="I61" s="250">
        <f>SUM('АГ ЧР'!I61,'ГК ЧС'!I61,Госветслужба!I61,Госжилинспекция!I61,Госкомимущество!I61,Гостехнадзор!I61,ГС!I61,'гс по тарифам'!I61,КСП!I61,мининформ!I61,минкультуры!I61,Минобразования!I61,Минприроды!I61,Минсельхоз!I61,минспорта!I61,минстрой!I61,минтранс!I61,Минтруд!I61,Минфин!I61,минэк!I61,минюст!I61,ЦИК!I61,Минздрав!I61)</f>
        <v>0</v>
      </c>
      <c r="J61" s="250">
        <f>SUM('АГ ЧР'!J61,'ГК ЧС'!J61,Госветслужба!J61,Госжилинспекция!J61,Госкомимущество!J61,Гостехнадзор!J61,ГС!J61,'гс по тарифам'!J61,КСП!J61,мининформ!J61,минкультуры!J61,Минобразования!J61,Минприроды!J61,Минсельхоз!J61,минспорта!J61,минстрой!J61,минтранс!J61,Минтруд!J61,Минфин!J61,минэк!J61,минюст!J61,ЦИК!J61,Минздрав!J61)</f>
        <v>0</v>
      </c>
      <c r="K61" s="250">
        <f>SUM('АГ ЧР'!K61,'ГК ЧС'!K61,Госветслужба!K61,Госжилинспекция!K61,Госкомимущество!K61,Гостехнадзор!K61,ГС!K61,'гс по тарифам'!K61,КСП!K61,мининформ!K61,минкультуры!K61,Минобразования!K61,Минприроды!K61,Минсельхоз!K61,минспорта!K61,минстрой!K61,минтранс!K61,Минтруд!K61,Минфин!K61,минэк!K61,минюст!K61,ЦИК!K61,Минздрав!K61)</f>
        <v>0</v>
      </c>
    </row>
    <row r="62" spans="1:11" ht="27" thickBot="1" x14ac:dyDescent="0.35">
      <c r="A62" s="13" t="s">
        <v>69</v>
      </c>
      <c r="B62" s="8" t="s">
        <v>70</v>
      </c>
      <c r="C62" s="256">
        <f t="shared" si="1"/>
        <v>32</v>
      </c>
      <c r="D62" s="250">
        <f>SUM('АГ ЧР'!D62,'ГК ЧС'!D62,Госветслужба!D62,Госжилинспекция!D62,Госкомимущество!D62,Гостехнадзор!D62,ГС!D62,'гс по тарифам'!D62,КСП!D62,мининформ!D62,минкультуры!D62,Минобразования!D62,Минприроды!D62,Минсельхоз!D62,минспорта!D62,минстрой!D62,минтранс!D62,Минтруд!D62,Минфин!D62,минэк!D62,минюст!D62,ЦИК!D62,Минздрав!D62)</f>
        <v>0</v>
      </c>
      <c r="E62" s="250">
        <f>SUM('АГ ЧР'!E62,'ГК ЧС'!E62,Госветслужба!E62,Госжилинспекция!E62,Госкомимущество!E62,Гостехнадзор!E62,ГС!E62,'гс по тарифам'!E62,КСП!E62,мининформ!E62,минкультуры!E62,Минобразования!E62,Минприроды!E62,Минсельхоз!E62,минспорта!E62,минстрой!E62,минтранс!E62,Минтруд!E62,Минфин!E62,минэк!E62,минюст!E62,ЦИК!E62,Минздрав!E62)</f>
        <v>0</v>
      </c>
      <c r="F62" s="250">
        <f>SUM('АГ ЧР'!F62,'ГК ЧС'!F62,Госветслужба!F62,Госжилинспекция!F62,Госкомимущество!F62,Гостехнадзор!F62,ГС!F62,'гс по тарифам'!F62,КСП!F62,мининформ!F62,минкультуры!F62,Минобразования!F62,Минприроды!F62,Минсельхоз!F62,минспорта!F62,минстрой!F62,минтранс!F62,Минтруд!F62,Минфин!F62,минэк!F62,минюст!F62,ЦИК!F62,Минздрав!F62)</f>
        <v>0</v>
      </c>
      <c r="G62" s="250">
        <f>SUM('АГ ЧР'!G62,'ГК ЧС'!G62,Госветслужба!G62,Госжилинспекция!G62,Госкомимущество!G62,Гостехнадзор!G62,ГС!G62,'гс по тарифам'!G62,КСП!G62,мининформ!G62,минкультуры!G62,Минобразования!G62,Минприроды!G62,Минсельхоз!G62,минспорта!G62,минстрой!G62,минтранс!G62,Минтруд!G62,Минфин!G62,минэк!G62,минюст!G62,ЦИК!G62,Минздрав!G62)</f>
        <v>25</v>
      </c>
      <c r="H62" s="250">
        <f>SUM('АГ ЧР'!H62,'ГК ЧС'!H62,Госветслужба!H62,Госжилинспекция!H62,Госкомимущество!H62,Гостехнадзор!H62,ГС!H62,'гс по тарифам'!H62,КСП!H62,мининформ!H62,минкультуры!H62,Минобразования!H62,Минприроды!H62,Минсельхоз!H62,минспорта!H62,минстрой!H62,минтранс!H62,Минтруд!H62,Минфин!H62,минэк!H62,минюст!H62,ЦИК!H62,Минздрав!H62)</f>
        <v>7</v>
      </c>
      <c r="I62" s="250">
        <f>SUM('АГ ЧР'!I62,'ГК ЧС'!I62,Госветслужба!I62,Госжилинспекция!I62,Госкомимущество!I62,Гостехнадзор!I62,ГС!I62,'гс по тарифам'!I62,КСП!I62,мининформ!I62,минкультуры!I62,Минобразования!I62,Минприроды!I62,Минсельхоз!I62,минспорта!I62,минстрой!I62,минтранс!I62,Минтруд!I62,Минфин!I62,минэк!I62,минюст!I62,ЦИК!I62,Минздрав!I62)</f>
        <v>0</v>
      </c>
      <c r="J62" s="250">
        <f>SUM('АГ ЧР'!J62,'ГК ЧС'!J62,Госветслужба!J62,Госжилинспекция!J62,Госкомимущество!J62,Гостехнадзор!J62,ГС!J62,'гс по тарифам'!J62,КСП!J62,мининформ!J62,минкультуры!J62,Минобразования!J62,Минприроды!J62,Минсельхоз!J62,минспорта!J62,минстрой!J62,минтранс!J62,Минтруд!J62,Минфин!J62,минэк!J62,минюст!J62,ЦИК!J62,Минздрав!J62)</f>
        <v>0</v>
      </c>
      <c r="K62" s="250">
        <f>SUM('АГ ЧР'!K62,'ГК ЧС'!K62,Госветслужба!K62,Госжилинспекция!K62,Госкомимущество!K62,Гостехнадзор!K62,ГС!K62,'гс по тарифам'!K62,КСП!K62,мининформ!K62,минкультуры!K62,Минобразования!K62,Минприроды!K62,Минсельхоз!K62,минспорта!K62,минстрой!K62,минтранс!K62,Минтруд!K62,Минфин!K62,минэк!K62,минюст!K62,ЦИК!K62,Минздрав!K62)</f>
        <v>0</v>
      </c>
    </row>
    <row r="63" spans="1:11" ht="27" thickBot="1" x14ac:dyDescent="0.35">
      <c r="A63" s="10" t="s">
        <v>71</v>
      </c>
      <c r="B63" s="8">
        <v>213</v>
      </c>
      <c r="C63" s="256">
        <f t="shared" si="1"/>
        <v>2</v>
      </c>
      <c r="D63" s="250">
        <f>SUM('АГ ЧР'!D63,'ГК ЧС'!D63,Госветслужба!D63,Госжилинспекция!D63,Госкомимущество!D63,Гостехнадзор!D63,ГС!D63,'гс по тарифам'!D63,КСП!D63,мининформ!D63,минкультуры!D63,Минобразования!D63,Минприроды!D63,Минсельхоз!D63,минспорта!D63,минстрой!D63,минтранс!D63,Минтруд!D63,Минфин!D63,минэк!D63,минюст!D63,ЦИК!D63,Минздрав!D63)</f>
        <v>0</v>
      </c>
      <c r="E63" s="250">
        <f>SUM('АГ ЧР'!E63,'ГК ЧС'!E63,Госветслужба!E63,Госжилинспекция!E63,Госкомимущество!E63,Гостехнадзор!E63,ГС!E63,'гс по тарифам'!E63,КСП!E63,мининформ!E63,минкультуры!E63,Минобразования!E63,Минприроды!E63,Минсельхоз!E63,минспорта!E63,минстрой!E63,минтранс!E63,Минтруд!E63,Минфин!E63,минэк!E63,минюст!E63,ЦИК!E63,Минздрав!E63)</f>
        <v>0</v>
      </c>
      <c r="F63" s="250">
        <f>SUM('АГ ЧР'!F63,'ГК ЧС'!F63,Госветслужба!F63,Госжилинспекция!F63,Госкомимущество!F63,Гостехнадзор!F63,ГС!F63,'гс по тарифам'!F63,КСП!F63,мининформ!F63,минкультуры!F63,Минобразования!F63,Минприроды!F63,Минсельхоз!F63,минспорта!F63,минстрой!F63,минтранс!F63,Минтруд!F63,Минфин!F63,минэк!F63,минюст!F63,ЦИК!F63,Минздрав!F63)</f>
        <v>0</v>
      </c>
      <c r="G63" s="250">
        <f>SUM('АГ ЧР'!G63,'ГК ЧС'!G63,Госветслужба!G63,Госжилинспекция!G63,Госкомимущество!G63,Гостехнадзор!G63,ГС!G63,'гс по тарифам'!G63,КСП!G63,мининформ!G63,минкультуры!G63,Минобразования!G63,Минприроды!G63,Минсельхоз!G63,минспорта!G63,минстрой!G63,минтранс!G63,Минтруд!G63,Минфин!G63,минэк!G63,минюст!G63,ЦИК!G63,Минздрав!G63)</f>
        <v>2</v>
      </c>
      <c r="H63" s="250">
        <f>SUM('АГ ЧР'!H63,'ГК ЧС'!H63,Госветслужба!H63,Госжилинспекция!H63,Госкомимущество!H63,Гостехнадзор!H63,ГС!H63,'гс по тарифам'!H63,КСП!H63,мининформ!H63,минкультуры!H63,Минобразования!H63,Минприроды!H63,Минсельхоз!H63,минспорта!H63,минстрой!H63,минтранс!H63,Минтруд!H63,Минфин!H63,минэк!H63,минюст!H63,ЦИК!H63,Минздрав!H63)</f>
        <v>0</v>
      </c>
      <c r="I63" s="250">
        <f>SUM('АГ ЧР'!I63,'ГК ЧС'!I63,Госветслужба!I63,Госжилинспекция!I63,Госкомимущество!I63,Гостехнадзор!I63,ГС!I63,'гс по тарифам'!I63,КСП!I63,мининформ!I63,минкультуры!I63,Минобразования!I63,Минприроды!I63,Минсельхоз!I63,минспорта!I63,минстрой!I63,минтранс!I63,Минтруд!I63,Минфин!I63,минэк!I63,минюст!I63,ЦИК!I63,Минздрав!I63)</f>
        <v>0</v>
      </c>
      <c r="J63" s="250">
        <f>SUM('АГ ЧР'!J63,'ГК ЧС'!J63,Госветслужба!J63,Госжилинспекция!J63,Госкомимущество!J63,Гостехнадзор!J63,ГС!J63,'гс по тарифам'!J63,КСП!J63,мининформ!J63,минкультуры!J63,Минобразования!J63,Минприроды!J63,Минсельхоз!J63,минспорта!J63,минстрой!J63,минтранс!J63,Минтруд!J63,Минфин!J63,минэк!J63,минюст!J63,ЦИК!J63,Минздрав!J63)</f>
        <v>0</v>
      </c>
      <c r="K63" s="250">
        <f>SUM('АГ ЧР'!K63,'ГК ЧС'!K63,Госветслужба!K63,Госжилинспекция!K63,Госкомимущество!K63,Гостехнадзор!K63,ГС!K63,'гс по тарифам'!K63,КСП!K63,мининформ!K63,минкультуры!K63,Минобразования!K63,Минприроды!K63,Минсельхоз!K63,минспорта!K63,минстрой!K63,минтранс!K63,Минтруд!K63,Минфин!K63,минэк!K63,минюст!K63,ЦИК!K63,Минздрав!K63)</f>
        <v>0</v>
      </c>
    </row>
    <row r="64" spans="1:11" ht="27" thickBot="1" x14ac:dyDescent="0.35">
      <c r="A64" s="10" t="s">
        <v>72</v>
      </c>
      <c r="B64" s="8">
        <v>214</v>
      </c>
      <c r="C64" s="256">
        <f t="shared" si="1"/>
        <v>0</v>
      </c>
      <c r="D64" s="250">
        <f>SUM('АГ ЧР'!D64,'ГК ЧС'!D64,Госветслужба!D64,Госжилинспекция!D64,Госкомимущество!D64,Гостехнадзор!D64,ГС!D64,'гс по тарифам'!D64,КСП!D64,мининформ!D64,минкультуры!D64,Минобразования!D64,Минприроды!D64,Минсельхоз!D64,минспорта!D64,минстрой!D64,минтранс!D64,Минтруд!D64,Минфин!D64,минэк!D64,минюст!D64,ЦИК!D64,Минздрав!D64)</f>
        <v>0</v>
      </c>
      <c r="E64" s="250">
        <f>SUM('АГ ЧР'!E64,'ГК ЧС'!E64,Госветслужба!E64,Госжилинспекция!E64,Госкомимущество!E64,Гостехнадзор!E64,ГС!E64,'гс по тарифам'!E64,КСП!E64,мининформ!E64,минкультуры!E64,Минобразования!E64,Минприроды!E64,Минсельхоз!E64,минспорта!E64,минстрой!E64,минтранс!E64,Минтруд!E64,Минфин!E64,минэк!E64,минюст!E64,ЦИК!E64,Минздрав!E64)</f>
        <v>0</v>
      </c>
      <c r="F64" s="250">
        <f>SUM('АГ ЧР'!F64,'ГК ЧС'!F64,Госветслужба!F64,Госжилинспекция!F64,Госкомимущество!F64,Гостехнадзор!F64,ГС!F64,'гс по тарифам'!F64,КСП!F64,мининформ!F64,минкультуры!F64,Минобразования!F64,Минприроды!F64,Минсельхоз!F64,минспорта!F64,минстрой!F64,минтранс!F64,Минтруд!F64,Минфин!F64,минэк!F64,минюст!F64,ЦИК!F64,Минздрав!F64)</f>
        <v>0</v>
      </c>
      <c r="G64" s="250">
        <f>SUM('АГ ЧР'!G64,'ГК ЧС'!G64,Госветслужба!G64,Госжилинспекция!G64,Госкомимущество!G64,Гостехнадзор!G64,ГС!G64,'гс по тарифам'!G64,КСП!G64,мининформ!G64,минкультуры!G64,Минобразования!G64,Минприроды!G64,Минсельхоз!G64,минспорта!G64,минстрой!G64,минтранс!G64,Минтруд!G64,Минфин!G64,минэк!G64,минюст!G64,ЦИК!G64,Минздрав!G64)</f>
        <v>0</v>
      </c>
      <c r="H64" s="250">
        <f>SUM('АГ ЧР'!H64,'ГК ЧС'!H64,Госветслужба!H64,Госжилинспекция!H64,Госкомимущество!H64,Гостехнадзор!H64,ГС!H64,'гс по тарифам'!H64,КСП!H64,мининформ!H64,минкультуры!H64,Минобразования!H64,Минприроды!H64,Минсельхоз!H64,минспорта!H64,минстрой!H64,минтранс!H64,Минтруд!H64,Минфин!H64,минэк!H64,минюст!H64,ЦИК!H64,Минздрав!H64)</f>
        <v>0</v>
      </c>
      <c r="I64" s="250">
        <f>SUM('АГ ЧР'!I64,'ГК ЧС'!I64,Госветслужба!I64,Госжилинспекция!I64,Госкомимущество!I64,Гостехнадзор!I64,ГС!I64,'гс по тарифам'!I64,КСП!I64,мининформ!I64,минкультуры!I64,Минобразования!I64,Минприроды!I64,Минсельхоз!I64,минспорта!I64,минстрой!I64,минтранс!I64,Минтруд!I64,Минфин!I64,минэк!I64,минюст!I64,ЦИК!I64,Минздрав!I64)</f>
        <v>0</v>
      </c>
      <c r="J64" s="250">
        <f>SUM('АГ ЧР'!J64,'ГК ЧС'!J64,Госветслужба!J64,Госжилинспекция!J64,Госкомимущество!J64,Гостехнадзор!J64,ГС!J64,'гс по тарифам'!J64,КСП!J64,мининформ!J64,минкультуры!J64,Минобразования!J64,Минприроды!J64,Минсельхоз!J64,минспорта!J64,минстрой!J64,минтранс!J64,Минтруд!J64,Минфин!J64,минэк!J64,минюст!J64,ЦИК!J64,Минздрав!J64)</f>
        <v>0</v>
      </c>
      <c r="K64" s="250">
        <f>SUM('АГ ЧР'!K64,'ГК ЧС'!K64,Госветслужба!K64,Госжилинспекция!K64,Госкомимущество!K64,Гостехнадзор!K64,ГС!K64,'гс по тарифам'!K64,КСП!K64,мининформ!K64,минкультуры!K64,Минобразования!K64,Минприроды!K64,Минсельхоз!K64,минспорта!K64,минстрой!K64,минтранс!K64,Минтруд!K64,Минфин!K64,минэк!K64,минюст!K64,ЦИК!K64,Минздрав!K64)</f>
        <v>0</v>
      </c>
    </row>
    <row r="65" spans="1:12" x14ac:dyDescent="0.3">
      <c r="A65" s="279" t="s">
        <v>73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2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2" s="255" customFormat="1" ht="27" thickBot="1" x14ac:dyDescent="0.35">
      <c r="A67" s="252" t="s">
        <v>75</v>
      </c>
      <c r="B67" s="253">
        <v>301</v>
      </c>
      <c r="C67" s="254">
        <f>SUM(D67:K67)</f>
        <v>1807820.60301</v>
      </c>
      <c r="D67" s="254">
        <f>SUM('АГ ЧР'!D67,'ГК ЧС'!D67,Госветслужба!D67,Госжилинспекция!D67,Госкомимущество!D67,Гостехнадзор!D67,ГС!D67,'гс по тарифам'!D67,КСП!D67,мининформ!D67,минкультуры!D67,Минобразования!D67,Минприроды!D67,Минсельхоз!D67,минспорта!D67,минстрой!D67,минтранс!D67,Минтруд!D67,Минфин!D67,минэк!D67,минюст!D67,ЦИК!D67,Минздрав!D67)</f>
        <v>46339.299999999996</v>
      </c>
      <c r="E67" s="254">
        <f>SUM('АГ ЧР'!E67,'ГК ЧС'!E67,Госветслужба!E67,Госжилинспекция!E67,Госкомимущество!E67,Гостехнадзор!E67,ГС!E67,'гс по тарифам'!E67,КСП!E67,мининформ!E67,минкультуры!E67,Минобразования!E67,Минприроды!E67,Минсельхоз!E67,минспорта!E67,минстрой!E67,минтранс!E67,Минтруд!E67,Минфин!E67,минэк!E67,минюст!E67,ЦИК!E67,Минздрав!E67)</f>
        <v>46865.79</v>
      </c>
      <c r="F67" s="254">
        <f>SUM('АГ ЧР'!F67,'ГК ЧС'!F67,Госветслужба!F67,Госжилинспекция!F67,Госкомимущество!F67,Гостехнадзор!F67,ГС!F67,'гс по тарифам'!F67,КСП!F67,мининформ!F67,минкультуры!F67,Минобразования!F67,Минприроды!F67,Минсельхоз!F67,минспорта!F67,минстрой!F67,минтранс!F67,Минтруд!F67,Минфин!F67,минэк!F67,минюст!F67,ЦИК!F67,Минздрав!F67)</f>
        <v>0</v>
      </c>
      <c r="G67" s="254">
        <f>SUM('АГ ЧР'!G67,'ГК ЧС'!G67,Госветслужба!G67,Госжилинспекция!G67,Госкомимущество!G67,Гостехнадзор!G67,ГС!G67,'гс по тарифам'!G67,КСП!G67,мининформ!G67,минкультуры!G67,Минобразования!G67,Минприроды!G67,Минсельхоз!G67,минспорта!G67,минстрой!G67,минтранс!G67,Минтруд!G67,Минфин!G67,минэк!G67,минюст!G67,ЦИК!G67,Минздрав!G67)</f>
        <v>1094254.88901</v>
      </c>
      <c r="H67" s="254">
        <f>SUM('АГ ЧР'!H67,'ГК ЧС'!H67,Госветслужба!H67,Госжилинспекция!H67,Госкомимущество!H67,Гостехнадзор!H67,ГС!H67,'гс по тарифам'!H67,КСП!H67,мининформ!H67,минкультуры!H67,Минобразования!H67,Минприроды!H67,Минсельхоз!H67,минспорта!H67,минстрой!H67,минтранс!H67,Минтруд!H67,Минфин!H67,минэк!H67,минюст!H67,ЦИК!H67,Минздрав!H67)</f>
        <v>82753.14</v>
      </c>
      <c r="I67" s="254">
        <f>SUM('АГ ЧР'!I67,'ГК ЧС'!I67,Госветслужба!I67,Госжилинспекция!I67,Госкомимущество!I67,Гостехнадзор!I67,ГС!I67,'гс по тарифам'!I67,КСП!I67,мининформ!I67,минкультуры!I67,Минобразования!I67,Минприроды!I67,Минсельхоз!I67,минспорта!I67,минстрой!I67,минтранс!I67,Минтруд!I67,Минфин!I67,минэк!I67,минюст!I67,ЦИК!I67,Минздрав!I67)</f>
        <v>0</v>
      </c>
      <c r="J67" s="254">
        <f>SUM('АГ ЧР'!J67,'ГК ЧС'!J67,Госветслужба!J67,Госжилинспекция!J67,Госкомимущество!J67,Гостехнадзор!J67,ГС!J67,'гс по тарифам'!J67,КСП!J67,мининформ!J67,минкультуры!J67,Минобразования!J67,Минприроды!J67,Минсельхоз!J67,минспорта!J67,минстрой!J67,минтранс!J67,Минтруд!J67,Минфин!J67,минэк!J67,минюст!J67,ЦИК!J67,Минздрав!J67)</f>
        <v>381207.69</v>
      </c>
      <c r="K67" s="254">
        <f>SUM('АГ ЧР'!K67,'ГК ЧС'!K67,Госветслужба!K67,Госжилинспекция!K67,Госкомимущество!K67,Гостехнадзор!K67,ГС!K67,'гс по тарифам'!K67,КСП!K67,мининформ!K67,минкультуры!K67,Минобразования!K67,Минприроды!K67,Минсельхоз!K67,минспорта!K67,минстрой!K67,минтранс!K67,Минтруд!K67,Минфин!K67,минэк!K67,минюст!K67,ЦИК!K67,Минздрав!K67)</f>
        <v>156399.79399999999</v>
      </c>
    </row>
    <row r="68" spans="1:12" ht="53.4" thickBot="1" x14ac:dyDescent="0.35">
      <c r="A68" s="10" t="s">
        <v>76</v>
      </c>
      <c r="B68" s="8">
        <v>302</v>
      </c>
      <c r="C68" s="254">
        <f t="shared" ref="C68:C89" si="2">SUM(D68:K68)</f>
        <v>0</v>
      </c>
      <c r="D68" s="154">
        <f>SUM('АГ ЧР'!D68,'ГК ЧС'!D68,Госветслужба!D68,Госжилинспекция!D68,Госкомимущество!D68,Гостехнадзор!D68,ГС!D68,'гс по тарифам'!D68,КСП!D68,мининформ!D68,минкультуры!D68,Минобразования!D68,Минприроды!D68,Минсельхоз!D68,минспорта!D68,минстрой!D68,минтранс!D68,Минтруд!D68,Минфин!D68,минэк!D68,минюст!D68,ЦИК!D68,Минздрав!D68)</f>
        <v>0</v>
      </c>
      <c r="E68" s="154">
        <f>SUM('АГ ЧР'!E68,'ГК ЧС'!E68,Госветслужба!E68,Госжилинспекция!E68,Госкомимущество!E68,Гостехнадзор!E68,ГС!E68,'гс по тарифам'!E68,КСП!E68,мининформ!E68,минкультуры!E68,Минобразования!E68,Минприроды!E68,Минсельхоз!E68,минспорта!E68,минстрой!E68,минтранс!E68,Минтруд!E68,Минфин!E68,минэк!E68,минюст!E68,ЦИК!E68,Минздрав!E68)</f>
        <v>0</v>
      </c>
      <c r="F68" s="154">
        <f>SUM('АГ ЧР'!F68,'ГК ЧС'!F68,Госветслужба!F68,Госжилинспекция!F68,Госкомимущество!F68,Гостехнадзор!F68,ГС!F68,'гс по тарифам'!F68,КСП!F68,мининформ!F68,минкультуры!F68,Минобразования!F68,Минприроды!F68,Минсельхоз!F68,минспорта!F68,минстрой!F68,минтранс!F68,Минтруд!F68,Минфин!F68,минэк!F68,минюст!F68,ЦИК!F68,Минздрав!F68)</f>
        <v>0</v>
      </c>
      <c r="G68" s="154">
        <f>SUM('АГ ЧР'!G68,'ГК ЧС'!G68,Госветслужба!G68,Госжилинспекция!G68,Госкомимущество!G68,Гостехнадзор!G68,ГС!G68,'гс по тарифам'!G68,КСП!G68,мининформ!G68,минкультуры!G68,Минобразования!G68,Минприроды!G68,Минсельхоз!G68,минспорта!G68,минстрой!G68,минтранс!G68,Минтруд!G68,Минфин!G68,минэк!G68,минюст!G68,ЦИК!G68,Минздрав!G68)</f>
        <v>0</v>
      </c>
      <c r="H68" s="154">
        <f>SUM('АГ ЧР'!H68,'ГК ЧС'!H68,Госветслужба!H68,Госжилинспекция!H68,Госкомимущество!H68,Гостехнадзор!H68,ГС!H68,'гс по тарифам'!H68,КСП!H68,мининформ!H68,минкультуры!H68,Минобразования!H68,Минприроды!H68,Минсельхоз!H68,минспорта!H68,минстрой!H68,минтранс!H68,Минтруд!H68,Минфин!H68,минэк!H68,минюст!H68,ЦИК!H68,Минздрав!H68)</f>
        <v>0</v>
      </c>
      <c r="I68" s="154">
        <f>SUM('АГ ЧР'!I68,'ГК ЧС'!I68,Госветслужба!I68,Госжилинспекция!I68,Госкомимущество!I68,Гостехнадзор!I68,ГС!I68,'гс по тарифам'!I68,КСП!I68,мининформ!I68,минкультуры!I68,Минобразования!I68,Минприроды!I68,Минсельхоз!I68,минспорта!I68,минстрой!I68,минтранс!I68,Минтруд!I68,Минфин!I68,минэк!I68,минюст!I68,ЦИК!I68,Минздрав!I68)</f>
        <v>0</v>
      </c>
      <c r="J68" s="154">
        <f>SUM('АГ ЧР'!J68,'ГК ЧС'!J68,Госветслужба!J68,Госжилинспекция!J68,Госкомимущество!J68,Гостехнадзор!J68,ГС!J68,'гс по тарифам'!J68,КСП!J68,мининформ!J68,минкультуры!J68,Минобразования!J68,Минприроды!J68,Минсельхоз!J68,минспорта!J68,минстрой!J68,минтранс!J68,Минтруд!J68,Минфин!J68,минэк!J68,минюст!J68,ЦИК!J68,Минздрав!J68)</f>
        <v>0</v>
      </c>
      <c r="K68" s="154">
        <f>SUM('АГ ЧР'!K68,'ГК ЧС'!K68,Госветслужба!K68,Госжилинспекция!K68,Госкомимущество!K68,Гостехнадзор!K68,ГС!K68,'гс по тарифам'!K68,КСП!K68,мининформ!K68,минкультуры!K68,Минобразования!K68,Минприроды!K68,Минсельхоз!K68,минспорта!K68,минстрой!K68,минтранс!K68,Минтруд!K68,Минфин!K68,минэк!K68,минюст!K68,ЦИК!K68,Минздрав!K68)</f>
        <v>0</v>
      </c>
    </row>
    <row r="69" spans="1:12" ht="53.4" thickBot="1" x14ac:dyDescent="0.35">
      <c r="A69" s="10" t="s">
        <v>77</v>
      </c>
      <c r="B69" s="8">
        <v>303</v>
      </c>
      <c r="C69" s="254">
        <f t="shared" si="2"/>
        <v>151569.00667</v>
      </c>
      <c r="D69" s="154">
        <f>SUM('АГ ЧР'!D69,'ГК ЧС'!D69,Госветслужба!D69,Госжилинспекция!D69,Госкомимущество!D69,Гостехнадзор!D69,ГС!D69,'гс по тарифам'!D69,КСП!D69,мининформ!D69,минкультуры!D69,Минобразования!D69,Минприроды!D69,Минсельхоз!D69,минспорта!D69,минстрой!D69,минтранс!D69,Минтруд!D69,Минфин!D69,минэк!D69,минюст!D69,ЦИК!D69,Минздрав!D69)</f>
        <v>143</v>
      </c>
      <c r="E69" s="154">
        <f>SUM('АГ ЧР'!E69,'ГК ЧС'!E69,Госветслужба!E69,Госжилинспекция!E69,Госкомимущество!E69,Гостехнадзор!E69,ГС!E69,'гс по тарифам'!E69,КСП!E69,мининформ!E69,минкультуры!E69,Минобразования!E69,Минприроды!E69,Минсельхоз!E69,минспорта!E69,минстрой!E69,минтранс!E69,Минтруд!E69,Минфин!E69,минэк!E69,минюст!E69,ЦИК!E69,Минздрав!E69)</f>
        <v>4000.01</v>
      </c>
      <c r="F69" s="154">
        <f>SUM('АГ ЧР'!F69,'ГК ЧС'!F69,Госветслужба!F69,Госжилинспекция!F69,Госкомимущество!F69,Гостехнадзор!F69,ГС!F69,'гс по тарифам'!F69,КСП!F69,мининформ!F69,минкультуры!F69,Минобразования!F69,Минприроды!F69,Минсельхоз!F69,минспорта!F69,минстрой!F69,минтранс!F69,Минтруд!F69,Минфин!F69,минэк!F69,минюст!F69,ЦИК!F69,Минздрав!F69)</f>
        <v>0</v>
      </c>
      <c r="G69" s="154">
        <f>SUM('АГ ЧР'!G69,'ГК ЧС'!G69,Госветслужба!G69,Госжилинспекция!G69,Госкомимущество!G69,Гостехнадзор!G69,ГС!G69,'гс по тарифам'!G69,КСП!G69,мининформ!G69,минкультуры!G69,Минобразования!G69,Минприроды!G69,Минсельхоз!G69,минспорта!G69,минстрой!G69,минтранс!G69,Минтруд!G69,Минфин!G69,минэк!G69,минюст!G69,ЦИК!G69,Минздрав!G69)</f>
        <v>144553.16667000001</v>
      </c>
      <c r="H69" s="154">
        <f>SUM('АГ ЧР'!H69,'ГК ЧС'!H69,Госветслужба!H69,Госжилинспекция!H69,Госкомимущество!H69,Гостехнадзор!H69,ГС!H69,'гс по тарифам'!H69,КСП!H69,мининформ!H69,минкультуры!H69,Минобразования!H69,Минприроды!H69,Минсельхоз!H69,минспорта!H69,минстрой!H69,минтранс!H69,Минтруд!H69,Минфин!H69,минэк!H69,минюст!H69,ЦИК!H69,Минздрав!H69)</f>
        <v>2872.83</v>
      </c>
      <c r="I69" s="154">
        <f>SUM('АГ ЧР'!I69,'ГК ЧС'!I69,Госветслужба!I69,Госжилинспекция!I69,Госкомимущество!I69,Гостехнадзор!I69,ГС!I69,'гс по тарифам'!I69,КСП!I69,мининформ!I69,минкультуры!I69,Минобразования!I69,Минприроды!I69,Минсельхоз!I69,минспорта!I69,минстрой!I69,минтранс!I69,Минтруд!I69,Минфин!I69,минэк!I69,минюст!I69,ЦИК!I69,Минздрав!I69)</f>
        <v>0</v>
      </c>
      <c r="J69" s="154">
        <f>SUM('АГ ЧР'!J69,'ГК ЧС'!J69,Госветслужба!J69,Госжилинспекция!J69,Госкомимущество!J69,Гостехнадзор!J69,ГС!J69,'гс по тарифам'!J69,КСП!J69,мининформ!J69,минкультуры!J69,Минобразования!J69,Минприроды!J69,Минсельхоз!J69,минспорта!J69,минстрой!J69,минтранс!J69,Минтруд!J69,Минфин!J69,минэк!J69,минюст!J69,ЦИК!J69,Минздрав!J69)</f>
        <v>0</v>
      </c>
      <c r="K69" s="154">
        <f>SUM('АГ ЧР'!K69,'ГК ЧС'!K69,Госветслужба!K69,Госжилинспекция!K69,Госкомимущество!K69,Гостехнадзор!K69,ГС!K69,'гс по тарифам'!K69,КСП!K69,мининформ!K69,минкультуры!K69,Минобразования!K69,Минприроды!K69,Минсельхоз!K69,минспорта!K69,минстрой!K69,минтранс!K69,Минтруд!K69,Минфин!K69,минэк!K69,минюст!K69,ЦИК!K69,Минздрав!K69)</f>
        <v>0</v>
      </c>
    </row>
    <row r="70" spans="1:12" ht="66.599999999999994" thickBot="1" x14ac:dyDescent="0.35">
      <c r="A70" s="10" t="s">
        <v>78</v>
      </c>
      <c r="B70" s="8">
        <v>304</v>
      </c>
      <c r="C70" s="254">
        <f t="shared" si="2"/>
        <v>96241.224000000002</v>
      </c>
      <c r="D70" s="154">
        <f>SUM('АГ ЧР'!D70,'ГК ЧС'!D70,Госветслужба!D70,Госжилинспекция!D70,Госкомимущество!D70,Гостехнадзор!D70,ГС!D70,'гс по тарифам'!D70,КСП!D70,мининформ!D70,минкультуры!D70,Минобразования!D70,Минприроды!D70,Минсельхоз!D70,минспорта!D70,минстрой!D70,минтранс!D70,Минтруд!D70,Минфин!D70,минэк!D70,минюст!D70,ЦИК!D70,Минздрав!D70)</f>
        <v>143</v>
      </c>
      <c r="E70" s="154">
        <f>SUM('АГ ЧР'!E70,'ГК ЧС'!E70,Госветслужба!E70,Госжилинспекция!E70,Госкомимущество!E70,Гостехнадзор!E70,ГС!E70,'гс по тарифам'!E70,КСП!E70,мининформ!E70,минкультуры!E70,Минобразования!E70,Минприроды!E70,Минсельхоз!E70,минспорта!E70,минстрой!E70,минтранс!E70,Минтруд!E70,Минфин!E70,минэк!E70,минюст!E70,ЦИК!E70,Минздрав!E70)</f>
        <v>0</v>
      </c>
      <c r="F70" s="154">
        <f>SUM('АГ ЧР'!F70,'ГК ЧС'!F70,Госветслужба!F70,Госжилинспекция!F70,Госкомимущество!F70,Гостехнадзор!F70,ГС!F70,'гс по тарифам'!F70,КСП!F70,мининформ!F70,минкультуры!F70,Минобразования!F70,Минприроды!F70,Минсельхоз!F70,минспорта!F70,минстрой!F70,минтранс!F70,Минтруд!F70,Минфин!F70,минэк!F70,минюст!F70,ЦИК!F70,Минздрав!F70)</f>
        <v>0</v>
      </c>
      <c r="G70" s="154">
        <f>SUM('АГ ЧР'!G70,'ГК ЧС'!G70,Госветслужба!G70,Госжилинспекция!G70,Госкомимущество!G70,Гостехнадзор!G70,ГС!G70,'гс по тарифам'!G70,КСП!G70,мининформ!G70,минкультуры!G70,Минобразования!G70,Минприроды!G70,Минсельхоз!G70,минспорта!G70,минстрой!G70,минтранс!G70,Минтруд!G70,Минфин!G70,минэк!G70,минюст!G70,ЦИК!G70,Минздрав!G70)</f>
        <v>94333.474000000002</v>
      </c>
      <c r="H70" s="154">
        <f>SUM('АГ ЧР'!H70,'ГК ЧС'!H70,Госветслужба!H70,Госжилинспекция!H70,Госкомимущество!H70,Гостехнадзор!H70,ГС!H70,'гс по тарифам'!H70,КСП!H70,мининформ!H70,минкультуры!H70,Минобразования!H70,Минприроды!H70,Минсельхоз!H70,минспорта!H70,минстрой!H70,минтранс!H70,Минтруд!H70,Минфин!H70,минэк!H70,минюст!H70,ЦИК!H70,Минздрав!H70)</f>
        <v>1764.75</v>
      </c>
      <c r="I70" s="154">
        <f>SUM('АГ ЧР'!I70,'ГК ЧС'!I70,Госветслужба!I70,Госжилинспекция!I70,Госкомимущество!I70,Гостехнадзор!I70,ГС!I70,'гс по тарифам'!I70,КСП!I70,мининформ!I70,минкультуры!I70,Минобразования!I70,Минприроды!I70,Минсельхоз!I70,минспорта!I70,минстрой!I70,минтранс!I70,Минтруд!I70,Минфин!I70,минэк!I70,минюст!I70,ЦИК!I70,Минздрав!I70)</f>
        <v>0</v>
      </c>
      <c r="J70" s="154">
        <f>SUM('АГ ЧР'!J70,'ГК ЧС'!J70,Госветслужба!J70,Госжилинспекция!J70,Госкомимущество!J70,Гостехнадзор!J70,ГС!J70,'гс по тарифам'!J70,КСП!J70,мининформ!J70,минкультуры!J70,Минобразования!J70,Минприроды!J70,Минсельхоз!J70,минспорта!J70,минстрой!J70,минтранс!J70,Минтруд!J70,Минфин!J70,минэк!J70,минюст!J70,ЦИК!J70,Минздрав!J70)</f>
        <v>0</v>
      </c>
      <c r="K70" s="154">
        <f>SUM('АГ ЧР'!K70,'ГК ЧС'!K70,Госветслужба!K70,Госжилинспекция!K70,Госкомимущество!K70,Гостехнадзор!K70,ГС!K70,'гс по тарифам'!K70,КСП!K70,мининформ!K70,минкультуры!K70,Минобразования!K70,Минприроды!K70,Минсельхоз!K70,минспорта!K70,минстрой!K70,минтранс!K70,Минтруд!K70,Минфин!K70,минэк!K70,минюст!K70,ЦИК!K70,Минздрав!K70)</f>
        <v>0</v>
      </c>
      <c r="L70" s="259"/>
    </row>
    <row r="71" spans="1:12" ht="53.4" thickBot="1" x14ac:dyDescent="0.35">
      <c r="A71" s="10" t="s">
        <v>79</v>
      </c>
      <c r="B71" s="8">
        <v>305</v>
      </c>
      <c r="C71" s="254">
        <f t="shared" si="2"/>
        <v>3144.7</v>
      </c>
      <c r="D71" s="154">
        <f>SUM('АГ ЧР'!D71,'ГК ЧС'!D71,Госветслужба!D71,Госжилинспекция!D71,Госкомимущество!D71,Гостехнадзор!D71,ГС!D71,'гс по тарифам'!D71,КСП!D71,мининформ!D71,минкультуры!D71,Минобразования!D71,Минприроды!D71,Минсельхоз!D71,минспорта!D71,минстрой!D71,минтранс!D71,Минтруд!D71,Минфин!D71,минэк!D71,минюст!D71,ЦИК!D71,Минздрав!D71)</f>
        <v>0</v>
      </c>
      <c r="E71" s="154">
        <f>SUM('АГ ЧР'!E71,'ГК ЧС'!E71,Госветслужба!E71,Госжилинспекция!E71,Госкомимущество!E71,Гостехнадзор!E71,ГС!E71,'гс по тарифам'!E71,КСП!E71,мининформ!E71,минкультуры!E71,Минобразования!E71,Минприроды!E71,Минсельхоз!E71,минспорта!E71,минстрой!E71,минтранс!E71,Минтруд!E71,Минфин!E71,минэк!E71,минюст!E71,ЦИК!E71,Минздрав!E71)</f>
        <v>0</v>
      </c>
      <c r="F71" s="154">
        <f>SUM('АГ ЧР'!F71,'ГК ЧС'!F71,Госветслужба!F71,Госжилинспекция!F71,Госкомимущество!F71,Гостехнадзор!F71,ГС!F71,'гс по тарифам'!F71,КСП!F71,мининформ!F71,минкультуры!F71,Минобразования!F71,Минприроды!F71,Минсельхоз!F71,минспорта!F71,минстрой!F71,минтранс!F71,Минтруд!F71,Минфин!F71,минэк!F71,минюст!F71,ЦИК!F71,Минздрав!F71)</f>
        <v>0</v>
      </c>
      <c r="G71" s="154">
        <f>SUM('АГ ЧР'!G71,'ГК ЧС'!G71,Госветслужба!G71,Госжилинспекция!G71,Госкомимущество!G71,Гостехнадзор!G71,ГС!G71,'гс по тарифам'!G71,КСП!G71,мининформ!G71,минкультуры!G71,Минобразования!G71,Минприроды!G71,Минсельхоз!G71,минспорта!G71,минстрой!G71,минтранс!G71,Минтруд!G71,Минфин!G71,минэк!G71,минюст!G71,ЦИК!G71,Минздрав!G71)</f>
        <v>3144.7</v>
      </c>
      <c r="H71" s="154">
        <f>SUM('АГ ЧР'!H71,'ГК ЧС'!H71,Госветслужба!H71,Госжилинспекция!H71,Госкомимущество!H71,Гостехнадзор!H71,ГС!H71,'гс по тарифам'!H71,КСП!H71,мининформ!H71,минкультуры!H71,Минобразования!H71,Минприроды!H71,Минсельхоз!H71,минспорта!H71,минстрой!H71,минтранс!H71,Минтруд!H71,Минфин!H71,минэк!H71,минюст!H71,ЦИК!H71,Минздрав!H71)</f>
        <v>0</v>
      </c>
      <c r="I71" s="154">
        <f>SUM('АГ ЧР'!I71,'ГК ЧС'!I71,Госветслужба!I71,Госжилинспекция!I71,Госкомимущество!I71,Гостехнадзор!I71,ГС!I71,'гс по тарифам'!I71,КСП!I71,мининформ!I71,минкультуры!I71,Минобразования!I71,Минприроды!I71,Минсельхоз!I71,минспорта!I71,минстрой!I71,минтранс!I71,Минтруд!I71,Минфин!I71,минэк!I71,минюст!I71,ЦИК!I71,Минздрав!I71)</f>
        <v>0</v>
      </c>
      <c r="J71" s="154">
        <f>SUM('АГ ЧР'!J71,'ГК ЧС'!J71,Госветслужба!J71,Госжилинспекция!J71,Госкомимущество!J71,Гостехнадзор!J71,ГС!J71,'гс по тарифам'!J71,КСП!J71,мининформ!J71,минкультуры!J71,Минобразования!J71,Минприроды!J71,Минсельхоз!J71,минспорта!J71,минстрой!J71,минтранс!J71,Минтруд!J71,Минфин!J71,минэк!J71,минюст!J71,ЦИК!J71,Минздрав!J71)</f>
        <v>0</v>
      </c>
      <c r="K71" s="154">
        <f>SUM('АГ ЧР'!K71,'ГК ЧС'!K71,Госветслужба!K71,Госжилинспекция!K71,Госкомимущество!K71,Гостехнадзор!K71,ГС!K71,'гс по тарифам'!K71,КСП!K71,мининформ!K71,минкультуры!K71,Минобразования!K71,Минприроды!K71,Минсельхоз!K71,минспорта!K71,минстрой!K71,минтранс!K71,Минтруд!K71,Минфин!K71,минэк!K71,минюст!K71,ЦИК!K71,Минздрав!K71)</f>
        <v>0</v>
      </c>
    </row>
    <row r="72" spans="1:12" ht="53.4" thickBot="1" x14ac:dyDescent="0.35">
      <c r="A72" s="10" t="s">
        <v>80</v>
      </c>
      <c r="B72" s="8">
        <v>306</v>
      </c>
      <c r="C72" s="254">
        <f t="shared" si="2"/>
        <v>90078.224000000002</v>
      </c>
      <c r="D72" s="154">
        <f>SUM('АГ ЧР'!D72,'ГК ЧС'!D72,Госветслужба!D72,Госжилинспекция!D72,Госкомимущество!D72,Гостехнадзор!D72,ГС!D72,'гс по тарифам'!D72,КСП!D72,мининформ!D72,минкультуры!D72,Минобразования!D72,Минприроды!D72,Минсельхоз!D72,минспорта!D72,минстрой!D72,минтранс!D72,Минтруд!D72,Минфин!D72,минэк!D72,минюст!D72,ЦИК!D72,Минздрав!D72)</f>
        <v>0</v>
      </c>
      <c r="E72" s="154">
        <f>SUM('АГ ЧР'!E72,'ГК ЧС'!E72,Госветслужба!E72,Госжилинспекция!E72,Госкомимущество!E72,Гостехнадзор!E72,ГС!E72,'гс по тарифам'!E72,КСП!E72,мининформ!E72,минкультуры!E72,Минобразования!E72,Минприроды!E72,Минсельхоз!E72,минспорта!E72,минстрой!E72,минтранс!E72,Минтруд!E72,Минфин!E72,минэк!E72,минюст!E72,ЦИК!E72,Минздрав!E72)</f>
        <v>0</v>
      </c>
      <c r="F72" s="154">
        <f>SUM('АГ ЧР'!F72,'ГК ЧС'!F72,Госветслужба!F72,Госжилинспекция!F72,Госкомимущество!F72,Гостехнадзор!F72,ГС!F72,'гс по тарифам'!F72,КСП!F72,мининформ!F72,минкультуры!F72,Минобразования!F72,Минприроды!F72,Минсельхоз!F72,минспорта!F72,минстрой!F72,минтранс!F72,Минтруд!F72,Минфин!F72,минэк!F72,минюст!F72,ЦИК!F72,Минздрав!F72)</f>
        <v>0</v>
      </c>
      <c r="G72" s="154">
        <f>SUM('АГ ЧР'!G72,'ГК ЧС'!G72,Госветслужба!G72,Госжилинспекция!G72,Госкомимущество!G72,Гостехнадзор!G72,ГС!G72,'гс по тарифам'!G72,КСП!G72,мининформ!G72,минкультуры!G72,Минобразования!G72,Минприроды!G72,Минсельхоз!G72,минспорта!G72,минстрой!G72,минтранс!G72,Минтруд!G72,Минфин!G72,минэк!G72,минюст!G72,ЦИК!G72,Минздрав!G72)</f>
        <v>90078.224000000002</v>
      </c>
      <c r="H72" s="154">
        <f>SUM('АГ ЧР'!H72,'ГК ЧС'!H72,Госветслужба!H72,Госжилинспекция!H72,Госкомимущество!H72,Гостехнадзор!H72,ГС!H72,'гс по тарифам'!H72,КСП!H72,мининформ!H72,минкультуры!H72,Минобразования!H72,Минприроды!H72,Минсельхоз!H72,минспорта!H72,минстрой!H72,минтранс!H72,Минтруд!H72,Минфин!H72,минэк!H72,минюст!H72,ЦИК!H72,Минздрав!H72)</f>
        <v>0</v>
      </c>
      <c r="I72" s="154">
        <f>SUM('АГ ЧР'!I72,'ГК ЧС'!I72,Госветслужба!I72,Госжилинспекция!I72,Госкомимущество!I72,Гостехнадзор!I72,ГС!I72,'гс по тарифам'!I72,КСП!I72,мининформ!I72,минкультуры!I72,Минобразования!I72,Минприроды!I72,Минсельхоз!I72,минспорта!I72,минстрой!I72,минтранс!I72,Минтруд!I72,Минфин!I72,минэк!I72,минюст!I72,ЦИК!I72,Минздрав!I72)</f>
        <v>0</v>
      </c>
      <c r="J72" s="154">
        <f>SUM('АГ ЧР'!J72,'ГК ЧС'!J72,Госветслужба!J72,Госжилинспекция!J72,Госкомимущество!J72,Гостехнадзор!J72,ГС!J72,'гс по тарифам'!J72,КСП!J72,мининформ!J72,минкультуры!J72,Минобразования!J72,Минприроды!J72,Минсельхоз!J72,минспорта!J72,минстрой!J72,минтранс!J72,Минтруд!J72,Минфин!J72,минэк!J72,минюст!J72,ЦИК!J72,Минздрав!J72)</f>
        <v>0</v>
      </c>
      <c r="K72" s="154">
        <f>SUM('АГ ЧР'!K72,'ГК ЧС'!K72,Госветслужба!K72,Госжилинспекция!K72,Госкомимущество!K72,Гостехнадзор!K72,ГС!K72,'гс по тарифам'!K72,КСП!K72,мининформ!K72,минкультуры!K72,Минобразования!K72,Минприроды!K72,Минсельхоз!K72,минспорта!K72,минстрой!K72,минтранс!K72,Минтруд!K72,Минфин!K72,минэк!K72,минюст!K72,ЦИК!K72,Минздрав!K72)</f>
        <v>0</v>
      </c>
    </row>
    <row r="73" spans="1:12" ht="40.200000000000003" thickBot="1" x14ac:dyDescent="0.35">
      <c r="A73" s="10" t="s">
        <v>81</v>
      </c>
      <c r="B73" s="8">
        <v>307</v>
      </c>
      <c r="C73" s="254">
        <f t="shared" si="2"/>
        <v>115141.743</v>
      </c>
      <c r="D73" s="154">
        <f>SUM('АГ ЧР'!D73,'ГК ЧС'!D73,Госветслужба!D73,Госжилинспекция!D73,Госкомимущество!D73,Гостехнадзор!D73,ГС!D73,'гс по тарифам'!D73,КСП!D73,мининформ!D73,минкультуры!D73,Минобразования!D73,Минприроды!D73,Минсельхоз!D73,минспорта!D73,минстрой!D73,минтранс!D73,Минтруд!D73,Минфин!D73,минэк!D73,минюст!D73,ЦИК!D73,Минздрав!D73)</f>
        <v>0</v>
      </c>
      <c r="E73" s="154">
        <f>SUM('АГ ЧР'!E73,'ГК ЧС'!E73,Госветслужба!E73,Госжилинспекция!E73,Госкомимущество!E73,Гостехнадзор!E73,ГС!E73,'гс по тарифам'!E73,КСП!E73,мининформ!E73,минкультуры!E73,Минобразования!E73,Минприроды!E73,Минсельхоз!E73,минспорта!E73,минстрой!E73,минтранс!E73,Минтруд!E73,Минфин!E73,минэк!E73,минюст!E73,ЦИК!E73,Минздрав!E73)</f>
        <v>0</v>
      </c>
      <c r="F73" s="154">
        <f>SUM('АГ ЧР'!F73,'ГК ЧС'!F73,Госветслужба!F73,Госжилинспекция!F73,Госкомимущество!F73,Гостехнадзор!F73,ГС!F73,'гс по тарифам'!F73,КСП!F73,мининформ!F73,минкультуры!F73,Минобразования!F73,Минприроды!F73,Минсельхоз!F73,минспорта!F73,минстрой!F73,минтранс!F73,Минтруд!F73,Минфин!F73,минэк!F73,минюст!F73,ЦИК!F73,Минздрав!F73)</f>
        <v>0</v>
      </c>
      <c r="G73" s="154">
        <f>SUM('АГ ЧР'!G73,'ГК ЧС'!G73,Госветслужба!G73,Госжилинспекция!G73,Госкомимущество!G73,Гостехнадзор!G73,ГС!G73,'гс по тарифам'!G73,КСП!G73,мининформ!G73,минкультуры!G73,Минобразования!G73,Минприроды!G73,Минсельхоз!G73,минспорта!G73,минстрой!G73,минтранс!G73,Минтруд!G73,Минфин!G73,минэк!G73,минюст!G73,ЦИК!G73,Минздрав!G73)</f>
        <v>115141.743</v>
      </c>
      <c r="H73" s="154">
        <f>SUM('АГ ЧР'!H73,'ГК ЧС'!H73,Госветслужба!H73,Госжилинспекция!H73,Госкомимущество!H73,Гостехнадзор!H73,ГС!H73,'гс по тарифам'!H73,КСП!H73,мининформ!H73,минкультуры!H73,Минобразования!H73,Минприроды!H73,Минсельхоз!H73,минспорта!H73,минстрой!H73,минтранс!H73,Минтруд!H73,Минфин!H73,минэк!H73,минюст!H73,ЦИК!H73,Минздрав!H73)</f>
        <v>0</v>
      </c>
      <c r="I73" s="154">
        <f>SUM('АГ ЧР'!I73,'ГК ЧС'!I73,Госветслужба!I73,Госжилинспекция!I73,Госкомимущество!I73,Гостехнадзор!I73,ГС!I73,'гс по тарифам'!I73,КСП!I73,мининформ!I73,минкультуры!I73,Минобразования!I73,Минприроды!I73,Минсельхоз!I73,минспорта!I73,минстрой!I73,минтранс!I73,Минтруд!I73,Минфин!I73,минэк!I73,минюст!I73,ЦИК!I73,Минздрав!I73)</f>
        <v>0</v>
      </c>
      <c r="J73" s="154">
        <f>SUM('АГ ЧР'!J73,'ГК ЧС'!J73,Госветслужба!J73,Госжилинспекция!J73,Госкомимущество!J73,Гостехнадзор!J73,ГС!J73,'гс по тарифам'!J73,КСП!J73,мининформ!J73,минкультуры!J73,Минобразования!J73,Минприроды!J73,Минсельхоз!J73,минспорта!J73,минстрой!J73,минтранс!J73,Минтруд!J73,Минфин!J73,минэк!J73,минюст!J73,ЦИК!J73,Минздрав!J73)</f>
        <v>0</v>
      </c>
      <c r="K73" s="154">
        <f>SUM('АГ ЧР'!K73,'ГК ЧС'!K73,Госветслужба!K73,Госжилинспекция!K73,Госкомимущество!K73,Гостехнадзор!K73,ГС!K73,'гс по тарифам'!K73,КСП!K73,мининформ!K73,минкультуры!K73,Минобразования!K73,Минприроды!K73,Минсельхоз!K73,минспорта!K73,минстрой!K73,минтранс!K73,Минтруд!K73,Минфин!K73,минэк!K73,минюст!K73,ЦИК!K73,Минздрав!K73)</f>
        <v>0</v>
      </c>
    </row>
    <row r="74" spans="1:12" ht="40.200000000000003" thickBot="1" x14ac:dyDescent="0.35">
      <c r="A74" s="10" t="s">
        <v>82</v>
      </c>
      <c r="B74" s="8">
        <v>308</v>
      </c>
      <c r="C74" s="254">
        <f t="shared" si="2"/>
        <v>37355.360000000001</v>
      </c>
      <c r="D74" s="154">
        <f>SUM('АГ ЧР'!D74,'ГК ЧС'!D74,Госветслужба!D74,Госжилинспекция!D74,Госкомимущество!D74,Гостехнадзор!D74,ГС!D74,'гс по тарифам'!D74,КСП!D74,мининформ!D74,минкультуры!D74,Минобразования!D74,Минприроды!D74,Минсельхоз!D74,минспорта!D74,минстрой!D74,минтранс!D74,Минтруд!D74,Минфин!D74,минэк!D74,минюст!D74,ЦИК!D74,Минздрав!D74)</f>
        <v>0</v>
      </c>
      <c r="E74" s="154">
        <f>SUM('АГ ЧР'!E74,'ГК ЧС'!E74,Госветслужба!E74,Госжилинспекция!E74,Госкомимущество!E74,Гостехнадзор!E74,ГС!E74,'гс по тарифам'!E74,КСП!E74,мининформ!E74,минкультуры!E74,Минобразования!E74,Минприроды!E74,Минсельхоз!E74,минспорта!E74,минстрой!E74,минтранс!E74,Минтруд!E74,Минфин!E74,минэк!E74,минюст!E74,ЦИК!E74,Минздрав!E74)</f>
        <v>0</v>
      </c>
      <c r="F74" s="154">
        <f>SUM('АГ ЧР'!F74,'ГК ЧС'!F74,Госветслужба!F74,Госжилинспекция!F74,Госкомимущество!F74,Гостехнадзор!F74,ГС!F74,'гс по тарифам'!F74,КСП!F74,мининформ!F74,минкультуры!F74,Минобразования!F74,Минприроды!F74,Минсельхоз!F74,минспорта!F74,минстрой!F74,минтранс!F74,Минтруд!F74,Минфин!F74,минэк!F74,минюст!F74,ЦИК!F74,Минздрав!F74)</f>
        <v>0</v>
      </c>
      <c r="G74" s="154">
        <f>SUM('АГ ЧР'!G74,'ГК ЧС'!G74,Госветслужба!G74,Госжилинспекция!G74,Госкомимущество!G74,Гостехнадзор!G74,ГС!G74,'гс по тарифам'!G74,КСП!G74,мининформ!G74,минкультуры!G74,Минобразования!G74,Минприроды!G74,Минсельхоз!G74,минспорта!G74,минстрой!G74,минтранс!G74,Минтруд!G74,Минфин!G74,минэк!G74,минюст!G74,ЦИК!G74,Минздрав!G74)</f>
        <v>37355.360000000001</v>
      </c>
      <c r="H74" s="154">
        <f>SUM('АГ ЧР'!H74,'ГК ЧС'!H74,Госветслужба!H74,Госжилинспекция!H74,Госкомимущество!H74,Гостехнадзор!H74,ГС!H74,'гс по тарифам'!H74,КСП!H74,мининформ!H74,минкультуры!H74,Минобразования!H74,Минприроды!H74,Минсельхоз!H74,минспорта!H74,минстрой!H74,минтранс!H74,Минтруд!H74,Минфин!H74,минэк!H74,минюст!H74,ЦИК!H74,Минздрав!H74)</f>
        <v>0</v>
      </c>
      <c r="I74" s="154">
        <f>SUM('АГ ЧР'!I74,'ГК ЧС'!I74,Госветслужба!I74,Госжилинспекция!I74,Госкомимущество!I74,Гостехнадзор!I74,ГС!I74,'гс по тарифам'!I74,КСП!I74,мининформ!I74,минкультуры!I74,Минобразования!I74,Минприроды!I74,Минсельхоз!I74,минспорта!I74,минстрой!I74,минтранс!I74,Минтруд!I74,Минфин!I74,минэк!I74,минюст!I74,ЦИК!I74,Минздрав!I74)</f>
        <v>0</v>
      </c>
      <c r="J74" s="154">
        <f>SUM('АГ ЧР'!J74,'ГК ЧС'!J74,Госветслужба!J74,Госжилинспекция!J74,Госкомимущество!J74,Гостехнадзор!J74,ГС!J74,'гс по тарифам'!J74,КСП!J74,мининформ!J74,минкультуры!J74,Минобразования!J74,Минприроды!J74,Минсельхоз!J74,минспорта!J74,минстрой!J74,минтранс!J74,Минтруд!J74,Минфин!J74,минэк!J74,минюст!J74,ЦИК!J74,Минздрав!J74)</f>
        <v>0</v>
      </c>
      <c r="K74" s="154">
        <f>SUM('АГ ЧР'!K74,'ГК ЧС'!K74,Госветслужба!K74,Госжилинспекция!K74,Госкомимущество!K74,Гостехнадзор!K74,ГС!K74,'гс по тарифам'!K74,КСП!K74,мининформ!K74,минкультуры!K74,Минобразования!K74,Минприроды!K74,Минсельхоз!K74,минспорта!K74,минстрой!K74,минтранс!K74,Минтруд!K74,Минфин!K74,минэк!K74,минюст!K74,ЦИК!K74,Минздрав!K74)</f>
        <v>0</v>
      </c>
    </row>
    <row r="75" spans="1:12" ht="27" thickBot="1" x14ac:dyDescent="0.35">
      <c r="A75" s="252" t="s">
        <v>83</v>
      </c>
      <c r="B75" s="253">
        <v>309</v>
      </c>
      <c r="C75" s="254">
        <f t="shared" si="2"/>
        <v>1561558.2586400001</v>
      </c>
      <c r="D75" s="254">
        <f>SUM('АГ ЧР'!D75,'ГК ЧС'!D75,Госветслужба!D75,Госжилинспекция!D75,Госкомимущество!D75,Гостехнадзор!D75,ГС!D75,'гс по тарифам'!D75,КСП!D75,мининформ!D75,минкультуры!D75,Минобразования!D75,Минприроды!D75,Минсельхоз!D75,минспорта!D75,минстрой!D75,минтранс!D75,Минтруд!D75,Минфин!D75,минэк!D75,минюст!D75,ЦИК!D75,Минздрав!D75)</f>
        <v>41996.85</v>
      </c>
      <c r="E75" s="254">
        <f>SUM('АГ ЧР'!E75,'ГК ЧС'!E75,Госветслужба!E75,Госжилинспекция!E75,Госкомимущество!E75,Гостехнадзор!E75,ГС!E75,'гс по тарифам'!E75,КСП!E75,мининформ!E75,минкультуры!E75,Минобразования!E75,Минприроды!E75,Минсельхоз!E75,минспорта!E75,минстрой!E75,минтранс!E75,Минтруд!E75,Минфин!E75,минэк!E75,минюст!E75,ЦИК!E75,Минздрав!E75)</f>
        <v>46825.060000000005</v>
      </c>
      <c r="F75" s="254">
        <f>SUM('АГ ЧР'!F75,'ГК ЧС'!F75,Госветслужба!F75,Госжилинспекция!F75,Госкомимущество!F75,Гостехнадзор!F75,ГС!F75,'гс по тарифам'!F75,КСП!F75,мининформ!F75,минкультуры!F75,Минобразования!F75,Минприроды!F75,Минсельхоз!F75,минспорта!F75,минстрой!F75,минтранс!F75,Минтруд!F75,Минфин!F75,минэк!F75,минюст!F75,ЦИК!F75,Минздрав!F75)</f>
        <v>0</v>
      </c>
      <c r="G75" s="254">
        <f>SUM('АГ ЧР'!G75,'ГК ЧС'!G75,Госветслужба!G75,Госжилинспекция!G75,Госкомимущество!G75,Гостехнадзор!G75,ГС!G75,'гс по тарифам'!G75,КСП!G75,мининформ!G75,минкультуры!G75,Минобразования!G75,Минприроды!G75,Минсельхоз!G75,минспорта!G75,минстрой!G75,минтранс!G75,Минтруд!G75,Минфин!G75,минэк!G75,минюст!G75,ЦИК!G75,Минздрав!G75)</f>
        <v>869856.09464000002</v>
      </c>
      <c r="H75" s="254">
        <f>SUM('АГ ЧР'!H75,'ГК ЧС'!H75,Госветслужба!H75,Госжилинспекция!H75,Госкомимущество!H75,Гостехнадзор!H75,ГС!H75,'гс по тарифам'!H75,КСП!H75,мининформ!H75,минкультуры!H75,Минобразования!H75,Минприроды!H75,Минсельхоз!H75,минспорта!H75,минстрой!H75,минтранс!H75,Минтруд!H75,Минфин!H75,минэк!H75,минюст!H75,ЦИК!H75,Минздрав!H75)</f>
        <v>65272.770000000004</v>
      </c>
      <c r="I75" s="254">
        <f>SUM('АГ ЧР'!I75,'ГК ЧС'!I75,Госветслужба!I75,Госжилинспекция!I75,Госкомимущество!I75,Гостехнадзор!I75,ГС!I75,'гс по тарифам'!I75,КСП!I75,мининформ!I75,минкультуры!I75,Минобразования!I75,Минприроды!I75,Минсельхоз!I75,минспорта!I75,минстрой!I75,минтранс!I75,Минтруд!I75,Минфин!I75,минэк!I75,минюст!I75,ЦИК!I75,Минздрав!I75)</f>
        <v>0</v>
      </c>
      <c r="J75" s="254">
        <f>SUM('АГ ЧР'!J75,'ГК ЧС'!J75,Госветслужба!J75,Госжилинспекция!J75,Госкомимущество!J75,Гостехнадзор!J75,ГС!J75,'гс по тарифам'!J75,КСП!J75,мининформ!J75,минкультуры!J75,Минобразования!J75,Минприроды!J75,Минсельхоз!J75,минспорта!J75,минстрой!J75,минтранс!J75,Минтруд!J75,Минфин!J75,минэк!J75,минюст!J75,ЦИК!J75,Минздрав!J75)</f>
        <v>381207.69</v>
      </c>
      <c r="K75" s="254">
        <f>SUM('АГ ЧР'!K75,'ГК ЧС'!K75,Госветслужба!K75,Госжилинспекция!K75,Госкомимущество!K75,Гостехнадзор!K75,ГС!K75,'гс по тарифам'!K75,КСП!K75,мининформ!K75,минкультуры!K75,Минобразования!K75,Минприроды!K75,Минсельхоз!K75,минспорта!K75,минстрой!K75,минтранс!K75,Минтруд!K75,Минфин!K75,минэк!K75,минюст!K75,ЦИК!K75,Минздрав!K75)</f>
        <v>156399.79399999999</v>
      </c>
    </row>
    <row r="76" spans="1:12" ht="53.4" thickBot="1" x14ac:dyDescent="0.35">
      <c r="A76" s="10" t="s">
        <v>84</v>
      </c>
      <c r="B76" s="8">
        <v>310</v>
      </c>
      <c r="C76" s="254">
        <f t="shared" si="2"/>
        <v>49758.348670000007</v>
      </c>
      <c r="D76" s="154">
        <f>SUM('АГ ЧР'!D76,'ГК ЧС'!D76,Госветслужба!D76,Госжилинспекция!D76,Госкомимущество!D76,Гостехнадзор!D76,ГС!D76,'гс по тарифам'!D76,КСП!D76,мининформ!D76,минкультуры!D76,Минобразования!D76,Минприроды!D76,Минсельхоз!D76,минспорта!D76,минстрой!D76,минтранс!D76,Минтруд!D76,Минфин!D76,минэк!D76,минюст!D76,ЦИК!D76,Минздрав!D76)</f>
        <v>0</v>
      </c>
      <c r="E76" s="154">
        <f>SUM('АГ ЧР'!E76,'ГК ЧС'!E76,Госветслужба!E76,Госжилинспекция!E76,Госкомимущество!E76,Гостехнадзор!E76,ГС!E76,'гс по тарифам'!E76,КСП!E76,мининформ!E76,минкультуры!E76,Минобразования!E76,Минприроды!E76,Минсельхоз!E76,минспорта!E76,минстрой!E76,минтранс!E76,Минтруд!E76,Минфин!E76,минэк!E76,минюст!E76,ЦИК!E76,Минздрав!E76)</f>
        <v>3999.23</v>
      </c>
      <c r="F76" s="154">
        <f>SUM('АГ ЧР'!F76,'ГК ЧС'!F76,Госветслужба!F76,Госжилинспекция!F76,Госкомимущество!F76,Гостехнадзор!F76,ГС!F76,'гс по тарифам'!F76,КСП!F76,мининформ!F76,минкультуры!F76,Минобразования!F76,Минприроды!F76,Минсельхоз!F76,минспорта!F76,минстрой!F76,минтранс!F76,Минтруд!F76,Минфин!F76,минэк!F76,минюст!F76,ЦИК!F76,Минздрав!F76)</f>
        <v>0</v>
      </c>
      <c r="G76" s="154">
        <f>SUM('АГ ЧР'!G76,'ГК ЧС'!G76,Госветслужба!G76,Госжилинспекция!G76,Госкомимущество!G76,Гостехнадзор!G76,ГС!G76,'гс по тарифам'!G76,КСП!G76,мининформ!G76,минкультуры!G76,Минобразования!G76,Минприроды!G76,Минсельхоз!G76,минспорта!G76,минстрой!G76,минтранс!G76,Минтруд!G76,Минфин!G76,минэк!G76,минюст!G76,ЦИК!G76,Минздрав!G76)</f>
        <v>44677.88867</v>
      </c>
      <c r="H76" s="154">
        <f>SUM('АГ ЧР'!H76,'ГК ЧС'!H76,Госветслужба!H76,Госжилинспекция!H76,Госкомимущество!H76,Гостехнадзор!H76,ГС!H76,'гс по тарифам'!H76,КСП!H76,мининформ!H76,минкультуры!H76,Минобразования!H76,Минприроды!H76,Минсельхоз!H76,минспорта!H76,минстрой!H76,минтранс!H76,Минтруд!H76,Минфин!H76,минэк!H76,минюст!H76,ЦИК!H76,Минздрав!H76)</f>
        <v>1081.23</v>
      </c>
      <c r="I76" s="154">
        <f>SUM('АГ ЧР'!I76,'ГК ЧС'!I76,Госветслужба!I76,Госжилинспекция!I76,Госкомимущество!I76,Гостехнадзор!I76,ГС!I76,'гс по тарифам'!I76,КСП!I76,мининформ!I76,минкультуры!I76,Минобразования!I76,Минприроды!I76,Минсельхоз!I76,минспорта!I76,минстрой!I76,минтранс!I76,Минтруд!I76,Минфин!I76,минэк!I76,минюст!I76,ЦИК!I76,Минздрав!I76)</f>
        <v>0</v>
      </c>
      <c r="J76" s="154">
        <f>SUM('АГ ЧР'!J76,'ГК ЧС'!J76,Госветслужба!J76,Госжилинспекция!J76,Госкомимущество!J76,Гостехнадзор!J76,ГС!J76,'гс по тарифам'!J76,КСП!J76,мининформ!J76,минкультуры!J76,Минобразования!J76,Минприроды!J76,Минсельхоз!J76,минспорта!J76,минстрой!J76,минтранс!J76,Минтруд!J76,Минфин!J76,минэк!J76,минюст!J76,ЦИК!J76,Минздрав!J76)</f>
        <v>0</v>
      </c>
      <c r="K76" s="154">
        <f>SUM('АГ ЧР'!K76,'ГК ЧС'!K76,Госветслужба!K76,Госжилинспекция!K76,Госкомимущество!K76,Гостехнадзор!K76,ГС!K76,'гс по тарифам'!K76,КСП!K76,мининформ!K76,минкультуры!K76,Минобразования!K76,Минприроды!K76,Минсельхоз!K76,минспорта!K76,минстрой!K76,минтранс!K76,Минтруд!K76,Минфин!K76,минэк!K76,минюст!K76,ЦИК!K76,Минздрав!K76)</f>
        <v>0</v>
      </c>
    </row>
    <row r="77" spans="1:12" ht="40.200000000000003" thickBot="1" x14ac:dyDescent="0.35">
      <c r="A77" s="10" t="s">
        <v>85</v>
      </c>
      <c r="B77" s="8">
        <v>311</v>
      </c>
      <c r="C77" s="254">
        <f t="shared" si="2"/>
        <v>251801.63</v>
      </c>
      <c r="D77" s="154">
        <f>SUM('АГ ЧР'!D77,'ГК ЧС'!D77,Госветслужба!D77,Госжилинспекция!D77,Госкомимущество!D77,Гостехнадзор!D77,ГС!D77,'гс по тарифам'!D77,КСП!D77,мининформ!D77,минкультуры!D77,Минобразования!D77,Минприроды!D77,Минсельхоз!D77,минспорта!D77,минстрой!D77,минтранс!D77,Минтруд!D77,Минфин!D77,минэк!D77,минюст!D77,ЦИК!D77,Минздрав!D77)</f>
        <v>0</v>
      </c>
      <c r="E77" s="154">
        <f>SUM('АГ ЧР'!E77,'ГК ЧС'!E77,Госветслужба!E77,Госжилинспекция!E77,Госкомимущество!E77,Гостехнадзор!E77,ГС!E77,'гс по тарифам'!E77,КСП!E77,мининформ!E77,минкультуры!E77,Минобразования!E77,Минприроды!E77,Минсельхоз!E77,минспорта!E77,минстрой!E77,минтранс!E77,Минтруд!E77,Минфин!E77,минэк!E77,минюст!E77,ЦИК!E77,Минздрав!E77)</f>
        <v>0</v>
      </c>
      <c r="F77" s="154">
        <f>SUM('АГ ЧР'!F77,'ГК ЧС'!F77,Госветслужба!F77,Госжилинспекция!F77,Госкомимущество!F77,Гостехнадзор!F77,ГС!F77,'гс по тарифам'!F77,КСП!F77,мининформ!F77,минкультуры!F77,Минобразования!F77,Минприроды!F77,Минсельхоз!F77,минспорта!F77,минстрой!F77,минтранс!F77,Минтруд!F77,Минфин!F77,минэк!F77,минюст!F77,ЦИК!F77,Минздрав!F77)</f>
        <v>0</v>
      </c>
      <c r="G77" s="154">
        <f>SUM('АГ ЧР'!G77,'ГК ЧС'!G77,Госветслужба!G77,Госжилинспекция!G77,Госкомимущество!G77,Гостехнадзор!G77,ГС!G77,'гс по тарифам'!G77,КСП!G77,мининформ!G77,минкультуры!G77,Минобразования!G77,Минприроды!G77,Минсельхоз!G77,минспорта!G77,минстрой!G77,минтранс!G77,Минтруд!G77,Минфин!G77,минэк!G77,минюст!G77,ЦИК!G77,Минздрав!G77)</f>
        <v>251801.63</v>
      </c>
      <c r="H77" s="154">
        <f>SUM('АГ ЧР'!H77,'ГК ЧС'!H77,Госветслужба!H77,Госжилинспекция!H77,Госкомимущество!H77,Гостехнадзор!H77,ГС!H77,'гс по тарифам'!H77,КСП!H77,мининформ!H77,минкультуры!H77,Минобразования!H77,Минприроды!H77,Минсельхоз!H77,минспорта!H77,минстрой!H77,минтранс!H77,Минтруд!H77,Минфин!H77,минэк!H77,минюст!H77,ЦИК!H77,Минздрав!H77)</f>
        <v>0</v>
      </c>
      <c r="I77" s="154">
        <f>SUM('АГ ЧР'!I77,'ГК ЧС'!I77,Госветслужба!I77,Госжилинспекция!I77,Госкомимущество!I77,Гостехнадзор!I77,ГС!I77,'гс по тарифам'!I77,КСП!I77,мининформ!I77,минкультуры!I77,Минобразования!I77,Минприроды!I77,Минсельхоз!I77,минспорта!I77,минстрой!I77,минтранс!I77,Минтруд!I77,Минфин!I77,минэк!I77,минюст!I77,ЦИК!I77,Минздрав!I77)</f>
        <v>0</v>
      </c>
      <c r="J77" s="154">
        <f>SUM('АГ ЧР'!J77,'ГК ЧС'!J77,Госветслужба!J77,Госжилинспекция!J77,Госкомимущество!J77,Гостехнадзор!J77,ГС!J77,'гс по тарифам'!J77,КСП!J77,мининформ!J77,минкультуры!J77,Минобразования!J77,Минприроды!J77,Минсельхоз!J77,минспорта!J77,минстрой!J77,минтранс!J77,Минтруд!J77,Минфин!J77,минэк!J77,минюст!J77,ЦИК!J77,Минздрав!J77)</f>
        <v>0</v>
      </c>
      <c r="K77" s="154">
        <f>SUM('АГ ЧР'!K77,'ГК ЧС'!K77,Госветслужба!K77,Госжилинспекция!K77,Госкомимущество!K77,Гостехнадзор!K77,ГС!K77,'гс по тарифам'!K77,КСП!K77,мининформ!K77,минкультуры!K77,Минобразования!K77,Минприроды!K77,Минсельхоз!K77,минспорта!K77,минстрой!K77,минтранс!K77,Минтруд!K77,Минфин!K77,минэк!K77,минюст!K77,ЦИК!K77,Минздрав!K77)</f>
        <v>0</v>
      </c>
    </row>
    <row r="78" spans="1:12" ht="40.200000000000003" thickBot="1" x14ac:dyDescent="0.35">
      <c r="A78" s="10" t="s">
        <v>86</v>
      </c>
      <c r="B78" s="8">
        <v>312</v>
      </c>
      <c r="C78" s="254">
        <f t="shared" si="2"/>
        <v>0</v>
      </c>
      <c r="D78" s="154">
        <f>SUM('АГ ЧР'!D78,'ГК ЧС'!D78,Госветслужба!D78,Госжилинспекция!D78,Госкомимущество!D78,Гостехнадзор!D78,ГС!D78,'гс по тарифам'!D78,КСП!D78,мининформ!D78,минкультуры!D78,Минобразования!D78,Минприроды!D78,Минсельхоз!D78,минспорта!D78,минстрой!D78,минтранс!D78,Минтруд!D78,Минфин!D78,минэк!D78,минюст!D78,ЦИК!D78,Минздрав!D78)</f>
        <v>0</v>
      </c>
      <c r="E78" s="154">
        <f>SUM('АГ ЧР'!E78,'ГК ЧС'!E78,Госветслужба!E78,Госжилинспекция!E78,Госкомимущество!E78,Гостехнадзор!E78,ГС!E78,'гс по тарифам'!E78,КСП!E78,мининформ!E78,минкультуры!E78,Минобразования!E78,Минприроды!E78,Минсельхоз!E78,минспорта!E78,минстрой!E78,минтранс!E78,Минтруд!E78,Минфин!E78,минэк!E78,минюст!E78,ЦИК!E78,Минздрав!E78)</f>
        <v>0</v>
      </c>
      <c r="F78" s="154">
        <f>SUM('АГ ЧР'!F78,'ГК ЧС'!F78,Госветслужба!F78,Госжилинспекция!F78,Госкомимущество!F78,Гостехнадзор!F78,ГС!F78,'гс по тарифам'!F78,КСП!F78,мининформ!F78,минкультуры!F78,Минобразования!F78,Минприроды!F78,Минсельхоз!F78,минспорта!F78,минстрой!F78,минтранс!F78,Минтруд!F78,Минфин!F78,минэк!F78,минюст!F78,ЦИК!F78,Минздрав!F78)</f>
        <v>0</v>
      </c>
      <c r="G78" s="154">
        <f>SUM('АГ ЧР'!G78,'ГК ЧС'!G78,Госветслужба!G78,Госжилинспекция!G78,Госкомимущество!G78,Гостехнадзор!G78,ГС!G78,'гс по тарифам'!G78,КСП!G78,мининформ!G78,минкультуры!G78,Минобразования!G78,Минприроды!G78,Минсельхоз!G78,минспорта!G78,минстрой!G78,минтранс!G78,Минтруд!G78,Минфин!G78,минэк!G78,минюст!G78,ЦИК!G78,Минздрав!G78)</f>
        <v>0</v>
      </c>
      <c r="H78" s="154">
        <f>SUM('АГ ЧР'!H78,'ГК ЧС'!H78,Госветслужба!H78,Госжилинспекция!H78,Госкомимущество!H78,Гостехнадзор!H78,ГС!H78,'гс по тарифам'!H78,КСП!H78,мининформ!H78,минкультуры!H78,Минобразования!H78,Минприроды!H78,Минсельхоз!H78,минспорта!H78,минстрой!H78,минтранс!H78,Минтруд!H78,Минфин!H78,минэк!H78,минюст!H78,ЦИК!H78,Минздрав!H78)</f>
        <v>0</v>
      </c>
      <c r="I78" s="154">
        <f>SUM('АГ ЧР'!I78,'ГК ЧС'!I78,Госветслужба!I78,Госжилинспекция!I78,Госкомимущество!I78,Гостехнадзор!I78,ГС!I78,'гс по тарифам'!I78,КСП!I78,мининформ!I78,минкультуры!I78,Минобразования!I78,Минприроды!I78,Минсельхоз!I78,минспорта!I78,минстрой!I78,минтранс!I78,Минтруд!I78,Минфин!I78,минэк!I78,минюст!I78,ЦИК!I78,Минздрав!I78)</f>
        <v>0</v>
      </c>
      <c r="J78" s="154">
        <f>SUM('АГ ЧР'!J78,'ГК ЧС'!J78,Госветслужба!J78,Госжилинспекция!J78,Госкомимущество!J78,Гостехнадзор!J78,ГС!J78,'гс по тарифам'!J78,КСП!J78,мининформ!J78,минкультуры!J78,Минобразования!J78,Минприроды!J78,Минсельхоз!J78,минспорта!J78,минстрой!J78,минтранс!J78,Минтруд!J78,Минфин!J78,минэк!J78,минюст!J78,ЦИК!J78,Минздрав!J78)</f>
        <v>0</v>
      </c>
      <c r="K78" s="154">
        <f>SUM('АГ ЧР'!K78,'ГК ЧС'!K78,Госветслужба!K78,Госжилинспекция!K78,Госкомимущество!K78,Гостехнадзор!K78,ГС!K78,'гс по тарифам'!K78,КСП!K78,мининформ!K78,минкультуры!K78,Минобразования!K78,Минприроды!K78,Минсельхоз!K78,минспорта!K78,минстрой!K78,минтранс!K78,Минтруд!K78,Минфин!K78,минэк!K78,минюст!K78,ЦИК!K78,Минздрав!K78)</f>
        <v>0</v>
      </c>
    </row>
    <row r="79" spans="1:12" ht="40.200000000000003" thickBot="1" x14ac:dyDescent="0.35">
      <c r="A79" s="10" t="s">
        <v>87</v>
      </c>
      <c r="B79" s="8">
        <v>313</v>
      </c>
      <c r="C79" s="254">
        <f t="shared" si="2"/>
        <v>1561169.7586400001</v>
      </c>
      <c r="D79" s="154">
        <f>SUM('АГ ЧР'!D79,'ГК ЧС'!D79,Госветслужба!D79,Госжилинспекция!D79,Госкомимущество!D79,Гостехнадзор!D79,ГС!D79,'гс по тарифам'!D79,КСП!D79,мининформ!D79,минкультуры!D79,Минобразования!D79,Минприроды!D79,Минсельхоз!D79,минспорта!D79,минстрой!D79,минтранс!D79,Минтруд!D79,Минфин!D79,минэк!D79,минюст!D79,ЦИК!D79,Минздрав!D79)</f>
        <v>41996.85</v>
      </c>
      <c r="E79" s="154">
        <f>SUM('АГ ЧР'!E79,'ГК ЧС'!E79,Госветслужба!E79,Госжилинспекция!E79,Госкомимущество!E79,Гостехнадзор!E79,ГС!E79,'гс по тарифам'!E79,КСП!E79,мининформ!E79,минкультуры!E79,Минобразования!E79,Минприроды!E79,Минсельхоз!E79,минспорта!E79,минстрой!E79,минтранс!E79,Минтруд!E79,Минфин!E79,минэк!E79,минюст!E79,ЦИК!E79,Минздрав!E79)</f>
        <v>46825.060000000005</v>
      </c>
      <c r="F79" s="154">
        <f>SUM('АГ ЧР'!F79,'ГК ЧС'!F79,Госветслужба!F79,Госжилинспекция!F79,Госкомимущество!F79,Гостехнадзор!F79,ГС!F79,'гс по тарифам'!F79,КСП!F79,мининформ!F79,минкультуры!F79,Минобразования!F79,Минприроды!F79,Минсельхоз!F79,минспорта!F79,минстрой!F79,минтранс!F79,Минтруд!F79,Минфин!F79,минэк!F79,минюст!F79,ЦИК!F79,Минздрав!F79)</f>
        <v>0</v>
      </c>
      <c r="G79" s="154">
        <f>SUM('АГ ЧР'!G79,'ГК ЧС'!G79,Госветслужба!G79,Госжилинспекция!G79,Госкомимущество!G79,Гостехнадзор!G79,ГС!G79,'гс по тарифам'!G79,КСП!G79,мининформ!G79,минкультуры!G79,Минобразования!G79,Минприроды!G79,Минсельхоз!G79,минспорта!G79,минстрой!G79,минтранс!G79,Минтруд!G79,Минфин!G79,минэк!G79,минюст!G79,ЦИК!G79,Минздрав!G79)</f>
        <v>869856.09464000002</v>
      </c>
      <c r="H79" s="154">
        <f>SUM('АГ ЧР'!H79,'ГК ЧС'!H79,Госветслужба!H79,Госжилинспекция!H79,Госкомимущество!H79,Гостехнадзор!H79,ГС!H79,'гс по тарифам'!H79,КСП!H79,мининформ!H79,минкультуры!H79,Минобразования!H79,Минприроды!H79,Минсельхоз!H79,минспорта!H79,минстрой!H79,минтранс!H79,Минтруд!H79,Минфин!H79,минэк!H79,минюст!H79,ЦИК!H79,Минздрав!H79)</f>
        <v>65272.770000000004</v>
      </c>
      <c r="I79" s="154">
        <f>SUM('АГ ЧР'!I79,'ГК ЧС'!I79,Госветслужба!I79,Госжилинспекция!I79,Госкомимущество!I79,Гостехнадзор!I79,ГС!I79,'гс по тарифам'!I79,КСП!I79,мининформ!I79,минкультуры!I79,Минобразования!I79,Минприроды!I79,Минсельхоз!I79,минспорта!I79,минстрой!I79,минтранс!I79,Минтруд!I79,Минфин!I79,минэк!I79,минюст!I79,ЦИК!I79,Минздрав!I79)</f>
        <v>0</v>
      </c>
      <c r="J79" s="154">
        <f>SUM('АГ ЧР'!J79,'ГК ЧС'!J79,Госветслужба!J79,Госжилинспекция!J79,Госкомимущество!J79,Гостехнадзор!J79,ГС!J79,'гс по тарифам'!J79,КСП!J79,мининформ!J79,минкультуры!J79,Минобразования!J79,Минприроды!J79,Минсельхоз!J79,минспорта!J79,минстрой!J79,минтранс!J79,Минтруд!J79,Минфин!J79,минэк!J79,минюст!J79,ЦИК!J79,Минздрав!J79)</f>
        <v>381055.69</v>
      </c>
      <c r="K79" s="154">
        <f>SUM('АГ ЧР'!K79,'ГК ЧС'!K79,Госветслужба!K79,Госжилинспекция!K79,Госкомимущество!K79,Гостехнадзор!K79,ГС!K79,'гс по тарифам'!K79,КСП!K79,мининформ!K79,минкультуры!K79,Минобразования!K79,Минприроды!K79,Минсельхоз!K79,минспорта!K79,минстрой!K79,минтранс!K79,Минтруд!K79,Минфин!K79,минэк!K79,минюст!K79,ЦИК!K79,Минздрав!K79)</f>
        <v>156163.29399999999</v>
      </c>
    </row>
    <row r="80" spans="1:12" ht="15" thickBot="1" x14ac:dyDescent="0.35">
      <c r="A80" s="12" t="s">
        <v>43</v>
      </c>
      <c r="B80" s="264">
        <v>314</v>
      </c>
      <c r="C80" s="254">
        <f t="shared" si="2"/>
        <v>626.33500000000004</v>
      </c>
      <c r="D80" s="154">
        <f>SUM('АГ ЧР'!D80,'ГК ЧС'!D80,Госветслужба!D80,Госжилинспекция!D80,Госкомимущество!D80,Гостехнадзор!D80,ГС!D80,'гс по тарифам'!D80,КСП!D80,мининформ!D80,минкультуры!D80,Минобразования!D80,Минприроды!D80,Минсельхоз!D80,минспорта!D80,минстрой!D80,минтранс!D80,Минтруд!D80,Минфин!D80,минэк!D80,минюст!D80,ЦИК!D80,Минздрав!D80)</f>
        <v>0</v>
      </c>
      <c r="E80" s="154">
        <f>SUM('АГ ЧР'!E80,'ГК ЧС'!E80,Госветслужба!E80,Госжилинспекция!E80,Госкомимущество!E80,Гостехнадзор!E80,ГС!E80,'гс по тарифам'!E80,КСП!E80,мининформ!E80,минкультуры!E80,Минобразования!E80,Минприроды!E80,Минсельхоз!E80,минспорта!E80,минстрой!E80,минтранс!E80,Минтруд!E80,Минфин!E80,минэк!E80,минюст!E80,ЦИК!E80,Минздрав!E80)</f>
        <v>0</v>
      </c>
      <c r="F80" s="154">
        <f>SUM('АГ ЧР'!F80,'ГК ЧС'!F80,Госветслужба!F80,Госжилинспекция!F80,Госкомимущество!F80,Гостехнадзор!F80,ГС!F80,'гс по тарифам'!F80,КСП!F80,мининформ!F80,минкультуры!F80,Минобразования!F80,Минприроды!F80,Минсельхоз!F80,минспорта!F80,минстрой!F80,минтранс!F80,Минтруд!F80,Минфин!F80,минэк!F80,минюст!F80,ЦИК!F80,Минздрав!F80)</f>
        <v>0</v>
      </c>
      <c r="G80" s="154">
        <f>SUM('АГ ЧР'!G80,'ГК ЧС'!G80,Госветслужба!G80,Госжилинспекция!G80,Госкомимущество!G80,Гостехнадзор!G80,ГС!G80,'гс по тарифам'!G80,КСП!G80,мининформ!G80,минкультуры!G80,Минобразования!G80,Минприроды!G80,Минсельхоз!G80,минспорта!G80,минстрой!G80,минтранс!G80,Минтруд!G80,Минфин!G80,минэк!G80,минюст!G80,ЦИК!G80,Минздрав!G80)</f>
        <v>205.83500000000001</v>
      </c>
      <c r="H80" s="154">
        <f>SUM('АГ ЧР'!H80,'ГК ЧС'!H80,Госветслужба!H80,Госжилинспекция!H80,Госкомимущество!H80,Гостехнадзор!H80,ГС!H80,'гс по тарифам'!H80,КСП!H80,мининформ!H80,минкультуры!H80,Минобразования!H80,Минприроды!H80,Минсельхоз!H80,минспорта!H80,минстрой!H80,минтранс!H80,Минтруд!H80,Минфин!H80,минэк!H80,минюст!H80,ЦИК!H80,Минздрав!H80)</f>
        <v>32</v>
      </c>
      <c r="I80" s="154">
        <f>SUM('АГ ЧР'!I80,'ГК ЧС'!I80,Госветслужба!I80,Госжилинспекция!I80,Госкомимущество!I80,Гостехнадзор!I80,ГС!I80,'гс по тарифам'!I80,КСП!I80,мининформ!I80,минкультуры!I80,Минобразования!I80,Минприроды!I80,Минсельхоз!I80,минспорта!I80,минстрой!I80,минтранс!I80,Минтруд!I80,Минфин!I80,минэк!I80,минюст!I80,ЦИК!I80,Минздрав!I80)</f>
        <v>0</v>
      </c>
      <c r="J80" s="154">
        <f>SUM('АГ ЧР'!J80,'ГК ЧС'!J80,Госветслужба!J80,Госжилинспекция!J80,Госкомимущество!J80,Гостехнадзор!J80,ГС!J80,'гс по тарифам'!J80,КСП!J80,мининформ!J80,минкультуры!J80,Минобразования!J80,Минприроды!J80,Минсельхоз!J80,минспорта!J80,минстрой!J80,минтранс!J80,Минтруд!J80,Минфин!J80,минэк!J80,минюст!J80,ЦИК!J80,Минздрав!J80)</f>
        <v>152</v>
      </c>
      <c r="K80" s="154">
        <f>SUM('АГ ЧР'!K80,'ГК ЧС'!K80,Госветслужба!K80,Госжилинспекция!K80,Госкомимущество!K80,Гостехнадзор!K80,ГС!K80,'гс по тарифам'!K80,КСП!K80,мининформ!K80,минкультуры!K80,Минобразования!K80,Минприроды!K80,Минсельхоз!K80,минспорта!K80,минстрой!K80,минтранс!K80,Минтруд!K80,Минфин!K80,минэк!K80,минюст!K80,ЦИК!K80,Минздрав!K80)</f>
        <v>236.5</v>
      </c>
    </row>
    <row r="81" spans="1:11" ht="15" thickBot="1" x14ac:dyDescent="0.35">
      <c r="A81" s="13" t="s">
        <v>44</v>
      </c>
      <c r="B81" s="265"/>
      <c r="C81" s="254">
        <f t="shared" si="2"/>
        <v>0</v>
      </c>
      <c r="D81" s="154">
        <f>SUM('АГ ЧР'!D81,'ГК ЧС'!D81,Госветслужба!D81,Госжилинспекция!D81,Госкомимущество!D81,Гостехнадзор!D81,ГС!D81,'гс по тарифам'!D81,КСП!D81,мининформ!D81,минкультуры!D81,Минобразования!D81,Минприроды!D81,Минсельхоз!D81,минспорта!D81,минстрой!D81,минтранс!D81,Минтруд!D81,Минфин!D81,минэк!D81,минюст!D81,ЦИК!D81,Минздрав!D81)</f>
        <v>0</v>
      </c>
      <c r="E81" s="154">
        <f>SUM('АГ ЧР'!E81,'ГК ЧС'!E81,Госветслужба!E81,Госжилинспекция!E81,Госкомимущество!E81,Гостехнадзор!E81,ГС!E81,'гс по тарифам'!E81,КСП!E81,мининформ!E81,минкультуры!E81,Минобразования!E81,Минприроды!E81,Минсельхоз!E81,минспорта!E81,минстрой!E81,минтранс!E81,Минтруд!E81,Минфин!E81,минэк!E81,минюст!E81,ЦИК!E81,Минздрав!E81)</f>
        <v>0</v>
      </c>
      <c r="F81" s="154">
        <f>SUM('АГ ЧР'!F81,'ГК ЧС'!F81,Госветслужба!F81,Госжилинспекция!F81,Госкомимущество!F81,Гостехнадзор!F81,ГС!F81,'гс по тарифам'!F81,КСП!F81,мининформ!F81,минкультуры!F81,Минобразования!F81,Минприроды!F81,Минсельхоз!F81,минспорта!F81,минстрой!F81,минтранс!F81,Минтруд!F81,Минфин!F81,минэк!F81,минюст!F81,ЦИК!F81,Минздрав!F81)</f>
        <v>0</v>
      </c>
      <c r="G81" s="154">
        <f>SUM('АГ ЧР'!G81,'ГК ЧС'!G81,Госветслужба!G81,Госжилинспекция!G81,Госкомимущество!G81,Гостехнадзор!G81,ГС!G81,'гс по тарифам'!G81,КСП!G81,мининформ!G81,минкультуры!G81,Минобразования!G81,Минприроды!G81,Минсельхоз!G81,минспорта!G81,минстрой!G81,минтранс!G81,Минтруд!G81,Минфин!G81,минэк!G81,минюст!G81,ЦИК!G81,Минздрав!G81)</f>
        <v>0</v>
      </c>
      <c r="H81" s="154">
        <f>SUM('АГ ЧР'!H81,'ГК ЧС'!H81,Госветслужба!H81,Госжилинспекция!H81,Госкомимущество!H81,Гостехнадзор!H81,ГС!H81,'гс по тарифам'!H81,КСП!H81,мининформ!H81,минкультуры!H81,Минобразования!H81,Минприроды!H81,Минсельхоз!H81,минспорта!H81,минстрой!H81,минтранс!H81,Минтруд!H81,Минфин!H81,минэк!H81,минюст!H81,ЦИК!H81,Минздрав!H81)</f>
        <v>0</v>
      </c>
      <c r="I81" s="154">
        <f>SUM('АГ ЧР'!I81,'ГК ЧС'!I81,Госветслужба!I81,Госжилинспекция!I81,Госкомимущество!I81,Гостехнадзор!I81,ГС!I81,'гс по тарифам'!I81,КСП!I81,мининформ!I81,минкультуры!I81,Минобразования!I81,Минприроды!I81,Минсельхоз!I81,минспорта!I81,минстрой!I81,минтранс!I81,Минтруд!I81,Минфин!I81,минэк!I81,минюст!I81,ЦИК!I81,Минздрав!I81)</f>
        <v>0</v>
      </c>
      <c r="J81" s="154">
        <f>SUM('АГ ЧР'!J81,'ГК ЧС'!J81,Госветслужба!J81,Госжилинспекция!J81,Госкомимущество!J81,Гостехнадзор!J81,ГС!J81,'гс по тарифам'!J81,КСП!J81,мининформ!J81,минкультуры!J81,Минобразования!J81,Минприроды!J81,Минсельхоз!J81,минспорта!J81,минстрой!J81,минтранс!J81,Минтруд!J81,Минфин!J81,минэк!J81,минюст!J81,ЦИК!J81,Минздрав!J81)</f>
        <v>0</v>
      </c>
      <c r="K81" s="154">
        <f>SUM('АГ ЧР'!K81,'ГК ЧС'!K81,Госветслужба!K81,Госжилинспекция!K81,Госкомимущество!K81,Гостехнадзор!K81,ГС!K81,'гс по тарифам'!K81,КСП!K81,мининформ!K81,минкультуры!K81,Минобразования!K81,Минприроды!K81,Минсельхоз!K81,минспорта!K81,минстрой!K81,минтранс!K81,Минтруд!K81,Минфин!K81,минэк!K81,минюст!K81,ЦИК!K81,Минздрав!K81)</f>
        <v>0</v>
      </c>
    </row>
    <row r="82" spans="1:11" ht="15" thickBot="1" x14ac:dyDescent="0.35">
      <c r="A82" s="10" t="s">
        <v>88</v>
      </c>
      <c r="B82" s="8">
        <v>315</v>
      </c>
      <c r="C82" s="254">
        <f t="shared" si="2"/>
        <v>0</v>
      </c>
      <c r="D82" s="154">
        <f>SUM('АГ ЧР'!D82,'ГК ЧС'!D82,Госветслужба!D82,Госжилинспекция!D82,Госкомимущество!D82,Гостехнадзор!D82,ГС!D82,'гс по тарифам'!D82,КСП!D82,мининформ!D82,минкультуры!D82,Минобразования!D82,Минприроды!D82,Минсельхоз!D82,минспорта!D82,минстрой!D82,минтранс!D82,Минтруд!D82,Минфин!D82,минэк!D82,минюст!D82,ЦИК!D82,Минздрав!D82)</f>
        <v>0</v>
      </c>
      <c r="E82" s="154">
        <f>SUM('АГ ЧР'!E82,'ГК ЧС'!E82,Госветслужба!E82,Госжилинспекция!E82,Госкомимущество!E82,Гостехнадзор!E82,ГС!E82,'гс по тарифам'!E82,КСП!E82,мининформ!E82,минкультуры!E82,Минобразования!E82,Минприроды!E82,Минсельхоз!E82,минспорта!E82,минстрой!E82,минтранс!E82,Минтруд!E82,Минфин!E82,минэк!E82,минюст!E82,ЦИК!E82,Минздрав!E82)</f>
        <v>0</v>
      </c>
      <c r="F82" s="154">
        <f>SUM('АГ ЧР'!F82,'ГК ЧС'!F82,Госветслужба!F82,Госжилинспекция!F82,Госкомимущество!F82,Гостехнадзор!F82,ГС!F82,'гс по тарифам'!F82,КСП!F82,мининформ!F82,минкультуры!F82,Минобразования!F82,Минприроды!F82,Минсельхоз!F82,минспорта!F82,минстрой!F82,минтранс!F82,Минтруд!F82,Минфин!F82,минэк!F82,минюст!F82,ЦИК!F82,Минздрав!F82)</f>
        <v>0</v>
      </c>
      <c r="G82" s="154">
        <f>SUM('АГ ЧР'!G82,'ГК ЧС'!G82,Госветслужба!G82,Госжилинспекция!G82,Госкомимущество!G82,Гостехнадзор!G82,ГС!G82,'гс по тарифам'!G82,КСП!G82,мининформ!G82,минкультуры!G82,Минобразования!G82,Минприроды!G82,Минсельхоз!G82,минспорта!G82,минстрой!G82,минтранс!G82,Минтруд!G82,Минфин!G82,минэк!G82,минюст!G82,ЦИК!G82,Минздрав!G82)</f>
        <v>0</v>
      </c>
      <c r="H82" s="154">
        <f>SUM('АГ ЧР'!H82,'ГК ЧС'!H82,Госветслужба!H82,Госжилинспекция!H82,Госкомимущество!H82,Гостехнадзор!H82,ГС!H82,'гс по тарифам'!H82,КСП!H82,мининформ!H82,минкультуры!H82,Минобразования!H82,Минприроды!H82,Минсельхоз!H82,минспорта!H82,минстрой!H82,минтранс!H82,Минтруд!H82,Минфин!H82,минэк!H82,минюст!H82,ЦИК!H82,Минздрав!H82)</f>
        <v>0</v>
      </c>
      <c r="I82" s="154">
        <f>SUM('АГ ЧР'!I82,'ГК ЧС'!I82,Госветслужба!I82,Госжилинспекция!I82,Госкомимущество!I82,Гостехнадзор!I82,ГС!I82,'гс по тарифам'!I82,КСП!I82,мининформ!I82,минкультуры!I82,Минобразования!I82,Минприроды!I82,Минсельхоз!I82,минспорта!I82,минстрой!I82,минтранс!I82,Минтруд!I82,Минфин!I82,минэк!I82,минюст!I82,ЦИК!I82,Минздрав!I82)</f>
        <v>0</v>
      </c>
      <c r="J82" s="154">
        <f>SUM('АГ ЧР'!J82,'ГК ЧС'!J82,Госветслужба!J82,Госжилинспекция!J82,Госкомимущество!J82,Гостехнадзор!J82,ГС!J82,'гс по тарифам'!J82,КСП!J82,мининформ!J82,минкультуры!J82,Минобразования!J82,Минприроды!J82,Минсельхоз!J82,минспорта!J82,минстрой!J82,минтранс!J82,Минтруд!J82,Минфин!J82,минэк!J82,минюст!J82,ЦИК!J82,Минздрав!J82)</f>
        <v>0</v>
      </c>
      <c r="K82" s="154">
        <f>SUM('АГ ЧР'!K82,'ГК ЧС'!K82,Госветслужба!K82,Госжилинспекция!K82,Госкомимущество!K82,Гостехнадзор!K82,ГС!K82,'гс по тарифам'!K82,КСП!K82,мининформ!K82,минкультуры!K82,Минобразования!K82,Минприроды!K82,Минсельхоз!K82,минспорта!K82,минстрой!K82,минтранс!K82,Минтруд!K82,Минфин!K82,минэк!K82,минюст!K82,ЦИК!K82,Минздрав!K82)</f>
        <v>0</v>
      </c>
    </row>
    <row r="83" spans="1:11" ht="27" thickBot="1" x14ac:dyDescent="0.35">
      <c r="A83" s="10" t="s">
        <v>89</v>
      </c>
      <c r="B83" s="8">
        <v>321</v>
      </c>
      <c r="C83" s="254">
        <f t="shared" si="2"/>
        <v>-169.63000000000002</v>
      </c>
      <c r="D83" s="154">
        <f>SUM('АГ ЧР'!D83,'ГК ЧС'!D83,Госветслужба!D83,Госжилинспекция!D83,Госкомимущество!D83,Гостехнадзор!D83,ГС!D83,'гс по тарифам'!D83,КСП!D83,мининформ!D83,минкультуры!D83,Минобразования!D83,Минприроды!D83,Минсельхоз!D83,минспорта!D83,минстрой!D83,минтранс!D83,Минтруд!D83,Минфин!D83,минэк!D83,минюст!D83,ЦИК!D83,Минздрав!D83)</f>
        <v>0</v>
      </c>
      <c r="E83" s="154">
        <f>SUM('АГ ЧР'!E83,'ГК ЧС'!E83,Госветслужба!E83,Госжилинспекция!E83,Госкомимущество!E83,Гостехнадзор!E83,ГС!E83,'гс по тарифам'!E83,КСП!E83,мининформ!E83,минкультуры!E83,Минобразования!E83,Минприроды!E83,Минсельхоз!E83,минспорта!E83,минстрой!E83,минтранс!E83,Минтруд!E83,Минфин!E83,минэк!E83,минюст!E83,ЦИК!E83,Минздрав!E83)</f>
        <v>0</v>
      </c>
      <c r="F83" s="154">
        <f>SUM('АГ ЧР'!F83,'ГК ЧС'!F83,Госветслужба!F83,Госжилинспекция!F83,Госкомимущество!F83,Гостехнадзор!F83,ГС!F83,'гс по тарифам'!F83,КСП!F83,мининформ!F83,минкультуры!F83,Минобразования!F83,Минприроды!F83,Минсельхоз!F83,минспорта!F83,минстрой!F83,минтранс!F83,Минтруд!F83,Минфин!F83,минэк!F83,минюст!F83,ЦИК!F83,Минздрав!F83)</f>
        <v>0</v>
      </c>
      <c r="G83" s="154">
        <f>SUM('АГ ЧР'!G83,'ГК ЧС'!G83,Госветслужба!G83,Госжилинспекция!G83,Госкомимущество!G83,Гостехнадзор!G83,ГС!G83,'гс по тарифам'!G83,КСП!G83,мининформ!G83,минкультуры!G83,Минобразования!G83,Минприроды!G83,Минсельхоз!G83,минспорта!G83,минстрой!G83,минтранс!G83,Минтруд!G83,Минфин!G83,минэк!G83,минюст!G83,ЦИК!G83,Минздрав!G83)</f>
        <v>-249.38000000000002</v>
      </c>
      <c r="H83" s="154">
        <f>SUM('АГ ЧР'!H83,'ГК ЧС'!H83,Госветслужба!H83,Госжилинспекция!H83,Госкомимущество!H83,Гостехнадзор!H83,ГС!H83,'гс по тарифам'!H83,КСП!H83,мининформ!H83,минкультуры!H83,Минобразования!H83,Минприроды!H83,Минсельхоз!H83,минспорта!H83,минстрой!H83,минтранс!H83,Минтруд!H83,Минфин!H83,минэк!H83,минюст!H83,ЦИК!H83,Минздрав!H83)</f>
        <v>0</v>
      </c>
      <c r="I83" s="154">
        <f>SUM('АГ ЧР'!I83,'ГК ЧС'!I83,Госветслужба!I83,Госжилинспекция!I83,Госкомимущество!I83,Гостехнадзор!I83,ГС!I83,'гс по тарифам'!I83,КСП!I83,мининформ!I83,минкультуры!I83,Минобразования!I83,Минприроды!I83,Минсельхоз!I83,минспорта!I83,минстрой!I83,минтранс!I83,Минтруд!I83,Минфин!I83,минэк!I83,минюст!I83,ЦИК!I83,Минздрав!I83)</f>
        <v>0</v>
      </c>
      <c r="J83" s="154">
        <f>SUM('АГ ЧР'!J83,'ГК ЧС'!J83,Госветслужба!J83,Госжилинспекция!J83,Госкомимущество!J83,Гостехнадзор!J83,ГС!J83,'гс по тарифам'!J83,КСП!J83,мининформ!J83,минкультуры!J83,Минобразования!J83,Минприроды!J83,Минсельхоз!J83,минспорта!J83,минстрой!J83,минтранс!J83,Минтруд!J83,Минфин!J83,минэк!J83,минюст!J83,ЦИК!J83,Минздрав!J83)</f>
        <v>80.25</v>
      </c>
      <c r="K83" s="154">
        <f>SUM('АГ ЧР'!K83,'ГК ЧС'!K83,Госветслужба!K83,Госжилинспекция!K83,Госкомимущество!K83,Гостехнадзор!K83,ГС!K83,'гс по тарифам'!K83,КСП!K83,мининформ!K83,минкультуры!K83,Минобразования!K83,Минприроды!K83,Минсельхоз!K83,минспорта!K83,минстрой!K83,минтранс!K83,Минтруд!K83,Минфин!K83,минэк!K83,минюст!K83,ЦИК!K83,Минздрав!K83)</f>
        <v>-0.5</v>
      </c>
    </row>
    <row r="84" spans="1:11" ht="27" thickBot="1" x14ac:dyDescent="0.35">
      <c r="A84" s="10" t="s">
        <v>90</v>
      </c>
      <c r="B84" s="8">
        <v>322</v>
      </c>
      <c r="C84" s="254">
        <f t="shared" si="2"/>
        <v>1367.9130700000001</v>
      </c>
      <c r="D84" s="154">
        <f>SUM('АГ ЧР'!D84,'ГК ЧС'!D84,Госветслужба!D84,Госжилинспекция!D84,Госкомимущество!D84,Гостехнадзор!D84,ГС!D84,'гс по тарифам'!D84,КСП!D84,мининформ!D84,минкультуры!D84,Минобразования!D84,Минприроды!D84,Минсельхоз!D84,минспорта!D84,минстрой!D84,минтранс!D84,Минтруд!D84,Минфин!D84,минэк!D84,минюст!D84,ЦИК!D84,Минздрав!D84)</f>
        <v>0</v>
      </c>
      <c r="E84" s="154">
        <f>SUM('АГ ЧР'!E84,'ГК ЧС'!E84,Госветслужба!E84,Госжилинспекция!E84,Госкомимущество!E84,Гостехнадзор!E84,ГС!E84,'гс по тарифам'!E84,КСП!E84,мининформ!E84,минкультуры!E84,Минобразования!E84,Минприроды!E84,Минсельхоз!E84,минспорта!E84,минстрой!E84,минтранс!E84,Минтруд!E84,Минфин!E84,минэк!E84,минюст!E84,ЦИК!E84,Минздрав!E84)</f>
        <v>0</v>
      </c>
      <c r="F84" s="154">
        <f>SUM('АГ ЧР'!F84,'ГК ЧС'!F84,Госветслужба!F84,Госжилинспекция!F84,Госкомимущество!F84,Гостехнадзор!F84,ГС!F84,'гс по тарифам'!F84,КСП!F84,мининформ!F84,минкультуры!F84,Минобразования!F84,Минприроды!F84,Минсельхоз!F84,минспорта!F84,минстрой!F84,минтранс!F84,Минтруд!F84,Минфин!F84,минэк!F84,минюст!F84,ЦИК!F84,Минздрав!F84)</f>
        <v>0</v>
      </c>
      <c r="G84" s="154">
        <f>SUM('АГ ЧР'!G84,'ГК ЧС'!G84,Госветслужба!G84,Госжилинспекция!G84,Госкомимущество!G84,Гостехнадзор!G84,ГС!G84,'гс по тарифам'!G84,КСП!G84,мининформ!G84,минкультуры!G84,Минобразования!G84,Минприроды!G84,Минсельхоз!G84,минспорта!G84,минстрой!G84,минтранс!G84,Минтруд!G84,Минфин!G84,минэк!G84,минюст!G84,ЦИК!G84,Минздрав!G84)</f>
        <v>1366.4130700000001</v>
      </c>
      <c r="H84" s="154">
        <f>SUM('АГ ЧР'!H84,'ГК ЧС'!H84,Госветслужба!H84,Госжилинспекция!H84,Госкомимущество!H84,Гостехнадзор!H84,ГС!H84,'гс по тарифам'!H84,КСП!H84,мининформ!H84,минкультуры!H84,Минобразования!H84,Минприроды!H84,Минсельхоз!H84,минспорта!H84,минстрой!H84,минтранс!H84,Минтруд!H84,Минфин!H84,минэк!H84,минюст!H84,ЦИК!H84,Минздрав!H84)</f>
        <v>0</v>
      </c>
      <c r="I84" s="154">
        <f>SUM('АГ ЧР'!I84,'ГК ЧС'!I84,Госветслужба!I84,Госжилинспекция!I84,Госкомимущество!I84,Гостехнадзор!I84,ГС!I84,'гс по тарифам'!I84,КСП!I84,мининформ!I84,минкультуры!I84,Минобразования!I84,Минприроды!I84,Минсельхоз!I84,минспорта!I84,минстрой!I84,минтранс!I84,Минтруд!I84,Минфин!I84,минэк!I84,минюст!I84,ЦИК!I84,Минздрав!I84)</f>
        <v>0</v>
      </c>
      <c r="J84" s="154">
        <f>SUM('АГ ЧР'!J84,'ГК ЧС'!J84,Госветслужба!J84,Госжилинспекция!J84,Госкомимущество!J84,Гостехнадзор!J84,ГС!J84,'гс по тарифам'!J84,КСП!J84,мининформ!J84,минкультуры!J84,Минобразования!J84,Минприроды!J84,Минсельхоз!J84,минспорта!J84,минстрой!J84,минтранс!J84,Минтруд!J84,Минфин!J84,минэк!J84,минюст!J84,ЦИК!J84,Минздрав!J84)</f>
        <v>1.5</v>
      </c>
      <c r="K84" s="154">
        <f>SUM('АГ ЧР'!K84,'ГК ЧС'!K84,Госветслужба!K84,Госжилинспекция!K84,Госкомимущество!K84,Гостехнадзор!K84,ГС!K84,'гс по тарифам'!K84,КСП!K84,мининформ!K84,минкультуры!K84,Минобразования!K84,Минприроды!K84,Минсельхоз!K84,минспорта!K84,минстрой!K84,минтранс!K84,Минтруд!K84,Минфин!K84,минэк!K84,минюст!K84,ЦИК!K84,Минздрав!K84)</f>
        <v>0</v>
      </c>
    </row>
    <row r="85" spans="1:11" ht="15" thickBot="1" x14ac:dyDescent="0.35">
      <c r="A85" s="12" t="s">
        <v>48</v>
      </c>
      <c r="B85" s="264">
        <v>323</v>
      </c>
      <c r="C85" s="254">
        <f t="shared" si="2"/>
        <v>122.39999999999999</v>
      </c>
      <c r="D85" s="154">
        <f>SUM('АГ ЧР'!D85,'ГК ЧС'!D85,Госветслужба!D85,Госжилинспекция!D85,Госкомимущество!D85,Гостехнадзор!D85,ГС!D85,'гс по тарифам'!D85,КСП!D85,мининформ!D85,минкультуры!D85,Минобразования!D85,Минприроды!D85,Минсельхоз!D85,минспорта!D85,минстрой!D85,минтранс!D85,Минтруд!D85,Минфин!D85,минэк!D85,минюст!D85,ЦИК!D85,Минздрав!D85)</f>
        <v>0</v>
      </c>
      <c r="E85" s="154">
        <f>SUM('АГ ЧР'!E85,'ГК ЧС'!E85,Госветслужба!E85,Госжилинспекция!E85,Госкомимущество!E85,Гостехнадзор!E85,ГС!E85,'гс по тарифам'!E85,КСП!E85,мининформ!E85,минкультуры!E85,Минобразования!E85,Минприроды!E85,Минсельхоз!E85,минспорта!E85,минстрой!E85,минтранс!E85,Минтруд!E85,Минфин!E85,минэк!E85,минюст!E85,ЦИК!E85,Минздрав!E85)</f>
        <v>0</v>
      </c>
      <c r="F85" s="154">
        <f>SUM('АГ ЧР'!F85,'ГК ЧС'!F85,Госветслужба!F85,Госжилинспекция!F85,Госкомимущество!F85,Гостехнадзор!F85,ГС!F85,'гс по тарифам'!F85,КСП!F85,мининформ!F85,минкультуры!F85,Минобразования!F85,Минприроды!F85,Минсельхоз!F85,минспорта!F85,минстрой!F85,минтранс!F85,Минтруд!F85,Минфин!F85,минэк!F85,минюст!F85,ЦИК!F85,Минздрав!F85)</f>
        <v>0</v>
      </c>
      <c r="G85" s="154">
        <f>SUM('АГ ЧР'!G85,'ГК ЧС'!G85,Госветслужба!G85,Госжилинспекция!G85,Госкомимущество!G85,Гостехнадзор!G85,ГС!G85,'гс по тарифам'!G85,КСП!G85,мининформ!G85,минкультуры!G85,Минобразования!G85,Минприроды!G85,Минсельхоз!G85,минспорта!G85,минстрой!G85,минтранс!G85,Минтруд!G85,Минфин!G85,минэк!G85,минюст!G85,ЦИК!G85,Минздрав!G85)</f>
        <v>122.39999999999999</v>
      </c>
      <c r="H85" s="154">
        <f>SUM('АГ ЧР'!H85,'ГК ЧС'!H85,Госветслужба!H85,Госжилинспекция!H85,Госкомимущество!H85,Гостехнадзор!H85,ГС!H85,'гс по тарифам'!H85,КСП!H85,мининформ!H85,минкультуры!H85,Минобразования!H85,Минприроды!H85,Минсельхоз!H85,минспорта!H85,минстрой!H85,минтранс!H85,Минтруд!H85,Минфин!H85,минэк!H85,минюст!H85,ЦИК!H85,Минздрав!H85)</f>
        <v>0</v>
      </c>
      <c r="I85" s="154">
        <f>SUM('АГ ЧР'!I85,'ГК ЧС'!I85,Госветслужба!I85,Госжилинспекция!I85,Госкомимущество!I85,Гостехнадзор!I85,ГС!I85,'гс по тарифам'!I85,КСП!I85,мининформ!I85,минкультуры!I85,Минобразования!I85,Минприроды!I85,Минсельхоз!I85,минспорта!I85,минстрой!I85,минтранс!I85,Минтруд!I85,Минфин!I85,минэк!I85,минюст!I85,ЦИК!I85,Минздрав!I85)</f>
        <v>0</v>
      </c>
      <c r="J85" s="154">
        <f>SUM('АГ ЧР'!J85,'ГК ЧС'!J85,Госветслужба!J85,Госжилинспекция!J85,Госкомимущество!J85,Гостехнадзор!J85,ГС!J85,'гс по тарифам'!J85,КСП!J85,мининформ!J85,минкультуры!J85,Минобразования!J85,Минприроды!J85,Минсельхоз!J85,минспорта!J85,минстрой!J85,минтранс!J85,Минтруд!J85,Минфин!J85,минэк!J85,минюст!J85,ЦИК!J85,Минздрав!J85)</f>
        <v>0</v>
      </c>
      <c r="K85" s="154">
        <f>SUM('АГ ЧР'!K85,'ГК ЧС'!K85,Госветслужба!K85,Госжилинспекция!K85,Госкомимущество!K85,Гостехнадзор!K85,ГС!K85,'гс по тарифам'!K85,КСП!K85,мининформ!K85,минкультуры!K85,Минобразования!K85,Минприроды!K85,Минсельхоз!K85,минспорта!K85,минстрой!K85,минтранс!K85,Минтруд!K85,Минфин!K85,минэк!K85,минюст!K85,ЦИК!K85,Минздрав!K85)</f>
        <v>0</v>
      </c>
    </row>
    <row r="86" spans="1:11" ht="15" thickBot="1" x14ac:dyDescent="0.35">
      <c r="A86" s="13" t="s">
        <v>49</v>
      </c>
      <c r="B86" s="265"/>
      <c r="C86" s="254">
        <f t="shared" si="2"/>
        <v>0</v>
      </c>
      <c r="D86" s="154">
        <f>SUM('АГ ЧР'!D86,'ГК ЧС'!D86,Госветслужба!D86,Госжилинспекция!D86,Госкомимущество!D86,Гостехнадзор!D86,ГС!D86,'гс по тарифам'!D86,КСП!D86,мининформ!D86,минкультуры!D86,Минобразования!D86,Минприроды!D86,Минсельхоз!D86,минспорта!D86,минстрой!D86,минтранс!D86,Минтруд!D86,Минфин!D86,минэк!D86,минюст!D86,ЦИК!D86,Минздрав!D86)</f>
        <v>0</v>
      </c>
      <c r="E86" s="154">
        <f>SUM('АГ ЧР'!E86,'ГК ЧС'!E86,Госветслужба!E86,Госжилинспекция!E86,Госкомимущество!E86,Гостехнадзор!E86,ГС!E86,'гс по тарифам'!E86,КСП!E86,мининформ!E86,минкультуры!E86,Минобразования!E86,Минприроды!E86,Минсельхоз!E86,минспорта!E86,минстрой!E86,минтранс!E86,Минтруд!E86,Минфин!E86,минэк!E86,минюст!E86,ЦИК!E86,Минздрав!E86)</f>
        <v>0</v>
      </c>
      <c r="F86" s="154">
        <f>SUM('АГ ЧР'!F86,'ГК ЧС'!F86,Госветслужба!F86,Госжилинспекция!F86,Госкомимущество!F86,Гостехнадзор!F86,ГС!F86,'гс по тарифам'!F86,КСП!F86,мининформ!F86,минкультуры!F86,Минобразования!F86,Минприроды!F86,Минсельхоз!F86,минспорта!F86,минстрой!F86,минтранс!F86,Минтруд!F86,Минфин!F86,минэк!F86,минюст!F86,ЦИК!F86,Минздрав!F86)</f>
        <v>0</v>
      </c>
      <c r="G86" s="154">
        <f>SUM('АГ ЧР'!G86,'ГК ЧС'!G86,Госветслужба!G86,Госжилинспекция!G86,Госкомимущество!G86,Гостехнадзор!G86,ГС!G86,'гс по тарифам'!G86,КСП!G86,мининформ!G86,минкультуры!G86,Минобразования!G86,Минприроды!G86,Минсельхоз!G86,минспорта!G86,минстрой!G86,минтранс!G86,Минтруд!G86,Минфин!G86,минэк!G86,минюст!G86,ЦИК!G86,Минздрав!G86)</f>
        <v>0</v>
      </c>
      <c r="H86" s="154">
        <f>SUM('АГ ЧР'!H86,'ГК ЧС'!H86,Госветслужба!H86,Госжилинспекция!H86,Госкомимущество!H86,Гостехнадзор!H86,ГС!H86,'гс по тарифам'!H86,КСП!H86,мининформ!H86,минкультуры!H86,Минобразования!H86,Минприроды!H86,Минсельхоз!H86,минспорта!H86,минстрой!H86,минтранс!H86,Минтруд!H86,Минфин!H86,минэк!H86,минюст!H86,ЦИК!H86,Минздрав!H86)</f>
        <v>0</v>
      </c>
      <c r="I86" s="154">
        <f>SUM('АГ ЧР'!I86,'ГК ЧС'!I86,Госветслужба!I86,Госжилинспекция!I86,Госкомимущество!I86,Гостехнадзор!I86,ГС!I86,'гс по тарифам'!I86,КСП!I86,мининформ!I86,минкультуры!I86,Минобразования!I86,Минприроды!I86,Минсельхоз!I86,минспорта!I86,минстрой!I86,минтранс!I86,Минтруд!I86,Минфин!I86,минэк!I86,минюст!I86,ЦИК!I86,Минздрав!I86)</f>
        <v>0</v>
      </c>
      <c r="J86" s="154">
        <f>SUM('АГ ЧР'!J86,'ГК ЧС'!J86,Госветслужба!J86,Госжилинспекция!J86,Госкомимущество!J86,Гостехнадзор!J86,ГС!J86,'гс по тарифам'!J86,КСП!J86,мининформ!J86,минкультуры!J86,Минобразования!J86,Минприроды!J86,Минсельхоз!J86,минспорта!J86,минстрой!J86,минтранс!J86,Минтруд!J86,Минфин!J86,минэк!J86,минюст!J86,ЦИК!J86,Минздрав!J86)</f>
        <v>0</v>
      </c>
      <c r="K86" s="154">
        <f>SUM('АГ ЧР'!K86,'ГК ЧС'!K86,Госветслужба!K86,Госжилинспекция!K86,Госкомимущество!K86,Гостехнадзор!K86,ГС!K86,'гс по тарифам'!K86,КСП!K86,мининформ!K86,минкультуры!K86,Минобразования!K86,Минприроды!K86,Минсельхоз!K86,минспорта!K86,минстрой!K86,минтранс!K86,Минтруд!K86,Минфин!K86,минэк!K86,минюст!K86,ЦИК!K86,Минздрав!K86)</f>
        <v>0</v>
      </c>
    </row>
    <row r="87" spans="1:11" ht="27" thickBot="1" x14ac:dyDescent="0.35">
      <c r="A87" s="13" t="s">
        <v>50</v>
      </c>
      <c r="B87" s="8">
        <v>324</v>
      </c>
      <c r="C87" s="254">
        <f t="shared" si="2"/>
        <v>0</v>
      </c>
      <c r="D87" s="154">
        <f>SUM('АГ ЧР'!D87,'ГК ЧС'!D87,Госветслужба!D87,Госжилинспекция!D87,Госкомимущество!D87,Гостехнадзор!D87,ГС!D87,'гс по тарифам'!D87,КСП!D87,мининформ!D87,минкультуры!D87,Минобразования!D87,Минприроды!D87,Минсельхоз!D87,минспорта!D87,минстрой!D87,минтранс!D87,Минтруд!D87,Минфин!D87,минэк!D87,минюст!D87,ЦИК!D87,Минздрав!D87)</f>
        <v>0</v>
      </c>
      <c r="E87" s="154">
        <f>SUM('АГ ЧР'!E87,'ГК ЧС'!E87,Госветслужба!E87,Госжилинспекция!E87,Госкомимущество!E87,Гостехнадзор!E87,ГС!E87,'гс по тарифам'!E87,КСП!E87,мининформ!E87,минкультуры!E87,Минобразования!E87,Минприроды!E87,Минсельхоз!E87,минспорта!E87,минстрой!E87,минтранс!E87,Минтруд!E87,Минфин!E87,минэк!E87,минюст!E87,ЦИК!E87,Минздрав!E87)</f>
        <v>0</v>
      </c>
      <c r="F87" s="154">
        <f>SUM('АГ ЧР'!F87,'ГК ЧС'!F87,Госветслужба!F87,Госжилинспекция!F87,Госкомимущество!F87,Гостехнадзор!F87,ГС!F87,'гс по тарифам'!F87,КСП!F87,мининформ!F87,минкультуры!F87,Минобразования!F87,Минприроды!F87,Минсельхоз!F87,минспорта!F87,минстрой!F87,минтранс!F87,Минтруд!F87,Минфин!F87,минэк!F87,минюст!F87,ЦИК!F87,Минздрав!F87)</f>
        <v>0</v>
      </c>
      <c r="G87" s="154">
        <f>SUM('АГ ЧР'!G87,'ГК ЧС'!G87,Госветслужба!G87,Госжилинспекция!G87,Госкомимущество!G87,Гостехнадзор!G87,ГС!G87,'гс по тарифам'!G87,КСП!G87,мининформ!G87,минкультуры!G87,Минобразования!G87,Минприроды!G87,Минсельхоз!G87,минспорта!G87,минстрой!G87,минтранс!G87,Минтруд!G87,Минфин!G87,минэк!G87,минюст!G87,ЦИК!G87,Минздрав!G87)</f>
        <v>0</v>
      </c>
      <c r="H87" s="154">
        <f>SUM('АГ ЧР'!H87,'ГК ЧС'!H87,Госветслужба!H87,Госжилинспекция!H87,Госкомимущество!H87,Гостехнадзор!H87,ГС!H87,'гс по тарифам'!H87,КСП!H87,мининформ!H87,минкультуры!H87,Минобразования!H87,Минприроды!H87,Минсельхоз!H87,минспорта!H87,минстрой!H87,минтранс!H87,Минтруд!H87,Минфин!H87,минэк!H87,минюст!H87,ЦИК!H87,Минздрав!H87)</f>
        <v>0</v>
      </c>
      <c r="I87" s="154">
        <f>SUM('АГ ЧР'!I87,'ГК ЧС'!I87,Госветслужба!I87,Госжилинспекция!I87,Госкомимущество!I87,Гостехнадзор!I87,ГС!I87,'гс по тарифам'!I87,КСП!I87,мининформ!I87,минкультуры!I87,Минобразования!I87,Минприроды!I87,Минсельхоз!I87,минспорта!I87,минстрой!I87,минтранс!I87,Минтруд!I87,Минфин!I87,минэк!I87,минюст!I87,ЦИК!I87,Минздрав!I87)</f>
        <v>0</v>
      </c>
      <c r="J87" s="154">
        <f>SUM('АГ ЧР'!J87,'ГК ЧС'!J87,Госветслужба!J87,Госжилинспекция!J87,Госкомимущество!J87,Гостехнадзор!J87,ГС!J87,'гс по тарифам'!J87,КСП!J87,мининформ!J87,минкультуры!J87,Минобразования!J87,Минприроды!J87,Минсельхоз!J87,минспорта!J87,минстрой!J87,минтранс!J87,Минтруд!J87,Минфин!J87,минэк!J87,минюст!J87,ЦИК!J87,Минздрав!J87)</f>
        <v>0</v>
      </c>
      <c r="K87" s="154">
        <f>SUM('АГ ЧР'!K87,'ГК ЧС'!K87,Госветслужба!K87,Госжилинспекция!K87,Госкомимущество!K87,Гостехнадзор!K87,ГС!K87,'гс по тарифам'!K87,КСП!K87,мининформ!K87,минкультуры!K87,Минобразования!K87,Минприроды!K87,Минсельхоз!K87,минспорта!K87,минстрой!K87,минтранс!K87,Минтруд!K87,Минфин!K87,минэк!K87,минюст!K87,ЦИК!K87,Минздрав!K87)</f>
        <v>0</v>
      </c>
    </row>
    <row r="88" spans="1:11" ht="40.200000000000003" thickBot="1" x14ac:dyDescent="0.35">
      <c r="A88" s="13" t="s">
        <v>51</v>
      </c>
      <c r="B88" s="8">
        <v>325</v>
      </c>
      <c r="C88" s="254">
        <f t="shared" si="2"/>
        <v>0</v>
      </c>
      <c r="D88" s="154">
        <f>SUM('АГ ЧР'!D88,'ГК ЧС'!D88,Госветслужба!D88,Госжилинспекция!D88,Госкомимущество!D88,Гостехнадзор!D88,ГС!D88,'гс по тарифам'!D88,КСП!D88,мининформ!D88,минкультуры!D88,Минобразования!D88,Минприроды!D88,Минсельхоз!D88,минспорта!D88,минстрой!D88,минтранс!D88,Минтруд!D88,Минфин!D88,минэк!D88,минюст!D88,ЦИК!D88,Минздрав!D88)</f>
        <v>0</v>
      </c>
      <c r="E88" s="154">
        <f>SUM('АГ ЧР'!E88,'ГК ЧС'!E88,Госветслужба!E88,Госжилинспекция!E88,Госкомимущество!E88,Гостехнадзор!E88,ГС!E88,'гс по тарифам'!E88,КСП!E88,мининформ!E88,минкультуры!E88,Минобразования!E88,Минприроды!E88,Минсельхоз!E88,минспорта!E88,минстрой!E88,минтранс!E88,Минтруд!E88,Минфин!E88,минэк!E88,минюст!E88,ЦИК!E88,Минздрав!E88)</f>
        <v>0</v>
      </c>
      <c r="F88" s="154">
        <f>SUM('АГ ЧР'!F88,'ГК ЧС'!F88,Госветслужба!F88,Госжилинспекция!F88,Госкомимущество!F88,Гостехнадзор!F88,ГС!F88,'гс по тарифам'!F88,КСП!F88,мининформ!F88,минкультуры!F88,Минобразования!F88,Минприроды!F88,Минсельхоз!F88,минспорта!F88,минстрой!F88,минтранс!F88,Минтруд!F88,Минфин!F88,минэк!F88,минюст!F88,ЦИК!F88,Минздрав!F88)</f>
        <v>0</v>
      </c>
      <c r="G88" s="154">
        <f>SUM('АГ ЧР'!G88,'ГК ЧС'!G88,Госветслужба!G88,Госжилинспекция!G88,Госкомимущество!G88,Гостехнадзор!G88,ГС!G88,'гс по тарифам'!G88,КСП!G88,мининформ!G88,минкультуры!G88,Минобразования!G88,Минприроды!G88,Минсельхоз!G88,минспорта!G88,минстрой!G88,минтранс!G88,Минтруд!G88,Минфин!G88,минэк!G88,минюст!G88,ЦИК!G88,Минздрав!G88)</f>
        <v>0</v>
      </c>
      <c r="H88" s="154">
        <f>SUM('АГ ЧР'!H88,'ГК ЧС'!H88,Госветслужба!H88,Госжилинспекция!H88,Госкомимущество!H88,Гостехнадзор!H88,ГС!H88,'гс по тарифам'!H88,КСП!H88,мининформ!H88,минкультуры!H88,Минобразования!H88,Минприроды!H88,Минсельхоз!H88,минспорта!H88,минстрой!H88,минтранс!H88,Минтруд!H88,Минфин!H88,минэк!H88,минюст!H88,ЦИК!H88,Минздрав!H88)</f>
        <v>0</v>
      </c>
      <c r="I88" s="154">
        <f>SUM('АГ ЧР'!I88,'ГК ЧС'!I88,Госветслужба!I88,Госжилинспекция!I88,Госкомимущество!I88,Гостехнадзор!I88,ГС!I88,'гс по тарифам'!I88,КСП!I88,мининформ!I88,минкультуры!I88,Минобразования!I88,Минприроды!I88,Минсельхоз!I88,минспорта!I88,минстрой!I88,минтранс!I88,Минтруд!I88,Минфин!I88,минэк!I88,минюст!I88,ЦИК!I88,Минздрав!I88)</f>
        <v>0</v>
      </c>
      <c r="J88" s="154">
        <f>SUM('АГ ЧР'!J88,'ГК ЧС'!J88,Госветслужба!J88,Госжилинспекция!J88,Госкомимущество!J88,Гостехнадзор!J88,ГС!J88,'гс по тарифам'!J88,КСП!J88,мининформ!J88,минкультуры!J88,Минобразования!J88,Минприроды!J88,Минсельхоз!J88,минспорта!J88,минстрой!J88,минтранс!J88,Минтруд!J88,Минфин!J88,минэк!J88,минюст!J88,ЦИК!J88,Минздрав!J88)</f>
        <v>0</v>
      </c>
      <c r="K88" s="154">
        <f>SUM('АГ ЧР'!K88,'ГК ЧС'!K88,Госветслужба!K88,Госжилинспекция!K88,Госкомимущество!K88,Гостехнадзор!K88,ГС!K88,'гс по тарифам'!K88,КСП!K88,мининформ!K88,минкультуры!K88,Минобразования!K88,Минприроды!K88,Минсельхоз!K88,минспорта!K88,минстрой!K88,минтранс!K88,Минтруд!K88,Минфин!K88,минэк!K88,минюст!K88,ЦИК!K88,Минздрав!K88)</f>
        <v>0</v>
      </c>
    </row>
    <row r="89" spans="1:11" ht="15" thickBot="1" x14ac:dyDescent="0.35">
      <c r="A89" s="10" t="s">
        <v>52</v>
      </c>
      <c r="B89" s="8">
        <v>326</v>
      </c>
      <c r="C89" s="254">
        <f t="shared" si="2"/>
        <v>0</v>
      </c>
      <c r="D89" s="154">
        <f>SUM('АГ ЧР'!D89,'ГК ЧС'!D89,Госветслужба!D89,Госжилинспекция!D89,Госкомимущество!D89,Гостехнадзор!D89,ГС!D89,'гс по тарифам'!D89,КСП!D89,мининформ!D89,минкультуры!D89,Минобразования!D89,Минприроды!D89,Минсельхоз!D89,минспорта!D89,минстрой!D89,минтранс!D89,Минтруд!D89,Минфин!D89,минэк!D89,минюст!D89,ЦИК!D89,Минздрав!D89)</f>
        <v>0</v>
      </c>
      <c r="E89" s="154">
        <f>SUM('АГ ЧР'!E89,'ГК ЧС'!E89,Госветслужба!E89,Госжилинспекция!E89,Госкомимущество!E89,Гостехнадзор!E89,ГС!E89,'гс по тарифам'!E89,КСП!E89,мининформ!E89,минкультуры!E89,Минобразования!E89,Минприроды!E89,Минсельхоз!E89,минспорта!E89,минстрой!E89,минтранс!E89,Минтруд!E89,Минфин!E89,минэк!E89,минюст!E89,ЦИК!E89,Минздрав!E89)</f>
        <v>0</v>
      </c>
      <c r="F89" s="154">
        <f>SUM('АГ ЧР'!F89,'ГК ЧС'!F89,Госветслужба!F89,Госжилинспекция!F89,Госкомимущество!F89,Гостехнадзор!F89,ГС!F89,'гс по тарифам'!F89,КСП!F89,мининформ!F89,минкультуры!F89,Минобразования!F89,Минприроды!F89,Минсельхоз!F89,минспорта!F89,минстрой!F89,минтранс!F89,Минтруд!F89,Минфин!F89,минэк!F89,минюст!F89,ЦИК!F89,Минздрав!F89)</f>
        <v>0</v>
      </c>
      <c r="G89" s="154">
        <f>SUM('АГ ЧР'!G89,'ГК ЧС'!G89,Госветслужба!G89,Госжилинспекция!G89,Госкомимущество!G89,Гостехнадзор!G89,ГС!G89,'гс по тарифам'!G89,КСП!G89,мининформ!G89,минкультуры!G89,Минобразования!G89,Минприроды!G89,Минсельхоз!G89,минспорта!G89,минстрой!G89,минтранс!G89,Минтруд!G89,Минфин!G89,минэк!G89,минюст!G89,ЦИК!G89,Минздрав!G89)</f>
        <v>0</v>
      </c>
      <c r="H89" s="154">
        <f>SUM('АГ ЧР'!H89,'ГК ЧС'!H89,Госветслужба!H89,Госжилинспекция!H89,Госкомимущество!H89,Гостехнадзор!H89,ГС!H89,'гс по тарифам'!H89,КСП!H89,мининформ!H89,минкультуры!H89,Минобразования!H89,Минприроды!H89,Минсельхоз!H89,минспорта!H89,минстрой!H89,минтранс!H89,Минтруд!H89,Минфин!H89,минэк!H89,минюст!H89,ЦИК!H89,Минздрав!H89)</f>
        <v>0</v>
      </c>
      <c r="I89" s="154">
        <f>SUM('АГ ЧР'!I89,'ГК ЧС'!I89,Госветслужба!I89,Госжилинспекция!I89,Госкомимущество!I89,Гостехнадзор!I89,ГС!I89,'гс по тарифам'!I89,КСП!I89,мининформ!I89,минкультуры!I89,Минобразования!I89,Минприроды!I89,Минсельхоз!I89,минспорта!I89,минстрой!I89,минтранс!I89,Минтруд!I89,Минфин!I89,минэк!I89,минюст!I89,ЦИК!I89,Минздрав!I89)</f>
        <v>0</v>
      </c>
      <c r="J89" s="154">
        <f>SUM('АГ ЧР'!J89,'ГК ЧС'!J89,Госветслужба!J89,Госжилинспекция!J89,Госкомимущество!J89,Гостехнадзор!J89,ГС!J89,'гс по тарифам'!J89,КСП!J89,мининформ!J89,минкультуры!J89,Минобразования!J89,Минприроды!J89,Минсельхоз!J89,минспорта!J89,минстрой!J89,минтранс!J89,Минтруд!J89,Минфин!J89,минэк!J89,минюст!J89,ЦИК!J89,Минздрав!J89)</f>
        <v>0</v>
      </c>
      <c r="K89" s="154">
        <f>SUM('АГ ЧР'!K89,'ГК ЧС'!K89,Госветслужба!K89,Госжилинспекция!K89,Госкомимущество!K89,Гостехнадзор!K89,ГС!K89,'гс по тарифам'!K89,КСП!K89,мининформ!K89,минкультуры!K89,Минобразования!K89,Минприроды!K89,Минсельхоз!K89,минспорта!K89,минстрой!K89,минтранс!K89,Минтруд!K89,Минфин!K89,минэк!K89,минюст!K89,ЦИК!K89,Минздрав!K89)</f>
        <v>0</v>
      </c>
    </row>
    <row r="90" spans="1:11" ht="24" customHeight="1" thickBot="1" x14ac:dyDescent="0.35">
      <c r="A90" s="285" t="s">
        <v>91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92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93</v>
      </c>
      <c r="B92" s="8">
        <v>4.101</v>
      </c>
      <c r="C92" s="250">
        <f>SUM(D92:K92)</f>
        <v>429</v>
      </c>
      <c r="D92" s="250">
        <f>SUM('АГ ЧР'!D92,'ГК ЧС'!D92,Госветслужба!D92,Госжилинспекция!D92,Госкомимущество!D92,Гостехнадзор!D92,ГС!D92,'гс по тарифам'!D92,КСП!D92,мининформ!D92,минкультуры!D92,Минобразования!D92,Минприроды!D92,Минсельхоз!D92,минспорта!D92,минстрой!D92,минтранс!D92,Минтруд!D92,Минфин!D92,минэк!D92,минюст!D92,ЦИК!D92,Минздрав!D92)</f>
        <v>1</v>
      </c>
      <c r="E92" s="250">
        <f>SUM('АГ ЧР'!E92,'ГК ЧС'!E92,Госветслужба!E92,Госжилинспекция!E92,Госкомимущество!E92,Гостехнадзор!E92,ГС!E92,'гс по тарифам'!E92,КСП!E92,мининформ!E92,минкультуры!E92,Минобразования!E92,Минприроды!E92,Минсельхоз!E92,минспорта!E92,минстрой!E92,минтранс!E92,Минтруд!E92,Минфин!E92,минэк!E92,минюст!E92,ЦИК!E92,Минздрав!E92)</f>
        <v>0</v>
      </c>
      <c r="F92" s="250">
        <f>SUM('АГ ЧР'!F92,'ГК ЧС'!F92,Госветслужба!F92,Госжилинспекция!F92,Госкомимущество!F92,Гостехнадзор!F92,ГС!F92,'гс по тарифам'!F92,КСП!F92,мининформ!F92,минкультуры!F92,Минобразования!F92,Минприроды!F92,Минсельхоз!F92,минспорта!F92,минстрой!F92,минтранс!F92,Минтруд!F92,Минфин!F92,минэк!F92,минюст!F92,ЦИК!F92,Минздрав!F92)</f>
        <v>0</v>
      </c>
      <c r="G92" s="250">
        <f>SUM('АГ ЧР'!G92,'ГК ЧС'!G92,Госветслужба!G92,Госжилинспекция!G92,Госкомимущество!G92,Гостехнадзор!G92,ГС!G92,'гс по тарифам'!G92,КСП!G92,мининформ!G92,минкультуры!G92,Минобразования!G92,Минприроды!G92,Минсельхоз!G92,минспорта!G92,минстрой!G92,минтранс!G92,Минтруд!G92,Минфин!G92,минэк!G92,минюст!G92,ЦИК!G92,Минздрав!G92)</f>
        <v>329</v>
      </c>
      <c r="H92" s="250">
        <f>SUM('АГ ЧР'!H92,'ГК ЧС'!H92,Госветслужба!H92,Госжилинспекция!H92,Госкомимущество!H92,Гостехнадзор!H92,ГС!H92,'гс по тарифам'!H92,КСП!H92,мининформ!H92,минкультуры!H92,Минобразования!H92,Минприроды!H92,Минсельхоз!H92,минспорта!H92,минстрой!H92,минтранс!H92,Минтруд!H92,Минфин!H92,минэк!H92,минюст!H92,ЦИК!H92,Минздрав!H92)</f>
        <v>99</v>
      </c>
      <c r="I92" s="154">
        <f>SUM('АГ ЧР'!I92,'ГК ЧС'!I92,Госветслужба!I92,Госжилинспекция!I92,Госкомимущество!I92,Гостехнадзор!I92,ГС!I92,'гс по тарифам'!I92,КСП!I92,мининформ!I92,минкультуры!I92,Минобразования!I92,Минприроды!I92,Минсельхоз!I92,минспорта!I92,минстрой!I92,минтранс!I92,Минтруд!I92,Минфин!I92,минэк!I92,минюст!I92,ЦИК!I92,Минздрав!I92)</f>
        <v>0</v>
      </c>
      <c r="J92" s="154">
        <f>SUM('АГ ЧР'!J92,'ГК ЧС'!J92,Госветслужба!J92,Госжилинспекция!J92,Госкомимущество!J92,Гостехнадзор!J92,ГС!J92,'гс по тарифам'!J92,КСП!J92,мининформ!J92,минкультуры!J92,Минобразования!J92,Минприроды!J92,Минсельхоз!J92,минспорта!J92,минстрой!J92,минтранс!J92,Минтруд!J92,Минфин!J92,минэк!J92,минюст!J92,ЦИК!J92,Минздрав!J92)</f>
        <v>0</v>
      </c>
      <c r="K92" s="154">
        <f>SUM('АГ ЧР'!K92,'ГК ЧС'!K92,Госветслужба!K92,Госжилинспекция!K92,Госкомимущество!K92,Гостехнадзор!K92,ГС!K92,'гс по тарифам'!K92,КСП!K92,мининформ!K92,минкультуры!K92,Минобразования!K92,Минприроды!K92,Минсельхоз!K92,минспорта!K92,минстрой!K92,минтранс!K92,Минтруд!K92,Минфин!K92,минэк!K92,минюст!K92,ЦИК!K92,Минздрав!K92)</f>
        <v>0</v>
      </c>
    </row>
    <row r="93" spans="1:11" ht="79.8" thickBot="1" x14ac:dyDescent="0.35">
      <c r="A93" s="10" t="s">
        <v>94</v>
      </c>
      <c r="B93" s="8">
        <v>4.1020000000000003</v>
      </c>
      <c r="C93" s="250">
        <f t="shared" ref="C93:C95" si="3">SUM(D93:K93)</f>
        <v>19</v>
      </c>
      <c r="D93" s="250">
        <f>SUM('АГ ЧР'!D93,'ГК ЧС'!D93,Госветслужба!D93,Госжилинспекция!D93,Госкомимущество!D93,Гостехнадзор!D93,ГС!D93,'гс по тарифам'!D93,КСП!D93,мининформ!D93,минкультуры!D93,Минобразования!D93,Минприроды!D93,Минсельхоз!D93,минспорта!D93,минстрой!D93,минтранс!D93,Минтруд!D93,Минфин!D93,минэк!D93,минюст!D93,ЦИК!D93,Минздрав!D93)</f>
        <v>0</v>
      </c>
      <c r="E93" s="250">
        <f>SUM('АГ ЧР'!E93,'ГК ЧС'!E93,Госветслужба!E93,Госжилинспекция!E93,Госкомимущество!E93,Гостехнадзор!E93,ГС!E93,'гс по тарифам'!E93,КСП!E93,мининформ!E93,минкультуры!E93,Минобразования!E93,Минприроды!E93,Минсельхоз!E93,минспорта!E93,минстрой!E93,минтранс!E93,Минтруд!E93,Минфин!E93,минэк!E93,минюст!E93,ЦИК!E93,Минздрав!E93)</f>
        <v>0</v>
      </c>
      <c r="F93" s="250">
        <f>SUM('АГ ЧР'!F93,'ГК ЧС'!F93,Госветслужба!F93,Госжилинспекция!F93,Госкомимущество!F93,Гостехнадзор!F93,ГС!F93,'гс по тарифам'!F93,КСП!F93,мининформ!F93,минкультуры!F93,Минобразования!F93,Минприроды!F93,Минсельхоз!F93,минспорта!F93,минстрой!F93,минтранс!F93,Минтруд!F93,Минфин!F93,минэк!F93,минюст!F93,ЦИК!F93,Минздрав!F93)</f>
        <v>0</v>
      </c>
      <c r="G93" s="250">
        <f>SUM('АГ ЧР'!G93,'ГК ЧС'!G93,Госветслужба!G93,Госжилинспекция!G93,Госкомимущество!G93,Гостехнадзор!G93,ГС!G93,'гс по тарифам'!G93,КСП!G93,мининформ!G93,минкультуры!G93,Минобразования!G93,Минприроды!G93,Минсельхоз!G93,минспорта!G93,минстрой!G93,минтранс!G93,Минтруд!G93,Минфин!G93,минэк!G93,минюст!G93,ЦИК!G93,Минздрав!G93)</f>
        <v>16</v>
      </c>
      <c r="H93" s="250">
        <f>SUM('АГ ЧР'!H93,'ГК ЧС'!H93,Госветслужба!H93,Госжилинспекция!H93,Госкомимущество!H93,Гостехнадзор!H93,ГС!H93,'гс по тарифам'!H93,КСП!H93,мининформ!H93,минкультуры!H93,Минобразования!H93,Минприроды!H93,Минсельхоз!H93,минспорта!H93,минстрой!H93,минтранс!H93,Минтруд!H93,Минфин!H93,минэк!H93,минюст!H93,ЦИК!H93,Минздрав!H93)</f>
        <v>3</v>
      </c>
      <c r="I93" s="154">
        <f>SUM('АГ ЧР'!I93,'ГК ЧС'!I93,Госветслужба!I93,Госжилинспекция!I93,Госкомимущество!I93,Гостехнадзор!I93,ГС!I93,'гс по тарифам'!I93,КСП!I93,мининформ!I93,минкультуры!I93,Минобразования!I93,Минприроды!I93,Минсельхоз!I93,минспорта!I93,минстрой!I93,минтранс!I93,Минтруд!I93,Минфин!I93,минэк!I93,минюст!I93,ЦИК!I93,Минздрав!I93)</f>
        <v>0</v>
      </c>
      <c r="J93" s="154">
        <f>SUM('АГ ЧР'!J93,'ГК ЧС'!J93,Госветслужба!J93,Госжилинспекция!J93,Госкомимущество!J93,Гостехнадзор!J93,ГС!J93,'гс по тарифам'!J93,КСП!J93,мининформ!J93,минкультуры!J93,Минобразования!J93,Минприроды!J93,Минсельхоз!J93,минспорта!J93,минстрой!J93,минтранс!J93,Минтруд!J93,Минфин!J93,минэк!J93,минюст!J93,ЦИК!J93,Минздрав!J93)</f>
        <v>0</v>
      </c>
      <c r="K93" s="154">
        <f>SUM('АГ ЧР'!K93,'ГК ЧС'!K93,Госветслужба!K93,Госжилинспекция!K93,Госкомимущество!K93,Гостехнадзор!K93,ГС!K93,'гс по тарифам'!K93,КСП!K93,мининформ!K93,минкультуры!K93,Минобразования!K93,Минприроды!K93,Минсельхоз!K93,минспорта!K93,минстрой!K93,минтранс!K93,Минтруд!K93,Минфин!K93,минэк!K93,минюст!K93,ЦИК!K93,Минздрав!K93)</f>
        <v>0</v>
      </c>
    </row>
    <row r="94" spans="1:11" ht="53.4" thickBot="1" x14ac:dyDescent="0.35">
      <c r="A94" s="10" t="s">
        <v>95</v>
      </c>
      <c r="B94" s="8">
        <v>4.1029999999999998</v>
      </c>
      <c r="C94" s="250">
        <f t="shared" si="3"/>
        <v>425</v>
      </c>
      <c r="D94" s="250">
        <f>SUM('АГ ЧР'!D94,'ГК ЧС'!D94,Госветслужба!D94,Госжилинспекция!D94,Госкомимущество!D94,Гостехнадзор!D94,ГС!D94,'гс по тарифам'!D94,КСП!D94,мининформ!D94,минкультуры!D94,Минобразования!D94,Минприроды!D94,Минсельхоз!D94,минспорта!D94,минстрой!D94,минтранс!D94,Минтруд!D94,Минфин!D94,минэк!D94,минюст!D94,ЦИК!D94,Минздрав!D94)</f>
        <v>1</v>
      </c>
      <c r="E94" s="250">
        <f>SUM('АГ ЧР'!E94,'ГК ЧС'!E94,Госветслужба!E94,Госжилинспекция!E94,Госкомимущество!E94,Гостехнадзор!E94,ГС!E94,'гс по тарифам'!E94,КСП!E94,мининформ!E94,минкультуры!E94,Минобразования!E94,Минприроды!E94,Минсельхоз!E94,минспорта!E94,минстрой!E94,минтранс!E94,Минтруд!E94,Минфин!E94,минэк!E94,минюст!E94,ЦИК!E94,Минздрав!E94)</f>
        <v>0</v>
      </c>
      <c r="F94" s="250">
        <f>SUM('АГ ЧР'!F94,'ГК ЧС'!F94,Госветслужба!F94,Госжилинспекция!F94,Госкомимущество!F94,Гостехнадзор!F94,ГС!F94,'гс по тарифам'!F94,КСП!F94,мининформ!F94,минкультуры!F94,Минобразования!F94,Минприроды!F94,Минсельхоз!F94,минспорта!F94,минстрой!F94,минтранс!F94,Минтруд!F94,Минфин!F94,минэк!F94,минюст!F94,ЦИК!F94,Минздрав!F94)</f>
        <v>0</v>
      </c>
      <c r="G94" s="250">
        <f>SUM('АГ ЧР'!G94,'ГК ЧС'!G94,Госветслужба!G94,Госжилинспекция!G94,Госкомимущество!G94,Гостехнадзор!G94,ГС!G94,'гс по тарифам'!G94,КСП!G94,мининформ!G94,минкультуры!G94,Минобразования!G94,Минприроды!G94,Минсельхоз!G94,минспорта!G94,минстрой!G94,минтранс!G94,Минтруд!G94,Минфин!G94,минэк!G94,минюст!G94,ЦИК!G94,Минздрав!G94)</f>
        <v>325</v>
      </c>
      <c r="H94" s="250">
        <f>SUM('АГ ЧР'!H94,'ГК ЧС'!H94,Госветслужба!H94,Госжилинспекция!H94,Госкомимущество!H94,Гостехнадзор!H94,ГС!H94,'гс по тарифам'!H94,КСП!H94,мининформ!H94,минкультуры!H94,Минобразования!H94,Минприроды!H94,Минсельхоз!H94,минспорта!H94,минстрой!H94,минтранс!H94,Минтруд!H94,Минфин!H94,минэк!H94,минюст!H94,ЦИК!H94,Минздрав!H94)</f>
        <v>99</v>
      </c>
      <c r="I94" s="154">
        <f>SUM('АГ ЧР'!I94,'ГК ЧС'!I94,Госветслужба!I94,Госжилинспекция!I94,Госкомимущество!I94,Гостехнадзор!I94,ГС!I94,'гс по тарифам'!I94,КСП!I94,мининформ!I94,минкультуры!I94,Минобразования!I94,Минприроды!I94,Минсельхоз!I94,минспорта!I94,минстрой!I94,минтранс!I94,Минтруд!I94,Минфин!I94,минэк!I94,минюст!I94,ЦИК!I94,Минздрав!I94)</f>
        <v>0</v>
      </c>
      <c r="J94" s="154">
        <f>SUM('АГ ЧР'!J94,'ГК ЧС'!J94,Госветслужба!J94,Госжилинспекция!J94,Госкомимущество!J94,Гостехнадзор!J94,ГС!J94,'гс по тарифам'!J94,КСП!J94,мининформ!J94,минкультуры!J94,Минобразования!J94,Минприроды!J94,Минсельхоз!J94,минспорта!J94,минстрой!J94,минтранс!J94,Минтруд!J94,Минфин!J94,минэк!J94,минюст!J94,ЦИК!J94,Минздрав!J94)</f>
        <v>0</v>
      </c>
      <c r="K94" s="154">
        <f>SUM('АГ ЧР'!K94,'ГК ЧС'!K94,Госветслужба!K94,Госжилинспекция!K94,Госкомимущество!K94,Гостехнадзор!K94,ГС!K94,'гс по тарифам'!K94,КСП!K94,мининформ!K94,минкультуры!K94,Минобразования!K94,Минприроды!K94,Минсельхоз!K94,минспорта!K94,минстрой!K94,минтранс!K94,Минтруд!K94,Минфин!K94,минэк!K94,минюст!K94,ЦИК!K94,Минздрав!K94)</f>
        <v>0</v>
      </c>
    </row>
    <row r="95" spans="1:11" ht="93" thickBot="1" x14ac:dyDescent="0.35">
      <c r="A95" s="10" t="s">
        <v>96</v>
      </c>
      <c r="B95" s="8">
        <v>4.1040000000000001</v>
      </c>
      <c r="C95" s="250">
        <f t="shared" si="3"/>
        <v>17</v>
      </c>
      <c r="D95" s="251">
        <f>SUM('АГ ЧР'!D95,'ГК ЧС'!D95,Госветслужба!D95,Госжилинспекция!D95,Госкомимущество!D95,Гостехнадзор!D95,ГС!D95,'гс по тарифам'!D95,КСП!D95,мининформ!D95,минкультуры!D95,Минобразования!D95,Минприроды!D95,Минсельхоз!D95,минспорта!D95,минстрой!D95,минтранс!D95,Минтруд!D95,Минфин!D95,минэк!D95,минюст!D95,ЦИК!D95,Минздрав!D95)</f>
        <v>0</v>
      </c>
      <c r="E95" s="251">
        <f>SUM('АГ ЧР'!E95,'ГК ЧС'!E95,Госветслужба!E95,Госжилинспекция!E95,Госкомимущество!E95,Гостехнадзор!E95,ГС!E95,'гс по тарифам'!E95,КСП!E95,мининформ!E95,минкультуры!E95,Минобразования!E95,Минприроды!E95,Минсельхоз!E95,минспорта!E95,минстрой!E95,минтранс!E95,Минтруд!E95,Минфин!E95,минэк!E95,минюст!E95,ЦИК!E95,Минздрав!E95)</f>
        <v>0</v>
      </c>
      <c r="F95" s="251">
        <f>SUM('АГ ЧР'!F95,'ГК ЧС'!F95,Госветслужба!F95,Госжилинспекция!F95,Госкомимущество!F95,Гостехнадзор!F95,ГС!F95,'гс по тарифам'!F95,КСП!F95,мининформ!F95,минкультуры!F95,Минобразования!F95,Минприроды!F95,Минсельхоз!F95,минспорта!F95,минстрой!F95,минтранс!F95,Минтруд!F95,Минфин!F95,минэк!F95,минюст!F95,ЦИК!F95,Минздрав!F95)</f>
        <v>0</v>
      </c>
      <c r="G95" s="251">
        <f>SUM('АГ ЧР'!G95,'ГК ЧС'!G95,Госветслужба!G95,Госжилинспекция!G95,Госкомимущество!G95,Гостехнадзор!G95,ГС!G95,'гс по тарифам'!G95,КСП!G95,мининформ!G95,минкультуры!G95,Минобразования!G95,Минприроды!G95,Минсельхоз!G95,минспорта!G95,минстрой!G95,минтранс!G95,Минтруд!G95,Минфин!G95,минэк!G95,минюст!G95,ЦИК!G95,Минздрав!G95)</f>
        <v>14</v>
      </c>
      <c r="H95" s="251">
        <f>SUM('АГ ЧР'!H95,'ГК ЧС'!H95,Госветслужба!H95,Госжилинспекция!H95,Госкомимущество!H95,Гостехнадзор!H95,ГС!H95,'гс по тарифам'!H95,КСП!H95,мининформ!H95,минкультуры!H95,Минобразования!H95,Минприроды!H95,Минсельхоз!H95,минспорта!H95,минстрой!H95,минтранс!H95,Минтруд!H95,Минфин!H95,минэк!H95,минюст!H95,ЦИК!H95,Минздрав!H95)</f>
        <v>3</v>
      </c>
      <c r="I95" s="163">
        <f>SUM('АГ ЧР'!I95,'ГК ЧС'!I95,Госветслужба!I95,Госжилинспекция!I95,Госкомимущество!I95,Гостехнадзор!I95,ГС!I95,'гс по тарифам'!I95,КСП!I95,мининформ!I95,минкультуры!I95,Минобразования!I95,Минприроды!I95,Минсельхоз!I95,минспорта!I95,минстрой!I95,минтранс!I95,Минтруд!I95,Минфин!I95,минэк!I95,минюст!I95,ЦИК!I95,Минздрав!I95)</f>
        <v>0</v>
      </c>
      <c r="J95" s="163">
        <f>SUM('АГ ЧР'!J95,'ГК ЧС'!J95,Госветслужба!J95,Госжилинспекция!J95,Госкомимущество!J95,Гостехнадзор!J95,ГС!J95,'гс по тарифам'!J95,КСП!J95,мининформ!J95,минкультуры!J95,Минобразования!J95,Минприроды!J95,Минсельхоз!J95,минспорта!J95,минстрой!J95,минтранс!J95,Минтруд!J95,Минфин!J95,минэк!J95,минюст!J95,ЦИК!J95,Минздрав!J95)</f>
        <v>0</v>
      </c>
      <c r="K95" s="154">
        <f>SUM('АГ ЧР'!K95,'ГК ЧС'!K95,Госветслужба!K95,Госжилинспекция!K95,Госкомимущество!K95,Гостехнадзор!K95,ГС!K95,'гс по тарифам'!K95,КСП!K95,мининформ!K95,минкультуры!K95,Минобразования!K95,Минприроды!K95,Минсельхоз!K95,минспорта!K95,минстрой!K95,минтранс!K95,Минтруд!K95,Минфин!K95,минэк!K95,минюст!K95,ЦИК!K95,Минздрав!K95)</f>
        <v>0</v>
      </c>
    </row>
    <row r="96" spans="1:11" ht="15" thickBot="1" x14ac:dyDescent="0.35">
      <c r="A96" s="285" t="s">
        <v>97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3" ht="79.8" thickBot="1" x14ac:dyDescent="0.35">
      <c r="A97" s="10" t="s">
        <v>98</v>
      </c>
      <c r="B97" s="8">
        <v>4.2009999999999996</v>
      </c>
      <c r="C97" s="251">
        <f>SUM(D97:K97)</f>
        <v>1332</v>
      </c>
      <c r="D97" s="250">
        <f>SUM('АГ ЧР'!D97,'ГК ЧС'!D97,Госветслужба!D97,Госжилинспекция!D97,Госкомимущество!D97,Гостехнадзор!D97,ГС!D97,'гс по тарифам'!D97,КСП!D97,мининформ!D97,минкультуры!D97,Минобразования!D97,Минприроды!D97,Минсельхоз!D97,минспорта!D97,минстрой!D97,минтранс!D97,Минтруд!D97,Минфин!D97,минэк!D97,минюст!D97,ЦИК!D97,Минздрав!D97)</f>
        <v>3</v>
      </c>
      <c r="E97" s="250">
        <f>SUM('АГ ЧР'!E97,'ГК ЧС'!E97,Госветслужба!E97,Госжилинспекция!E97,Госкомимущество!E97,Гостехнадзор!E97,ГС!E97,'гс по тарифам'!E97,КСП!E97,мининформ!E97,минкультуры!E97,Минобразования!E97,Минприроды!E97,Минсельхоз!E97,минспорта!E97,минстрой!E97,минтранс!E97,Минтруд!E97,Минфин!E97,минэк!E97,минюст!E97,ЦИК!E97,Минздрав!E97)</f>
        <v>0</v>
      </c>
      <c r="F97" s="250">
        <f>SUM('АГ ЧР'!F97,'ГК ЧС'!F97,Госветслужба!F97,Госжилинспекция!F97,Госкомимущество!F97,Гостехнадзор!F97,ГС!F97,'гс по тарифам'!F97,КСП!F97,мининформ!F97,минкультуры!F97,Минобразования!F97,Минприроды!F97,Минсельхоз!F97,минспорта!F97,минстрой!F97,минтранс!F97,Минтруд!F97,Минфин!F97,минэк!F97,минюст!F97,ЦИК!F97,Минздрав!F97)</f>
        <v>0</v>
      </c>
      <c r="G97" s="250">
        <f>SUM('АГ ЧР'!G97,'ГК ЧС'!G97,Госветслужба!G97,Госжилинспекция!G97,Госкомимущество!G97,Гостехнадзор!G97,ГС!G97,'гс по тарифам'!G97,КСП!G97,мининформ!G97,минкультуры!G97,Минобразования!G97,Минприроды!G97,Минсельхоз!G97,минспорта!G97,минстрой!G97,минтранс!G97,Минтруд!G97,Минфин!G97,минэк!G97,минюст!G97,ЦИК!G97,Минздрав!G97)</f>
        <v>996</v>
      </c>
      <c r="H97" s="250">
        <f>SUM('АГ ЧР'!H97,'ГК ЧС'!H97,Госветслужба!H97,Госжилинспекция!H97,Госкомимущество!H97,Гостехнадзор!H97,ГС!H97,'гс по тарифам'!H97,КСП!H97,мининформ!H97,минкультуры!H97,Минобразования!H97,Минприроды!H97,Минсельхоз!H97,минспорта!H97,минстрой!H97,минтранс!H97,Минтруд!H97,Минфин!H97,минэк!H97,минюст!H97,ЦИК!H97,Минздрав!H97)</f>
        <v>333</v>
      </c>
      <c r="I97" s="250">
        <f>SUM('АГ ЧР'!I97,'ГК ЧС'!I97,Госветслужба!I97,Госжилинспекция!I97,Госкомимущество!I97,Гостехнадзор!I97,ГС!I97,'гс по тарифам'!I97,КСП!I97,мининформ!I97,минкультуры!I97,Минобразования!I97,Минприроды!I97,Минсельхоз!I97,минспорта!I97,минстрой!I97,минтранс!I97,Минтруд!I97,Минфин!I97,минэк!I97,минюст!I97,ЦИК!I97,Минздрав!I97)</f>
        <v>0</v>
      </c>
      <c r="J97" s="250">
        <f>SUM('АГ ЧР'!J97,'ГК ЧС'!J97,Госветслужба!J97,Госжилинспекция!J97,Госкомимущество!J97,Гостехнадзор!J97,ГС!J97,'гс по тарифам'!J97,КСП!J97,мининформ!J97,минкультуры!J97,Минобразования!J97,Минприроды!J97,Минсельхоз!J97,минспорта!J97,минстрой!J97,минтранс!J97,Минтруд!J97,Минфин!J97,минэк!J97,минюст!J97,ЦИК!J97,Минздрав!J97)</f>
        <v>0</v>
      </c>
      <c r="K97" s="250">
        <f>SUM('АГ ЧР'!K97,'ГК ЧС'!K97,Госветслужба!K97,Госжилинспекция!K97,Госкомимущество!K97,Гостехнадзор!K97,ГС!K97,'гс по тарифам'!K97,КСП!K97,мининформ!K97,минкультуры!K97,Минобразования!K97,Минприроды!K97,Минсельхоз!K97,минспорта!K97,минстрой!K97,минтранс!K97,Минтруд!K97,Минфин!K97,минэк!K97,минюст!K97,ЦИК!K97,Минздрав!K97)</f>
        <v>0</v>
      </c>
    </row>
    <row r="98" spans="1:13" ht="40.200000000000003" thickBot="1" x14ac:dyDescent="0.35">
      <c r="A98" s="10" t="s">
        <v>99</v>
      </c>
      <c r="B98" s="8">
        <v>4.202</v>
      </c>
      <c r="C98" s="251">
        <f t="shared" ref="C98:C99" si="4">SUM(D98:K98)</f>
        <v>48</v>
      </c>
      <c r="D98" s="250">
        <f>SUM('АГ ЧР'!D98,'ГК ЧС'!D98,Госветслужба!D98,Госжилинспекция!D98,Госкомимущество!D98,Гостехнадзор!D98,ГС!D98,'гс по тарифам'!D98,КСП!D98,мининформ!D98,минкультуры!D98,Минобразования!D98,Минприроды!D98,Минсельхоз!D98,минспорта!D98,минстрой!D98,минтранс!D98,Минтруд!D98,Минфин!D98,минэк!D98,минюст!D98,ЦИК!D98,Минздрав!D98)</f>
        <v>0</v>
      </c>
      <c r="E98" s="250">
        <f>SUM('АГ ЧР'!E98,'ГК ЧС'!E98,Госветслужба!E98,Госжилинспекция!E98,Госкомимущество!E98,Гостехнадзор!E98,ГС!E98,'гс по тарифам'!E98,КСП!E98,мининформ!E98,минкультуры!E98,Минобразования!E98,Минприроды!E98,Минсельхоз!E98,минспорта!E98,минстрой!E98,минтранс!E98,Минтруд!E98,Минфин!E98,минэк!E98,минюст!E98,ЦИК!E98,Минздрав!E98)</f>
        <v>0</v>
      </c>
      <c r="F98" s="250">
        <f>SUM('АГ ЧР'!F98,'ГК ЧС'!F98,Госветслужба!F98,Госжилинспекция!F98,Госкомимущество!F98,Гостехнадзор!F98,ГС!F98,'гс по тарифам'!F98,КСП!F98,мининформ!F98,минкультуры!F98,Минобразования!F98,Минприроды!F98,Минсельхоз!F98,минспорта!F98,минстрой!F98,минтранс!F98,Минтруд!F98,Минфин!F98,минэк!F98,минюст!F98,ЦИК!F98,Минздрав!F98)</f>
        <v>0</v>
      </c>
      <c r="G98" s="250">
        <f>SUM('АГ ЧР'!G98,'ГК ЧС'!G98,Госветслужба!G98,Госжилинспекция!G98,Госкомимущество!G98,Гостехнадзор!G98,ГС!G98,'гс по тарифам'!G98,КСП!G98,мининформ!G98,минкультуры!G98,Минобразования!G98,Минприроды!G98,Минсельхоз!G98,минспорта!G98,минстрой!G98,минтранс!G98,Минтруд!G98,Минфин!G98,минэк!G98,минюст!G98,ЦИК!G98,Минздрав!G98)</f>
        <v>18</v>
      </c>
      <c r="H98" s="250">
        <f>SUM('АГ ЧР'!H98,'ГК ЧС'!H98,Госветслужба!H98,Госжилинспекция!H98,Госкомимущество!H98,Гостехнадзор!H98,ГС!H98,'гс по тарифам'!H98,КСП!H98,мининформ!H98,минкультуры!H98,Минобразования!H98,Минприроды!H98,Минсельхоз!H98,минспорта!H98,минстрой!H98,минтранс!H98,Минтруд!H98,Минфин!H98,минэк!H98,минюст!H98,ЦИК!H98,Минздрав!H98)</f>
        <v>30</v>
      </c>
      <c r="I98" s="250">
        <f>SUM('АГ ЧР'!I98,'ГК ЧС'!I98,Госветслужба!I98,Госжилинспекция!I98,Госкомимущество!I98,Гостехнадзор!I98,ГС!I98,'гс по тарифам'!I98,КСП!I98,мининформ!I98,минкультуры!I98,Минобразования!I98,Минприроды!I98,Минсельхоз!I98,минспорта!I98,минстрой!I98,минтранс!I98,Минтруд!I98,Минфин!I98,минэк!I98,минюст!I98,ЦИК!I98,Минздрав!I98)</f>
        <v>0</v>
      </c>
      <c r="J98" s="250">
        <f>SUM('АГ ЧР'!J98,'ГК ЧС'!J98,Госветслужба!J98,Госжилинспекция!J98,Госкомимущество!J98,Гостехнадзор!J98,ГС!J98,'гс по тарифам'!J98,КСП!J98,мининформ!J98,минкультуры!J98,Минобразования!J98,Минприроды!J98,Минсельхоз!J98,минспорта!J98,минстрой!J98,минтранс!J98,Минтруд!J98,Минфин!J98,минэк!J98,минюст!J98,ЦИК!J98,Минздрав!J98)</f>
        <v>0</v>
      </c>
      <c r="K98" s="250">
        <f>SUM('АГ ЧР'!K98,'ГК ЧС'!K98,Госветслужба!K98,Госжилинспекция!K98,Госкомимущество!K98,Гостехнадзор!K98,ГС!K98,'гс по тарифам'!K98,КСП!K98,мининформ!K98,минкультуры!K98,Минобразования!K98,Минприроды!K98,Минсельхоз!K98,минспорта!K98,минстрой!K98,минтранс!K98,Минтруд!K98,Минфин!K98,минэк!K98,минюст!K98,ЦИК!K98,Минздрав!K98)</f>
        <v>0</v>
      </c>
    </row>
    <row r="99" spans="1:13" ht="53.4" thickBot="1" x14ac:dyDescent="0.35">
      <c r="A99" s="10" t="s">
        <v>100</v>
      </c>
      <c r="B99" s="8">
        <v>4.2030000000000003</v>
      </c>
      <c r="C99" s="251">
        <f t="shared" si="4"/>
        <v>2</v>
      </c>
      <c r="D99" s="250">
        <f>SUM('АГ ЧР'!D99,'ГК ЧС'!D99,Госветслужба!D99,Госжилинспекция!D99,Госкомимущество!D99,Гостехнадзор!D99,ГС!D99,'гс по тарифам'!D99,КСП!D99,мининформ!D99,минкультуры!D99,Минобразования!D99,Минприроды!D99,Минсельхоз!D99,минспорта!D99,минстрой!D99,минтранс!D99,Минтруд!D99,Минфин!D99,минэк!D99,минюст!D99,ЦИК!D99,Минздрав!D99)</f>
        <v>0</v>
      </c>
      <c r="E99" s="250">
        <f>SUM('АГ ЧР'!E99,'ГК ЧС'!E99,Госветслужба!E99,Госжилинспекция!E99,Госкомимущество!E99,Гостехнадзор!E99,ГС!E99,'гс по тарифам'!E99,КСП!E99,мининформ!E99,минкультуры!E99,Минобразования!E99,Минприроды!E99,Минсельхоз!E99,минспорта!E99,минстрой!E99,минтранс!E99,Минтруд!E99,Минфин!E99,минэк!E99,минюст!E99,ЦИК!E99,Минздрав!E99)</f>
        <v>0</v>
      </c>
      <c r="F99" s="250">
        <f>SUM('АГ ЧР'!F99,'ГК ЧС'!F99,Госветслужба!F99,Госжилинспекция!F99,Госкомимущество!F99,Гостехнадзор!F99,ГС!F99,'гс по тарифам'!F99,КСП!F99,мининформ!F99,минкультуры!F99,Минобразования!F99,Минприроды!F99,Минсельхоз!F99,минспорта!F99,минстрой!F99,минтранс!F99,Минтруд!F99,Минфин!F99,минэк!F99,минюст!F99,ЦИК!F99,Минздрав!F99)</f>
        <v>0</v>
      </c>
      <c r="G99" s="250">
        <f>SUM('АГ ЧР'!G99,'ГК ЧС'!G99,Госветслужба!G99,Госжилинспекция!G99,Госкомимущество!G99,Гостехнадзор!G99,ГС!G99,'гс по тарифам'!G99,КСП!G99,мининформ!G99,минкультуры!G99,Минобразования!G99,Минприроды!G99,Минсельхоз!G99,минспорта!G99,минстрой!G99,минтранс!G99,Минтруд!G99,Минфин!G99,минэк!G99,минюст!G99,ЦИК!G99,Минздрав!G99)</f>
        <v>1</v>
      </c>
      <c r="H99" s="250">
        <f>SUM('АГ ЧР'!H99,'ГК ЧС'!H99,Госветслужба!H99,Госжилинспекция!H99,Госкомимущество!H99,Гостехнадзор!H99,ГС!H99,'гс по тарифам'!H99,КСП!H99,мининформ!H99,минкультуры!H99,Минобразования!H99,Минприроды!H99,Минсельхоз!H99,минспорта!H99,минстрой!H99,минтранс!H99,Минтруд!H99,Минфин!H99,минэк!H99,минюст!H99,ЦИК!H99,Минздрав!H99)</f>
        <v>1</v>
      </c>
      <c r="I99" s="250">
        <f>SUM('АГ ЧР'!I99,'ГК ЧС'!I99,Госветслужба!I99,Госжилинспекция!I99,Госкомимущество!I99,Гостехнадзор!I99,ГС!I99,'гс по тарифам'!I99,КСП!I99,мининформ!I99,минкультуры!I99,Минобразования!I99,Минприроды!I99,Минсельхоз!I99,минспорта!I99,минстрой!I99,минтранс!I99,Минтруд!I99,Минфин!I99,минэк!I99,минюст!I99,ЦИК!I99,Минздрав!I99)</f>
        <v>0</v>
      </c>
      <c r="J99" s="250">
        <f>SUM('АГ ЧР'!J99,'ГК ЧС'!J99,Госветслужба!J99,Госжилинспекция!J99,Госкомимущество!J99,Гостехнадзор!J99,ГС!J99,'гс по тарифам'!J99,КСП!J99,мининформ!J99,минкультуры!J99,Минобразования!J99,Минприроды!J99,Минсельхоз!J99,минспорта!J99,минстрой!J99,минтранс!J99,Минтруд!J99,Минфин!J99,минэк!J99,минюст!J99,ЦИК!J99,Минздрав!J99)</f>
        <v>0</v>
      </c>
      <c r="K99" s="250">
        <f>SUM('АГ ЧР'!K99,'ГК ЧС'!K99,Госветслужба!K99,Госжилинспекция!K99,Госкомимущество!K99,Гостехнадзор!K99,ГС!K99,'гс по тарифам'!K99,КСП!K99,мининформ!K99,минкультуры!K99,Минобразования!K99,Минприроды!K99,Минсельхоз!K99,минспорта!K99,минстрой!K99,минтранс!K99,Минтруд!K99,Минфин!K99,минэк!K99,минюст!K99,ЦИК!K99,Минздрав!K99)</f>
        <v>0</v>
      </c>
    </row>
    <row r="100" spans="1:13" x14ac:dyDescent="0.3">
      <c r="A100" s="279" t="s">
        <v>101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3" ht="15" thickBot="1" x14ac:dyDescent="0.35">
      <c r="A101" s="282" t="s">
        <v>102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3" ht="15" thickBot="1" x14ac:dyDescent="0.35">
      <c r="A102" s="10" t="s">
        <v>103</v>
      </c>
      <c r="B102" s="8">
        <v>4.3010000000000002</v>
      </c>
      <c r="C102" s="163">
        <f>SUM(D102:K102)</f>
        <v>0</v>
      </c>
      <c r="D102" s="163">
        <f>SUM('АГ ЧР'!D102,'ГК ЧС'!D102,Госветслужба!D102,Госжилинспекция!D102,Госкомимущество!D102,Гостехнадзор!D102,ГС!D102,'гс по тарифам'!D102,КСП!D102,мининформ!D102,минкультуры!D102,Минобразования!D102,Минприроды!D102,Минсельхоз!D102,минспорта!D102,минстрой!D102,минтранс!D102,Минтруд!D102,Минфин!D102,минэк!D102,минюст!D102,ЦИК!D102,Минздрав!D102)</f>
        <v>0</v>
      </c>
      <c r="E102" s="163">
        <f>SUM('АГ ЧР'!E102,'ГК ЧС'!E102,Госветслужба!E102,Госжилинспекция!E102,Госкомимущество!E102,Гостехнадзор!E102,ГС!E102,'гс по тарифам'!E102,КСП!E102,мининформ!E102,минкультуры!E102,Минобразования!E102,Минприроды!E102,Минсельхоз!E102,минспорта!E102,минстрой!E102,минтранс!E102,Минтруд!E102,Минфин!E102,минэк!E102,минюст!E102,ЦИК!E102,Минздрав!E102)</f>
        <v>0</v>
      </c>
      <c r="F102" s="163">
        <f>SUM('АГ ЧР'!F102,'ГК ЧС'!F102,Госветслужба!F102,Госжилинспекция!F102,Госкомимущество!F102,Гостехнадзор!F102,ГС!F102,'гс по тарифам'!F102,КСП!F102,мининформ!F102,минкультуры!F102,Минобразования!F102,Минприроды!F102,Минсельхоз!F102,минспорта!F102,минстрой!F102,минтранс!F102,Минтруд!F102,Минфин!F102,минэк!F102,минюст!F102,ЦИК!F102,Минздрав!F102)</f>
        <v>0</v>
      </c>
      <c r="G102" s="163">
        <f>SUM('АГ ЧР'!G102,'ГК ЧС'!G102,Госветслужба!G102,Госжилинспекция!G102,Госкомимущество!G102,Гостехнадзор!G102,ГС!G102,'гс по тарифам'!G102,КСП!G102,мининформ!G102,минкультуры!G102,Минобразования!G102,Минприроды!G102,Минсельхоз!G102,минспорта!G102,минстрой!G102,минтранс!G102,Минтруд!G102,Минфин!G102,минэк!G102,минюст!G102,ЦИК!G102,Минздрав!G102)</f>
        <v>0</v>
      </c>
      <c r="H102" s="163">
        <f>SUM('АГ ЧР'!H102,'ГК ЧС'!H102,Госветслужба!H102,Госжилинспекция!H102,Госкомимущество!H102,Гостехнадзор!H102,ГС!H102,'гс по тарифам'!H102,КСП!H102,мининформ!H102,минкультуры!H102,Минобразования!H102,Минприроды!H102,Минсельхоз!H102,минспорта!H102,минстрой!H102,минтранс!H102,Минтруд!H102,Минфин!H102,минэк!H102,минюст!H102,ЦИК!H102,Минздрав!H102)</f>
        <v>0</v>
      </c>
      <c r="I102" s="163">
        <f>SUM('АГ ЧР'!I102,'ГК ЧС'!I102,Госветслужба!I102,Госжилинспекция!I102,Госкомимущество!I102,Гостехнадзор!I102,ГС!I102,'гс по тарифам'!I102,КСП!I102,мининформ!I102,минкультуры!I102,Минобразования!I102,Минприроды!I102,Минсельхоз!I102,минспорта!I102,минстрой!I102,минтранс!I102,Минтруд!I102,Минфин!I102,минэк!I102,минюст!I102,ЦИК!I102,Минздрав!I102)</f>
        <v>0</v>
      </c>
      <c r="J102" s="163">
        <f>SUM('АГ ЧР'!J102,'ГК ЧС'!J102,Госветслужба!J102,Госжилинспекция!J102,Госкомимущество!J102,Гостехнадзор!J102,ГС!J102,'гс по тарифам'!J102,КСП!J102,мининформ!J102,минкультуры!J102,Минобразования!J102,Минприроды!J102,Минсельхоз!J102,минспорта!J102,минстрой!J102,минтранс!J102,Минтруд!J102,Минфин!J102,минэк!J102,минюст!J102,ЦИК!J102,Минздрав!J102)</f>
        <v>0</v>
      </c>
      <c r="K102" s="163">
        <f>SUM('АГ ЧР'!K102,'ГК ЧС'!K102,Госветслужба!K102,Госжилинспекция!K102,Госкомимущество!K102,Гостехнадзор!K102,ГС!K102,'гс по тарифам'!K102,КСП!K102,мининформ!K102,минкультуры!K102,Минобразования!K102,Минприроды!K102,Минсельхоз!K102,минспорта!K102,минстрой!K102,минтранс!K102,Минтруд!K102,Минфин!K102,минэк!K102,минюст!K102,ЦИК!K102,Минздрав!K102)</f>
        <v>0</v>
      </c>
    </row>
    <row r="103" spans="1:13" ht="43.8" thickBot="1" x14ac:dyDescent="0.35">
      <c r="A103" s="16" t="s">
        <v>104</v>
      </c>
      <c r="B103" s="8">
        <v>4.3019999999999996</v>
      </c>
      <c r="C103" s="163">
        <f t="shared" ref="C103:C111" si="5">SUM(D103:K103)</f>
        <v>0</v>
      </c>
      <c r="D103" s="154">
        <f>SUM('АГ ЧР'!D103,'ГК ЧС'!D103,Госветслужба!D103,Госжилинспекция!D103,Госкомимущество!D103,Гостехнадзор!D103,ГС!D103,'гс по тарифам'!D103,КСП!D103,мининформ!D103,минкультуры!D103,Минобразования!D103,Минприроды!D103,Минсельхоз!D103,минспорта!D103,минстрой!D103,минтранс!D103,Минтруд!D103,Минфин!D103,минэк!D103,минюст!D103,ЦИК!D103,Минздрав!D103)</f>
        <v>0</v>
      </c>
      <c r="E103" s="154">
        <f>SUM('АГ ЧР'!E103,'ГК ЧС'!E103,Госветслужба!E103,Госжилинспекция!E103,Госкомимущество!E103,Гостехнадзор!E103,ГС!E103,'гс по тарифам'!E103,КСП!E103,мининформ!E103,минкультуры!E103,Минобразования!E103,Минприроды!E103,Минсельхоз!E103,минспорта!E103,минстрой!E103,минтранс!E103,Минтруд!E103,Минфин!E103,минэк!E103,минюст!E103,ЦИК!E103,Минздрав!E103)</f>
        <v>0</v>
      </c>
      <c r="F103" s="154">
        <f>SUM('АГ ЧР'!F103,'ГК ЧС'!F103,Госветслужба!F103,Госжилинспекция!F103,Госкомимущество!F103,Гостехнадзор!F103,ГС!F103,'гс по тарифам'!F103,КСП!F103,мининформ!F103,минкультуры!F103,Минобразования!F103,Минприроды!F103,Минсельхоз!F103,минспорта!F103,минстрой!F103,минтранс!F103,Минтруд!F103,Минфин!F103,минэк!F103,минюст!F103,ЦИК!F103,Минздрав!F103)</f>
        <v>0</v>
      </c>
      <c r="G103" s="154">
        <f>SUM('АГ ЧР'!G103,'ГК ЧС'!G103,Госветслужба!G103,Госжилинспекция!G103,Госкомимущество!G103,Гостехнадзор!G103,ГС!G103,'гс по тарифам'!G103,КСП!G103,мининформ!G103,минкультуры!G103,Минобразования!G103,Минприроды!G103,Минсельхоз!G103,минспорта!G103,минстрой!G103,минтранс!G103,Минтруд!G103,Минфин!G103,минэк!G103,минюст!G103,ЦИК!G103,Минздрав!G103)</f>
        <v>0</v>
      </c>
      <c r="H103" s="154">
        <f>SUM('АГ ЧР'!H103,'ГК ЧС'!H103,Госветслужба!H103,Госжилинспекция!H103,Госкомимущество!H103,Гостехнадзор!H103,ГС!H103,'гс по тарифам'!H103,КСП!H103,мининформ!H103,минкультуры!H103,Минобразования!H103,Минприроды!H103,Минсельхоз!H103,минспорта!H103,минстрой!H103,минтранс!H103,Минтруд!H103,Минфин!H103,минэк!H103,минюст!H103,ЦИК!H103,Минздрав!H103)</f>
        <v>0</v>
      </c>
      <c r="I103" s="154">
        <f>SUM('АГ ЧР'!I103,'ГК ЧС'!I103,Госветслужба!I103,Госжилинспекция!I103,Госкомимущество!I103,Гостехнадзор!I103,ГС!I103,'гс по тарифам'!I103,КСП!I103,мининформ!I103,минкультуры!I103,Минобразования!I103,Минприроды!I103,Минсельхоз!I103,минспорта!I103,минстрой!I103,минтранс!I103,Минтруд!I103,Минфин!I103,минэк!I103,минюст!I103,ЦИК!I103,Минздрав!I103)</f>
        <v>0</v>
      </c>
      <c r="J103" s="154">
        <f>SUM('АГ ЧР'!J103,'ГК ЧС'!J103,Госветслужба!J103,Госжилинспекция!J103,Госкомимущество!J103,Гостехнадзор!J103,ГС!J103,'гс по тарифам'!J103,КСП!J103,мининформ!J103,минкультуры!J103,Минобразования!J103,Минприроды!J103,Минсельхоз!J103,минспорта!J103,минстрой!J103,минтранс!J103,Минтруд!J103,Минфин!J103,минэк!J103,минюст!J103,ЦИК!J103,Минздрав!J103)</f>
        <v>0</v>
      </c>
      <c r="K103" s="154">
        <f>SUM('АГ ЧР'!K103,'ГК ЧС'!K103,Госветслужба!K103,Госжилинспекция!K103,Госкомимущество!K103,Гостехнадзор!K103,ГС!K103,'гс по тарифам'!K103,КСП!K103,мининформ!K103,минкультуры!K103,Минобразования!K103,Минприроды!K103,Минсельхоз!K103,минспорта!K103,минстрой!K103,минтранс!K103,Минтруд!K103,Минфин!K103,минэк!K103,минюст!K103,ЦИК!K103,Минздрав!K103)</f>
        <v>0</v>
      </c>
    </row>
    <row r="104" spans="1:13" ht="53.4" thickBot="1" x14ac:dyDescent="0.35">
      <c r="A104" s="10" t="s">
        <v>105</v>
      </c>
      <c r="B104" s="8">
        <v>4.3029999999999999</v>
      </c>
      <c r="C104" s="163">
        <f t="shared" si="5"/>
        <v>480765.92800999997</v>
      </c>
      <c r="D104" s="154">
        <f>SUM('АГ ЧР'!D104,'ГК ЧС'!D104,Госветслужба!D104,Госжилинспекция!D104,Госкомимущество!D104,Гостехнадзор!D104,ГС!D104,'гс по тарифам'!D104,КСП!D104,мининформ!D104,минкультуры!D104,Минобразования!D104,Минприроды!D104,Минсельхоз!D104,минспорта!D104,минстрой!D104,минтранс!D104,Минтруд!D104,Минфин!D104,минэк!D104,минюст!D104,ЦИК!D104,Минздрав!D104)</f>
        <v>41.16</v>
      </c>
      <c r="E104" s="154">
        <f>SUM('АГ ЧР'!E104,'ГК ЧС'!E104,Госветслужба!E104,Госжилинспекция!E104,Госкомимущество!E104,Гостехнадзор!E104,ГС!E104,'гс по тарифам'!E104,КСП!E104,мининформ!E104,минкультуры!E104,Минобразования!E104,Минприроды!E104,Минсельхоз!E104,минспорта!E104,минстрой!E104,минтранс!E104,Минтруд!E104,Минфин!E104,минэк!E104,минюст!E104,ЦИК!E104,Минздрав!E104)</f>
        <v>0</v>
      </c>
      <c r="F104" s="154">
        <f>SUM('АГ ЧР'!F104,'ГК ЧС'!F104,Госветслужба!F104,Госжилинспекция!F104,Госкомимущество!F104,Гостехнадзор!F104,ГС!F104,'гс по тарифам'!F104,КСП!F104,мининформ!F104,минкультуры!F104,Минобразования!F104,Минприроды!F104,Минсельхоз!F104,минспорта!F104,минстрой!F104,минтранс!F104,Минтруд!F104,Минфин!F104,минэк!F104,минюст!F104,ЦИК!F104,Минздрав!F104)</f>
        <v>0</v>
      </c>
      <c r="G104" s="154">
        <f>SUM('АГ ЧР'!G104,'ГК ЧС'!G104,Госветслужба!G104,Госжилинспекция!G104,Госкомимущество!G104,Гостехнадзор!G104,ГС!G104,'гс по тарифам'!G104,КСП!G104,мининформ!G104,минкультуры!G104,Минобразования!G104,Минприроды!G104,Минсельхоз!G104,минспорта!G104,минстрой!G104,минтранс!G104,Минтруд!G104,Минфин!G104,минэк!G104,минюст!G104,ЦИК!G104,Минздрав!G104)</f>
        <v>410888.65801000001</v>
      </c>
      <c r="H104" s="154">
        <f>SUM('АГ ЧР'!H104,'ГК ЧС'!H104,Госветслужба!H104,Госжилинспекция!H104,Госкомимущество!H104,Гостехнадзор!H104,ГС!H104,'гс по тарифам'!H104,КСП!H104,мининформ!H104,минкультуры!H104,Минобразования!H104,Минприроды!H104,Минсельхоз!H104,минспорта!H104,минстрой!H104,минтранс!H104,Минтруд!H104,Минфин!H104,минэк!H104,минюст!H104,ЦИК!H104,Минздрав!H104)</f>
        <v>69836.11</v>
      </c>
      <c r="I104" s="154">
        <f>SUM('АГ ЧР'!I104,'ГК ЧС'!I104,Госветслужба!I104,Госжилинспекция!I104,Госкомимущество!I104,Гостехнадзор!I104,ГС!I104,'гс по тарифам'!I104,КСП!I104,мининформ!I104,минкультуры!I104,Минобразования!I104,Минприроды!I104,Минсельхоз!I104,минспорта!I104,минстрой!I104,минтранс!I104,Минтруд!I104,Минфин!I104,минэк!I104,минюст!I104,ЦИК!I104,Минздрав!I104)</f>
        <v>0</v>
      </c>
      <c r="J104" s="154">
        <f>SUM('АГ ЧР'!J104,'ГК ЧС'!J104,Госветслужба!J104,Госжилинспекция!J104,Госкомимущество!J104,Гостехнадзор!J104,ГС!J104,'гс по тарифам'!J104,КСП!J104,мининформ!J104,минкультуры!J104,Минобразования!J104,Минприроды!J104,Минсельхоз!J104,минспорта!J104,минстрой!J104,минтранс!J104,Минтруд!J104,Минфин!J104,минэк!J104,минюст!J104,ЦИК!J104,Минздрав!J104)</f>
        <v>0</v>
      </c>
      <c r="K104" s="154">
        <f>SUM('АГ ЧР'!K104,'ГК ЧС'!K104,Госветслужба!K104,Госжилинспекция!K104,Госкомимущество!K104,Гостехнадзор!K104,ГС!K104,'гс по тарифам'!K104,КСП!K104,мининформ!K104,минкультуры!K104,Минобразования!K104,Минприроды!K104,Минсельхоз!K104,минспорта!K104,минстрой!K104,минтранс!K104,Минтруд!K104,Минфин!K104,минэк!K104,минюст!K104,ЦИК!K104,Минздрав!K104)</f>
        <v>0</v>
      </c>
      <c r="L104" s="259"/>
    </row>
    <row r="105" spans="1:13" ht="66.599999999999994" thickBot="1" x14ac:dyDescent="0.35">
      <c r="A105" s="10" t="s">
        <v>106</v>
      </c>
      <c r="B105" s="8">
        <v>4.3040000000000003</v>
      </c>
      <c r="C105" s="163">
        <f t="shared" si="5"/>
        <v>29097.74267</v>
      </c>
      <c r="D105" s="154">
        <f>SUM('АГ ЧР'!D105,'ГК ЧС'!D105,Госветслужба!D105,Госжилинспекция!D105,Госкомимущество!D105,Гостехнадзор!D105,ГС!D105,'гс по тарифам'!D105,КСП!D105,мининформ!D105,минкультуры!D105,Минобразования!D105,Минприроды!D105,Минсельхоз!D105,минспорта!D105,минстрой!D105,минтранс!D105,Минтруд!D105,Минфин!D105,минэк!D105,минюст!D105,ЦИК!D105,Минздрав!D105)</f>
        <v>0</v>
      </c>
      <c r="E105" s="154">
        <f>SUM('АГ ЧР'!E105,'ГК ЧС'!E105,Госветслужба!E105,Госжилинспекция!E105,Госкомимущество!E105,Гостехнадзор!E105,ГС!E105,'гс по тарифам'!E105,КСП!E105,мининформ!E105,минкультуры!E105,Минобразования!E105,Минприроды!E105,Минсельхоз!E105,минспорта!E105,минстрой!E105,минтранс!E105,Минтруд!E105,Минфин!E105,минэк!E105,минюст!E105,ЦИК!E105,Минздрав!E105)</f>
        <v>0</v>
      </c>
      <c r="F105" s="154">
        <f>SUM('АГ ЧР'!F105,'ГК ЧС'!F105,Госветслужба!F105,Госжилинспекция!F105,Госкомимущество!F105,Гостехнадзор!F105,ГС!F105,'гс по тарифам'!F105,КСП!F105,мининформ!F105,минкультуры!F105,Минобразования!F105,Минприроды!F105,Минсельхоз!F105,минспорта!F105,минстрой!F105,минтранс!F105,Минтруд!F105,Минфин!F105,минэк!F105,минюст!F105,ЦИК!F105,Минздрав!F105)</f>
        <v>0</v>
      </c>
      <c r="G105" s="154">
        <f>SUM('АГ ЧР'!G105,'ГК ЧС'!G105,Госветслужба!G105,Госжилинспекция!G105,Госкомимущество!G105,Гостехнадзор!G105,ГС!G105,'гс по тарифам'!G105,КСП!G105,мининформ!G105,минкультуры!G105,Минобразования!G105,Минприроды!G105,Минсельхоз!G105,минспорта!G105,минстрой!G105,минтранс!G105,Минтруд!G105,Минфин!G105,минэк!G105,минюст!G105,ЦИК!G105,Минздрав!G105)</f>
        <v>28816.44267</v>
      </c>
      <c r="H105" s="154">
        <f>SUM('АГ ЧР'!H105,'ГК ЧС'!H105,Госветслужба!H105,Госжилинспекция!H105,Госкомимущество!H105,Гостехнадзор!H105,ГС!H105,'гс по тарифам'!H105,КСП!H105,мининформ!H105,минкультуры!H105,Минобразования!H105,Минприроды!H105,Минсельхоз!H105,минспорта!H105,минстрой!H105,минтранс!H105,Минтруд!H105,Минфин!H105,минэк!H105,минюст!H105,ЦИК!H105,Минздрав!H105)</f>
        <v>281.3</v>
      </c>
      <c r="I105" s="154">
        <f>SUM('АГ ЧР'!I105,'ГК ЧС'!I105,Госветслужба!I105,Госжилинспекция!I105,Госкомимущество!I105,Гостехнадзор!I105,ГС!I105,'гс по тарифам'!I105,КСП!I105,мининформ!I105,минкультуры!I105,Минобразования!I105,Минприроды!I105,Минсельхоз!I105,минспорта!I105,минстрой!I105,минтранс!I105,Минтруд!I105,Минфин!I105,минэк!I105,минюст!I105,ЦИК!I105,Минздрав!I105)</f>
        <v>0</v>
      </c>
      <c r="J105" s="154">
        <f>SUM('АГ ЧР'!J105,'ГК ЧС'!J105,Госветслужба!J105,Госжилинспекция!J105,Госкомимущество!J105,Гостехнадзор!J105,ГС!J105,'гс по тарифам'!J105,КСП!J105,мининформ!J105,минкультуры!J105,Минобразования!J105,Минприроды!J105,Минсельхоз!J105,минспорта!J105,минстрой!J105,минтранс!J105,Минтруд!J105,Минфин!J105,минэк!J105,минюст!J105,ЦИК!J105,Минздрав!J105)</f>
        <v>0</v>
      </c>
      <c r="K105" s="154">
        <f>SUM('АГ ЧР'!K105,'ГК ЧС'!K105,Госветслужба!K105,Госжилинспекция!K105,Госкомимущество!K105,Гостехнадзор!K105,ГС!K105,'гс по тарифам'!K105,КСП!K105,мининформ!K105,минкультуры!K105,Минобразования!K105,Минприроды!K105,Минсельхоз!K105,минспорта!K105,минстрой!K105,минтранс!K105,Минтруд!K105,Минфин!K105,минэк!K105,минюст!K105,ЦИК!K105,Минздрав!K105)</f>
        <v>0</v>
      </c>
      <c r="L105" s="259"/>
      <c r="M105" s="259"/>
    </row>
    <row r="106" spans="1:13" ht="53.4" thickBot="1" x14ac:dyDescent="0.35">
      <c r="A106" s="10" t="s">
        <v>107</v>
      </c>
      <c r="B106" s="8">
        <v>4.3049999999999997</v>
      </c>
      <c r="C106" s="163">
        <f t="shared" si="5"/>
        <v>339498.86233999999</v>
      </c>
      <c r="D106" s="154">
        <f>SUM('АГ ЧР'!D106,'ГК ЧС'!D106,Госветслужба!D106,Госжилинспекция!D106,Госкомимущество!D106,Гостехнадзор!D106,ГС!D106,'гс по тарифам'!D106,КСП!D106,мининформ!D106,минкультуры!D106,Минобразования!D106,Минприроды!D106,Минсельхоз!D106,минспорта!D106,минстрой!D106,минтранс!D106,Минтруд!D106,Минфин!D106,минэк!D106,минюст!D106,ЦИК!D106,Минздрав!D106)</f>
        <v>40.75</v>
      </c>
      <c r="E106" s="154">
        <f>SUM('АГ ЧР'!E106,'ГК ЧС'!E106,Госветслужба!E106,Госжилинспекция!E106,Госкомимущество!E106,Гостехнадзор!E106,ГС!E106,'гс по тарифам'!E106,КСП!E106,мининформ!E106,минкультуры!E106,Минобразования!E106,Минприроды!E106,Минсельхоз!E106,минспорта!E106,минстрой!E106,минтранс!E106,Минтруд!E106,Минфин!E106,минэк!E106,минюст!E106,ЦИК!E106,Минздрав!E106)</f>
        <v>0</v>
      </c>
      <c r="F106" s="154">
        <f>SUM('АГ ЧР'!F106,'ГК ЧС'!F106,Госветслужба!F106,Госжилинспекция!F106,Госкомимущество!F106,Гостехнадзор!F106,ГС!F106,'гс по тарифам'!F106,КСП!F106,мининформ!F106,минкультуры!F106,Минобразования!F106,Минприроды!F106,Минсельхоз!F106,минспорта!F106,минстрой!F106,минтранс!F106,Минтруд!F106,Минфин!F106,минэк!F106,минюст!F106,ЦИК!F106,Минздрав!F106)</f>
        <v>0</v>
      </c>
      <c r="G106" s="154">
        <f>SUM('АГ ЧР'!G106,'ГК ЧС'!G106,Госветслужба!G106,Госжилинспекция!G106,Госкомимущество!G106,Гостехнадзор!G106,ГС!G106,'гс по тарифам'!G106,КСП!G106,мининформ!G106,минкультуры!G106,Минобразования!G106,Минприроды!G106,Минсельхоз!G106,минспорта!G106,минстрой!G106,минтранс!G106,Минтруд!G106,Минфин!G106,минэк!G106,минюст!G106,ЦИК!G106,Минздрав!G106)</f>
        <v>328931.36233999999</v>
      </c>
      <c r="H106" s="154">
        <f>SUM('АГ ЧР'!H106,'ГК ЧС'!H106,Госветслужба!H106,Госжилинспекция!H106,Госкомимущество!H106,Гостехнадзор!H106,ГС!H106,'гс по тарифам'!H106,КСП!H106,мининформ!H106,минкультуры!H106,Минобразования!H106,Минприроды!H106,Минсельхоз!H106,минспорта!H106,минстрой!H106,минтранс!H106,Минтруд!H106,Минфин!H106,минэк!H106,минюст!H106,ЦИК!H106,Минздрав!H106)</f>
        <v>10526.75</v>
      </c>
      <c r="I106" s="154">
        <f>SUM('АГ ЧР'!I106,'ГК ЧС'!I106,Госветслужба!I106,Госжилинспекция!I106,Госкомимущество!I106,Гостехнадзор!I106,ГС!I106,'гс по тарифам'!I106,КСП!I106,мининформ!I106,минкультуры!I106,Минобразования!I106,Минприроды!I106,Минсельхоз!I106,минспорта!I106,минстрой!I106,минтранс!I106,Минтруд!I106,Минфин!I106,минэк!I106,минюст!I106,ЦИК!I106,Минздрав!I106)</f>
        <v>0</v>
      </c>
      <c r="J106" s="154">
        <f>SUM('АГ ЧР'!J106,'ГК ЧС'!J106,Госветслужба!J106,Госжилинспекция!J106,Госкомимущество!J106,Гостехнадзор!J106,ГС!J106,'гс по тарифам'!J106,КСП!J106,мининформ!J106,минкультуры!J106,Минобразования!J106,Минприроды!J106,Минсельхоз!J106,минспорта!J106,минстрой!J106,минтранс!J106,Минтруд!J106,Минфин!J106,минэк!J106,минюст!J106,ЦИК!J106,Минздрав!J106)</f>
        <v>0</v>
      </c>
      <c r="K106" s="154">
        <f>SUM('АГ ЧР'!K106,'ГК ЧС'!K106,Госветслужба!K106,Госжилинспекция!K106,Госкомимущество!K106,Гостехнадзор!K106,ГС!K106,'гс по тарифам'!K106,КСП!K106,мининформ!K106,минкультуры!K106,Минобразования!K106,Минприроды!K106,Минсельхоз!K106,минспорта!K106,минстрой!K106,минтранс!K106,Минтруд!K106,Минфин!K106,минэк!K106,минюст!K106,ЦИК!K106,Минздрав!K106)</f>
        <v>0</v>
      </c>
      <c r="L106" s="259"/>
      <c r="M106" s="259"/>
    </row>
    <row r="107" spans="1:13" x14ac:dyDescent="0.3">
      <c r="A107" s="17" t="s">
        <v>108</v>
      </c>
      <c r="B107" s="264">
        <v>4.306</v>
      </c>
      <c r="C107" s="417">
        <v>339498.86233999999</v>
      </c>
      <c r="D107" s="419">
        <v>40.75</v>
      </c>
      <c r="E107" s="419"/>
      <c r="F107" s="419"/>
      <c r="G107" s="419">
        <v>328931.36233999999</v>
      </c>
      <c r="H107" s="419">
        <v>10526.75</v>
      </c>
      <c r="I107" s="419"/>
      <c r="J107" s="419"/>
      <c r="K107" s="419"/>
    </row>
    <row r="108" spans="1:13" ht="15" thickBot="1" x14ac:dyDescent="0.35">
      <c r="A108" s="10" t="s">
        <v>109</v>
      </c>
      <c r="B108" s="265"/>
      <c r="C108" s="418"/>
      <c r="D108" s="420"/>
      <c r="E108" s="420"/>
      <c r="F108" s="420"/>
      <c r="G108" s="420"/>
      <c r="H108" s="420"/>
      <c r="I108" s="420"/>
      <c r="J108" s="420"/>
      <c r="K108" s="420"/>
    </row>
    <row r="109" spans="1:13" ht="27" thickBot="1" x14ac:dyDescent="0.35">
      <c r="A109" s="13" t="s">
        <v>110</v>
      </c>
      <c r="B109" s="8">
        <v>4.3070000000000004</v>
      </c>
      <c r="C109" s="163">
        <f t="shared" si="5"/>
        <v>0</v>
      </c>
      <c r="D109" s="154">
        <f>SUM('АГ ЧР'!D109,'ГК ЧС'!D109,Госветслужба!D109,Госжилинспекция!D109,Госкомимущество!D109,Гостехнадзор!D109,ГС!D109,'гс по тарифам'!D109,КСП!D109,мининформ!D109,минкультуры!D109,Минобразования!D109,Минприроды!D109,Минсельхоз!D109,минспорта!D109,минстрой!D109,минтранс!D109,Минтруд!D109,Минфин!D109,минэк!D109,минюст!D109,ЦИК!D109,Минздрав!D109)</f>
        <v>0</v>
      </c>
      <c r="E109" s="154">
        <f>SUM('АГ ЧР'!E109,'ГК ЧС'!E109,Госветслужба!E109,Госжилинспекция!E109,Госкомимущество!E109,Гостехнадзор!E109,ГС!E109,'гс по тарифам'!E109,КСП!E109,мининформ!E109,минкультуры!E109,Минобразования!E109,Минприроды!E109,Минсельхоз!E109,минспорта!E109,минстрой!E109,минтранс!E109,Минтруд!E109,Минфин!E109,минэк!E109,минюст!E109,ЦИК!E109,Минздрав!E109)</f>
        <v>0</v>
      </c>
      <c r="F109" s="154">
        <f>SUM('АГ ЧР'!F109,'ГК ЧС'!F109,Госветслужба!F109,Госжилинспекция!F109,Госкомимущество!F109,Гостехнадзор!F109,ГС!F109,'гс по тарифам'!F109,КСП!F109,мининформ!F109,минкультуры!F109,Минобразования!F109,Минприроды!F109,Минсельхоз!F109,минспорта!F109,минстрой!F109,минтранс!F109,Минтруд!F109,Минфин!F109,минэк!F109,минюст!F109,ЦИК!F109,Минздрав!F109)</f>
        <v>0</v>
      </c>
      <c r="G109" s="154">
        <f>SUM('АГ ЧР'!G109,'ГК ЧС'!G109,Госветслужба!G109,Госжилинспекция!G109,Госкомимущество!G109,Гостехнадзор!G109,ГС!G109,'гс по тарифам'!G109,КСП!G109,мининформ!G109,минкультуры!G109,Минобразования!G109,Минприроды!G109,Минсельхоз!G109,минспорта!G109,минстрой!G109,минтранс!G109,Минтруд!G109,Минфин!G109,минэк!G109,минюст!G109,ЦИК!G109,Минздрав!G109)</f>
        <v>0</v>
      </c>
      <c r="H109" s="154">
        <f>SUM('АГ ЧР'!H109,'ГК ЧС'!H109,Госветслужба!H109,Госжилинспекция!H109,Госкомимущество!H109,Гостехнадзор!H109,ГС!H109,'гс по тарифам'!H109,КСП!H109,мининформ!H109,минкультуры!H109,Минобразования!H109,Минприроды!H109,Минсельхоз!H109,минспорта!H109,минстрой!H109,минтранс!H109,Минтруд!H109,Минфин!H109,минэк!H109,минюст!H109,ЦИК!H109,Минздрав!H109)</f>
        <v>0</v>
      </c>
      <c r="I109" s="154">
        <f>SUM('АГ ЧР'!I109,'ГК ЧС'!I109,Госветслужба!I109,Госжилинспекция!I109,Госкомимущество!I109,Гостехнадзор!I109,ГС!I109,'гс по тарифам'!I109,КСП!I109,мининформ!I109,минкультуры!I109,Минобразования!I109,Минприроды!I109,Минсельхоз!I109,минспорта!I109,минстрой!I109,минтранс!I109,Минтруд!I109,Минфин!I109,минэк!I109,минюст!I109,ЦИК!I109,Минздрав!I109)</f>
        <v>0</v>
      </c>
      <c r="J109" s="154">
        <f>SUM('АГ ЧР'!J109,'ГК ЧС'!J109,Госветслужба!J109,Госжилинспекция!J109,Госкомимущество!J109,Гостехнадзор!J109,ГС!J109,'гс по тарифам'!J109,КСП!J109,мининформ!J109,минкультуры!J109,Минобразования!J109,Минприроды!J109,Минсельхоз!J109,минспорта!J109,минстрой!J109,минтранс!J109,Минтруд!J109,Минфин!J109,минэк!J109,минюст!J109,ЦИК!J109,Минздрав!J109)</f>
        <v>0</v>
      </c>
      <c r="K109" s="154">
        <f>SUM('АГ ЧР'!K109,'ГК ЧС'!K109,Госветслужба!K109,Госжилинспекция!K109,Госкомимущество!K109,Гостехнадзор!K109,ГС!K109,'гс по тарифам'!K109,КСП!K109,мининформ!K109,минкультуры!K109,Минобразования!K109,Минприроды!K109,Минсельхоз!K109,минспорта!K109,минстрой!K109,минтранс!K109,Минтруд!K109,Минфин!K109,минэк!K109,минюст!K109,ЦИК!K109,Минздрав!K109)</f>
        <v>0</v>
      </c>
    </row>
    <row r="110" spans="1:13" ht="79.8" thickBot="1" x14ac:dyDescent="0.35">
      <c r="A110" s="10" t="s">
        <v>111</v>
      </c>
      <c r="B110" s="8">
        <v>4.3079999999999998</v>
      </c>
      <c r="C110" s="163">
        <f t="shared" si="5"/>
        <v>27849.498670000001</v>
      </c>
      <c r="D110" s="154">
        <f>SUM('АГ ЧР'!D110,'ГК ЧС'!D110,Госветслужба!D110,Госжилинспекция!D110,Госкомимущество!D110,Гостехнадзор!D110,ГС!D110,'гс по тарифам'!D110,КСП!D110,мининформ!D110,минкультуры!D110,Минобразования!D110,Минприроды!D110,Минсельхоз!D110,минспорта!D110,минстрой!D110,минтранс!D110,Минтруд!D110,Минфин!D110,минэк!D110,минюст!D110,ЦИК!D110,Минздрав!D110)</f>
        <v>0</v>
      </c>
      <c r="E110" s="154">
        <f>SUM('АГ ЧР'!E110,'ГК ЧС'!E110,Госветслужба!E110,Госжилинспекция!E110,Госкомимущество!E110,Гостехнадзор!E110,ГС!E110,'гс по тарифам'!E110,КСП!E110,мининформ!E110,минкультуры!E110,Минобразования!E110,Минприроды!E110,Минсельхоз!E110,минспорта!E110,минстрой!E110,минтранс!E110,Минтруд!E110,Минфин!E110,минэк!E110,минюст!E110,ЦИК!E110,Минздрав!E110)</f>
        <v>0</v>
      </c>
      <c r="F110" s="154">
        <f>SUM('АГ ЧР'!F110,'ГК ЧС'!F110,Госветслужба!F110,Госжилинспекция!F110,Госкомимущество!F110,Гостехнадзор!F110,ГС!F110,'гс по тарифам'!F110,КСП!F110,мининформ!F110,минкультуры!F110,Минобразования!F110,Минприроды!F110,Минсельхоз!F110,минспорта!F110,минстрой!F110,минтранс!F110,Минтруд!F110,Минфин!F110,минэк!F110,минюст!F110,ЦИК!F110,Минздрав!F110)</f>
        <v>0</v>
      </c>
      <c r="G110" s="154">
        <f>SUM('АГ ЧР'!G110,'ГК ЧС'!G110,Госветслужба!G110,Госжилинспекция!G110,Госкомимущество!G110,Гостехнадзор!G110,ГС!G110,'гс по тарифам'!G110,КСП!G110,мининформ!G110,минкультуры!G110,Минобразования!G110,Минприроды!G110,Минсельхоз!G110,минспорта!G110,минстрой!G110,минтранс!G110,Минтруд!G110,Минфин!G110,минэк!G110,минюст!G110,ЦИК!G110,Минздрав!G110)</f>
        <v>27570.498670000001</v>
      </c>
      <c r="H110" s="154">
        <f>SUM('АГ ЧР'!H110,'ГК ЧС'!H110,Госветслужба!H110,Госжилинспекция!H110,Госкомимущество!H110,Гостехнадзор!H110,ГС!H110,'гс по тарифам'!H110,КСП!H110,мининформ!H110,минкультуры!H110,Минобразования!H110,Минприроды!H110,Минсельхоз!H110,минспорта!H110,минстрой!H110,минтранс!H110,Минтруд!H110,Минфин!H110,минэк!H110,минюст!H110,ЦИК!H110,Минздрав!H110)</f>
        <v>279</v>
      </c>
      <c r="I110" s="154">
        <f>SUM('АГ ЧР'!I110,'ГК ЧС'!I110,Госветслужба!I110,Госжилинспекция!I110,Госкомимущество!I110,Гостехнадзор!I110,ГС!I110,'гс по тарифам'!I110,КСП!I110,мининформ!I110,минкультуры!I110,Минобразования!I110,Минприроды!I110,Минсельхоз!I110,минспорта!I110,минстрой!I110,минтранс!I110,Минтруд!I110,Минфин!I110,минэк!I110,минюст!I110,ЦИК!I110,Минздрав!I110)</f>
        <v>0</v>
      </c>
      <c r="J110" s="154">
        <f>SUM('АГ ЧР'!J110,'ГК ЧС'!J110,Госветслужба!J110,Госжилинспекция!J110,Госкомимущество!J110,Гостехнадзор!J110,ГС!J110,'гс по тарифам'!J110,КСП!J110,мининформ!J110,минкультуры!J110,Минобразования!J110,Минприроды!J110,Минсельхоз!J110,минспорта!J110,минстрой!J110,минтранс!J110,Минтруд!J110,Минфин!J110,минэк!J110,минюст!J110,ЦИК!J110,Минздрав!J110)</f>
        <v>0</v>
      </c>
      <c r="K110" s="154">
        <f>SUM('АГ ЧР'!K110,'ГК ЧС'!K110,Госветслужба!K110,Госжилинспекция!K110,Госкомимущество!K110,Гостехнадзор!K110,ГС!K110,'гс по тарифам'!K110,КСП!K110,мининформ!K110,минкультуры!K110,Минобразования!K110,Минприроды!K110,Минсельхоз!K110,минспорта!K110,минстрой!K110,минтранс!K110,Минтруд!K110,Минфин!K110,минэк!K110,минюст!K110,ЦИК!K110,Минздрав!K110)</f>
        <v>0</v>
      </c>
    </row>
    <row r="111" spans="1:13" ht="79.8" thickBot="1" x14ac:dyDescent="0.35">
      <c r="A111" s="13" t="s">
        <v>112</v>
      </c>
      <c r="B111" s="18">
        <v>4.3090000000000002</v>
      </c>
      <c r="C111" s="163">
        <f t="shared" si="5"/>
        <v>0</v>
      </c>
      <c r="D111" s="154">
        <f>SUM('АГ ЧР'!D111,'ГК ЧС'!D111,Госветслужба!D111,Госжилинспекция!D111,Госкомимущество!D111,Гостехнадзор!D111,ГС!D111,'гс по тарифам'!D111,КСП!D111,мининформ!D111,минкультуры!D111,Минобразования!D111,Минприроды!D111,Минсельхоз!D111,минспорта!D111,минстрой!D111,минтранс!D111,Минтруд!D111,Минфин!D111,минэк!D111,минюст!D111,ЦИК!D111,Минздрав!D111)</f>
        <v>0</v>
      </c>
      <c r="E111" s="154">
        <f>SUM('АГ ЧР'!E111,'ГК ЧС'!E111,Госветслужба!E111,Госжилинспекция!E111,Госкомимущество!E111,Гостехнадзор!E111,ГС!E111,'гс по тарифам'!E111,КСП!E111,мининформ!E111,минкультуры!E111,Минобразования!E111,Минприроды!E111,Минсельхоз!E111,минспорта!E111,минстрой!E111,минтранс!E111,Минтруд!E111,Минфин!E111,минэк!E111,минюст!E111,ЦИК!E111,Минздрав!E111)</f>
        <v>0</v>
      </c>
      <c r="F111" s="154">
        <f>SUM('АГ ЧР'!F111,'ГК ЧС'!F111,Госветслужба!F111,Госжилинспекция!F111,Госкомимущество!F111,Гостехнадзор!F111,ГС!F111,'гс по тарифам'!F111,КСП!F111,мининформ!F111,минкультуры!F111,Минобразования!F111,Минприроды!F111,Минсельхоз!F111,минспорта!F111,минстрой!F111,минтранс!F111,Минтруд!F111,Минфин!F111,минэк!F111,минюст!F111,ЦИК!F111,Минздрав!F111)</f>
        <v>0</v>
      </c>
      <c r="G111" s="154">
        <f>SUM('АГ ЧР'!G111,'ГК ЧС'!G111,Госветслужба!G111,Госжилинспекция!G111,Госкомимущество!G111,Гостехнадзор!G111,ГС!G111,'гс по тарифам'!G111,КСП!G111,мининформ!G111,минкультуры!G111,Минобразования!G111,Минприроды!G111,Минсельхоз!G111,минспорта!G111,минстрой!G111,минтранс!G111,Минтруд!G111,Минфин!G111,минэк!G111,минюст!G111,ЦИК!G111,Минздрав!G111)</f>
        <v>0</v>
      </c>
      <c r="H111" s="154">
        <f>SUM('АГ ЧР'!H111,'ГК ЧС'!H111,Госветслужба!H111,Госжилинспекция!H111,Госкомимущество!H111,Гостехнадзор!H111,ГС!H111,'гс по тарифам'!H111,КСП!H111,мининформ!H111,минкультуры!H111,Минобразования!H111,Минприроды!H111,Минсельхоз!H111,минспорта!H111,минстрой!H111,минтранс!H111,Минтруд!H111,Минфин!H111,минэк!H111,минюст!H111,ЦИК!H111,Минздрав!H111)</f>
        <v>0</v>
      </c>
      <c r="I111" s="154">
        <f>SUM('АГ ЧР'!I111,'ГК ЧС'!I111,Госветслужба!I111,Госжилинспекция!I111,Госкомимущество!I111,Гостехнадзор!I111,ГС!I111,'гс по тарифам'!I111,КСП!I111,мининформ!I111,минкультуры!I111,Минобразования!I111,Минприроды!I111,Минсельхоз!I111,минспорта!I111,минстрой!I111,минтранс!I111,Минтруд!I111,Минфин!I111,минэк!I111,минюст!I111,ЦИК!I111,Минздрав!I111)</f>
        <v>0</v>
      </c>
      <c r="J111" s="154">
        <f>SUM('АГ ЧР'!J111,'ГК ЧС'!J111,Госветслужба!J111,Госжилинспекция!J111,Госкомимущество!J111,Гостехнадзор!J111,ГС!J111,'гс по тарифам'!J111,КСП!J111,мининформ!J111,минкультуры!J111,Минобразования!J111,Минприроды!J111,Минсельхоз!J111,минспорта!J111,минстрой!J111,минтранс!J111,Минтруд!J111,Минфин!J111,минэк!J111,минюст!J111,ЦИК!J111,Минздрав!J111)</f>
        <v>0</v>
      </c>
      <c r="K111" s="154">
        <f>SUM('АГ ЧР'!K111,'ГК ЧС'!K111,Госветслужба!K111,Госжилинспекция!K111,Госкомимущество!K111,Гостехнадзор!K111,ГС!K111,'гс по тарифам'!K111,КСП!K111,мининформ!K111,минкультуры!K111,Минобразования!K111,Минприроды!K111,Минсельхоз!K111,минспорта!K111,минстрой!K111,минтранс!K111,Минтруд!K111,Минфин!K111,минэк!K111,минюст!K111,ЦИК!K111,Минздрав!K111)</f>
        <v>0</v>
      </c>
    </row>
    <row r="112" spans="1:13" ht="15.6" x14ac:dyDescent="0.3">
      <c r="A112" s="19"/>
    </row>
    <row r="113" spans="1:5" ht="16.2" thickBot="1" x14ac:dyDescent="0.35">
      <c r="A113" s="288" t="s">
        <v>113</v>
      </c>
      <c r="B113" s="3"/>
      <c r="C113" s="20"/>
      <c r="D113" s="3"/>
      <c r="E113" s="20"/>
    </row>
    <row r="114" spans="1:5" ht="16.2" thickBot="1" x14ac:dyDescent="0.35">
      <c r="A114" s="288"/>
      <c r="B114" s="3"/>
      <c r="C114" s="20"/>
      <c r="D114" s="3"/>
      <c r="E114" s="20"/>
    </row>
    <row r="115" spans="1:5" ht="15.6" x14ac:dyDescent="0.3">
      <c r="A115" s="3"/>
      <c r="B115" s="21"/>
      <c r="C115" s="21" t="s">
        <v>114</v>
      </c>
      <c r="D115" s="21"/>
      <c r="E115" s="21" t="s">
        <v>115</v>
      </c>
    </row>
    <row r="116" spans="1:5" ht="15.6" x14ac:dyDescent="0.3">
      <c r="A116" s="3"/>
      <c r="B116" s="21"/>
      <c r="C116" s="21"/>
      <c r="D116" s="21"/>
      <c r="E116" s="21"/>
    </row>
    <row r="117" spans="1:5" ht="16.2" thickBot="1" x14ac:dyDescent="0.35">
      <c r="A117" s="3"/>
      <c r="B117" s="21"/>
      <c r="C117" s="21"/>
      <c r="D117" s="21"/>
      <c r="E117" s="22"/>
    </row>
    <row r="118" spans="1:5" ht="15.6" x14ac:dyDescent="0.3">
      <c r="A118" s="3"/>
      <c r="B118" s="21"/>
      <c r="C118" s="21"/>
      <c r="D118" s="21"/>
      <c r="E118" s="21" t="s">
        <v>116</v>
      </c>
    </row>
    <row r="119" spans="1:5" ht="15.6" x14ac:dyDescent="0.3">
      <c r="A119" s="19"/>
    </row>
    <row r="120" spans="1:5" ht="31.2" x14ac:dyDescent="0.3">
      <c r="A120" s="1" t="s">
        <v>117</v>
      </c>
    </row>
    <row r="121" spans="1:5" ht="15.6" x14ac:dyDescent="0.3">
      <c r="A121" s="1" t="s">
        <v>118</v>
      </c>
    </row>
    <row r="122" spans="1:5" ht="31.2" x14ac:dyDescent="0.3">
      <c r="A122" s="1" t="s">
        <v>119</v>
      </c>
    </row>
    <row r="124" spans="1:5" ht="15.6" x14ac:dyDescent="0.3">
      <c r="A124" s="19"/>
    </row>
  </sheetData>
  <mergeCells count="44">
    <mergeCell ref="A17:A19"/>
    <mergeCell ref="B17:B19"/>
    <mergeCell ref="D17:K17"/>
    <mergeCell ref="D18:F18"/>
    <mergeCell ref="G18:G19"/>
    <mergeCell ref="H18:H19"/>
    <mergeCell ref="I18:I19"/>
    <mergeCell ref="J18:K18"/>
    <mergeCell ref="A48:K48"/>
    <mergeCell ref="B55:B56"/>
    <mergeCell ref="B42:B43"/>
    <mergeCell ref="A21:K21"/>
    <mergeCell ref="A22:K22"/>
    <mergeCell ref="B37:B38"/>
    <mergeCell ref="A101:K101"/>
    <mergeCell ref="B107:B108"/>
    <mergeCell ref="A65:K65"/>
    <mergeCell ref="A66:K66"/>
    <mergeCell ref="B59:B60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A113:A114"/>
    <mergeCell ref="A2:K2"/>
    <mergeCell ref="A1:K1"/>
    <mergeCell ref="A5:K5"/>
    <mergeCell ref="A6:K6"/>
    <mergeCell ref="A7:K7"/>
    <mergeCell ref="A3:K3"/>
    <mergeCell ref="A8:K8"/>
    <mergeCell ref="A9:K9"/>
    <mergeCell ref="A16:K16"/>
    <mergeCell ref="A91:K91"/>
    <mergeCell ref="A96:K96"/>
    <mergeCell ref="A90:K90"/>
    <mergeCell ref="B85:B86"/>
    <mergeCell ref="B80:B81"/>
    <mergeCell ref="A100:K100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4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35"/>
  <sheetViews>
    <sheetView showZeros="0" view="pageBreakPreview" topLeftCell="A7" zoomScaleNormal="90" zoomScaleSheetLayoutView="100" workbookViewId="0">
      <selection activeCell="C13" sqref="C13"/>
    </sheetView>
  </sheetViews>
  <sheetFormatPr defaultColWidth="9.109375" defaultRowHeight="13.2" x14ac:dyDescent="0.25"/>
  <cols>
    <col min="1" max="1" width="5" style="167" customWidth="1"/>
    <col min="2" max="2" width="28.6640625" style="167" customWidth="1"/>
    <col min="3" max="3" width="14.88671875" style="167" customWidth="1"/>
    <col min="4" max="4" width="15.5546875" style="167" customWidth="1"/>
    <col min="5" max="5" width="0.109375" style="167" customWidth="1"/>
    <col min="6" max="6" width="16.33203125" style="167" customWidth="1"/>
    <col min="7" max="7" width="13.6640625" style="167" customWidth="1"/>
    <col min="8" max="8" width="9.109375" style="167"/>
    <col min="9" max="9" width="15" style="167" customWidth="1"/>
    <col min="10" max="10" width="13.33203125" style="167" customWidth="1"/>
    <col min="11" max="11" width="9.109375" style="167"/>
    <col min="12" max="13" width="13.33203125" style="167" customWidth="1"/>
    <col min="14" max="16384" width="9.109375" style="167"/>
  </cols>
  <sheetData>
    <row r="1" spans="1:13" ht="15.6" x14ac:dyDescent="0.3">
      <c r="F1" s="421" t="s">
        <v>360</v>
      </c>
      <c r="G1" s="421"/>
    </row>
    <row r="2" spans="1:13" x14ac:dyDescent="0.25">
      <c r="A2" s="422" t="s">
        <v>361</v>
      </c>
      <c r="B2" s="422"/>
      <c r="C2" s="422"/>
      <c r="D2" s="422"/>
      <c r="E2" s="422"/>
      <c r="F2" s="422"/>
      <c r="G2" s="422"/>
    </row>
    <row r="3" spans="1:13" ht="23.25" customHeight="1" x14ac:dyDescent="0.25">
      <c r="A3" s="423"/>
      <c r="B3" s="423"/>
      <c r="C3" s="423"/>
      <c r="D3" s="423"/>
      <c r="E3" s="423"/>
      <c r="F3" s="423"/>
      <c r="G3" s="423"/>
    </row>
    <row r="4" spans="1:13" ht="15.6" x14ac:dyDescent="0.3">
      <c r="A4" s="424" t="s">
        <v>395</v>
      </c>
      <c r="B4" s="425"/>
      <c r="C4" s="425"/>
      <c r="D4" s="425"/>
      <c r="E4" s="425"/>
      <c r="F4" s="425"/>
      <c r="G4" s="425"/>
    </row>
    <row r="5" spans="1:13" ht="29.25" customHeight="1" x14ac:dyDescent="0.25">
      <c r="A5" s="426" t="s">
        <v>362</v>
      </c>
      <c r="B5" s="426"/>
      <c r="C5" s="426"/>
      <c r="D5" s="426"/>
      <c r="E5" s="426"/>
      <c r="F5" s="426"/>
      <c r="G5" s="426"/>
    </row>
    <row r="6" spans="1:13" ht="54" customHeight="1" x14ac:dyDescent="0.25">
      <c r="A6" s="168" t="s">
        <v>363</v>
      </c>
      <c r="B6" s="168" t="s">
        <v>364</v>
      </c>
      <c r="C6" s="168" t="s">
        <v>365</v>
      </c>
      <c r="D6" s="168" t="s">
        <v>366</v>
      </c>
      <c r="E6" s="168"/>
      <c r="F6" s="168" t="s">
        <v>367</v>
      </c>
      <c r="G6" s="168" t="s">
        <v>368</v>
      </c>
      <c r="I6" s="168" t="s">
        <v>365</v>
      </c>
      <c r="J6" s="168" t="s">
        <v>366</v>
      </c>
      <c r="K6" s="168"/>
      <c r="L6" s="168" t="s">
        <v>367</v>
      </c>
      <c r="M6" s="168" t="s">
        <v>368</v>
      </c>
    </row>
    <row r="7" spans="1:13" ht="14.25" customHeight="1" x14ac:dyDescent="0.25">
      <c r="A7" s="169">
        <v>1</v>
      </c>
      <c r="B7" s="170" t="s">
        <v>369</v>
      </c>
      <c r="C7" s="171">
        <f>SUM('АГ ЧР'!D67:I67)-SUM('АГ ЧР'!D70:I70)</f>
        <v>12295.900000000001</v>
      </c>
      <c r="D7" s="172">
        <f>SUM('АГ ЧР'!D75:I75)</f>
        <v>10741.7</v>
      </c>
      <c r="E7" s="173"/>
      <c r="F7" s="173">
        <f>C7-D7</f>
        <v>1554.2000000000007</v>
      </c>
      <c r="G7" s="174">
        <f>F7/C7*100</f>
        <v>12.639985686285677</v>
      </c>
      <c r="H7" s="175"/>
      <c r="I7" s="171"/>
      <c r="J7" s="172"/>
      <c r="K7" s="173"/>
      <c r="L7" s="176"/>
      <c r="M7" s="177"/>
    </row>
    <row r="8" spans="1:13" ht="14.25" customHeight="1" x14ac:dyDescent="0.25">
      <c r="A8" s="169">
        <v>2</v>
      </c>
      <c r="B8" s="170" t="s">
        <v>370</v>
      </c>
      <c r="C8" s="171">
        <f>SUM(Госветслужба!D67:I67)-SUM(Госветслужба!D70:I70)</f>
        <v>564.16</v>
      </c>
      <c r="D8" s="178">
        <f>SUM(Госветслужба!D75:I75)</f>
        <v>564.16</v>
      </c>
      <c r="E8" s="173"/>
      <c r="F8" s="173">
        <f>C8-D8</f>
        <v>0</v>
      </c>
      <c r="G8" s="174">
        <v>0</v>
      </c>
      <c r="H8" s="175"/>
      <c r="I8" s="178"/>
      <c r="J8" s="178"/>
      <c r="K8" s="173"/>
      <c r="L8" s="176"/>
      <c r="M8" s="177"/>
    </row>
    <row r="9" spans="1:13" ht="14.25" customHeight="1" x14ac:dyDescent="0.25">
      <c r="A9" s="169">
        <v>3</v>
      </c>
      <c r="B9" s="170" t="s">
        <v>371</v>
      </c>
      <c r="C9" s="179">
        <f>SUM(Госжилинспекция!D67:I67)-SUM(Госжилинспекция!D70:I70)</f>
        <v>0</v>
      </c>
      <c r="D9" s="179">
        <f>SUM(Госжилинспекция!D75:I75)</f>
        <v>0</v>
      </c>
      <c r="E9" s="173"/>
      <c r="F9" s="173">
        <f t="shared" ref="F9:F29" si="0">C9-D9</f>
        <v>0</v>
      </c>
      <c r="G9" s="174" t="e">
        <f>F9/C9*100</f>
        <v>#DIV/0!</v>
      </c>
      <c r="H9" s="175"/>
      <c r="I9" s="179"/>
      <c r="J9" s="179"/>
      <c r="K9" s="173"/>
      <c r="L9" s="176"/>
      <c r="M9" s="177"/>
    </row>
    <row r="10" spans="1:13" ht="14.25" customHeight="1" x14ac:dyDescent="0.25">
      <c r="A10" s="169">
        <v>4</v>
      </c>
      <c r="B10" s="180" t="s">
        <v>372</v>
      </c>
      <c r="C10" s="181">
        <f>SUM('ГК ЧС'!D67:I67)-SUM('ГК ЧС'!D70:I70)</f>
        <v>4358.3599999999997</v>
      </c>
      <c r="D10" s="181">
        <f>SUM('ГК ЧС'!D75:'ГК ЧС'!I75)</f>
        <v>3631.39</v>
      </c>
      <c r="E10" s="173"/>
      <c r="F10" s="173">
        <f t="shared" si="0"/>
        <v>726.9699999999998</v>
      </c>
      <c r="G10" s="174">
        <f t="shared" ref="G10:G31" si="1">F10/C10*100</f>
        <v>16.679897943263057</v>
      </c>
      <c r="H10" s="175"/>
      <c r="I10" s="181"/>
      <c r="J10" s="181"/>
      <c r="K10" s="173"/>
      <c r="L10" s="176"/>
      <c r="M10" s="177"/>
    </row>
    <row r="11" spans="1:13" ht="14.25" customHeight="1" x14ac:dyDescent="0.25">
      <c r="A11" s="169">
        <v>5</v>
      </c>
      <c r="B11" s="180" t="s">
        <v>373</v>
      </c>
      <c r="C11" s="173">
        <f>SUM(ГС!D67:I67)-SUM(ГС!D70:I70)</f>
        <v>0</v>
      </c>
      <c r="D11" s="173">
        <f>SUM(ГС!D75:I75)</f>
        <v>0</v>
      </c>
      <c r="E11" s="173"/>
      <c r="F11" s="173">
        <f t="shared" si="0"/>
        <v>0</v>
      </c>
      <c r="G11" s="174" t="e">
        <f t="shared" si="1"/>
        <v>#DIV/0!</v>
      </c>
      <c r="H11" s="175"/>
      <c r="I11" s="173"/>
      <c r="J11" s="173"/>
      <c r="K11" s="173"/>
      <c r="L11" s="176"/>
      <c r="M11" s="177"/>
    </row>
    <row r="12" spans="1:13" ht="13.5" customHeight="1" x14ac:dyDescent="0.25">
      <c r="A12" s="169">
        <v>6</v>
      </c>
      <c r="B12" s="180" t="s">
        <v>374</v>
      </c>
      <c r="C12" s="173">
        <f>SUM(КСП!D67:I67)-SUM(КСП!D70:'КСП'!I70)</f>
        <v>0</v>
      </c>
      <c r="D12" s="173">
        <f>SUM(КСП!D75:I75)</f>
        <v>0</v>
      </c>
      <c r="E12" s="173"/>
      <c r="F12" s="173">
        <f>C12-D12</f>
        <v>0</v>
      </c>
      <c r="G12" s="174" t="e">
        <f t="shared" si="1"/>
        <v>#DIV/0!</v>
      </c>
      <c r="H12" s="175"/>
      <c r="I12" s="173"/>
      <c r="J12" s="173"/>
      <c r="K12" s="173"/>
      <c r="L12" s="176"/>
      <c r="M12" s="177"/>
    </row>
    <row r="13" spans="1:13" s="190" customFormat="1" ht="14.25" customHeight="1" x14ac:dyDescent="0.25">
      <c r="A13" s="182">
        <v>7</v>
      </c>
      <c r="B13" s="183" t="s">
        <v>375</v>
      </c>
      <c r="C13" s="184">
        <f>SUM(Минздрав!D67:I67)-SUM(Минздрав!D70:I70)</f>
        <v>1008008.85</v>
      </c>
      <c r="D13" s="184">
        <f>SUM(Минздрав!D75:I75)</f>
        <v>893596.59000000008</v>
      </c>
      <c r="E13" s="185"/>
      <c r="F13" s="185">
        <f t="shared" si="0"/>
        <v>114412.25999999989</v>
      </c>
      <c r="G13" s="186">
        <f t="shared" si="1"/>
        <v>11.350322965914426</v>
      </c>
      <c r="H13" s="187"/>
      <c r="I13" s="184"/>
      <c r="J13" s="184"/>
      <c r="K13" s="185"/>
      <c r="L13" s="188"/>
      <c r="M13" s="189"/>
    </row>
    <row r="14" spans="1:13" ht="14.25" customHeight="1" x14ac:dyDescent="0.25">
      <c r="A14" s="169">
        <v>8</v>
      </c>
      <c r="B14" s="191" t="s">
        <v>393</v>
      </c>
      <c r="C14" s="226">
        <f>SUM(Госкомимущество!D67:I67)-SUM(Госкомимущество!D70:I70)</f>
        <v>0</v>
      </c>
      <c r="D14" s="179">
        <f>SUM(Госкомимущество!D75:I75)</f>
        <v>0</v>
      </c>
      <c r="E14" s="173"/>
      <c r="F14" s="173">
        <f t="shared" si="0"/>
        <v>0</v>
      </c>
      <c r="G14" s="174" t="e">
        <f t="shared" si="1"/>
        <v>#DIV/0!</v>
      </c>
      <c r="H14" s="175"/>
      <c r="I14" s="179"/>
      <c r="J14" s="179"/>
      <c r="K14" s="173"/>
      <c r="L14" s="176"/>
      <c r="M14" s="177"/>
    </row>
    <row r="15" spans="1:13" s="196" customFormat="1" ht="14.25" customHeight="1" x14ac:dyDescent="0.25">
      <c r="A15" s="192">
        <v>9</v>
      </c>
      <c r="B15" s="180" t="s">
        <v>377</v>
      </c>
      <c r="C15" s="179">
        <f>SUM(мининформ!D67:I67)-SUM(мининформ!D70:I70)</f>
        <v>3517.6000000000004</v>
      </c>
      <c r="D15" s="179">
        <f>SUM(мининформ!D75:I75)</f>
        <v>3517.6</v>
      </c>
      <c r="E15" s="193"/>
      <c r="F15" s="194">
        <f t="shared" si="0"/>
        <v>0</v>
      </c>
      <c r="G15" s="194">
        <f t="shared" si="1"/>
        <v>0</v>
      </c>
      <c r="H15" s="195"/>
      <c r="I15" s="179"/>
      <c r="J15" s="179"/>
      <c r="K15" s="193"/>
      <c r="L15" s="176"/>
      <c r="M15" s="177"/>
    </row>
    <row r="16" spans="1:13" ht="14.25" customHeight="1" x14ac:dyDescent="0.25">
      <c r="A16" s="169">
        <v>10</v>
      </c>
      <c r="B16" s="180" t="s">
        <v>378</v>
      </c>
      <c r="C16" s="197">
        <f>SUM(минкультуры!D67:I67)-SUM(минкультуры!D70:I70)</f>
        <v>17170.22</v>
      </c>
      <c r="D16" s="197">
        <f>SUM(минкультуры!D75:I75)</f>
        <v>15568.53</v>
      </c>
      <c r="E16" s="173"/>
      <c r="F16" s="174">
        <f t="shared" si="0"/>
        <v>1601.6900000000005</v>
      </c>
      <c r="G16" s="174">
        <f t="shared" si="1"/>
        <v>9.3283021417314433</v>
      </c>
      <c r="H16" s="175"/>
      <c r="I16" s="197"/>
      <c r="J16" s="197"/>
      <c r="K16" s="173"/>
      <c r="L16" s="176"/>
      <c r="M16" s="177"/>
    </row>
    <row r="17" spans="1:13" s="175" customFormat="1" ht="14.25" customHeight="1" x14ac:dyDescent="0.25">
      <c r="A17" s="198">
        <v>11</v>
      </c>
      <c r="B17" s="199" t="s">
        <v>379</v>
      </c>
      <c r="C17" s="179">
        <f>SUM(Минобразования!D67:I67)-SUM(Минобразования!D70:I70)</f>
        <v>14025</v>
      </c>
      <c r="D17" s="179">
        <f>SUM(Минобразования!D75:I75)</f>
        <v>12538</v>
      </c>
      <c r="E17" s="173"/>
      <c r="F17" s="174">
        <f>C17-D17</f>
        <v>1487</v>
      </c>
      <c r="G17" s="174">
        <f t="shared" si="1"/>
        <v>10.602495543672013</v>
      </c>
      <c r="I17" s="179"/>
      <c r="J17" s="179"/>
      <c r="K17" s="173"/>
      <c r="L17" s="176"/>
      <c r="M17" s="177"/>
    </row>
    <row r="18" spans="1:13" ht="12.6" customHeight="1" x14ac:dyDescent="0.25">
      <c r="A18" s="169">
        <v>12</v>
      </c>
      <c r="B18" s="191" t="s">
        <v>380</v>
      </c>
      <c r="C18" s="179">
        <f>SUM(Минприроды!D67:I67)-SUM(Минприроды!D70:I70)</f>
        <v>558</v>
      </c>
      <c r="D18" s="179">
        <f>SUM(Минприроды!D75:I75)</f>
        <v>476</v>
      </c>
      <c r="E18" s="173"/>
      <c r="F18" s="174">
        <f t="shared" si="0"/>
        <v>82</v>
      </c>
      <c r="G18" s="174">
        <f t="shared" si="1"/>
        <v>14.695340501792115</v>
      </c>
      <c r="H18" s="175"/>
      <c r="I18" s="179"/>
      <c r="J18" s="179"/>
      <c r="K18" s="173"/>
      <c r="L18" s="176"/>
      <c r="M18" s="177"/>
    </row>
    <row r="19" spans="1:13" ht="14.25" customHeight="1" x14ac:dyDescent="0.25">
      <c r="A19" s="169">
        <v>13</v>
      </c>
      <c r="B19" s="191" t="s">
        <v>381</v>
      </c>
      <c r="C19" s="173">
        <f>SUM(Минсельхоз!D67:'Минсельхоз'!I67)-SUM(Минсельхоз!D70:'Минсельхоз'!I70)</f>
        <v>0</v>
      </c>
      <c r="D19" s="173">
        <f>SUM(Минсельхоз!D75:I75)</f>
        <v>0</v>
      </c>
      <c r="E19" s="173"/>
      <c r="F19" s="174">
        <f t="shared" si="0"/>
        <v>0</v>
      </c>
      <c r="G19" s="174" t="e">
        <f t="shared" si="1"/>
        <v>#DIV/0!</v>
      </c>
      <c r="H19" s="175"/>
      <c r="I19" s="173"/>
      <c r="J19" s="173"/>
      <c r="K19" s="173"/>
      <c r="L19" s="176"/>
      <c r="M19" s="177"/>
    </row>
    <row r="20" spans="1:13" ht="14.25" customHeight="1" x14ac:dyDescent="0.25">
      <c r="A20" s="200">
        <v>14</v>
      </c>
      <c r="B20" s="180" t="s">
        <v>382</v>
      </c>
      <c r="C20" s="173">
        <f>SUM(минстрой!D67:I67)-SUM(минстрой!D70:I70)</f>
        <v>0</v>
      </c>
      <c r="D20" s="173">
        <f>SUM(минстрой!D75:I75)</f>
        <v>0</v>
      </c>
      <c r="E20" s="173"/>
      <c r="F20" s="174">
        <f t="shared" si="0"/>
        <v>0</v>
      </c>
      <c r="G20" s="174"/>
      <c r="H20" s="175"/>
      <c r="I20" s="173"/>
      <c r="J20" s="173"/>
      <c r="K20" s="173"/>
      <c r="L20" s="176"/>
      <c r="M20" s="177"/>
    </row>
    <row r="21" spans="1:13" ht="14.25" customHeight="1" x14ac:dyDescent="0.25">
      <c r="A21" s="169">
        <v>15</v>
      </c>
      <c r="B21" s="191" t="s">
        <v>383</v>
      </c>
      <c r="C21" s="179">
        <f>SUM(минтранс!D67:I67)-SUM(минтранс!D70:I70)</f>
        <v>85730.125010000003</v>
      </c>
      <c r="D21" s="179">
        <f>SUM(минтранс!D75:I75)</f>
        <v>59022.084640000008</v>
      </c>
      <c r="E21" s="173"/>
      <c r="F21" s="174">
        <f t="shared" si="0"/>
        <v>26708.040369999995</v>
      </c>
      <c r="G21" s="174">
        <f t="shared" si="1"/>
        <v>31.153623498023165</v>
      </c>
      <c r="H21" s="175"/>
      <c r="I21" s="179"/>
      <c r="J21" s="179"/>
      <c r="K21" s="173"/>
      <c r="L21" s="176"/>
      <c r="M21" s="177"/>
    </row>
    <row r="22" spans="1:13" ht="14.25" customHeight="1" x14ac:dyDescent="0.25">
      <c r="A22" s="169">
        <v>16</v>
      </c>
      <c r="B22" s="191" t="s">
        <v>384</v>
      </c>
      <c r="C22" s="179">
        <f>SUM(минспорта!D67:I67)-SUM(минспорта!D70:I70)</f>
        <v>877.36</v>
      </c>
      <c r="D22" s="179">
        <f>SUM(минспорта!D75:I75)</f>
        <v>604.66999999999996</v>
      </c>
      <c r="E22" s="173"/>
      <c r="F22" s="174">
        <f t="shared" si="0"/>
        <v>272.69000000000005</v>
      </c>
      <c r="G22" s="174">
        <f t="shared" si="1"/>
        <v>31.080742226680048</v>
      </c>
      <c r="H22" s="175"/>
      <c r="I22" s="179"/>
      <c r="J22" s="179"/>
      <c r="K22" s="173"/>
      <c r="L22" s="176"/>
      <c r="M22" s="177"/>
    </row>
    <row r="23" spans="1:13" ht="14.25" customHeight="1" x14ac:dyDescent="0.25">
      <c r="A23" s="169">
        <v>17</v>
      </c>
      <c r="B23" s="180" t="s">
        <v>385</v>
      </c>
      <c r="C23" s="179">
        <f>SUM(Минфин!D67:I67)-SUM(Минфин!D70:I70)</f>
        <v>0</v>
      </c>
      <c r="D23" s="179">
        <f>SUM(Минфин!D75:I75)</f>
        <v>0</v>
      </c>
      <c r="E23" s="173"/>
      <c r="F23" s="174">
        <f>C23-D23</f>
        <v>0</v>
      </c>
      <c r="G23" s="174" t="e">
        <f t="shared" si="1"/>
        <v>#DIV/0!</v>
      </c>
      <c r="H23" s="175"/>
      <c r="I23" s="179"/>
      <c r="J23" s="179"/>
      <c r="K23" s="173"/>
      <c r="L23" s="176"/>
      <c r="M23" s="177"/>
    </row>
    <row r="24" spans="1:13" s="196" customFormat="1" ht="14.25" customHeight="1" x14ac:dyDescent="0.25">
      <c r="A24" s="169">
        <v>18</v>
      </c>
      <c r="B24" s="180" t="s">
        <v>386</v>
      </c>
      <c r="C24" s="168">
        <f>SUM(минюст!D67:I67)-SUM(минюст!D70:I70)</f>
        <v>10622.9</v>
      </c>
      <c r="D24" s="168">
        <f>SUM(минюст!D75:I75)</f>
        <v>9238.1</v>
      </c>
      <c r="E24" s="193"/>
      <c r="F24" s="194">
        <f t="shared" si="0"/>
        <v>1384.7999999999993</v>
      </c>
      <c r="G24" s="194">
        <f t="shared" si="1"/>
        <v>13.035988289450144</v>
      </c>
      <c r="H24" s="195"/>
      <c r="I24" s="168"/>
      <c r="J24" s="168"/>
      <c r="K24" s="193"/>
      <c r="L24" s="176"/>
      <c r="M24" s="177"/>
    </row>
    <row r="25" spans="1:13" ht="14.25" customHeight="1" x14ac:dyDescent="0.25">
      <c r="A25" s="192">
        <v>19</v>
      </c>
      <c r="B25" s="180" t="s">
        <v>387</v>
      </c>
      <c r="C25" s="173">
        <f>SUM('гс по тарифам'!D67:I67)-SUM('гс по тарифам'!D70:I70)</f>
        <v>0</v>
      </c>
      <c r="D25" s="173">
        <f>SUM('гс по тарифам'!D75:I75)</f>
        <v>0</v>
      </c>
      <c r="E25" s="173"/>
      <c r="F25" s="194">
        <f t="shared" si="0"/>
        <v>0</v>
      </c>
      <c r="G25" s="174"/>
      <c r="H25" s="175"/>
      <c r="I25" s="173"/>
      <c r="J25" s="173"/>
      <c r="K25" s="173"/>
      <c r="L25" s="176"/>
      <c r="M25" s="177"/>
    </row>
    <row r="26" spans="1:13" s="196" customFormat="1" ht="14.25" customHeight="1" x14ac:dyDescent="0.25">
      <c r="A26" s="192">
        <v>21</v>
      </c>
      <c r="B26" s="201" t="s">
        <v>394</v>
      </c>
      <c r="C26" s="178">
        <f>SUM(Минтруд!D67:I67)-SUM(Минтруд!D70:I70)</f>
        <v>15690.82</v>
      </c>
      <c r="D26" s="178">
        <f>SUM(Минтруд!D75:I75)</f>
        <v>13925.65</v>
      </c>
      <c r="E26" s="193"/>
      <c r="F26" s="194">
        <f t="shared" si="0"/>
        <v>1765.17</v>
      </c>
      <c r="G26" s="194">
        <f t="shared" si="1"/>
        <v>11.249698868510379</v>
      </c>
      <c r="H26" s="195"/>
      <c r="I26" s="178"/>
      <c r="J26" s="178"/>
      <c r="K26" s="193"/>
      <c r="L26" s="202"/>
      <c r="M26" s="203"/>
    </row>
    <row r="27" spans="1:13" s="196" customFormat="1" ht="14.25" customHeight="1" x14ac:dyDescent="0.25">
      <c r="A27" s="169">
        <v>22</v>
      </c>
      <c r="B27" s="180" t="s">
        <v>389</v>
      </c>
      <c r="C27" s="178">
        <f>SUM(Гостехнадзор!D67:I67)-SUM(Гостехнадзор!D70:I70)</f>
        <v>0</v>
      </c>
      <c r="D27" s="178">
        <f>SUM(Гостехнадзор!D75:I75)</f>
        <v>0</v>
      </c>
      <c r="E27" s="193"/>
      <c r="F27" s="194">
        <f t="shared" si="0"/>
        <v>0</v>
      </c>
      <c r="G27" s="194" t="e">
        <f t="shared" si="1"/>
        <v>#DIV/0!</v>
      </c>
      <c r="H27" s="195"/>
      <c r="I27" s="178"/>
      <c r="J27" s="178"/>
      <c r="K27" s="193"/>
      <c r="L27" s="176"/>
      <c r="M27" s="177"/>
    </row>
    <row r="28" spans="1:13" ht="14.25" customHeight="1" x14ac:dyDescent="0.25">
      <c r="A28" s="192">
        <v>23</v>
      </c>
      <c r="B28" s="204" t="s">
        <v>390</v>
      </c>
      <c r="C28" s="173">
        <f>SUM(ЦИК!D67:I67)-SUM(ЦИК!D70:I70)</f>
        <v>0</v>
      </c>
      <c r="D28" s="173">
        <f>SUM(ЦИК!D75:I75)</f>
        <v>0</v>
      </c>
      <c r="E28" s="173"/>
      <c r="F28" s="174">
        <f t="shared" si="0"/>
        <v>0</v>
      </c>
      <c r="G28" s="194" t="e">
        <f t="shared" si="1"/>
        <v>#DIV/0!</v>
      </c>
      <c r="H28" s="175"/>
      <c r="I28" s="173"/>
      <c r="J28" s="173"/>
      <c r="K28" s="173"/>
      <c r="L28" s="176"/>
      <c r="M28" s="177"/>
    </row>
    <row r="29" spans="1:13" ht="14.25" customHeight="1" x14ac:dyDescent="0.25">
      <c r="A29" s="205">
        <v>24</v>
      </c>
      <c r="B29" s="204" t="s">
        <v>391</v>
      </c>
      <c r="C29" s="172">
        <f>SUM(минэк!D67:I67)-SUM(минэк!D70:I70)</f>
        <v>552.6</v>
      </c>
      <c r="D29" s="172">
        <f>SUM(минэк!D75:I75)</f>
        <v>526.30000000000007</v>
      </c>
      <c r="E29" s="206"/>
      <c r="F29" s="207">
        <f t="shared" si="0"/>
        <v>26.299999999999955</v>
      </c>
      <c r="G29" s="207">
        <f t="shared" si="1"/>
        <v>4.7593195801664772</v>
      </c>
      <c r="H29" s="175"/>
      <c r="I29" s="172"/>
      <c r="J29" s="172"/>
      <c r="K29" s="206"/>
      <c r="L29" s="176"/>
      <c r="M29" s="177"/>
    </row>
    <row r="30" spans="1:13" ht="14.25" customHeight="1" x14ac:dyDescent="0.25">
      <c r="A30" s="169"/>
      <c r="B30" s="191"/>
      <c r="C30" s="179"/>
      <c r="D30" s="179"/>
      <c r="E30" s="179"/>
      <c r="F30" s="208"/>
      <c r="G30" s="199"/>
      <c r="H30" s="175"/>
      <c r="I30" s="179"/>
      <c r="J30" s="179"/>
      <c r="K30" s="179"/>
      <c r="L30" s="176">
        <f t="shared" ref="L30" si="2">I30-J30</f>
        <v>0</v>
      </c>
      <c r="M30" s="177"/>
    </row>
    <row r="31" spans="1:13" s="210" customFormat="1" ht="16.5" customHeight="1" x14ac:dyDescent="0.25">
      <c r="A31" s="427" t="s">
        <v>392</v>
      </c>
      <c r="B31" s="427"/>
      <c r="C31" s="213">
        <f>SUM(C7:C29)</f>
        <v>1173971.8950100001</v>
      </c>
      <c r="D31" s="213">
        <f>SUM(D7:D29)</f>
        <v>1023950.7746400002</v>
      </c>
      <c r="E31" s="213"/>
      <c r="F31" s="214">
        <f>C31-D31</f>
        <v>150021.1203699999</v>
      </c>
      <c r="G31" s="215">
        <f t="shared" si="1"/>
        <v>12.778936276725943</v>
      </c>
      <c r="H31" s="212"/>
      <c r="I31" s="213">
        <f>SUM(I7:I30)</f>
        <v>0</v>
      </c>
      <c r="J31" s="213">
        <f>SUM(J7:J30)</f>
        <v>0</v>
      </c>
      <c r="K31" s="213"/>
      <c r="L31" s="214">
        <f>I31-J31</f>
        <v>0</v>
      </c>
      <c r="M31" s="215" t="e">
        <f>L31/I31*100</f>
        <v>#DIV/0!</v>
      </c>
    </row>
    <row r="33" spans="1:7" x14ac:dyDescent="0.25">
      <c r="A33" s="209"/>
      <c r="B33" s="209"/>
      <c r="G33" s="175"/>
    </row>
    <row r="35" spans="1:7" x14ac:dyDescent="0.25">
      <c r="B35" s="210"/>
      <c r="C35" s="211"/>
      <c r="D35" s="211"/>
      <c r="E35" s="210"/>
      <c r="F35" s="211"/>
      <c r="G35" s="212"/>
    </row>
  </sheetData>
  <mergeCells count="5">
    <mergeCell ref="F1:G1"/>
    <mergeCell ref="A2:G3"/>
    <mergeCell ref="A4:G4"/>
    <mergeCell ref="A5:G5"/>
    <mergeCell ref="A31:B31"/>
  </mergeCell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34"/>
  <sheetViews>
    <sheetView showZeros="0" view="pageBreakPreview" topLeftCell="A4" zoomScaleNormal="90" zoomScaleSheetLayoutView="100" workbookViewId="0">
      <selection activeCell="J20" sqref="J20"/>
    </sheetView>
  </sheetViews>
  <sheetFormatPr defaultColWidth="9.109375" defaultRowHeight="13.2" x14ac:dyDescent="0.25"/>
  <cols>
    <col min="1" max="1" width="5" style="167" customWidth="1"/>
    <col min="2" max="2" width="28.6640625" style="167" customWidth="1"/>
    <col min="3" max="3" width="14.88671875" style="167" customWidth="1"/>
    <col min="4" max="4" width="15.5546875" style="167" customWidth="1"/>
    <col min="5" max="5" width="0.109375" style="167" customWidth="1"/>
    <col min="6" max="6" width="16.33203125" style="167" customWidth="1"/>
    <col min="7" max="16384" width="9.109375" style="167"/>
  </cols>
  <sheetData>
    <row r="1" spans="1:7" ht="15.6" x14ac:dyDescent="0.3">
      <c r="F1" s="216"/>
    </row>
    <row r="2" spans="1:7" x14ac:dyDescent="0.25">
      <c r="A2" s="422" t="s">
        <v>396</v>
      </c>
      <c r="B2" s="422"/>
      <c r="C2" s="422"/>
      <c r="D2" s="422"/>
      <c r="E2" s="422"/>
      <c r="F2" s="422"/>
    </row>
    <row r="3" spans="1:7" ht="23.25" customHeight="1" x14ac:dyDescent="0.25">
      <c r="A3" s="423"/>
      <c r="B3" s="423"/>
      <c r="C3" s="423"/>
      <c r="D3" s="423"/>
      <c r="E3" s="423"/>
      <c r="F3" s="423"/>
    </row>
    <row r="4" spans="1:7" ht="15.6" x14ac:dyDescent="0.3">
      <c r="A4" s="424" t="s">
        <v>400</v>
      </c>
      <c r="B4" s="425"/>
      <c r="C4" s="425"/>
      <c r="D4" s="425"/>
      <c r="E4" s="425"/>
      <c r="F4" s="425"/>
    </row>
    <row r="5" spans="1:7" ht="29.25" customHeight="1" x14ac:dyDescent="0.25">
      <c r="A5" s="426" t="s">
        <v>362</v>
      </c>
      <c r="B5" s="426"/>
      <c r="C5" s="426"/>
      <c r="D5" s="426"/>
      <c r="E5" s="426"/>
      <c r="F5" s="426"/>
    </row>
    <row r="6" spans="1:7" ht="54" customHeight="1" x14ac:dyDescent="0.25">
      <c r="A6" s="168" t="s">
        <v>363</v>
      </c>
      <c r="B6" s="168" t="s">
        <v>364</v>
      </c>
      <c r="C6" s="168" t="s">
        <v>397</v>
      </c>
      <c r="D6" s="168" t="s">
        <v>398</v>
      </c>
      <c r="E6" s="168"/>
      <c r="F6" s="168" t="s">
        <v>399</v>
      </c>
    </row>
    <row r="7" spans="1:7" ht="14.25" customHeight="1" x14ac:dyDescent="0.25">
      <c r="A7" s="169">
        <v>1</v>
      </c>
      <c r="B7" s="170" t="s">
        <v>369</v>
      </c>
      <c r="C7" s="171">
        <f>'АГ ЧР'!C75</f>
        <v>50274.8</v>
      </c>
      <c r="D7" s="172">
        <f>SUM('АГ ЧР'!D75:I75)</f>
        <v>10741.7</v>
      </c>
      <c r="E7" s="173"/>
      <c r="F7" s="173">
        <f>D7/C7*100</f>
        <v>21.36597261451065</v>
      </c>
      <c r="G7" s="175"/>
    </row>
    <row r="8" spans="1:7" ht="14.25" customHeight="1" x14ac:dyDescent="0.25">
      <c r="A8" s="169">
        <v>2</v>
      </c>
      <c r="B8" s="170" t="s">
        <v>370</v>
      </c>
      <c r="C8" s="178">
        <f>Госветслужба!C75</f>
        <v>11026.16</v>
      </c>
      <c r="D8" s="178">
        <f>SUM(Госветслужба!D75:I75)</f>
        <v>564.16</v>
      </c>
      <c r="E8" s="173"/>
      <c r="F8" s="173">
        <f t="shared" ref="F8:F31" si="0">D8/C8*100</f>
        <v>5.1165591647500124</v>
      </c>
      <c r="G8" s="175"/>
    </row>
    <row r="9" spans="1:7" ht="14.25" customHeight="1" x14ac:dyDescent="0.25">
      <c r="A9" s="169">
        <v>3</v>
      </c>
      <c r="B9" s="170" t="s">
        <v>371</v>
      </c>
      <c r="C9" s="179"/>
      <c r="D9" s="179">
        <f>SUM(Госжилинспекция!D75:I75)</f>
        <v>0</v>
      </c>
      <c r="E9" s="173"/>
      <c r="F9" s="173" t="e">
        <f t="shared" si="0"/>
        <v>#DIV/0!</v>
      </c>
      <c r="G9" s="175"/>
    </row>
    <row r="10" spans="1:7" ht="14.25" customHeight="1" x14ac:dyDescent="0.25">
      <c r="A10" s="169">
        <v>4</v>
      </c>
      <c r="B10" s="180" t="s">
        <v>372</v>
      </c>
      <c r="C10" s="181">
        <f>'ГК ЧС'!C75</f>
        <v>12405.55</v>
      </c>
      <c r="D10" s="181">
        <f>SUM('ГК ЧС'!D75:I75)</f>
        <v>3631.39</v>
      </c>
      <c r="E10" s="173"/>
      <c r="F10" s="173">
        <f t="shared" si="0"/>
        <v>29.272301510211157</v>
      </c>
      <c r="G10" s="175"/>
    </row>
    <row r="11" spans="1:7" ht="14.25" customHeight="1" x14ac:dyDescent="0.25">
      <c r="A11" s="169">
        <v>5</v>
      </c>
      <c r="B11" s="180" t="s">
        <v>373</v>
      </c>
      <c r="C11" s="173"/>
      <c r="D11" s="173">
        <f>SUM(ГС!D75:I75)</f>
        <v>0</v>
      </c>
      <c r="E11" s="173"/>
      <c r="F11" s="173" t="e">
        <f t="shared" si="0"/>
        <v>#DIV/0!</v>
      </c>
      <c r="G11" s="175"/>
    </row>
    <row r="12" spans="1:7" ht="13.5" customHeight="1" x14ac:dyDescent="0.25">
      <c r="A12" s="169">
        <v>6</v>
      </c>
      <c r="B12" s="180" t="s">
        <v>374</v>
      </c>
      <c r="C12" s="173"/>
      <c r="D12" s="173">
        <f>SUM(КСП!D75:I75)</f>
        <v>0</v>
      </c>
      <c r="E12" s="173"/>
      <c r="F12" s="173" t="e">
        <f t="shared" si="0"/>
        <v>#DIV/0!</v>
      </c>
      <c r="G12" s="175"/>
    </row>
    <row r="13" spans="1:7" s="190" customFormat="1" ht="14.25" customHeight="1" x14ac:dyDescent="0.25">
      <c r="A13" s="182">
        <v>7</v>
      </c>
      <c r="B13" s="183" t="s">
        <v>375</v>
      </c>
      <c r="C13" s="184">
        <f>Минздрав!C75</f>
        <v>1085259.4000000001</v>
      </c>
      <c r="D13" s="184">
        <f>SUM(Минздрав!D75:'Минздрав'!I75)</f>
        <v>893596.59000000008</v>
      </c>
      <c r="E13" s="185"/>
      <c r="F13" s="185">
        <f t="shared" si="0"/>
        <v>82.339447140471663</v>
      </c>
      <c r="G13" s="187"/>
    </row>
    <row r="14" spans="1:7" ht="14.25" customHeight="1" x14ac:dyDescent="0.25">
      <c r="A14" s="169">
        <v>8</v>
      </c>
      <c r="B14" s="191" t="s">
        <v>393</v>
      </c>
      <c r="C14" s="179"/>
      <c r="D14" s="179">
        <f>SUM(Госкомимущество!D75:I75)</f>
        <v>0</v>
      </c>
      <c r="E14" s="173"/>
      <c r="F14" s="173" t="e">
        <f t="shared" si="0"/>
        <v>#DIV/0!</v>
      </c>
      <c r="G14" s="175"/>
    </row>
    <row r="15" spans="1:7" s="196" customFormat="1" ht="14.25" customHeight="1" x14ac:dyDescent="0.25">
      <c r="A15" s="192">
        <v>9</v>
      </c>
      <c r="B15" s="180" t="s">
        <v>377</v>
      </c>
      <c r="C15" s="179">
        <f>мининформ!C75</f>
        <v>5729.6</v>
      </c>
      <c r="D15" s="179">
        <f>SUM(мининформ!D75:I75)</f>
        <v>3517.6</v>
      </c>
      <c r="E15" s="193"/>
      <c r="F15" s="173">
        <f t="shared" si="0"/>
        <v>61.393465512426694</v>
      </c>
      <c r="G15" s="195"/>
    </row>
    <row r="16" spans="1:7" ht="14.25" customHeight="1" x14ac:dyDescent="0.25">
      <c r="A16" s="169">
        <v>10</v>
      </c>
      <c r="B16" s="180" t="s">
        <v>378</v>
      </c>
      <c r="C16" s="197">
        <f>минкультуры!C75</f>
        <v>43853.67</v>
      </c>
      <c r="D16" s="197">
        <f>SUM(минкультуры!D75:I75)</f>
        <v>15568.53</v>
      </c>
      <c r="E16" s="173"/>
      <c r="F16" s="173">
        <f t="shared" si="0"/>
        <v>35.501088050327375</v>
      </c>
      <c r="G16" s="175"/>
    </row>
    <row r="17" spans="1:7" s="175" customFormat="1" ht="14.25" customHeight="1" x14ac:dyDescent="0.25">
      <c r="A17" s="198">
        <v>11</v>
      </c>
      <c r="B17" s="199" t="s">
        <v>379</v>
      </c>
      <c r="C17" s="179">
        <f>Минобразования!C75</f>
        <v>91404</v>
      </c>
      <c r="D17" s="179">
        <f>SUM(Минобразования!D75:'Минобразования'!I75)</f>
        <v>12538</v>
      </c>
      <c r="E17" s="173"/>
      <c r="F17" s="173">
        <f t="shared" si="0"/>
        <v>13.717123977068837</v>
      </c>
    </row>
    <row r="18" spans="1:7" ht="12.6" customHeight="1" x14ac:dyDescent="0.25">
      <c r="A18" s="169">
        <v>12</v>
      </c>
      <c r="B18" s="191" t="s">
        <v>380</v>
      </c>
      <c r="C18" s="179">
        <f>Минприроды!C75</f>
        <v>11482</v>
      </c>
      <c r="D18" s="179">
        <f>SUM(Минприроды!D75:'Минприроды'!I75)</f>
        <v>476</v>
      </c>
      <c r="E18" s="173"/>
      <c r="F18" s="173">
        <f t="shared" si="0"/>
        <v>4.1456192300992862</v>
      </c>
      <c r="G18" s="175"/>
    </row>
    <row r="19" spans="1:7" ht="14.25" customHeight="1" x14ac:dyDescent="0.25">
      <c r="A19" s="169">
        <v>13</v>
      </c>
      <c r="B19" s="191" t="s">
        <v>381</v>
      </c>
      <c r="C19" s="173"/>
      <c r="D19" s="173">
        <f>SUM(Минсельхоз!D75:'Минсельхоз'!I75)</f>
        <v>0</v>
      </c>
      <c r="E19" s="173"/>
      <c r="F19" s="173" t="e">
        <f t="shared" si="0"/>
        <v>#DIV/0!</v>
      </c>
      <c r="G19" s="175"/>
    </row>
    <row r="20" spans="1:7" ht="14.25" customHeight="1" x14ac:dyDescent="0.25">
      <c r="A20" s="200">
        <v>14</v>
      </c>
      <c r="B20" s="180" t="s">
        <v>382</v>
      </c>
      <c r="C20" s="173"/>
      <c r="D20" s="173">
        <f>SUM(минстрой!D75:I75)</f>
        <v>0</v>
      </c>
      <c r="E20" s="173"/>
      <c r="F20" s="173" t="e">
        <f t="shared" si="0"/>
        <v>#DIV/0!</v>
      </c>
      <c r="G20" s="175"/>
    </row>
    <row r="21" spans="1:7" ht="14.25" customHeight="1" x14ac:dyDescent="0.25">
      <c r="A21" s="169">
        <v>15</v>
      </c>
      <c r="B21" s="191" t="s">
        <v>383</v>
      </c>
      <c r="C21" s="179">
        <f>минтранс!C75</f>
        <v>80131.084640000015</v>
      </c>
      <c r="D21" s="179">
        <f>SUM(минтранс!D75:I75)</f>
        <v>59022.084640000008</v>
      </c>
      <c r="E21" s="173"/>
      <c r="F21" s="173">
        <f t="shared" si="0"/>
        <v>73.656914673206899</v>
      </c>
      <c r="G21" s="175"/>
    </row>
    <row r="22" spans="1:7" ht="14.25" customHeight="1" x14ac:dyDescent="0.25">
      <c r="A22" s="169">
        <v>16</v>
      </c>
      <c r="B22" s="191" t="s">
        <v>384</v>
      </c>
      <c r="C22" s="179">
        <f>минспорта!C75</f>
        <v>36971.229999999996</v>
      </c>
      <c r="D22" s="179">
        <f>SUM(минспорта!D75:I75)</f>
        <v>604.66999999999996</v>
      </c>
      <c r="E22" s="173"/>
      <c r="F22" s="173">
        <f t="shared" si="0"/>
        <v>1.6355149666375721</v>
      </c>
      <c r="G22" s="175"/>
    </row>
    <row r="23" spans="1:7" ht="14.25" customHeight="1" x14ac:dyDescent="0.25">
      <c r="A23" s="169">
        <v>17</v>
      </c>
      <c r="B23" s="180" t="s">
        <v>385</v>
      </c>
      <c r="C23" s="179"/>
      <c r="D23" s="179">
        <f>SUM(Минфин!D75:I75)</f>
        <v>0</v>
      </c>
      <c r="E23" s="173"/>
      <c r="F23" s="173" t="e">
        <f t="shared" si="0"/>
        <v>#DIV/0!</v>
      </c>
      <c r="G23" s="175"/>
    </row>
    <row r="24" spans="1:7" s="196" customFormat="1" ht="14.25" customHeight="1" x14ac:dyDescent="0.25">
      <c r="A24" s="169">
        <v>18</v>
      </c>
      <c r="B24" s="180" t="s">
        <v>386</v>
      </c>
      <c r="C24" s="168">
        <f>минюст!C75</f>
        <v>32890.800000000003</v>
      </c>
      <c r="D24" s="168">
        <f>SUM(минюст!D75:I75)</f>
        <v>9238.1</v>
      </c>
      <c r="E24" s="193"/>
      <c r="F24" s="173">
        <f t="shared" si="0"/>
        <v>28.087185474357568</v>
      </c>
      <c r="G24" s="195"/>
    </row>
    <row r="25" spans="1:7" ht="14.25" customHeight="1" x14ac:dyDescent="0.25">
      <c r="A25" s="192">
        <v>19</v>
      </c>
      <c r="B25" s="180" t="s">
        <v>387</v>
      </c>
      <c r="C25" s="173"/>
      <c r="D25" s="173">
        <f>SUM('гс по тарифам'!D75:I75)</f>
        <v>0</v>
      </c>
      <c r="E25" s="173"/>
      <c r="F25" s="173" t="e">
        <f t="shared" si="0"/>
        <v>#DIV/0!</v>
      </c>
      <c r="G25" s="175"/>
    </row>
    <row r="26" spans="1:7" s="196" customFormat="1" ht="14.25" customHeight="1" x14ac:dyDescent="0.25">
      <c r="A26" s="192">
        <v>21</v>
      </c>
      <c r="B26" s="201" t="s">
        <v>388</v>
      </c>
      <c r="C26" s="178">
        <f>Минтруд!C75</f>
        <v>91640.48</v>
      </c>
      <c r="D26" s="178">
        <f>SUM(Минтруд!D75:'Минтруд'!I75)</f>
        <v>13925.65</v>
      </c>
      <c r="E26" s="193"/>
      <c r="F26" s="173">
        <f t="shared" si="0"/>
        <v>15.195959252941496</v>
      </c>
      <c r="G26" s="195"/>
    </row>
    <row r="27" spans="1:7" s="196" customFormat="1" ht="14.25" customHeight="1" x14ac:dyDescent="0.25">
      <c r="A27" s="169">
        <v>22</v>
      </c>
      <c r="B27" s="180" t="s">
        <v>389</v>
      </c>
      <c r="C27" s="178"/>
      <c r="D27" s="178">
        <f>SUM(Гостехнадзор!D75:I75)</f>
        <v>0</v>
      </c>
      <c r="E27" s="193"/>
      <c r="F27" s="173" t="e">
        <f t="shared" si="0"/>
        <v>#DIV/0!</v>
      </c>
      <c r="G27" s="195"/>
    </row>
    <row r="28" spans="1:7" ht="14.25" customHeight="1" x14ac:dyDescent="0.25">
      <c r="A28" s="192">
        <v>23</v>
      </c>
      <c r="B28" s="204" t="s">
        <v>390</v>
      </c>
      <c r="C28" s="173"/>
      <c r="D28" s="173">
        <f>SUM(ЦИК!D75:I75)</f>
        <v>0</v>
      </c>
      <c r="E28" s="173"/>
      <c r="F28" s="173" t="e">
        <f t="shared" si="0"/>
        <v>#DIV/0!</v>
      </c>
      <c r="G28" s="175"/>
    </row>
    <row r="29" spans="1:7" ht="14.25" customHeight="1" x14ac:dyDescent="0.25">
      <c r="A29" s="205">
        <v>24</v>
      </c>
      <c r="B29" s="204" t="s">
        <v>391</v>
      </c>
      <c r="C29" s="172">
        <f>минэк!C75</f>
        <v>2083.62</v>
      </c>
      <c r="D29" s="172">
        <f>SUM(минэк!D75:I75)</f>
        <v>526.30000000000007</v>
      </c>
      <c r="E29" s="206"/>
      <c r="F29" s="173">
        <f t="shared" si="0"/>
        <v>25.258924372006415</v>
      </c>
      <c r="G29" s="175"/>
    </row>
    <row r="30" spans="1:7" s="232" customFormat="1" ht="16.5" customHeight="1" x14ac:dyDescent="0.25">
      <c r="A30" s="428" t="s">
        <v>392</v>
      </c>
      <c r="B30" s="428"/>
      <c r="C30" s="227">
        <f>SUM(C7:C29)</f>
        <v>1555152.3946400003</v>
      </c>
      <c r="D30" s="227">
        <f>SUM(D7:D29)</f>
        <v>1023950.7746400002</v>
      </c>
      <c r="E30" s="227"/>
      <c r="F30" s="228">
        <f t="shared" si="0"/>
        <v>65.842471655456819</v>
      </c>
      <c r="G30" s="231"/>
    </row>
    <row r="31" spans="1:7" x14ac:dyDescent="0.25">
      <c r="A31" s="218"/>
      <c r="B31" s="218" t="s">
        <v>401</v>
      </c>
      <c r="C31" s="218">
        <f>SUM(Свод!D75:K75)</f>
        <v>1561558.2586400001</v>
      </c>
      <c r="D31" s="218">
        <f>SUM(Свод!D75:I75)</f>
        <v>1023950.7746400001</v>
      </c>
      <c r="E31" s="218"/>
      <c r="F31" s="217">
        <f t="shared" si="0"/>
        <v>65.572370993816406</v>
      </c>
    </row>
    <row r="32" spans="1:7" x14ac:dyDescent="0.25">
      <c r="A32" s="209"/>
      <c r="B32" s="209"/>
    </row>
    <row r="34" spans="2:6" x14ac:dyDescent="0.25">
      <c r="B34" s="210"/>
      <c r="C34" s="211"/>
      <c r="D34" s="211"/>
      <c r="E34" s="210"/>
      <c r="F34" s="211"/>
    </row>
  </sheetData>
  <mergeCells count="4">
    <mergeCell ref="A2:F3"/>
    <mergeCell ref="A4:F4"/>
    <mergeCell ref="A5:F5"/>
    <mergeCell ref="A30:B30"/>
  </mergeCell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34"/>
  <sheetViews>
    <sheetView showZeros="0" tabSelected="1" view="pageBreakPreview" topLeftCell="A7" zoomScaleNormal="90" zoomScaleSheetLayoutView="100" workbookViewId="0">
      <selection activeCell="C13" sqref="C13"/>
    </sheetView>
  </sheetViews>
  <sheetFormatPr defaultColWidth="9.109375" defaultRowHeight="13.2" x14ac:dyDescent="0.25"/>
  <cols>
    <col min="1" max="1" width="5" style="167" customWidth="1"/>
    <col min="2" max="2" width="28.6640625" style="167" customWidth="1"/>
    <col min="3" max="3" width="14.88671875" style="167" customWidth="1"/>
    <col min="4" max="4" width="15.5546875" style="167" customWidth="1"/>
    <col min="5" max="5" width="0.109375" style="167" customWidth="1"/>
    <col min="6" max="6" width="16.33203125" style="167" customWidth="1"/>
    <col min="7" max="16384" width="9.109375" style="167"/>
  </cols>
  <sheetData>
    <row r="1" spans="1:7" ht="15.6" x14ac:dyDescent="0.3">
      <c r="F1" s="216"/>
    </row>
    <row r="2" spans="1:7" x14ac:dyDescent="0.25">
      <c r="A2" s="422" t="s">
        <v>402</v>
      </c>
      <c r="B2" s="422"/>
      <c r="C2" s="422"/>
      <c r="D2" s="422"/>
      <c r="E2" s="422"/>
      <c r="F2" s="422"/>
    </row>
    <row r="3" spans="1:7" ht="23.25" customHeight="1" x14ac:dyDescent="0.25">
      <c r="A3" s="423"/>
      <c r="B3" s="423"/>
      <c r="C3" s="423"/>
      <c r="D3" s="423"/>
      <c r="E3" s="423"/>
      <c r="F3" s="423"/>
    </row>
    <row r="4" spans="1:7" ht="15.6" x14ac:dyDescent="0.3">
      <c r="A4" s="424" t="s">
        <v>395</v>
      </c>
      <c r="B4" s="425"/>
      <c r="C4" s="425"/>
      <c r="D4" s="425"/>
      <c r="E4" s="425"/>
      <c r="F4" s="425"/>
    </row>
    <row r="5" spans="1:7" ht="29.25" customHeight="1" x14ac:dyDescent="0.25">
      <c r="A5" s="426" t="s">
        <v>362</v>
      </c>
      <c r="B5" s="426"/>
      <c r="C5" s="426"/>
      <c r="D5" s="426"/>
      <c r="E5" s="426"/>
      <c r="F5" s="426"/>
    </row>
    <row r="6" spans="1:7" ht="65.25" customHeight="1" x14ac:dyDescent="0.25">
      <c r="A6" s="168" t="s">
        <v>363</v>
      </c>
      <c r="B6" s="168" t="s">
        <v>364</v>
      </c>
      <c r="C6" s="168" t="s">
        <v>405</v>
      </c>
      <c r="D6" s="168" t="s">
        <v>404</v>
      </c>
      <c r="E6" s="168"/>
      <c r="F6" s="168" t="s">
        <v>403</v>
      </c>
    </row>
    <row r="7" spans="1:7" ht="14.25" customHeight="1" x14ac:dyDescent="0.25">
      <c r="A7" s="169">
        <v>1</v>
      </c>
      <c r="B7" s="170" t="s">
        <v>369</v>
      </c>
      <c r="C7" s="219">
        <f>SUM('АГ ЧР'!D23:I23)</f>
        <v>20</v>
      </c>
      <c r="D7" s="219">
        <f>SUM('АГ ЧР'!D49:I49)</f>
        <v>64</v>
      </c>
      <c r="E7" s="173"/>
      <c r="F7" s="173">
        <f>D7/C7</f>
        <v>3.2</v>
      </c>
      <c r="G7" s="175"/>
    </row>
    <row r="8" spans="1:7" ht="14.25" customHeight="1" x14ac:dyDescent="0.25">
      <c r="A8" s="169">
        <v>2</v>
      </c>
      <c r="B8" s="170" t="s">
        <v>370</v>
      </c>
      <c r="C8" s="220">
        <f>SUM(Госветслужба!D23:I23)</f>
        <v>1</v>
      </c>
      <c r="D8" s="220">
        <f>SUM(Госветслужба!D49:I49)</f>
        <v>1</v>
      </c>
      <c r="E8" s="173"/>
      <c r="F8" s="173">
        <f t="shared" ref="F8:F30" si="0">D8/C8</f>
        <v>1</v>
      </c>
      <c r="G8" s="175"/>
    </row>
    <row r="9" spans="1:7" ht="14.25" customHeight="1" x14ac:dyDescent="0.25">
      <c r="A9" s="169">
        <v>3</v>
      </c>
      <c r="B9" s="170" t="s">
        <v>371</v>
      </c>
      <c r="C9" s="221">
        <f>SUM(Госжилинспекция!D23:I23)</f>
        <v>0</v>
      </c>
      <c r="D9" s="221">
        <f>SUM(Госжилинспекция!D49:I49)</f>
        <v>0</v>
      </c>
      <c r="E9" s="173"/>
      <c r="F9" s="173" t="e">
        <f t="shared" si="0"/>
        <v>#DIV/0!</v>
      </c>
      <c r="G9" s="175"/>
    </row>
    <row r="10" spans="1:7" ht="14.25" customHeight="1" x14ac:dyDescent="0.25">
      <c r="A10" s="169">
        <v>4</v>
      </c>
      <c r="B10" s="180" t="s">
        <v>372</v>
      </c>
      <c r="C10" s="222">
        <f>SUM('ГК ЧС'!D23:I23)</f>
        <v>12</v>
      </c>
      <c r="D10" s="222">
        <f>SUM('ГК ЧС'!D49:I49)</f>
        <v>69</v>
      </c>
      <c r="E10" s="173"/>
      <c r="F10" s="173">
        <f t="shared" si="0"/>
        <v>5.75</v>
      </c>
      <c r="G10" s="175"/>
    </row>
    <row r="11" spans="1:7" ht="14.25" customHeight="1" x14ac:dyDescent="0.25">
      <c r="A11" s="169">
        <v>5</v>
      </c>
      <c r="B11" s="180" t="s">
        <v>373</v>
      </c>
      <c r="C11" s="221">
        <f>SUM(ГС!D23:I23)</f>
        <v>0</v>
      </c>
      <c r="D11" s="221">
        <f>SUM(ГС!D49:I49)</f>
        <v>0</v>
      </c>
      <c r="E11" s="173"/>
      <c r="F11" s="173" t="e">
        <f t="shared" si="0"/>
        <v>#DIV/0!</v>
      </c>
      <c r="G11" s="175"/>
    </row>
    <row r="12" spans="1:7" ht="13.5" customHeight="1" x14ac:dyDescent="0.25">
      <c r="A12" s="169">
        <v>6</v>
      </c>
      <c r="B12" s="180" t="s">
        <v>374</v>
      </c>
      <c r="C12" s="221">
        <f>SUM(КСП!D23:I23)</f>
        <v>0</v>
      </c>
      <c r="D12" s="221">
        <f>SUM(КСП!D49:I49)</f>
        <v>0</v>
      </c>
      <c r="E12" s="173"/>
      <c r="F12" s="173" t="e">
        <f t="shared" si="0"/>
        <v>#DIV/0!</v>
      </c>
      <c r="G12" s="175"/>
    </row>
    <row r="13" spans="1:7" s="190" customFormat="1" ht="14.25" customHeight="1" x14ac:dyDescent="0.25">
      <c r="A13" s="182">
        <v>7</v>
      </c>
      <c r="B13" s="183" t="s">
        <v>375</v>
      </c>
      <c r="C13" s="223">
        <f>SUM(Минздрав!D23:I23)</f>
        <v>1372</v>
      </c>
      <c r="D13" s="223">
        <f>SUM(Минздрав!D49:I49)</f>
        <v>4019</v>
      </c>
      <c r="E13" s="185"/>
      <c r="F13" s="173">
        <f t="shared" si="0"/>
        <v>2.9293002915451893</v>
      </c>
      <c r="G13" s="187"/>
    </row>
    <row r="14" spans="1:7" ht="14.25" customHeight="1" x14ac:dyDescent="0.25">
      <c r="A14" s="169">
        <v>8</v>
      </c>
      <c r="B14" s="191" t="s">
        <v>376</v>
      </c>
      <c r="C14" s="221">
        <f>SUM(Госкомимущество!D23:I23)</f>
        <v>1</v>
      </c>
      <c r="D14" s="221">
        <f>SUM(Госкомимущество!D49:I49)</f>
        <v>1</v>
      </c>
      <c r="E14" s="173"/>
      <c r="F14" s="173">
        <f t="shared" si="0"/>
        <v>1</v>
      </c>
      <c r="G14" s="175"/>
    </row>
    <row r="15" spans="1:7" s="196" customFormat="1" ht="14.25" customHeight="1" x14ac:dyDescent="0.25">
      <c r="A15" s="192">
        <v>9</v>
      </c>
      <c r="B15" s="180" t="s">
        <v>377</v>
      </c>
      <c r="C15" s="221">
        <f>SUM(мининформ!D23:I23)</f>
        <v>3</v>
      </c>
      <c r="D15" s="221">
        <f>SUM(мининформ!D49:I49)</f>
        <v>3</v>
      </c>
      <c r="E15" s="193"/>
      <c r="F15" s="173">
        <f t="shared" si="0"/>
        <v>1</v>
      </c>
      <c r="G15" s="195"/>
    </row>
    <row r="16" spans="1:7" ht="14.25" customHeight="1" x14ac:dyDescent="0.25">
      <c r="A16" s="169">
        <v>10</v>
      </c>
      <c r="B16" s="180" t="s">
        <v>378</v>
      </c>
      <c r="C16" s="224">
        <f>SUM(минкультуры!D23:I23)</f>
        <v>5</v>
      </c>
      <c r="D16" s="224">
        <f>SUM(минкультуры!D49:I49)</f>
        <v>35</v>
      </c>
      <c r="E16" s="173"/>
      <c r="F16" s="173">
        <f t="shared" si="0"/>
        <v>7</v>
      </c>
      <c r="G16" s="175"/>
    </row>
    <row r="17" spans="1:7" s="175" customFormat="1" ht="14.25" customHeight="1" x14ac:dyDescent="0.25">
      <c r="A17" s="198">
        <v>11</v>
      </c>
      <c r="B17" s="199" t="s">
        <v>379</v>
      </c>
      <c r="C17" s="221">
        <f>SUM(Минобразования!D23:I23)</f>
        <v>44</v>
      </c>
      <c r="D17" s="221">
        <f>SUM(Минобразования!D49:I49)</f>
        <v>145</v>
      </c>
      <c r="E17" s="173"/>
      <c r="F17" s="173">
        <f t="shared" si="0"/>
        <v>3.2954545454545454</v>
      </c>
    </row>
    <row r="18" spans="1:7" ht="12.6" customHeight="1" x14ac:dyDescent="0.25">
      <c r="A18" s="169">
        <v>12</v>
      </c>
      <c r="B18" s="191" t="s">
        <v>380</v>
      </c>
      <c r="C18" s="221">
        <f>SUM(Минприроды!D23:I23)</f>
        <v>3</v>
      </c>
      <c r="D18" s="221">
        <f>SUM(Минприроды!D49:I49)</f>
        <v>6</v>
      </c>
      <c r="E18" s="173"/>
      <c r="F18" s="173">
        <f t="shared" si="0"/>
        <v>2</v>
      </c>
      <c r="G18" s="175"/>
    </row>
    <row r="19" spans="1:7" ht="14.25" customHeight="1" x14ac:dyDescent="0.25">
      <c r="A19" s="169">
        <v>13</v>
      </c>
      <c r="B19" s="191" t="s">
        <v>381</v>
      </c>
      <c r="C19" s="221">
        <f>SUM(Минсельхоз!D23:I23)</f>
        <v>0</v>
      </c>
      <c r="D19" s="221">
        <f>SUM(Минсельхоз!D49:I49)</f>
        <v>0</v>
      </c>
      <c r="E19" s="173"/>
      <c r="F19" s="173" t="e">
        <f t="shared" si="0"/>
        <v>#DIV/0!</v>
      </c>
      <c r="G19" s="175"/>
    </row>
    <row r="20" spans="1:7" ht="14.25" customHeight="1" x14ac:dyDescent="0.25">
      <c r="A20" s="200">
        <v>14</v>
      </c>
      <c r="B20" s="180" t="s">
        <v>382</v>
      </c>
      <c r="C20" s="221">
        <f>SUM(минстрой!D23:I23)</f>
        <v>0</v>
      </c>
      <c r="D20" s="221">
        <f>SUM(минстрой!D49:I49)</f>
        <v>0</v>
      </c>
      <c r="E20" s="173"/>
      <c r="F20" s="173" t="e">
        <f t="shared" si="0"/>
        <v>#DIV/0!</v>
      </c>
      <c r="G20" s="175"/>
    </row>
    <row r="21" spans="1:7" ht="14.25" customHeight="1" x14ac:dyDescent="0.25">
      <c r="A21" s="169">
        <v>15</v>
      </c>
      <c r="B21" s="191" t="s">
        <v>383</v>
      </c>
      <c r="C21" s="221">
        <f>SUM(минтранс!D23:I23)</f>
        <v>16</v>
      </c>
      <c r="D21" s="221">
        <f>SUM(минтранс!D49:I49)</f>
        <v>88</v>
      </c>
      <c r="E21" s="173"/>
      <c r="F21" s="173">
        <f t="shared" si="0"/>
        <v>5.5</v>
      </c>
      <c r="G21" s="175"/>
    </row>
    <row r="22" spans="1:7" ht="14.25" customHeight="1" x14ac:dyDescent="0.25">
      <c r="A22" s="169">
        <v>16</v>
      </c>
      <c r="B22" s="191" t="s">
        <v>384</v>
      </c>
      <c r="C22" s="221">
        <f>SUM(минспорта!D23:I23)</f>
        <v>2</v>
      </c>
      <c r="D22" s="221">
        <f>SUM(минспорта!D49:I49)</f>
        <v>12</v>
      </c>
      <c r="E22" s="173"/>
      <c r="F22" s="173">
        <f t="shared" si="0"/>
        <v>6</v>
      </c>
      <c r="G22" s="175"/>
    </row>
    <row r="23" spans="1:7" ht="14.25" customHeight="1" x14ac:dyDescent="0.25">
      <c r="A23" s="169">
        <v>17</v>
      </c>
      <c r="B23" s="180" t="s">
        <v>385</v>
      </c>
      <c r="C23" s="221">
        <f>SUM(Минфин!D23:I23)</f>
        <v>0</v>
      </c>
      <c r="D23" s="221">
        <f>SUM(Минфин!D49:I49)</f>
        <v>0</v>
      </c>
      <c r="E23" s="173"/>
      <c r="F23" s="173" t="e">
        <f t="shared" si="0"/>
        <v>#DIV/0!</v>
      </c>
      <c r="G23" s="175"/>
    </row>
    <row r="24" spans="1:7" s="196" customFormat="1" ht="14.25" customHeight="1" x14ac:dyDescent="0.25">
      <c r="A24" s="169">
        <v>18</v>
      </c>
      <c r="B24" s="180" t="s">
        <v>386</v>
      </c>
      <c r="C24" s="225">
        <f>SUM(минюст!D23:I23)</f>
        <v>21</v>
      </c>
      <c r="D24" s="225">
        <f>SUM(минюст!D49:I49)</f>
        <v>69</v>
      </c>
      <c r="E24" s="193"/>
      <c r="F24" s="173">
        <f t="shared" si="0"/>
        <v>3.2857142857142856</v>
      </c>
      <c r="G24" s="195"/>
    </row>
    <row r="25" spans="1:7" ht="14.25" customHeight="1" x14ac:dyDescent="0.25">
      <c r="A25" s="192">
        <v>19</v>
      </c>
      <c r="B25" s="180" t="s">
        <v>387</v>
      </c>
      <c r="C25" s="221">
        <f>SUM('гс по тарифам'!D23:I23)</f>
        <v>0</v>
      </c>
      <c r="D25" s="221">
        <f>SUM('гс по тарифам'!D49:I49)</f>
        <v>0</v>
      </c>
      <c r="E25" s="173"/>
      <c r="F25" s="173" t="e">
        <f t="shared" si="0"/>
        <v>#DIV/0!</v>
      </c>
      <c r="G25" s="175"/>
    </row>
    <row r="26" spans="1:7" s="196" customFormat="1" ht="14.25" customHeight="1" x14ac:dyDescent="0.25">
      <c r="A26" s="192">
        <v>21</v>
      </c>
      <c r="B26" s="201" t="s">
        <v>388</v>
      </c>
      <c r="C26" s="220">
        <f>SUM(Минтруд!D23:I23)</f>
        <v>66</v>
      </c>
      <c r="D26" s="220">
        <f>SUM(Минтруд!D49:I49)</f>
        <v>156</v>
      </c>
      <c r="E26" s="193"/>
      <c r="F26" s="173">
        <f t="shared" si="0"/>
        <v>2.3636363636363638</v>
      </c>
      <c r="G26" s="195"/>
    </row>
    <row r="27" spans="1:7" s="196" customFormat="1" ht="14.25" customHeight="1" x14ac:dyDescent="0.25">
      <c r="A27" s="169">
        <v>22</v>
      </c>
      <c r="B27" s="180" t="s">
        <v>389</v>
      </c>
      <c r="C27" s="220">
        <f>SUM(Гостехнадзор!D23:I23)</f>
        <v>0</v>
      </c>
      <c r="D27" s="220">
        <f>SUM(Гостехнадзор!D49:I49)</f>
        <v>0</v>
      </c>
      <c r="E27" s="193"/>
      <c r="F27" s="173" t="e">
        <f t="shared" si="0"/>
        <v>#DIV/0!</v>
      </c>
      <c r="G27" s="195"/>
    </row>
    <row r="28" spans="1:7" ht="14.25" customHeight="1" x14ac:dyDescent="0.25">
      <c r="A28" s="192">
        <v>23</v>
      </c>
      <c r="B28" s="204" t="s">
        <v>390</v>
      </c>
      <c r="C28" s="221">
        <f>SUM(ЦИК!D23:I23)</f>
        <v>0</v>
      </c>
      <c r="D28" s="221">
        <f>SUM(ЦИК!D49:I49)</f>
        <v>0</v>
      </c>
      <c r="E28" s="173"/>
      <c r="F28" s="173" t="e">
        <f t="shared" si="0"/>
        <v>#DIV/0!</v>
      </c>
      <c r="G28" s="175"/>
    </row>
    <row r="29" spans="1:7" ht="14.25" customHeight="1" x14ac:dyDescent="0.25">
      <c r="A29" s="205">
        <v>24</v>
      </c>
      <c r="B29" s="204" t="s">
        <v>391</v>
      </c>
      <c r="C29" s="219">
        <f>SUM(минэк!D23:I23)</f>
        <v>4</v>
      </c>
      <c r="D29" s="219">
        <f>SUM(минэк!D49:I49)</f>
        <v>17</v>
      </c>
      <c r="E29" s="206"/>
      <c r="F29" s="173">
        <f t="shared" si="0"/>
        <v>4.25</v>
      </c>
      <c r="G29" s="175"/>
    </row>
    <row r="30" spans="1:7" s="230" customFormat="1" ht="16.5" customHeight="1" x14ac:dyDescent="0.25">
      <c r="A30" s="428" t="s">
        <v>392</v>
      </c>
      <c r="B30" s="428"/>
      <c r="C30" s="227">
        <f>SUM([1]СВОД!D14:N14)</f>
        <v>12437</v>
      </c>
      <c r="D30" s="227">
        <f>SUM([1]СВОД!D43:N43)</f>
        <v>30297</v>
      </c>
      <c r="E30" s="227"/>
      <c r="F30" s="228">
        <f t="shared" si="0"/>
        <v>2.4360376296534536</v>
      </c>
      <c r="G30" s="229"/>
    </row>
    <row r="32" spans="1:7" x14ac:dyDescent="0.25">
      <c r="A32" s="209"/>
      <c r="B32" s="209"/>
    </row>
    <row r="34" spans="2:6" x14ac:dyDescent="0.25">
      <c r="B34" s="210"/>
      <c r="C34" s="211"/>
      <c r="D34" s="211"/>
      <c r="E34" s="210"/>
      <c r="F34" s="211"/>
    </row>
  </sheetData>
  <mergeCells count="4">
    <mergeCell ref="A2:F3"/>
    <mergeCell ref="A4:F4"/>
    <mergeCell ref="A5:F5"/>
    <mergeCell ref="A30:B30"/>
  </mergeCell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30"/>
  <sheetViews>
    <sheetView view="pageBreakPreview" topLeftCell="A73" zoomScaleNormal="100" zoomScaleSheetLayoutView="100" workbookViewId="0">
      <selection activeCell="J110" sqref="J110"/>
    </sheetView>
  </sheetViews>
  <sheetFormatPr defaultColWidth="9.109375" defaultRowHeight="14.4" x14ac:dyDescent="0.3"/>
  <cols>
    <col min="1" max="1" width="66.44140625" style="71" customWidth="1"/>
    <col min="2" max="2" width="6.6640625" style="71" customWidth="1"/>
    <col min="3" max="3" width="16.6640625" style="71" customWidth="1"/>
    <col min="4" max="4" width="6.6640625" style="71" customWidth="1"/>
    <col min="5" max="5" width="8.88671875" style="71" customWidth="1"/>
    <col min="6" max="6" width="7.88671875" style="71" customWidth="1"/>
    <col min="7" max="7" width="12.109375" style="71" customWidth="1"/>
    <col min="8" max="8" width="7.5546875" style="71" customWidth="1"/>
    <col min="9" max="9" width="7" style="71" customWidth="1"/>
    <col min="10" max="10" width="25.109375" style="71" customWidth="1"/>
    <col min="11" max="11" width="14.6640625" style="71" customWidth="1"/>
    <col min="12" max="12" width="10.77734375" style="71" bestFit="1" customWidth="1"/>
    <col min="13" max="16384" width="9.109375" style="71"/>
  </cols>
  <sheetData>
    <row r="10" spans="1:11" ht="16.8" x14ac:dyDescent="0.3">
      <c r="A10" s="328" t="s">
        <v>135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</row>
    <row r="11" spans="1:11" ht="15.6" x14ac:dyDescent="0.3">
      <c r="A11" s="329" t="s">
        <v>5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</row>
    <row r="12" spans="1:11" ht="15.6" x14ac:dyDescent="0.3">
      <c r="A12" s="329" t="s">
        <v>136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</row>
    <row r="13" spans="1:11" ht="8.25" customHeight="1" x14ac:dyDescent="0.3">
      <c r="A13" s="72"/>
      <c r="B13" s="72"/>
    </row>
    <row r="14" spans="1:11" ht="15.6" x14ac:dyDescent="0.3">
      <c r="A14" s="72" t="s">
        <v>137</v>
      </c>
      <c r="B14" s="330" t="s">
        <v>138</v>
      </c>
      <c r="C14" s="330"/>
      <c r="D14" s="330"/>
      <c r="E14" s="330"/>
      <c r="F14" s="330"/>
      <c r="G14" s="330"/>
      <c r="H14" s="330"/>
      <c r="I14" s="330"/>
      <c r="J14" s="330"/>
      <c r="K14" s="73"/>
    </row>
    <row r="15" spans="1:11" ht="9.75" customHeight="1" x14ac:dyDescent="0.3">
      <c r="A15" s="72"/>
      <c r="B15" s="74"/>
      <c r="K15" s="73"/>
    </row>
    <row r="16" spans="1:11" ht="15.6" x14ac:dyDescent="0.3">
      <c r="A16" s="72" t="s">
        <v>139</v>
      </c>
      <c r="B16" s="330" t="s">
        <v>140</v>
      </c>
      <c r="C16" s="330"/>
      <c r="D16" s="330"/>
      <c r="E16" s="330"/>
      <c r="F16" s="75"/>
      <c r="G16" s="75"/>
      <c r="H16" s="75"/>
      <c r="I16" s="75"/>
      <c r="J16" s="75"/>
      <c r="K16" s="331" t="s">
        <v>11</v>
      </c>
    </row>
    <row r="17" spans="1:11" ht="6" customHeight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332"/>
    </row>
    <row r="18" spans="1:11" x14ac:dyDescent="0.3">
      <c r="A18" s="315" t="s">
        <v>12</v>
      </c>
      <c r="B18" s="315" t="s">
        <v>13</v>
      </c>
      <c r="C18" s="77" t="s">
        <v>14</v>
      </c>
      <c r="D18" s="315" t="s">
        <v>16</v>
      </c>
      <c r="E18" s="315"/>
      <c r="F18" s="315"/>
      <c r="G18" s="315"/>
      <c r="H18" s="315"/>
      <c r="I18" s="315"/>
      <c r="J18" s="315"/>
      <c r="K18" s="315"/>
    </row>
    <row r="19" spans="1:11" ht="26.4" customHeight="1" x14ac:dyDescent="0.3">
      <c r="A19" s="315"/>
      <c r="B19" s="315"/>
      <c r="C19" s="333" t="s">
        <v>15</v>
      </c>
      <c r="D19" s="315" t="s">
        <v>17</v>
      </c>
      <c r="E19" s="315"/>
      <c r="F19" s="315"/>
      <c r="G19" s="315" t="s">
        <v>18</v>
      </c>
      <c r="H19" s="315" t="s">
        <v>141</v>
      </c>
      <c r="I19" s="315" t="s">
        <v>142</v>
      </c>
      <c r="J19" s="315" t="s">
        <v>21</v>
      </c>
      <c r="K19" s="315"/>
    </row>
    <row r="20" spans="1:11" ht="52.5" customHeight="1" x14ac:dyDescent="0.3">
      <c r="A20" s="315"/>
      <c r="B20" s="315"/>
      <c r="C20" s="334"/>
      <c r="D20" s="77" t="s">
        <v>143</v>
      </c>
      <c r="E20" s="77" t="s">
        <v>144</v>
      </c>
      <c r="F20" s="77" t="s">
        <v>330</v>
      </c>
      <c r="G20" s="315"/>
      <c r="H20" s="315"/>
      <c r="I20" s="315"/>
      <c r="J20" s="77" t="s">
        <v>275</v>
      </c>
      <c r="K20" s="77" t="s">
        <v>26</v>
      </c>
    </row>
    <row r="21" spans="1:11" x14ac:dyDescent="0.3">
      <c r="A21" s="77">
        <v>1</v>
      </c>
      <c r="B21" s="77">
        <v>2</v>
      </c>
      <c r="C21" s="77">
        <v>3</v>
      </c>
      <c r="D21" s="77">
        <v>4</v>
      </c>
      <c r="E21" s="77">
        <v>5</v>
      </c>
      <c r="F21" s="77">
        <v>6</v>
      </c>
      <c r="G21" s="77">
        <v>7</v>
      </c>
      <c r="H21" s="77">
        <v>8</v>
      </c>
      <c r="I21" s="77">
        <v>9</v>
      </c>
      <c r="J21" s="77">
        <v>10</v>
      </c>
      <c r="K21" s="77">
        <v>11</v>
      </c>
    </row>
    <row r="22" spans="1:11" ht="27.75" customHeight="1" x14ac:dyDescent="0.3">
      <c r="A22" s="321" t="s">
        <v>331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</row>
    <row r="23" spans="1:11" ht="39.6" x14ac:dyDescent="0.3">
      <c r="A23" s="78" t="s">
        <v>29</v>
      </c>
      <c r="B23" s="79">
        <v>101</v>
      </c>
      <c r="C23" s="80">
        <f>SUM(D23:K23)</f>
        <v>161</v>
      </c>
      <c r="D23" s="160"/>
      <c r="E23" s="160"/>
      <c r="F23" s="160"/>
      <c r="G23" s="160">
        <v>1</v>
      </c>
      <c r="H23" s="160"/>
      <c r="I23" s="160"/>
      <c r="J23" s="160">
        <v>99</v>
      </c>
      <c r="K23" s="160">
        <v>61</v>
      </c>
    </row>
    <row r="24" spans="1:11" ht="26.4" x14ac:dyDescent="0.3">
      <c r="A24" s="82" t="s">
        <v>277</v>
      </c>
      <c r="B24" s="77">
        <v>102</v>
      </c>
      <c r="C24" s="80">
        <f>SUM(D24:K24)</f>
        <v>0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</row>
    <row r="25" spans="1:11" ht="26.4" x14ac:dyDescent="0.3">
      <c r="A25" s="82" t="s">
        <v>278</v>
      </c>
      <c r="B25" s="77">
        <v>103</v>
      </c>
      <c r="C25" s="80">
        <f t="shared" ref="C25:C89" si="0">SUM(D25:K25)</f>
        <v>1</v>
      </c>
      <c r="D25" s="160"/>
      <c r="E25" s="160"/>
      <c r="F25" s="160"/>
      <c r="G25" s="160">
        <v>1</v>
      </c>
      <c r="H25" s="160"/>
      <c r="I25" s="160"/>
      <c r="J25" s="161">
        <v>0</v>
      </c>
      <c r="K25" s="161">
        <v>0</v>
      </c>
    </row>
    <row r="26" spans="1:11" ht="39.6" x14ac:dyDescent="0.3">
      <c r="A26" s="82" t="s">
        <v>279</v>
      </c>
      <c r="B26" s="77">
        <v>104</v>
      </c>
      <c r="C26" s="80">
        <f t="shared" si="0"/>
        <v>0</v>
      </c>
      <c r="D26" s="160"/>
      <c r="E26" s="160"/>
      <c r="F26" s="160"/>
      <c r="G26" s="160"/>
      <c r="H26" s="160"/>
      <c r="I26" s="160"/>
      <c r="J26" s="161">
        <v>0</v>
      </c>
      <c r="K26" s="161">
        <v>0</v>
      </c>
    </row>
    <row r="27" spans="1:11" ht="52.8" x14ac:dyDescent="0.3">
      <c r="A27" s="82" t="s">
        <v>280</v>
      </c>
      <c r="B27" s="77">
        <v>105</v>
      </c>
      <c r="C27" s="80"/>
      <c r="D27" s="160"/>
      <c r="E27" s="160"/>
      <c r="F27" s="160"/>
      <c r="G27" s="160"/>
      <c r="H27" s="160"/>
      <c r="I27" s="160"/>
      <c r="J27" s="161"/>
      <c r="K27" s="161"/>
    </row>
    <row r="28" spans="1:11" ht="39.6" x14ac:dyDescent="0.3">
      <c r="A28" s="82" t="s">
        <v>34</v>
      </c>
      <c r="B28" s="77">
        <v>106</v>
      </c>
      <c r="C28" s="80"/>
      <c r="D28" s="160"/>
      <c r="E28" s="160"/>
      <c r="F28" s="160"/>
      <c r="G28" s="160"/>
      <c r="H28" s="160"/>
      <c r="I28" s="160"/>
      <c r="J28" s="161"/>
      <c r="K28" s="161"/>
    </row>
    <row r="29" spans="1:11" x14ac:dyDescent="0.3">
      <c r="A29" s="82" t="s">
        <v>281</v>
      </c>
      <c r="B29" s="77">
        <v>107</v>
      </c>
      <c r="C29" s="80"/>
      <c r="D29" s="160"/>
      <c r="E29" s="160"/>
      <c r="F29" s="160"/>
      <c r="G29" s="160"/>
      <c r="H29" s="161"/>
      <c r="I29" s="161"/>
      <c r="J29" s="161"/>
      <c r="K29" s="161"/>
    </row>
    <row r="30" spans="1:11" ht="26.4" x14ac:dyDescent="0.3">
      <c r="A30" s="82" t="s">
        <v>282</v>
      </c>
      <c r="B30" s="77">
        <v>108</v>
      </c>
      <c r="C30" s="80"/>
      <c r="D30" s="160"/>
      <c r="E30" s="160"/>
      <c r="F30" s="160"/>
      <c r="G30" s="160"/>
      <c r="H30" s="161"/>
      <c r="I30" s="161"/>
      <c r="J30" s="161"/>
      <c r="K30" s="161"/>
    </row>
    <row r="31" spans="1:11" ht="26.4" x14ac:dyDescent="0.3">
      <c r="A31" s="82" t="s">
        <v>283</v>
      </c>
      <c r="B31" s="77">
        <v>109</v>
      </c>
      <c r="C31" s="80"/>
      <c r="D31" s="160"/>
      <c r="E31" s="160"/>
      <c r="F31" s="160"/>
      <c r="G31" s="160"/>
      <c r="H31" s="161"/>
      <c r="I31" s="161"/>
      <c r="J31" s="161"/>
      <c r="K31" s="161"/>
    </row>
    <row r="32" spans="1:11" x14ac:dyDescent="0.3">
      <c r="A32" s="78" t="s">
        <v>284</v>
      </c>
      <c r="B32" s="79">
        <v>110</v>
      </c>
      <c r="C32" s="80">
        <f t="shared" si="0"/>
        <v>161</v>
      </c>
      <c r="D32" s="160"/>
      <c r="E32" s="160"/>
      <c r="F32" s="160"/>
      <c r="G32" s="160">
        <v>1</v>
      </c>
      <c r="H32" s="160"/>
      <c r="I32" s="160"/>
      <c r="J32" s="160">
        <v>99</v>
      </c>
      <c r="K32" s="160">
        <v>61</v>
      </c>
    </row>
    <row r="33" spans="1:11" ht="39.6" x14ac:dyDescent="0.3">
      <c r="A33" s="82" t="s">
        <v>285</v>
      </c>
      <c r="B33" s="77">
        <v>111</v>
      </c>
      <c r="C33" s="80">
        <f t="shared" si="0"/>
        <v>1</v>
      </c>
      <c r="D33" s="160"/>
      <c r="E33" s="160"/>
      <c r="F33" s="160"/>
      <c r="G33" s="160">
        <v>1</v>
      </c>
      <c r="H33" s="160"/>
      <c r="I33" s="160"/>
      <c r="J33" s="161">
        <v>0</v>
      </c>
      <c r="K33" s="161">
        <v>0</v>
      </c>
    </row>
    <row r="34" spans="1:11" ht="26.4" x14ac:dyDescent="0.3">
      <c r="A34" s="82" t="s">
        <v>286</v>
      </c>
      <c r="B34" s="77">
        <v>112</v>
      </c>
      <c r="C34" s="80">
        <f t="shared" si="0"/>
        <v>0</v>
      </c>
      <c r="D34" s="160"/>
      <c r="E34" s="160"/>
      <c r="F34" s="160"/>
      <c r="G34" s="160"/>
      <c r="H34" s="161">
        <v>0</v>
      </c>
      <c r="I34" s="161">
        <v>0</v>
      </c>
      <c r="J34" s="161">
        <v>0</v>
      </c>
      <c r="K34" s="161">
        <v>0</v>
      </c>
    </row>
    <row r="35" spans="1:11" ht="26.4" x14ac:dyDescent="0.3">
      <c r="A35" s="82" t="s">
        <v>287</v>
      </c>
      <c r="B35" s="77">
        <v>113</v>
      </c>
      <c r="C35" s="80">
        <f t="shared" si="0"/>
        <v>0</v>
      </c>
      <c r="D35" s="160"/>
      <c r="E35" s="160"/>
      <c r="F35" s="160"/>
      <c r="G35" s="160"/>
      <c r="H35" s="161">
        <v>0</v>
      </c>
      <c r="I35" s="161">
        <v>0</v>
      </c>
      <c r="J35" s="161">
        <v>0</v>
      </c>
      <c r="K35" s="161">
        <v>0</v>
      </c>
    </row>
    <row r="36" spans="1:11" ht="39.6" x14ac:dyDescent="0.3">
      <c r="A36" s="82" t="s">
        <v>332</v>
      </c>
      <c r="B36" s="77">
        <v>114</v>
      </c>
      <c r="C36" s="80">
        <f t="shared" si="0"/>
        <v>161</v>
      </c>
      <c r="D36" s="160"/>
      <c r="E36" s="160"/>
      <c r="F36" s="160"/>
      <c r="G36" s="160">
        <v>1</v>
      </c>
      <c r="H36" s="160"/>
      <c r="I36" s="160"/>
      <c r="J36" s="160">
        <v>99</v>
      </c>
      <c r="K36" s="160">
        <v>61</v>
      </c>
    </row>
    <row r="37" spans="1:11" x14ac:dyDescent="0.3">
      <c r="A37" s="82" t="s">
        <v>352</v>
      </c>
      <c r="B37" s="77">
        <v>115</v>
      </c>
      <c r="C37" s="80">
        <f t="shared" si="0"/>
        <v>0</v>
      </c>
      <c r="D37" s="160"/>
      <c r="E37" s="160"/>
      <c r="F37" s="160"/>
      <c r="G37" s="160"/>
      <c r="H37" s="160"/>
      <c r="I37" s="160"/>
      <c r="J37" s="160"/>
      <c r="K37" s="160"/>
    </row>
    <row r="38" spans="1:11" x14ac:dyDescent="0.3">
      <c r="A38" s="82" t="s">
        <v>44</v>
      </c>
      <c r="B38" s="77"/>
      <c r="C38" s="80"/>
      <c r="D38" s="160"/>
      <c r="E38" s="160"/>
      <c r="F38" s="160"/>
      <c r="G38" s="160"/>
      <c r="H38" s="160"/>
      <c r="I38" s="160"/>
      <c r="J38" s="160"/>
      <c r="K38" s="160"/>
    </row>
    <row r="39" spans="1:11" x14ac:dyDescent="0.3">
      <c r="A39" s="82" t="s">
        <v>146</v>
      </c>
      <c r="B39" s="77">
        <v>116</v>
      </c>
      <c r="C39" s="80">
        <f t="shared" si="0"/>
        <v>0</v>
      </c>
      <c r="D39" s="160"/>
      <c r="E39" s="160"/>
      <c r="F39" s="160"/>
      <c r="G39" s="160"/>
      <c r="H39" s="160"/>
      <c r="I39" s="160"/>
      <c r="J39" s="160"/>
      <c r="K39" s="160"/>
    </row>
    <row r="40" spans="1:11" x14ac:dyDescent="0.3">
      <c r="A40" s="78" t="s">
        <v>46</v>
      </c>
      <c r="B40" s="79">
        <v>121</v>
      </c>
      <c r="C40" s="80">
        <f t="shared" si="0"/>
        <v>0</v>
      </c>
      <c r="D40" s="160"/>
      <c r="E40" s="160"/>
      <c r="F40" s="160"/>
      <c r="G40" s="160"/>
      <c r="H40" s="160"/>
      <c r="I40" s="160"/>
      <c r="J40" s="160"/>
      <c r="K40" s="160"/>
    </row>
    <row r="41" spans="1:11" x14ac:dyDescent="0.3">
      <c r="A41" s="78" t="s">
        <v>353</v>
      </c>
      <c r="B41" s="79">
        <v>122</v>
      </c>
      <c r="C41" s="80">
        <f t="shared" si="0"/>
        <v>0</v>
      </c>
      <c r="D41" s="160"/>
      <c r="E41" s="160"/>
      <c r="F41" s="160"/>
      <c r="G41" s="160"/>
      <c r="H41" s="160"/>
      <c r="I41" s="160"/>
      <c r="J41" s="160"/>
      <c r="K41" s="160"/>
    </row>
    <row r="42" spans="1:11" x14ac:dyDescent="0.3">
      <c r="A42" s="78" t="s">
        <v>48</v>
      </c>
      <c r="B42" s="79"/>
      <c r="C42" s="80"/>
      <c r="D42" s="160"/>
      <c r="E42" s="160"/>
      <c r="F42" s="160"/>
      <c r="G42" s="160"/>
      <c r="H42" s="160"/>
      <c r="I42" s="160"/>
      <c r="J42" s="160"/>
      <c r="K42" s="160"/>
    </row>
    <row r="43" spans="1:11" x14ac:dyDescent="0.3">
      <c r="A43" s="82" t="s">
        <v>147</v>
      </c>
      <c r="B43" s="77">
        <v>123</v>
      </c>
      <c r="C43" s="80">
        <f t="shared" si="0"/>
        <v>0</v>
      </c>
      <c r="D43" s="160"/>
      <c r="E43" s="160"/>
      <c r="F43" s="160"/>
      <c r="G43" s="160"/>
      <c r="H43" s="160"/>
      <c r="I43" s="160"/>
      <c r="J43" s="160"/>
      <c r="K43" s="160"/>
    </row>
    <row r="44" spans="1:11" x14ac:dyDescent="0.3">
      <c r="A44" s="82" t="s">
        <v>148</v>
      </c>
      <c r="B44" s="77">
        <v>124</v>
      </c>
      <c r="C44" s="80">
        <f t="shared" si="0"/>
        <v>0</v>
      </c>
      <c r="D44" s="160"/>
      <c r="E44" s="160"/>
      <c r="F44" s="160"/>
      <c r="G44" s="160"/>
      <c r="H44" s="160"/>
      <c r="I44" s="160"/>
      <c r="J44" s="160"/>
      <c r="K44" s="160"/>
    </row>
    <row r="45" spans="1:11" ht="26.4" x14ac:dyDescent="0.3">
      <c r="A45" s="82" t="s">
        <v>149</v>
      </c>
      <c r="B45" s="77">
        <v>125</v>
      </c>
      <c r="C45" s="80">
        <f t="shared" si="0"/>
        <v>0</v>
      </c>
      <c r="D45" s="160"/>
      <c r="E45" s="160"/>
      <c r="F45" s="160"/>
      <c r="G45" s="160"/>
      <c r="H45" s="160"/>
      <c r="I45" s="160"/>
      <c r="J45" s="160"/>
      <c r="K45" s="160"/>
    </row>
    <row r="46" spans="1:11" x14ac:dyDescent="0.3">
      <c r="A46" s="82" t="s">
        <v>150</v>
      </c>
      <c r="B46" s="77">
        <v>126</v>
      </c>
      <c r="C46" s="80">
        <f t="shared" si="0"/>
        <v>0</v>
      </c>
      <c r="D46" s="160"/>
      <c r="E46" s="160"/>
      <c r="F46" s="160"/>
      <c r="G46" s="160"/>
      <c r="H46" s="160"/>
      <c r="I46" s="160"/>
      <c r="J46" s="160"/>
      <c r="K46" s="160"/>
    </row>
    <row r="47" spans="1:11" ht="26.4" x14ac:dyDescent="0.3">
      <c r="A47" s="78" t="s">
        <v>290</v>
      </c>
      <c r="B47" s="79">
        <v>127</v>
      </c>
      <c r="C47" s="80">
        <f t="shared" si="0"/>
        <v>0</v>
      </c>
      <c r="D47" s="160"/>
      <c r="E47" s="160"/>
      <c r="F47" s="160"/>
      <c r="G47" s="160"/>
      <c r="H47" s="160"/>
      <c r="I47" s="160"/>
      <c r="J47" s="161">
        <v>0</v>
      </c>
      <c r="K47" s="161">
        <v>0</v>
      </c>
    </row>
    <row r="48" spans="1:11" ht="27.75" customHeight="1" x14ac:dyDescent="0.3">
      <c r="A48" s="321" t="s">
        <v>291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</row>
    <row r="49" spans="1:11" x14ac:dyDescent="0.3">
      <c r="A49" s="83" t="s">
        <v>292</v>
      </c>
      <c r="B49" s="79">
        <v>201</v>
      </c>
      <c r="C49" s="80">
        <f t="shared" si="0"/>
        <v>1</v>
      </c>
      <c r="D49" s="81"/>
      <c r="E49" s="81"/>
      <c r="F49" s="81"/>
      <c r="G49" s="81">
        <v>1</v>
      </c>
      <c r="H49" s="81"/>
      <c r="I49" s="81"/>
      <c r="J49" s="79">
        <v>0</v>
      </c>
      <c r="K49" s="79">
        <v>0</v>
      </c>
    </row>
    <row r="50" spans="1:11" ht="39.6" x14ac:dyDescent="0.3">
      <c r="A50" s="84" t="s">
        <v>293</v>
      </c>
      <c r="B50" s="77">
        <v>202</v>
      </c>
      <c r="C50" s="80">
        <f t="shared" si="0"/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</row>
    <row r="51" spans="1:11" ht="39.6" x14ac:dyDescent="0.3">
      <c r="A51" s="84" t="s">
        <v>294</v>
      </c>
      <c r="B51" s="77">
        <v>203</v>
      </c>
      <c r="C51" s="80">
        <f t="shared" si="0"/>
        <v>1</v>
      </c>
      <c r="D51" s="81"/>
      <c r="E51" s="81"/>
      <c r="F51" s="81"/>
      <c r="G51" s="81">
        <v>1</v>
      </c>
      <c r="H51" s="81"/>
      <c r="I51" s="81"/>
      <c r="J51" s="79">
        <v>0</v>
      </c>
      <c r="K51" s="79">
        <v>0</v>
      </c>
    </row>
    <row r="52" spans="1:11" ht="26.4" x14ac:dyDescent="0.3">
      <c r="A52" s="84" t="s">
        <v>295</v>
      </c>
      <c r="B52" s="77">
        <v>204</v>
      </c>
      <c r="C52" s="80">
        <f t="shared" si="0"/>
        <v>0</v>
      </c>
      <c r="D52" s="81"/>
      <c r="E52" s="81"/>
      <c r="F52" s="81"/>
      <c r="G52" s="81"/>
      <c r="H52" s="79">
        <v>0</v>
      </c>
      <c r="I52" s="79">
        <v>0</v>
      </c>
      <c r="J52" s="79">
        <v>0</v>
      </c>
      <c r="K52" s="79">
        <v>0</v>
      </c>
    </row>
    <row r="53" spans="1:11" ht="26.4" x14ac:dyDescent="0.3">
      <c r="A53" s="84" t="s">
        <v>296</v>
      </c>
      <c r="B53" s="77">
        <v>205</v>
      </c>
      <c r="C53" s="80">
        <f t="shared" si="0"/>
        <v>0</v>
      </c>
      <c r="D53" s="81"/>
      <c r="E53" s="81"/>
      <c r="F53" s="81"/>
      <c r="G53" s="81"/>
      <c r="H53" s="79">
        <v>0</v>
      </c>
      <c r="I53" s="79">
        <v>0</v>
      </c>
      <c r="J53" s="79">
        <v>0</v>
      </c>
      <c r="K53" s="79">
        <v>0</v>
      </c>
    </row>
    <row r="54" spans="1:11" x14ac:dyDescent="0.3">
      <c r="A54" s="84" t="s">
        <v>354</v>
      </c>
      <c r="B54" s="77">
        <v>206</v>
      </c>
      <c r="C54" s="80">
        <f t="shared" si="0"/>
        <v>1</v>
      </c>
      <c r="D54" s="81"/>
      <c r="E54" s="81"/>
      <c r="F54" s="81"/>
      <c r="G54" s="81">
        <v>1</v>
      </c>
      <c r="H54" s="81"/>
      <c r="I54" s="81"/>
      <c r="J54" s="79">
        <v>0</v>
      </c>
      <c r="K54" s="79">
        <v>0</v>
      </c>
    </row>
    <row r="55" spans="1:11" x14ac:dyDescent="0.3">
      <c r="A55" s="84" t="s">
        <v>355</v>
      </c>
      <c r="B55" s="77"/>
      <c r="C55" s="80"/>
      <c r="D55" s="81"/>
      <c r="E55" s="81"/>
      <c r="F55" s="81"/>
      <c r="G55" s="81"/>
      <c r="H55" s="81"/>
      <c r="I55" s="81"/>
      <c r="J55" s="79"/>
      <c r="K55" s="79"/>
    </row>
    <row r="56" spans="1:11" x14ac:dyDescent="0.3">
      <c r="A56" s="84" t="s">
        <v>151</v>
      </c>
      <c r="B56" s="77">
        <v>207</v>
      </c>
      <c r="C56" s="80">
        <f t="shared" si="0"/>
        <v>0</v>
      </c>
      <c r="D56" s="81"/>
      <c r="E56" s="81"/>
      <c r="F56" s="81"/>
      <c r="G56" s="81"/>
      <c r="H56" s="81"/>
      <c r="I56" s="81"/>
      <c r="J56" s="79">
        <v>0</v>
      </c>
      <c r="K56" s="79">
        <v>0</v>
      </c>
    </row>
    <row r="57" spans="1:11" x14ac:dyDescent="0.3">
      <c r="A57" s="85" t="s">
        <v>152</v>
      </c>
      <c r="B57" s="77">
        <v>208</v>
      </c>
      <c r="C57" s="80">
        <f t="shared" si="0"/>
        <v>0</v>
      </c>
      <c r="D57" s="81"/>
      <c r="E57" s="81"/>
      <c r="F57" s="81"/>
      <c r="G57" s="81"/>
      <c r="H57" s="81"/>
      <c r="I57" s="81"/>
      <c r="J57" s="79">
        <v>0</v>
      </c>
      <c r="K57" s="79">
        <v>0</v>
      </c>
    </row>
    <row r="58" spans="1:11" ht="26.4" x14ac:dyDescent="0.3">
      <c r="A58" s="78" t="s">
        <v>351</v>
      </c>
      <c r="B58" s="79">
        <v>209</v>
      </c>
      <c r="C58" s="80">
        <f t="shared" si="0"/>
        <v>0</v>
      </c>
      <c r="D58" s="81"/>
      <c r="E58" s="81"/>
      <c r="F58" s="81"/>
      <c r="G58" s="81"/>
      <c r="H58" s="81"/>
      <c r="I58" s="81"/>
      <c r="J58" s="79">
        <v>0</v>
      </c>
      <c r="K58" s="79">
        <v>0</v>
      </c>
    </row>
    <row r="59" spans="1:11" x14ac:dyDescent="0.3">
      <c r="A59" s="78" t="s">
        <v>65</v>
      </c>
      <c r="B59" s="79"/>
      <c r="C59" s="80"/>
      <c r="D59" s="81"/>
      <c r="E59" s="81"/>
      <c r="F59" s="81"/>
      <c r="G59" s="81"/>
      <c r="H59" s="81"/>
      <c r="I59" s="81"/>
      <c r="J59" s="79"/>
      <c r="K59" s="79"/>
    </row>
    <row r="60" spans="1:11" x14ac:dyDescent="0.3">
      <c r="A60" s="84" t="s">
        <v>66</v>
      </c>
      <c r="B60" s="77" t="s">
        <v>67</v>
      </c>
      <c r="C60" s="80">
        <f t="shared" si="0"/>
        <v>0</v>
      </c>
      <c r="D60" s="81"/>
      <c r="E60" s="81"/>
      <c r="F60" s="81"/>
      <c r="G60" s="81"/>
      <c r="H60" s="81"/>
      <c r="I60" s="81"/>
      <c r="J60" s="79">
        <v>0</v>
      </c>
      <c r="K60" s="79">
        <v>0</v>
      </c>
    </row>
    <row r="61" spans="1:11" x14ac:dyDescent="0.3">
      <c r="A61" s="85" t="s">
        <v>68</v>
      </c>
      <c r="B61" s="77">
        <v>211</v>
      </c>
      <c r="C61" s="80">
        <f t="shared" si="0"/>
        <v>0</v>
      </c>
      <c r="D61" s="81"/>
      <c r="E61" s="81"/>
      <c r="F61" s="81"/>
      <c r="G61" s="81"/>
      <c r="H61" s="81"/>
      <c r="I61" s="81"/>
      <c r="J61" s="79">
        <v>0</v>
      </c>
      <c r="K61" s="79">
        <v>0</v>
      </c>
    </row>
    <row r="62" spans="1:11" x14ac:dyDescent="0.3">
      <c r="A62" s="84" t="s">
        <v>69</v>
      </c>
      <c r="B62" s="77" t="s">
        <v>70</v>
      </c>
      <c r="C62" s="80">
        <f t="shared" si="0"/>
        <v>0</v>
      </c>
      <c r="D62" s="81"/>
      <c r="E62" s="81"/>
      <c r="F62" s="81"/>
      <c r="G62" s="81"/>
      <c r="H62" s="81"/>
      <c r="I62" s="81"/>
      <c r="J62" s="79">
        <v>0</v>
      </c>
      <c r="K62" s="79">
        <v>0</v>
      </c>
    </row>
    <row r="63" spans="1:11" x14ac:dyDescent="0.3">
      <c r="A63" s="83" t="s">
        <v>71</v>
      </c>
      <c r="B63" s="79">
        <v>213</v>
      </c>
      <c r="C63" s="80">
        <f t="shared" si="0"/>
        <v>0</v>
      </c>
      <c r="D63" s="81"/>
      <c r="E63" s="81"/>
      <c r="F63" s="81"/>
      <c r="G63" s="81"/>
      <c r="H63" s="81"/>
      <c r="I63" s="81"/>
      <c r="J63" s="79">
        <v>0</v>
      </c>
      <c r="K63" s="79">
        <v>0</v>
      </c>
    </row>
    <row r="64" spans="1:11" x14ac:dyDescent="0.3">
      <c r="A64" s="83" t="s">
        <v>72</v>
      </c>
      <c r="B64" s="79">
        <v>214</v>
      </c>
      <c r="C64" s="80">
        <f t="shared" si="0"/>
        <v>0</v>
      </c>
      <c r="D64" s="81"/>
      <c r="E64" s="81"/>
      <c r="F64" s="81"/>
      <c r="G64" s="81"/>
      <c r="H64" s="81"/>
      <c r="I64" s="81"/>
      <c r="J64" s="79">
        <v>0</v>
      </c>
      <c r="K64" s="79">
        <v>0</v>
      </c>
    </row>
    <row r="65" spans="1:12" ht="33" customHeight="1" x14ac:dyDescent="0.3">
      <c r="A65" s="321" t="s">
        <v>333</v>
      </c>
      <c r="B65" s="321"/>
      <c r="C65" s="321"/>
      <c r="D65" s="321"/>
      <c r="E65" s="321"/>
      <c r="F65" s="321"/>
      <c r="G65" s="321"/>
      <c r="H65" s="321"/>
      <c r="I65" s="321"/>
      <c r="J65" s="321"/>
      <c r="K65" s="321"/>
    </row>
    <row r="66" spans="1:12" ht="33" customHeight="1" x14ac:dyDescent="0.3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</row>
    <row r="67" spans="1:12" x14ac:dyDescent="0.3">
      <c r="A67" s="83" t="s">
        <v>75</v>
      </c>
      <c r="B67" s="79">
        <v>301</v>
      </c>
      <c r="C67" s="80">
        <f t="shared" si="0"/>
        <v>11026.16</v>
      </c>
      <c r="D67" s="81"/>
      <c r="E67" s="81"/>
      <c r="F67" s="81"/>
      <c r="G67" s="81">
        <v>564.16</v>
      </c>
      <c r="H67" s="81"/>
      <c r="I67" s="81"/>
      <c r="J67" s="81">
        <v>9304.1299999999992</v>
      </c>
      <c r="K67" s="81">
        <v>1157.8699999999999</v>
      </c>
    </row>
    <row r="68" spans="1:12" ht="26.4" x14ac:dyDescent="0.3">
      <c r="A68" s="82" t="s">
        <v>300</v>
      </c>
      <c r="B68" s="77">
        <v>302</v>
      </c>
      <c r="C68" s="80">
        <f t="shared" si="0"/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</row>
    <row r="69" spans="1:12" ht="26.4" x14ac:dyDescent="0.3">
      <c r="A69" s="82" t="s">
        <v>301</v>
      </c>
      <c r="B69" s="77">
        <v>303</v>
      </c>
      <c r="C69" s="80">
        <f t="shared" si="0"/>
        <v>564.16</v>
      </c>
      <c r="D69" s="81"/>
      <c r="E69" s="81"/>
      <c r="F69" s="81"/>
      <c r="G69" s="81">
        <v>564.16</v>
      </c>
      <c r="H69" s="81"/>
      <c r="I69" s="81"/>
      <c r="J69" s="79">
        <v>0</v>
      </c>
      <c r="K69" s="79">
        <v>0</v>
      </c>
    </row>
    <row r="70" spans="1:12" ht="39.6" x14ac:dyDescent="0.3">
      <c r="A70" s="82" t="s">
        <v>302</v>
      </c>
      <c r="B70" s="77">
        <v>304</v>
      </c>
      <c r="C70" s="80">
        <f t="shared" si="0"/>
        <v>0</v>
      </c>
      <c r="D70" s="81"/>
      <c r="E70" s="81"/>
      <c r="F70" s="81"/>
      <c r="G70" s="81"/>
      <c r="H70" s="81"/>
      <c r="I70" s="81"/>
      <c r="J70" s="79">
        <v>0</v>
      </c>
      <c r="K70" s="79">
        <v>0</v>
      </c>
    </row>
    <row r="71" spans="1:12" ht="39.6" x14ac:dyDescent="0.3">
      <c r="A71" s="82" t="s">
        <v>303</v>
      </c>
      <c r="B71" s="77">
        <v>305</v>
      </c>
      <c r="C71" s="80">
        <f t="shared" si="0"/>
        <v>0</v>
      </c>
      <c r="D71" s="81"/>
      <c r="E71" s="81"/>
      <c r="F71" s="81"/>
      <c r="G71" s="81"/>
      <c r="H71" s="81"/>
      <c r="I71" s="81"/>
      <c r="J71" s="81"/>
      <c r="K71" s="81"/>
    </row>
    <row r="72" spans="1:12" ht="26.4" x14ac:dyDescent="0.3">
      <c r="A72" s="82" t="s">
        <v>80</v>
      </c>
      <c r="B72" s="77">
        <v>306</v>
      </c>
      <c r="C72" s="80">
        <f t="shared" si="0"/>
        <v>0</v>
      </c>
      <c r="D72" s="81"/>
      <c r="E72" s="81"/>
      <c r="F72" s="81"/>
      <c r="G72" s="81"/>
      <c r="H72" s="81"/>
      <c r="I72" s="81"/>
      <c r="J72" s="79">
        <v>0</v>
      </c>
      <c r="K72" s="79">
        <v>0</v>
      </c>
    </row>
    <row r="73" spans="1:12" ht="26.4" x14ac:dyDescent="0.3">
      <c r="A73" s="82" t="s">
        <v>304</v>
      </c>
      <c r="B73" s="77">
        <v>307</v>
      </c>
      <c r="C73" s="80">
        <f t="shared" si="0"/>
        <v>0</v>
      </c>
      <c r="D73" s="81"/>
      <c r="E73" s="81"/>
      <c r="F73" s="81"/>
      <c r="G73" s="81"/>
      <c r="H73" s="79">
        <v>0</v>
      </c>
      <c r="I73" s="79">
        <v>0</v>
      </c>
      <c r="J73" s="79">
        <v>0</v>
      </c>
      <c r="K73" s="79">
        <v>0</v>
      </c>
    </row>
    <row r="74" spans="1:12" ht="26.4" x14ac:dyDescent="0.3">
      <c r="A74" s="82" t="s">
        <v>305</v>
      </c>
      <c r="B74" s="77">
        <v>308</v>
      </c>
      <c r="C74" s="80">
        <f t="shared" si="0"/>
        <v>0</v>
      </c>
      <c r="D74" s="81"/>
      <c r="E74" s="81"/>
      <c r="F74" s="81"/>
      <c r="G74" s="81"/>
      <c r="H74" s="79">
        <v>0</v>
      </c>
      <c r="I74" s="79">
        <v>0</v>
      </c>
      <c r="J74" s="79">
        <v>0</v>
      </c>
      <c r="K74" s="79">
        <v>0</v>
      </c>
    </row>
    <row r="75" spans="1:12" x14ac:dyDescent="0.3">
      <c r="A75" s="78" t="s">
        <v>306</v>
      </c>
      <c r="B75" s="79">
        <v>309</v>
      </c>
      <c r="C75" s="80">
        <f t="shared" si="0"/>
        <v>11026.16</v>
      </c>
      <c r="D75" s="81"/>
      <c r="E75" s="81"/>
      <c r="F75" s="81"/>
      <c r="G75" s="81">
        <v>564.16</v>
      </c>
      <c r="H75" s="81"/>
      <c r="I75" s="81"/>
      <c r="J75" s="81">
        <v>9304.1299999999992</v>
      </c>
      <c r="K75" s="81">
        <v>1157.8699999999999</v>
      </c>
      <c r="L75" s="257">
        <f>G75/C75*100</f>
        <v>5.1165591647500124</v>
      </c>
    </row>
    <row r="76" spans="1:12" ht="39.6" x14ac:dyDescent="0.3">
      <c r="A76" s="82" t="s">
        <v>307</v>
      </c>
      <c r="B76" s="77">
        <v>310</v>
      </c>
      <c r="C76" s="80">
        <f t="shared" si="0"/>
        <v>564.16</v>
      </c>
      <c r="D76" s="81"/>
      <c r="E76" s="81"/>
      <c r="F76" s="81"/>
      <c r="G76" s="81">
        <v>564.16</v>
      </c>
      <c r="H76" s="81"/>
      <c r="I76" s="81"/>
      <c r="J76" s="79">
        <v>0</v>
      </c>
      <c r="K76" s="79">
        <v>0</v>
      </c>
    </row>
    <row r="77" spans="1:12" ht="26.4" x14ac:dyDescent="0.3">
      <c r="A77" s="82" t="s">
        <v>308</v>
      </c>
      <c r="B77" s="77">
        <v>311</v>
      </c>
      <c r="C77" s="80">
        <f t="shared" si="0"/>
        <v>0</v>
      </c>
      <c r="D77" s="81"/>
      <c r="E77" s="81"/>
      <c r="F77" s="81"/>
      <c r="G77" s="81"/>
      <c r="H77" s="79">
        <v>0</v>
      </c>
      <c r="I77" s="79">
        <v>0</v>
      </c>
      <c r="J77" s="79">
        <v>0</v>
      </c>
      <c r="K77" s="79">
        <v>0</v>
      </c>
    </row>
    <row r="78" spans="1:12" ht="26.4" x14ac:dyDescent="0.3">
      <c r="A78" s="82" t="s">
        <v>309</v>
      </c>
      <c r="B78" s="77">
        <v>312</v>
      </c>
      <c r="C78" s="80">
        <f t="shared" si="0"/>
        <v>0</v>
      </c>
      <c r="D78" s="81"/>
      <c r="E78" s="81"/>
      <c r="F78" s="81"/>
      <c r="G78" s="81"/>
      <c r="H78" s="79">
        <v>0</v>
      </c>
      <c r="I78" s="79">
        <v>0</v>
      </c>
      <c r="J78" s="79">
        <v>0</v>
      </c>
      <c r="K78" s="79">
        <v>0</v>
      </c>
    </row>
    <row r="79" spans="1:12" ht="26.4" x14ac:dyDescent="0.3">
      <c r="A79" s="82" t="s">
        <v>356</v>
      </c>
      <c r="B79" s="77">
        <v>313</v>
      </c>
      <c r="C79" s="80">
        <f t="shared" si="0"/>
        <v>11026.16</v>
      </c>
      <c r="D79" s="81"/>
      <c r="E79" s="81"/>
      <c r="F79" s="81"/>
      <c r="G79" s="81">
        <v>564.16</v>
      </c>
      <c r="H79" s="81"/>
      <c r="I79" s="81"/>
      <c r="J79" s="81">
        <v>9304.1299999999992</v>
      </c>
      <c r="K79" s="81">
        <v>1157.8699999999999</v>
      </c>
    </row>
    <row r="80" spans="1:12" x14ac:dyDescent="0.3">
      <c r="A80" s="82" t="s">
        <v>289</v>
      </c>
      <c r="B80" s="159"/>
      <c r="C80" s="80"/>
      <c r="D80" s="81"/>
      <c r="E80" s="81"/>
      <c r="F80" s="81"/>
      <c r="G80" s="81"/>
      <c r="H80" s="81"/>
      <c r="I80" s="81"/>
      <c r="J80" s="81"/>
      <c r="K80" s="81"/>
    </row>
    <row r="81" spans="1:11" x14ac:dyDescent="0.3">
      <c r="A81" s="82" t="s">
        <v>145</v>
      </c>
      <c r="B81" s="77">
        <v>314</v>
      </c>
      <c r="C81" s="80">
        <f t="shared" si="0"/>
        <v>0</v>
      </c>
      <c r="D81" s="81"/>
      <c r="E81" s="81"/>
      <c r="F81" s="81"/>
      <c r="G81" s="81"/>
      <c r="H81" s="81"/>
      <c r="I81" s="81"/>
      <c r="J81" s="81"/>
      <c r="K81" s="81"/>
    </row>
    <row r="82" spans="1:11" x14ac:dyDescent="0.3">
      <c r="A82" s="82" t="s">
        <v>153</v>
      </c>
      <c r="B82" s="77">
        <v>315</v>
      </c>
      <c r="C82" s="80">
        <f t="shared" si="0"/>
        <v>0</v>
      </c>
      <c r="D82" s="81"/>
      <c r="E82" s="81"/>
      <c r="F82" s="81"/>
      <c r="G82" s="81"/>
      <c r="H82" s="81"/>
      <c r="I82" s="81"/>
      <c r="J82" s="81"/>
      <c r="K82" s="81"/>
    </row>
    <row r="83" spans="1:11" x14ac:dyDescent="0.3">
      <c r="A83" s="78" t="s">
        <v>311</v>
      </c>
      <c r="B83" s="79">
        <v>321</v>
      </c>
      <c r="C83" s="80">
        <f t="shared" si="0"/>
        <v>0</v>
      </c>
      <c r="D83" s="81"/>
      <c r="E83" s="81"/>
      <c r="F83" s="81"/>
      <c r="G83" s="81"/>
      <c r="H83" s="81"/>
      <c r="I83" s="81"/>
      <c r="J83" s="81"/>
      <c r="K83" s="81"/>
    </row>
    <row r="84" spans="1:11" x14ac:dyDescent="0.3">
      <c r="A84" s="78" t="s">
        <v>357</v>
      </c>
      <c r="B84" s="79">
        <v>322</v>
      </c>
      <c r="C84" s="80">
        <f t="shared" si="0"/>
        <v>0</v>
      </c>
      <c r="D84" s="81"/>
      <c r="E84" s="81"/>
      <c r="F84" s="81"/>
      <c r="G84" s="81"/>
      <c r="H84" s="81"/>
      <c r="I84" s="81"/>
      <c r="J84" s="81"/>
      <c r="K84" s="81"/>
    </row>
    <row r="85" spans="1:11" x14ac:dyDescent="0.3">
      <c r="A85" s="78" t="s">
        <v>48</v>
      </c>
      <c r="B85" s="158"/>
      <c r="C85" s="80"/>
      <c r="D85" s="81"/>
      <c r="E85" s="81"/>
      <c r="F85" s="81"/>
      <c r="G85" s="81"/>
      <c r="H85" s="81"/>
      <c r="I85" s="81"/>
      <c r="J85" s="81"/>
      <c r="K85" s="81"/>
    </row>
    <row r="86" spans="1:11" x14ac:dyDescent="0.3">
      <c r="A86" s="82" t="s">
        <v>147</v>
      </c>
      <c r="B86" s="77">
        <v>323</v>
      </c>
      <c r="C86" s="80">
        <f t="shared" si="0"/>
        <v>0</v>
      </c>
      <c r="D86" s="81"/>
      <c r="E86" s="81"/>
      <c r="F86" s="81"/>
      <c r="G86" s="81"/>
      <c r="H86" s="81"/>
      <c r="I86" s="81"/>
      <c r="J86" s="81"/>
      <c r="K86" s="81"/>
    </row>
    <row r="87" spans="1:11" x14ac:dyDescent="0.3">
      <c r="A87" s="82" t="s">
        <v>148</v>
      </c>
      <c r="B87" s="77">
        <v>324</v>
      </c>
      <c r="C87" s="80">
        <f t="shared" si="0"/>
        <v>0</v>
      </c>
      <c r="D87" s="81"/>
      <c r="E87" s="81"/>
      <c r="F87" s="81"/>
      <c r="G87" s="81"/>
      <c r="H87" s="81"/>
      <c r="I87" s="81"/>
      <c r="J87" s="81"/>
      <c r="K87" s="81"/>
    </row>
    <row r="88" spans="1:11" ht="26.4" x14ac:dyDescent="0.3">
      <c r="A88" s="82" t="s">
        <v>149</v>
      </c>
      <c r="B88" s="77">
        <v>325</v>
      </c>
      <c r="C88" s="80">
        <f t="shared" si="0"/>
        <v>0</v>
      </c>
      <c r="D88" s="81"/>
      <c r="E88" s="81"/>
      <c r="F88" s="81"/>
      <c r="G88" s="81"/>
      <c r="H88" s="81"/>
      <c r="I88" s="81"/>
      <c r="J88" s="81"/>
      <c r="K88" s="81"/>
    </row>
    <row r="89" spans="1:11" x14ac:dyDescent="0.3">
      <c r="A89" s="82" t="s">
        <v>150</v>
      </c>
      <c r="B89" s="77">
        <v>326</v>
      </c>
      <c r="C89" s="80">
        <f t="shared" si="0"/>
        <v>0</v>
      </c>
      <c r="D89" s="81"/>
      <c r="E89" s="81"/>
      <c r="F89" s="81"/>
      <c r="G89" s="81"/>
      <c r="H89" s="81"/>
      <c r="I89" s="81"/>
      <c r="J89" s="81"/>
      <c r="K89" s="81"/>
    </row>
    <row r="90" spans="1:11" ht="27" customHeight="1" x14ac:dyDescent="0.3">
      <c r="A90" s="321" t="s">
        <v>313</v>
      </c>
      <c r="B90" s="321"/>
      <c r="C90" s="321"/>
      <c r="D90" s="321"/>
      <c r="E90" s="321"/>
      <c r="F90" s="321"/>
      <c r="G90" s="321"/>
      <c r="H90" s="321"/>
      <c r="I90" s="321"/>
      <c r="J90" s="321"/>
      <c r="K90" s="321"/>
    </row>
    <row r="91" spans="1:11" x14ac:dyDescent="0.3">
      <c r="A91" s="321" t="s">
        <v>314</v>
      </c>
      <c r="B91" s="321"/>
      <c r="C91" s="321"/>
      <c r="D91" s="321"/>
      <c r="E91" s="321"/>
      <c r="F91" s="321"/>
      <c r="G91" s="321"/>
      <c r="H91" s="321"/>
      <c r="I91" s="321"/>
      <c r="J91" s="321"/>
      <c r="K91" s="321"/>
    </row>
    <row r="92" spans="1:11" ht="39.6" x14ac:dyDescent="0.3">
      <c r="A92" s="82" t="s">
        <v>315</v>
      </c>
      <c r="B92" s="77">
        <v>4.101</v>
      </c>
      <c r="C92" s="80">
        <f t="shared" ref="C92:C99" si="1">SUM(D92:K92)</f>
        <v>1</v>
      </c>
      <c r="D92" s="81"/>
      <c r="E92" s="81"/>
      <c r="F92" s="81"/>
      <c r="G92" s="81">
        <v>1</v>
      </c>
      <c r="H92" s="81"/>
      <c r="I92" s="81"/>
      <c r="J92" s="77">
        <v>0</v>
      </c>
      <c r="K92" s="77">
        <v>0</v>
      </c>
    </row>
    <row r="93" spans="1:11" ht="52.8" x14ac:dyDescent="0.3">
      <c r="A93" s="82" t="s">
        <v>316</v>
      </c>
      <c r="B93" s="77">
        <v>4.1020000000000003</v>
      </c>
      <c r="C93" s="80">
        <f t="shared" si="1"/>
        <v>1</v>
      </c>
      <c r="D93" s="81"/>
      <c r="E93" s="81"/>
      <c r="F93" s="81"/>
      <c r="G93" s="81">
        <v>1</v>
      </c>
      <c r="H93" s="81"/>
      <c r="I93" s="81"/>
      <c r="J93" s="77">
        <v>0</v>
      </c>
      <c r="K93" s="77">
        <v>0</v>
      </c>
    </row>
    <row r="94" spans="1:11" ht="39.6" x14ac:dyDescent="0.3">
      <c r="A94" s="82" t="s">
        <v>317</v>
      </c>
      <c r="B94" s="77">
        <v>4.1029999999999998</v>
      </c>
      <c r="C94" s="80">
        <f t="shared" si="1"/>
        <v>1</v>
      </c>
      <c r="D94" s="81"/>
      <c r="E94" s="81"/>
      <c r="F94" s="81"/>
      <c r="G94" s="81">
        <v>1</v>
      </c>
      <c r="H94" s="81"/>
      <c r="I94" s="81"/>
      <c r="J94" s="77">
        <v>0</v>
      </c>
      <c r="K94" s="77">
        <v>0</v>
      </c>
    </row>
    <row r="95" spans="1:11" ht="52.8" x14ac:dyDescent="0.3">
      <c r="A95" s="82" t="s">
        <v>318</v>
      </c>
      <c r="B95" s="77">
        <v>4.1040000000000001</v>
      </c>
      <c r="C95" s="80">
        <f t="shared" si="1"/>
        <v>1</v>
      </c>
      <c r="D95" s="81"/>
      <c r="E95" s="81"/>
      <c r="F95" s="81"/>
      <c r="G95" s="81">
        <v>1</v>
      </c>
      <c r="H95" s="81"/>
      <c r="I95" s="81"/>
      <c r="J95" s="77">
        <v>0</v>
      </c>
      <c r="K95" s="77">
        <v>0</v>
      </c>
    </row>
    <row r="96" spans="1:11" x14ac:dyDescent="0.3">
      <c r="A96" s="321" t="s">
        <v>319</v>
      </c>
      <c r="B96" s="321"/>
      <c r="C96" s="321"/>
      <c r="D96" s="321"/>
      <c r="E96" s="321"/>
      <c r="F96" s="321"/>
      <c r="G96" s="321"/>
      <c r="H96" s="321"/>
      <c r="I96" s="321"/>
      <c r="J96" s="321"/>
      <c r="K96" s="321"/>
    </row>
    <row r="97" spans="1:11" ht="52.8" x14ac:dyDescent="0.3">
      <c r="A97" s="82" t="s">
        <v>320</v>
      </c>
      <c r="B97" s="77">
        <v>4.2009999999999996</v>
      </c>
      <c r="C97" s="80">
        <f t="shared" si="1"/>
        <v>1</v>
      </c>
      <c r="D97" s="81"/>
      <c r="E97" s="81"/>
      <c r="F97" s="81"/>
      <c r="G97" s="81">
        <v>1</v>
      </c>
      <c r="H97" s="81"/>
      <c r="I97" s="81"/>
      <c r="J97" s="77">
        <v>0</v>
      </c>
      <c r="K97" s="77">
        <v>0</v>
      </c>
    </row>
    <row r="98" spans="1:11" ht="26.4" x14ac:dyDescent="0.3">
      <c r="A98" s="82" t="s">
        <v>99</v>
      </c>
      <c r="B98" s="77">
        <v>4.202</v>
      </c>
      <c r="C98" s="80">
        <f t="shared" si="1"/>
        <v>0</v>
      </c>
      <c r="D98" s="81"/>
      <c r="E98" s="81"/>
      <c r="F98" s="81"/>
      <c r="G98" s="81"/>
      <c r="H98" s="81"/>
      <c r="I98" s="81"/>
      <c r="J98" s="77">
        <v>0</v>
      </c>
      <c r="K98" s="77">
        <v>0</v>
      </c>
    </row>
    <row r="99" spans="1:11" ht="39.6" x14ac:dyDescent="0.3">
      <c r="A99" s="82" t="s">
        <v>321</v>
      </c>
      <c r="B99" s="77">
        <v>4.2030000000000003</v>
      </c>
      <c r="C99" s="80">
        <f t="shared" si="1"/>
        <v>0</v>
      </c>
      <c r="D99" s="81"/>
      <c r="E99" s="81"/>
      <c r="F99" s="81"/>
      <c r="G99" s="81"/>
      <c r="H99" s="81"/>
      <c r="I99" s="81"/>
      <c r="J99" s="77">
        <v>0</v>
      </c>
      <c r="K99" s="77">
        <v>0</v>
      </c>
    </row>
    <row r="100" spans="1:11" x14ac:dyDescent="0.3">
      <c r="A100" s="321" t="s">
        <v>322</v>
      </c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</row>
    <row r="101" spans="1:11" x14ac:dyDescent="0.3">
      <c r="A101" s="321" t="s">
        <v>323</v>
      </c>
      <c r="B101" s="321"/>
      <c r="C101" s="321"/>
      <c r="D101" s="321"/>
      <c r="E101" s="321"/>
      <c r="F101" s="321"/>
      <c r="G101" s="321"/>
      <c r="H101" s="321"/>
      <c r="I101" s="321"/>
      <c r="J101" s="321"/>
      <c r="K101" s="321"/>
    </row>
    <row r="102" spans="1:11" x14ac:dyDescent="0.3">
      <c r="A102" s="82" t="s">
        <v>103</v>
      </c>
      <c r="B102" s="77">
        <v>4.3010000000000002</v>
      </c>
      <c r="C102" s="86">
        <v>17261.400000000001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</row>
    <row r="103" spans="1:11" ht="26.4" x14ac:dyDescent="0.3">
      <c r="A103" s="82" t="s">
        <v>104</v>
      </c>
      <c r="B103" s="77">
        <v>4.3019999999999996</v>
      </c>
      <c r="C103" s="86"/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</row>
    <row r="104" spans="1:11" ht="39.6" x14ac:dyDescent="0.3">
      <c r="A104" s="82" t="s">
        <v>324</v>
      </c>
      <c r="B104" s="77">
        <v>4.3029999999999999</v>
      </c>
      <c r="C104" s="80">
        <f t="shared" ref="C104:C110" si="2">SUM(D104:K104)</f>
        <v>564.16</v>
      </c>
      <c r="D104" s="81"/>
      <c r="E104" s="81"/>
      <c r="F104" s="81"/>
      <c r="G104" s="81">
        <v>564.16</v>
      </c>
      <c r="H104" s="81"/>
      <c r="I104" s="81"/>
      <c r="J104" s="77">
        <v>0</v>
      </c>
      <c r="K104" s="77">
        <v>0</v>
      </c>
    </row>
    <row r="105" spans="1:11" ht="39.6" x14ac:dyDescent="0.3">
      <c r="A105" s="82" t="s">
        <v>325</v>
      </c>
      <c r="B105" s="77">
        <v>4.3040000000000003</v>
      </c>
      <c r="C105" s="80">
        <f t="shared" si="2"/>
        <v>564.16</v>
      </c>
      <c r="D105" s="81"/>
      <c r="E105" s="81"/>
      <c r="F105" s="81"/>
      <c r="G105" s="81">
        <v>564.16</v>
      </c>
      <c r="H105" s="81"/>
      <c r="I105" s="81"/>
      <c r="J105" s="77">
        <v>0</v>
      </c>
      <c r="K105" s="77">
        <v>0</v>
      </c>
    </row>
    <row r="106" spans="1:11" ht="39.6" x14ac:dyDescent="0.3">
      <c r="A106" s="82" t="s">
        <v>358</v>
      </c>
      <c r="B106" s="77">
        <v>4.3049999999999997</v>
      </c>
      <c r="C106" s="80"/>
      <c r="D106" s="81"/>
      <c r="E106" s="81"/>
      <c r="F106" s="81"/>
      <c r="G106" s="81"/>
      <c r="H106" s="81"/>
      <c r="I106" s="81"/>
      <c r="J106" s="77">
        <v>0</v>
      </c>
      <c r="K106" s="77">
        <v>0</v>
      </c>
    </row>
    <row r="107" spans="1:11" x14ac:dyDescent="0.3">
      <c r="A107" s="82" t="s">
        <v>359</v>
      </c>
      <c r="B107" s="159"/>
      <c r="C107" s="80"/>
      <c r="D107" s="81"/>
      <c r="E107" s="81"/>
      <c r="F107" s="81"/>
      <c r="G107" s="81"/>
      <c r="H107" s="81"/>
      <c r="I107" s="81"/>
      <c r="J107" s="159"/>
      <c r="K107" s="159"/>
    </row>
    <row r="108" spans="1:11" x14ac:dyDescent="0.3">
      <c r="A108" s="82" t="s">
        <v>154</v>
      </c>
      <c r="B108" s="77">
        <v>4.306</v>
      </c>
      <c r="C108" s="80"/>
      <c r="D108" s="81"/>
      <c r="E108" s="81"/>
      <c r="F108" s="81"/>
      <c r="G108" s="81"/>
      <c r="H108" s="81"/>
      <c r="I108" s="81"/>
      <c r="J108" s="77">
        <v>0</v>
      </c>
      <c r="K108" s="77">
        <v>0</v>
      </c>
    </row>
    <row r="109" spans="1:11" x14ac:dyDescent="0.3">
      <c r="A109" s="82" t="s">
        <v>155</v>
      </c>
      <c r="B109" s="77">
        <v>4.3070000000000004</v>
      </c>
      <c r="C109" s="80"/>
      <c r="D109" s="81"/>
      <c r="E109" s="81"/>
      <c r="F109" s="81"/>
      <c r="G109" s="81"/>
      <c r="H109" s="81"/>
      <c r="I109" s="81"/>
      <c r="J109" s="77">
        <v>0</v>
      </c>
      <c r="K109" s="77">
        <v>0</v>
      </c>
    </row>
    <row r="110" spans="1:11" ht="52.8" x14ac:dyDescent="0.3">
      <c r="A110" s="82" t="s">
        <v>328</v>
      </c>
      <c r="B110" s="77">
        <v>4.3079999999999998</v>
      </c>
      <c r="C110" s="80">
        <f t="shared" si="2"/>
        <v>564.16</v>
      </c>
      <c r="D110" s="81"/>
      <c r="E110" s="81"/>
      <c r="F110" s="81"/>
      <c r="G110" s="81">
        <v>564.16</v>
      </c>
      <c r="H110" s="81"/>
      <c r="I110" s="81"/>
      <c r="J110" s="77">
        <v>0</v>
      </c>
      <c r="K110" s="77">
        <v>0</v>
      </c>
    </row>
    <row r="111" spans="1:11" ht="52.8" x14ac:dyDescent="0.3">
      <c r="A111" s="82" t="s">
        <v>329</v>
      </c>
      <c r="B111" s="87">
        <v>4.3090000000000002</v>
      </c>
      <c r="C111" s="81"/>
      <c r="D111" s="87">
        <v>0</v>
      </c>
      <c r="E111" s="87">
        <v>0</v>
      </c>
      <c r="F111" s="87">
        <v>0</v>
      </c>
      <c r="G111" s="77">
        <v>0</v>
      </c>
      <c r="H111" s="87">
        <v>0</v>
      </c>
      <c r="I111" s="87">
        <v>0</v>
      </c>
      <c r="J111" s="87">
        <v>0</v>
      </c>
      <c r="K111" s="87">
        <v>0</v>
      </c>
    </row>
    <row r="112" spans="1:11" ht="15.6" x14ac:dyDescent="0.3">
      <c r="A112" s="88"/>
    </row>
    <row r="113" spans="1:11" ht="15.75" customHeight="1" x14ac:dyDescent="0.3">
      <c r="A113" s="322" t="s">
        <v>156</v>
      </c>
      <c r="B113" s="323" t="s">
        <v>157</v>
      </c>
      <c r="C113" s="323"/>
      <c r="D113" s="323"/>
      <c r="E113" s="89"/>
      <c r="F113" s="325" t="s">
        <v>158</v>
      </c>
      <c r="G113" s="325"/>
      <c r="H113" s="325"/>
      <c r="I113" s="325"/>
      <c r="J113" s="325"/>
      <c r="K113" s="89"/>
    </row>
    <row r="114" spans="1:11" ht="15.75" customHeight="1" x14ac:dyDescent="0.3">
      <c r="A114" s="322"/>
      <c r="B114" s="324"/>
      <c r="C114" s="324"/>
      <c r="D114" s="324"/>
      <c r="E114" s="89"/>
      <c r="F114" s="326"/>
      <c r="G114" s="326"/>
      <c r="H114" s="326"/>
      <c r="I114" s="326"/>
      <c r="J114" s="326"/>
      <c r="K114" s="89"/>
    </row>
    <row r="115" spans="1:11" ht="15.75" customHeight="1" x14ac:dyDescent="0.3">
      <c r="A115" s="72"/>
      <c r="B115" s="319" t="s">
        <v>115</v>
      </c>
      <c r="C115" s="319"/>
      <c r="D115" s="319"/>
      <c r="E115" s="89"/>
      <c r="F115" s="327" t="s">
        <v>114</v>
      </c>
      <c r="G115" s="327"/>
      <c r="H115" s="327"/>
      <c r="I115" s="327"/>
      <c r="J115" s="327"/>
      <c r="K115" s="89"/>
    </row>
    <row r="116" spans="1:11" ht="15.6" x14ac:dyDescent="0.3">
      <c r="A116" s="90"/>
      <c r="B116" s="91"/>
      <c r="C116" s="91"/>
      <c r="D116" s="91"/>
      <c r="J116" s="91"/>
    </row>
    <row r="117" spans="1:11" ht="15.6" x14ac:dyDescent="0.3">
      <c r="A117" s="92" t="s">
        <v>159</v>
      </c>
      <c r="B117" s="93">
        <v>2</v>
      </c>
      <c r="C117" s="94" t="s">
        <v>160</v>
      </c>
      <c r="F117" s="95"/>
      <c r="G117" s="95"/>
      <c r="J117" s="91"/>
    </row>
    <row r="118" spans="1:11" ht="15.6" x14ac:dyDescent="0.3">
      <c r="A118" s="96"/>
      <c r="B118" s="91" t="s">
        <v>161</v>
      </c>
      <c r="C118" s="91" t="s">
        <v>162</v>
      </c>
      <c r="D118" s="91"/>
      <c r="F118" s="95"/>
      <c r="G118" s="95"/>
      <c r="J118" s="91"/>
    </row>
    <row r="119" spans="1:11" ht="15.6" x14ac:dyDescent="0.3">
      <c r="A119" s="96"/>
      <c r="B119" s="91"/>
      <c r="C119" s="91"/>
      <c r="D119" s="91"/>
      <c r="F119" s="95"/>
      <c r="G119" s="316"/>
      <c r="H119" s="316"/>
      <c r="J119" s="91"/>
    </row>
    <row r="120" spans="1:11" ht="15.6" x14ac:dyDescent="0.3">
      <c r="A120" s="92" t="s">
        <v>163</v>
      </c>
      <c r="B120" s="317" t="s">
        <v>164</v>
      </c>
      <c r="C120" s="318"/>
      <c r="F120" s="95"/>
      <c r="G120" s="319" t="s">
        <v>116</v>
      </c>
      <c r="H120" s="319"/>
    </row>
    <row r="121" spans="1:11" ht="15.6" x14ac:dyDescent="0.3">
      <c r="A121" s="92"/>
    </row>
    <row r="122" spans="1:11" ht="15.6" x14ac:dyDescent="0.3">
      <c r="A122" s="92" t="s">
        <v>165</v>
      </c>
      <c r="B122" s="320">
        <v>42475</v>
      </c>
      <c r="C122" s="318"/>
    </row>
    <row r="123" spans="1:11" ht="15.6" x14ac:dyDescent="0.3">
      <c r="A123" s="90"/>
    </row>
    <row r="130" ht="16.5" customHeight="1" x14ac:dyDescent="0.3"/>
  </sheetData>
  <mergeCells count="32">
    <mergeCell ref="A10:K10"/>
    <mergeCell ref="A11:K11"/>
    <mergeCell ref="A12:K12"/>
    <mergeCell ref="A22:K22"/>
    <mergeCell ref="A48:K48"/>
    <mergeCell ref="B14:J14"/>
    <mergeCell ref="B16:E16"/>
    <mergeCell ref="K16:K17"/>
    <mergeCell ref="A18:A20"/>
    <mergeCell ref="B18:B20"/>
    <mergeCell ref="D18:K18"/>
    <mergeCell ref="C19:C20"/>
    <mergeCell ref="D19:F19"/>
    <mergeCell ref="G19:G20"/>
    <mergeCell ref="H19:H20"/>
    <mergeCell ref="I19:I20"/>
    <mergeCell ref="J19:K19"/>
    <mergeCell ref="G119:H119"/>
    <mergeCell ref="B120:C120"/>
    <mergeCell ref="G120:H120"/>
    <mergeCell ref="B122:C122"/>
    <mergeCell ref="A100:K100"/>
    <mergeCell ref="A101:K101"/>
    <mergeCell ref="A113:A114"/>
    <mergeCell ref="B113:D114"/>
    <mergeCell ref="F113:J114"/>
    <mergeCell ref="A65:K65"/>
    <mergeCell ref="A90:K90"/>
    <mergeCell ref="A91:K91"/>
    <mergeCell ref="A96:K96"/>
    <mergeCell ref="B115:D115"/>
    <mergeCell ref="F115:J115"/>
  </mergeCells>
  <hyperlinks>
    <hyperlink ref="A103" r:id="rId1" display="consultantplus://offline/ref=CF0B65AD7F358AF64A7F96E48FA9F722905D1B93A50E5216B7F11D768EEDDF1330B561F0A1B2C9E9U8x2M"/>
    <hyperlink ref="B120" r:id="rId2"/>
  </hyperlinks>
  <pageMargins left="0.7" right="0.7" top="0.75" bottom="0.75" header="0.3" footer="0.3"/>
  <pageSetup paperSize="9" scale="48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view="pageBreakPreview" topLeftCell="A72" zoomScaleNormal="100" zoomScaleSheetLayoutView="100" workbookViewId="0">
      <selection activeCell="C24" sqref="C24:K31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31.5" customHeight="1" x14ac:dyDescent="0.3">
      <c r="A11" s="32" t="s">
        <v>8</v>
      </c>
      <c r="B11" s="273" t="s">
        <v>166</v>
      </c>
      <c r="C11" s="273"/>
      <c r="D11" s="273"/>
      <c r="E11" s="273"/>
      <c r="F11" s="273"/>
      <c r="G11" s="273"/>
      <c r="H11" s="273"/>
      <c r="I11" s="273"/>
      <c r="J11" s="273"/>
    </row>
    <row r="12" spans="1:11" ht="62.4" x14ac:dyDescent="0.3">
      <c r="A12" s="32" t="s">
        <v>9</v>
      </c>
      <c r="B12" s="23"/>
      <c r="C12" s="24"/>
      <c r="D12" s="24"/>
      <c r="E12" s="24"/>
      <c r="F12" s="24"/>
      <c r="G12" s="24"/>
      <c r="H12" s="24"/>
      <c r="I12" s="24"/>
      <c r="J12" s="24"/>
      <c r="K12" s="26"/>
    </row>
    <row r="13" spans="1:11" ht="15.6" x14ac:dyDescent="0.3">
      <c r="A13" s="32"/>
      <c r="B13" s="4"/>
      <c r="K13" s="26"/>
    </row>
    <row r="14" spans="1:11" ht="27" customHeight="1" x14ac:dyDescent="0.3">
      <c r="A14" s="32" t="s">
        <v>10</v>
      </c>
      <c r="B14" s="335" t="s">
        <v>167</v>
      </c>
      <c r="C14" s="335"/>
      <c r="D14" s="24"/>
      <c r="E14" s="24"/>
      <c r="F14" s="24"/>
      <c r="G14" s="24"/>
      <c r="H14" s="24"/>
      <c r="I14" s="24"/>
      <c r="J14" s="24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3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1" ht="15" thickBot="1" x14ac:dyDescent="0.35">
      <c r="A20" s="3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35">
        <v>8</v>
      </c>
      <c r="D23" s="35"/>
      <c r="E23" s="35"/>
      <c r="F23" s="35"/>
      <c r="G23" s="35"/>
      <c r="H23" s="35"/>
      <c r="I23" s="35"/>
      <c r="J23" s="35"/>
      <c r="K23" s="35">
        <v>8</v>
      </c>
    </row>
    <row r="24" spans="1:11" ht="40.200000000000003" thickBot="1" x14ac:dyDescent="0.35">
      <c r="A24" s="10" t="s">
        <v>277</v>
      </c>
      <c r="B24" s="8">
        <v>102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40.200000000000003" thickBot="1" x14ac:dyDescent="0.35">
      <c r="A25" s="10" t="s">
        <v>278</v>
      </c>
      <c r="B25" s="8">
        <v>103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53.4" thickBot="1" x14ac:dyDescent="0.35">
      <c r="A26" s="10" t="s">
        <v>279</v>
      </c>
      <c r="B26" s="8">
        <v>104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66.599999999999994" thickBot="1" x14ac:dyDescent="0.35">
      <c r="A27" s="10" t="s">
        <v>280</v>
      </c>
      <c r="B27" s="8">
        <v>105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53.4" thickBot="1" x14ac:dyDescent="0.35">
      <c r="A28" s="10" t="s">
        <v>34</v>
      </c>
      <c r="B28" s="8">
        <v>106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7" thickBot="1" x14ac:dyDescent="0.35">
      <c r="A29" s="10" t="s">
        <v>281</v>
      </c>
      <c r="B29" s="8">
        <v>107</v>
      </c>
      <c r="C29" s="11"/>
      <c r="D29" s="35"/>
      <c r="E29" s="35"/>
      <c r="F29" s="35"/>
      <c r="G29" s="35"/>
      <c r="H29" s="35"/>
      <c r="I29" s="35"/>
      <c r="J29" s="35"/>
      <c r="K29" s="35"/>
    </row>
    <row r="30" spans="1:11" ht="27" thickBot="1" x14ac:dyDescent="0.35">
      <c r="A30" s="10" t="s">
        <v>282</v>
      </c>
      <c r="B30" s="8">
        <v>108</v>
      </c>
      <c r="C30" s="11"/>
      <c r="D30" s="35"/>
      <c r="E30" s="35"/>
      <c r="F30" s="35"/>
      <c r="G30" s="35"/>
      <c r="H30" s="35"/>
      <c r="I30" s="35"/>
      <c r="J30" s="35"/>
      <c r="K30" s="35"/>
    </row>
    <row r="31" spans="1:11" ht="40.200000000000003" thickBot="1" x14ac:dyDescent="0.35">
      <c r="A31" s="10" t="s">
        <v>283</v>
      </c>
      <c r="B31" s="8">
        <v>109</v>
      </c>
      <c r="C31" s="11"/>
      <c r="D31" s="35"/>
      <c r="E31" s="35"/>
      <c r="F31" s="35"/>
      <c r="G31" s="35"/>
      <c r="H31" s="35"/>
      <c r="I31" s="35"/>
      <c r="J31" s="35"/>
      <c r="K31" s="35"/>
    </row>
    <row r="32" spans="1:11" ht="27" thickBot="1" x14ac:dyDescent="0.35">
      <c r="A32" s="10" t="s">
        <v>284</v>
      </c>
      <c r="B32" s="8">
        <v>110</v>
      </c>
      <c r="C32" s="35">
        <v>8</v>
      </c>
      <c r="D32" s="35"/>
      <c r="E32" s="35"/>
      <c r="F32" s="35"/>
      <c r="G32" s="35"/>
      <c r="H32" s="35"/>
      <c r="I32" s="35"/>
      <c r="J32" s="35"/>
      <c r="K32" s="35">
        <v>8</v>
      </c>
    </row>
    <row r="33" spans="1:11" ht="53.4" thickBot="1" x14ac:dyDescent="0.35">
      <c r="A33" s="10" t="s">
        <v>285</v>
      </c>
      <c r="B33" s="8">
        <v>111</v>
      </c>
      <c r="C33" s="35"/>
      <c r="D33" s="35"/>
      <c r="E33" s="35"/>
      <c r="F33" s="35"/>
      <c r="G33" s="35"/>
      <c r="H33" s="35"/>
      <c r="I33" s="35"/>
      <c r="J33" s="35">
        <v>0</v>
      </c>
      <c r="K33" s="35">
        <v>0</v>
      </c>
    </row>
    <row r="34" spans="1:11" ht="40.200000000000003" thickBot="1" x14ac:dyDescent="0.35">
      <c r="A34" s="10" t="s">
        <v>286</v>
      </c>
      <c r="B34" s="8">
        <v>112</v>
      </c>
      <c r="C34" s="35"/>
      <c r="D34" s="35"/>
      <c r="E34" s="35"/>
      <c r="F34" s="35"/>
      <c r="G34" s="35"/>
      <c r="H34" s="35">
        <v>0</v>
      </c>
      <c r="I34" s="35">
        <v>0</v>
      </c>
      <c r="J34" s="35">
        <v>0</v>
      </c>
      <c r="K34" s="35">
        <v>0</v>
      </c>
    </row>
    <row r="35" spans="1:11" ht="40.200000000000003" thickBot="1" x14ac:dyDescent="0.35">
      <c r="A35" s="10" t="s">
        <v>287</v>
      </c>
      <c r="B35" s="8">
        <v>113</v>
      </c>
      <c r="C35" s="35"/>
      <c r="D35" s="35"/>
      <c r="E35" s="35"/>
      <c r="F35" s="35"/>
      <c r="G35" s="35"/>
      <c r="H35" s="35">
        <v>0</v>
      </c>
      <c r="I35" s="35">
        <v>0</v>
      </c>
      <c r="J35" s="35">
        <v>0</v>
      </c>
      <c r="K35" s="35">
        <v>0</v>
      </c>
    </row>
    <row r="36" spans="1:11" ht="40.200000000000003" thickBot="1" x14ac:dyDescent="0.35">
      <c r="A36" s="10" t="s">
        <v>288</v>
      </c>
      <c r="B36" s="8">
        <v>114</v>
      </c>
      <c r="C36" s="35">
        <v>8</v>
      </c>
      <c r="D36" s="35"/>
      <c r="E36" s="35"/>
      <c r="F36" s="35"/>
      <c r="G36" s="35"/>
      <c r="H36" s="35"/>
      <c r="I36" s="35"/>
      <c r="J36" s="35"/>
      <c r="K36" s="35">
        <v>8</v>
      </c>
    </row>
    <row r="37" spans="1:11" x14ac:dyDescent="0.3">
      <c r="A37" s="12" t="s">
        <v>289</v>
      </c>
      <c r="B37" s="264">
        <v>115</v>
      </c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3" t="s">
        <v>44</v>
      </c>
      <c r="B38" s="265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 thickBot="1" x14ac:dyDescent="0.35">
      <c r="A40" s="10" t="s">
        <v>46</v>
      </c>
      <c r="B40" s="8">
        <v>121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 thickBot="1" x14ac:dyDescent="0.35">
      <c r="A41" s="10" t="s">
        <v>47</v>
      </c>
      <c r="B41" s="8">
        <v>122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3">
      <c r="A42" s="12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3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3" t="s">
        <v>50</v>
      </c>
      <c r="B44" s="8">
        <v>124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40.200000000000003" thickBot="1" x14ac:dyDescent="0.35">
      <c r="A45" s="13" t="s">
        <v>51</v>
      </c>
      <c r="B45" s="8">
        <v>125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5" thickBot="1" x14ac:dyDescent="0.35">
      <c r="A46" s="10" t="s">
        <v>52</v>
      </c>
      <c r="B46" s="8">
        <v>126</v>
      </c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40.200000000000003" thickBot="1" x14ac:dyDescent="0.35">
      <c r="A47" s="10" t="s">
        <v>290</v>
      </c>
      <c r="B47" s="8">
        <v>127</v>
      </c>
      <c r="C47" s="35"/>
      <c r="D47" s="35"/>
      <c r="E47" s="35"/>
      <c r="F47" s="35"/>
      <c r="G47" s="35"/>
      <c r="H47" s="35"/>
      <c r="I47" s="35"/>
      <c r="J47" s="35">
        <v>0</v>
      </c>
      <c r="K47" s="35">
        <v>0</v>
      </c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35"/>
      <c r="D49" s="35"/>
      <c r="E49" s="35"/>
      <c r="F49" s="35"/>
      <c r="G49" s="35"/>
      <c r="H49" s="35"/>
      <c r="I49" s="35"/>
      <c r="J49" s="35">
        <v>0</v>
      </c>
      <c r="K49" s="35">
        <v>0</v>
      </c>
    </row>
    <row r="50" spans="1:11" ht="53.4" thickBot="1" x14ac:dyDescent="0.35">
      <c r="A50" s="13" t="s">
        <v>293</v>
      </c>
      <c r="B50" s="8">
        <v>202</v>
      </c>
      <c r="C50" s="35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53.4" thickBot="1" x14ac:dyDescent="0.35">
      <c r="A51" s="13" t="s">
        <v>294</v>
      </c>
      <c r="B51" s="8">
        <v>203</v>
      </c>
      <c r="C51" s="35"/>
      <c r="D51" s="35"/>
      <c r="E51" s="35"/>
      <c r="F51" s="35"/>
      <c r="G51" s="35"/>
      <c r="H51" s="35"/>
      <c r="I51" s="35"/>
      <c r="J51" s="35">
        <v>0</v>
      </c>
      <c r="K51" s="35">
        <v>0</v>
      </c>
    </row>
    <row r="52" spans="1:11" ht="27" thickBot="1" x14ac:dyDescent="0.35">
      <c r="A52" s="13" t="s">
        <v>295</v>
      </c>
      <c r="B52" s="8">
        <v>204</v>
      </c>
      <c r="C52" s="35"/>
      <c r="D52" s="35"/>
      <c r="E52" s="35"/>
      <c r="F52" s="35"/>
      <c r="G52" s="35"/>
      <c r="H52" s="35">
        <v>0</v>
      </c>
      <c r="I52" s="35">
        <v>0</v>
      </c>
      <c r="J52" s="35">
        <v>0</v>
      </c>
      <c r="K52" s="35">
        <v>0</v>
      </c>
    </row>
    <row r="53" spans="1:11" ht="40.200000000000003" thickBot="1" x14ac:dyDescent="0.35">
      <c r="A53" s="13" t="s">
        <v>296</v>
      </c>
      <c r="B53" s="8">
        <v>205</v>
      </c>
      <c r="C53" s="35"/>
      <c r="D53" s="35"/>
      <c r="E53" s="35"/>
      <c r="F53" s="35"/>
      <c r="G53" s="35"/>
      <c r="H53" s="35">
        <v>0</v>
      </c>
      <c r="I53" s="35">
        <v>0</v>
      </c>
      <c r="J53" s="35">
        <v>0</v>
      </c>
      <c r="K53" s="35">
        <v>0</v>
      </c>
    </row>
    <row r="54" spans="1:11" ht="27" thickBot="1" x14ac:dyDescent="0.35">
      <c r="A54" s="13" t="s">
        <v>297</v>
      </c>
      <c r="B54" s="8">
        <v>206</v>
      </c>
      <c r="C54" s="35"/>
      <c r="D54" s="35"/>
      <c r="E54" s="35"/>
      <c r="F54" s="35"/>
      <c r="G54" s="35"/>
      <c r="H54" s="35"/>
      <c r="I54" s="35"/>
      <c r="J54" s="35">
        <v>0</v>
      </c>
      <c r="K54" s="35">
        <v>0</v>
      </c>
    </row>
    <row r="55" spans="1:11" x14ac:dyDescent="0.3">
      <c r="A55" s="12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35"/>
      <c r="D57" s="35"/>
      <c r="E57" s="35"/>
      <c r="F57" s="35"/>
      <c r="G57" s="35"/>
      <c r="H57" s="35"/>
      <c r="I57" s="35"/>
      <c r="J57" s="35">
        <v>0</v>
      </c>
      <c r="K57" s="35">
        <v>0</v>
      </c>
    </row>
    <row r="58" spans="1:11" ht="40.200000000000003" thickBot="1" x14ac:dyDescent="0.35">
      <c r="A58" s="10" t="s">
        <v>64</v>
      </c>
      <c r="B58" s="8">
        <v>209</v>
      </c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</row>
    <row r="59" spans="1:11" x14ac:dyDescent="0.3">
      <c r="A59" s="12" t="s">
        <v>65</v>
      </c>
      <c r="B59" s="264" t="s">
        <v>67</v>
      </c>
      <c r="C59" s="262"/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35"/>
      <c r="D61" s="35"/>
      <c r="E61" s="35"/>
      <c r="F61" s="35"/>
      <c r="G61" s="35"/>
      <c r="H61" s="35"/>
      <c r="I61" s="35"/>
      <c r="J61" s="35">
        <v>0</v>
      </c>
      <c r="K61" s="35">
        <v>0</v>
      </c>
    </row>
    <row r="62" spans="1:11" ht="27" thickBot="1" x14ac:dyDescent="0.35">
      <c r="A62" s="13" t="s">
        <v>69</v>
      </c>
      <c r="B62" s="8" t="s">
        <v>70</v>
      </c>
      <c r="C62" s="35"/>
      <c r="D62" s="35"/>
      <c r="E62" s="35"/>
      <c r="F62" s="35"/>
      <c r="G62" s="35"/>
      <c r="H62" s="35"/>
      <c r="I62" s="35"/>
      <c r="J62" s="35">
        <v>0</v>
      </c>
      <c r="K62" s="35">
        <v>0</v>
      </c>
    </row>
    <row r="63" spans="1:11" ht="27" thickBot="1" x14ac:dyDescent="0.35">
      <c r="A63" s="10" t="s">
        <v>71</v>
      </c>
      <c r="B63" s="8">
        <v>213</v>
      </c>
      <c r="C63" s="35"/>
      <c r="D63" s="35"/>
      <c r="E63" s="35"/>
      <c r="F63" s="35"/>
      <c r="G63" s="35"/>
      <c r="H63" s="35"/>
      <c r="I63" s="35"/>
      <c r="J63" s="35">
        <v>0</v>
      </c>
      <c r="K63" s="35">
        <v>0</v>
      </c>
    </row>
    <row r="64" spans="1:11" ht="27" thickBot="1" x14ac:dyDescent="0.35">
      <c r="A64" s="10" t="s">
        <v>72</v>
      </c>
      <c r="B64" s="8">
        <v>214</v>
      </c>
      <c r="C64" s="14"/>
      <c r="D64" s="35"/>
      <c r="E64" s="35"/>
      <c r="F64" s="35"/>
      <c r="G64" s="35"/>
      <c r="H64" s="35"/>
      <c r="I64" s="35"/>
      <c r="J64" s="35">
        <v>0</v>
      </c>
      <c r="K64" s="35">
        <v>0</v>
      </c>
    </row>
    <row r="65" spans="1:11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1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1" ht="27" thickBot="1" x14ac:dyDescent="0.35">
      <c r="A67" s="10" t="s">
        <v>75</v>
      </c>
      <c r="B67" s="8">
        <v>301</v>
      </c>
      <c r="C67" s="35">
        <v>233.07</v>
      </c>
      <c r="D67" s="35"/>
      <c r="E67" s="35"/>
      <c r="F67" s="35"/>
      <c r="G67" s="35"/>
      <c r="H67" s="35"/>
      <c r="I67" s="35"/>
      <c r="J67" s="35"/>
      <c r="K67" s="35">
        <v>233.07</v>
      </c>
    </row>
    <row r="68" spans="1:11" ht="53.4" thickBot="1" x14ac:dyDescent="0.35">
      <c r="A68" s="10" t="s">
        <v>300</v>
      </c>
      <c r="B68" s="8">
        <v>302</v>
      </c>
      <c r="C68" s="35"/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53.4" thickBot="1" x14ac:dyDescent="0.35">
      <c r="A69" s="10" t="s">
        <v>301</v>
      </c>
      <c r="B69" s="8">
        <v>303</v>
      </c>
      <c r="C69" s="35"/>
      <c r="D69" s="35"/>
      <c r="E69" s="35"/>
      <c r="F69" s="35"/>
      <c r="G69" s="35"/>
      <c r="H69" s="35"/>
      <c r="I69" s="35"/>
      <c r="J69" s="35">
        <v>0</v>
      </c>
      <c r="K69" s="35">
        <v>0</v>
      </c>
    </row>
    <row r="70" spans="1:11" ht="66.599999999999994" thickBot="1" x14ac:dyDescent="0.35">
      <c r="A70" s="10" t="s">
        <v>302</v>
      </c>
      <c r="B70" s="8">
        <v>304</v>
      </c>
      <c r="C70" s="35"/>
      <c r="D70" s="35"/>
      <c r="E70" s="35"/>
      <c r="F70" s="35"/>
      <c r="G70" s="35"/>
      <c r="H70" s="35"/>
      <c r="I70" s="35"/>
      <c r="J70" s="35">
        <v>0</v>
      </c>
      <c r="K70" s="35">
        <v>0</v>
      </c>
    </row>
    <row r="71" spans="1:11" ht="53.4" thickBot="1" x14ac:dyDescent="0.35">
      <c r="A71" s="10" t="s">
        <v>303</v>
      </c>
      <c r="B71" s="8">
        <v>305</v>
      </c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53.4" thickBot="1" x14ac:dyDescent="0.35">
      <c r="A72" s="10" t="s">
        <v>80</v>
      </c>
      <c r="B72" s="8">
        <v>306</v>
      </c>
      <c r="C72" s="35"/>
      <c r="D72" s="35"/>
      <c r="E72" s="35"/>
      <c r="F72" s="35"/>
      <c r="G72" s="35"/>
      <c r="H72" s="35"/>
      <c r="I72" s="35"/>
      <c r="J72" s="35">
        <v>0</v>
      </c>
      <c r="K72" s="35">
        <v>0</v>
      </c>
    </row>
    <row r="73" spans="1:11" ht="40.200000000000003" thickBot="1" x14ac:dyDescent="0.35">
      <c r="A73" s="10" t="s">
        <v>304</v>
      </c>
      <c r="B73" s="8">
        <v>307</v>
      </c>
      <c r="C73" s="35"/>
      <c r="D73" s="35"/>
      <c r="E73" s="35"/>
      <c r="F73" s="35"/>
      <c r="G73" s="35"/>
      <c r="H73" s="35">
        <v>0</v>
      </c>
      <c r="I73" s="35">
        <v>0</v>
      </c>
      <c r="J73" s="35">
        <v>0</v>
      </c>
      <c r="K73" s="35">
        <v>0</v>
      </c>
    </row>
    <row r="74" spans="1:11" ht="40.200000000000003" thickBot="1" x14ac:dyDescent="0.35">
      <c r="A74" s="10" t="s">
        <v>305</v>
      </c>
      <c r="B74" s="8">
        <v>308</v>
      </c>
      <c r="C74" s="15"/>
      <c r="D74" s="35"/>
      <c r="E74" s="35"/>
      <c r="F74" s="35"/>
      <c r="G74" s="35"/>
      <c r="H74" s="35">
        <v>0</v>
      </c>
      <c r="I74" s="35">
        <v>0</v>
      </c>
      <c r="J74" s="35">
        <v>0</v>
      </c>
      <c r="K74" s="35">
        <v>0</v>
      </c>
    </row>
    <row r="75" spans="1:11" ht="27" thickBot="1" x14ac:dyDescent="0.35">
      <c r="A75" s="10" t="s">
        <v>306</v>
      </c>
      <c r="B75" s="8">
        <v>309</v>
      </c>
      <c r="C75" s="35">
        <v>233.07</v>
      </c>
      <c r="D75" s="35"/>
      <c r="E75" s="35"/>
      <c r="F75" s="35"/>
      <c r="G75" s="35"/>
      <c r="H75" s="35"/>
      <c r="I75" s="35"/>
      <c r="J75" s="35"/>
      <c r="K75" s="35">
        <v>233.07</v>
      </c>
    </row>
    <row r="76" spans="1:11" ht="53.4" thickBot="1" x14ac:dyDescent="0.35">
      <c r="A76" s="10" t="s">
        <v>307</v>
      </c>
      <c r="B76" s="8">
        <v>310</v>
      </c>
      <c r="C76" s="35"/>
      <c r="D76" s="35"/>
      <c r="E76" s="35"/>
      <c r="F76" s="35"/>
      <c r="G76" s="35"/>
      <c r="H76" s="35"/>
      <c r="I76" s="35"/>
      <c r="J76" s="35">
        <v>0</v>
      </c>
      <c r="K76" s="35">
        <v>0</v>
      </c>
    </row>
    <row r="77" spans="1:11" ht="40.200000000000003" thickBot="1" x14ac:dyDescent="0.35">
      <c r="A77" s="10" t="s">
        <v>308</v>
      </c>
      <c r="B77" s="8">
        <v>311</v>
      </c>
      <c r="C77" s="35"/>
      <c r="D77" s="35"/>
      <c r="E77" s="35"/>
      <c r="F77" s="35"/>
      <c r="G77" s="35"/>
      <c r="H77" s="35">
        <v>0</v>
      </c>
      <c r="I77" s="35">
        <v>0</v>
      </c>
      <c r="J77" s="35">
        <v>0</v>
      </c>
      <c r="K77" s="35">
        <v>0</v>
      </c>
    </row>
    <row r="78" spans="1:11" ht="40.200000000000003" thickBot="1" x14ac:dyDescent="0.35">
      <c r="A78" s="10" t="s">
        <v>309</v>
      </c>
      <c r="B78" s="8">
        <v>312</v>
      </c>
      <c r="C78" s="35"/>
      <c r="D78" s="35"/>
      <c r="E78" s="35"/>
      <c r="F78" s="35"/>
      <c r="G78" s="35"/>
      <c r="H78" s="35">
        <v>0</v>
      </c>
      <c r="I78" s="35">
        <v>0</v>
      </c>
      <c r="J78" s="35">
        <v>0</v>
      </c>
      <c r="K78" s="35">
        <v>0</v>
      </c>
    </row>
    <row r="79" spans="1:11" ht="40.200000000000003" thickBot="1" x14ac:dyDescent="0.35">
      <c r="A79" s="10" t="s">
        <v>310</v>
      </c>
      <c r="B79" s="8">
        <v>313</v>
      </c>
      <c r="C79" s="35">
        <v>233.07</v>
      </c>
      <c r="D79" s="35"/>
      <c r="E79" s="35"/>
      <c r="F79" s="35"/>
      <c r="G79" s="35"/>
      <c r="H79" s="35"/>
      <c r="I79" s="35"/>
      <c r="J79" s="35"/>
      <c r="K79" s="35">
        <v>233.07</v>
      </c>
    </row>
    <row r="80" spans="1:11" x14ac:dyDescent="0.3">
      <c r="A80" s="12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3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27" thickBot="1" x14ac:dyDescent="0.35">
      <c r="A83" s="10" t="s">
        <v>311</v>
      </c>
      <c r="B83" s="8">
        <v>321</v>
      </c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27" thickBot="1" x14ac:dyDescent="0.35">
      <c r="A84" s="10" t="s">
        <v>312</v>
      </c>
      <c r="B84" s="8">
        <v>322</v>
      </c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3">
      <c r="A85" s="12" t="s">
        <v>48</v>
      </c>
      <c r="B85" s="264">
        <v>323</v>
      </c>
      <c r="C85" s="262"/>
      <c r="D85" s="262"/>
      <c r="E85" s="262"/>
      <c r="F85" s="262"/>
      <c r="G85" s="262"/>
      <c r="H85" s="262"/>
      <c r="I85" s="262"/>
      <c r="J85" s="262"/>
      <c r="K85" s="262"/>
    </row>
    <row r="86" spans="1:11" ht="15" thickBot="1" x14ac:dyDescent="0.35">
      <c r="A86" s="13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3" t="s">
        <v>50</v>
      </c>
      <c r="B87" s="8">
        <v>324</v>
      </c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40.200000000000003" thickBot="1" x14ac:dyDescent="0.35">
      <c r="A88" s="13" t="s">
        <v>51</v>
      </c>
      <c r="B88" s="8">
        <v>325</v>
      </c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5" thickBot="1" x14ac:dyDescent="0.35">
      <c r="A89" s="10" t="s">
        <v>52</v>
      </c>
      <c r="B89" s="8">
        <v>326</v>
      </c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35"/>
      <c r="D92" s="35"/>
      <c r="E92" s="35"/>
      <c r="F92" s="35"/>
      <c r="G92" s="35"/>
      <c r="H92" s="35"/>
      <c r="I92" s="35"/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35"/>
      <c r="D93" s="35"/>
      <c r="E93" s="35"/>
      <c r="F93" s="35"/>
      <c r="G93" s="35"/>
      <c r="H93" s="35"/>
      <c r="I93" s="35"/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35"/>
      <c r="D94" s="35"/>
      <c r="E94" s="35"/>
      <c r="F94" s="35"/>
      <c r="G94" s="35"/>
      <c r="H94" s="35"/>
      <c r="I94" s="35"/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35"/>
      <c r="D95" s="35"/>
      <c r="E95" s="35"/>
      <c r="F95" s="35"/>
      <c r="G95" s="35"/>
      <c r="H95" s="35"/>
      <c r="I95" s="35"/>
      <c r="J95" s="8">
        <v>0</v>
      </c>
      <c r="K95" s="8">
        <v>0</v>
      </c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35"/>
      <c r="D97" s="35"/>
      <c r="E97" s="35"/>
      <c r="F97" s="35"/>
      <c r="G97" s="35"/>
      <c r="H97" s="35"/>
      <c r="I97" s="35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35"/>
      <c r="D98" s="35"/>
      <c r="E98" s="35"/>
      <c r="F98" s="35"/>
      <c r="G98" s="35"/>
      <c r="H98" s="35"/>
      <c r="I98" s="35"/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35"/>
      <c r="D99" s="35"/>
      <c r="E99" s="35"/>
      <c r="F99" s="35"/>
      <c r="G99" s="35"/>
      <c r="H99" s="35"/>
      <c r="I99" s="35"/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35"/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35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35"/>
      <c r="D104" s="35"/>
      <c r="E104" s="35"/>
      <c r="F104" s="35"/>
      <c r="G104" s="35"/>
      <c r="H104" s="35"/>
      <c r="I104" s="35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35"/>
      <c r="D105" s="35"/>
      <c r="E105" s="35"/>
      <c r="F105" s="35"/>
      <c r="G105" s="35"/>
      <c r="H105" s="35"/>
      <c r="I105" s="35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35"/>
      <c r="D106" s="35"/>
      <c r="E106" s="35"/>
      <c r="F106" s="35"/>
      <c r="G106" s="35"/>
      <c r="H106" s="35"/>
      <c r="I106" s="35"/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262"/>
      <c r="D107" s="262"/>
      <c r="E107" s="262"/>
      <c r="F107" s="262"/>
      <c r="G107" s="262"/>
      <c r="H107" s="262"/>
      <c r="I107" s="262"/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263"/>
      <c r="D108" s="263"/>
      <c r="E108" s="263"/>
      <c r="F108" s="263"/>
      <c r="G108" s="263"/>
      <c r="H108" s="263"/>
      <c r="I108" s="26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35"/>
      <c r="D109" s="35"/>
      <c r="E109" s="35"/>
      <c r="F109" s="35"/>
      <c r="G109" s="35"/>
      <c r="H109" s="35"/>
      <c r="I109" s="35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35"/>
      <c r="D110" s="35"/>
      <c r="E110" s="35"/>
      <c r="F110" s="35"/>
      <c r="G110" s="35"/>
      <c r="H110" s="35"/>
      <c r="I110" s="35"/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18"/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5" ht="16.5" customHeight="1" thickBot="1" x14ac:dyDescent="0.35">
      <c r="A113" s="288" t="s">
        <v>113</v>
      </c>
      <c r="B113" s="32"/>
      <c r="C113" s="20"/>
      <c r="D113" s="32"/>
      <c r="E113" s="20"/>
    </row>
    <row r="114" spans="1:5" ht="16.2" thickBot="1" x14ac:dyDescent="0.35">
      <c r="A114" s="288"/>
      <c r="B114" s="32"/>
      <c r="C114" s="20"/>
      <c r="D114" s="32"/>
      <c r="E114" s="20"/>
    </row>
    <row r="115" spans="1:5" ht="26.4" x14ac:dyDescent="0.3">
      <c r="A115" s="32"/>
      <c r="B115" s="21"/>
      <c r="C115" s="21" t="s">
        <v>114</v>
      </c>
      <c r="D115" s="21"/>
      <c r="E115" s="21" t="s">
        <v>115</v>
      </c>
    </row>
    <row r="116" spans="1:5" ht="15.6" x14ac:dyDescent="0.3">
      <c r="A116" s="32"/>
      <c r="B116" s="21"/>
      <c r="C116" s="21"/>
      <c r="D116" s="21"/>
      <c r="E116" s="21"/>
    </row>
    <row r="117" spans="1:5" ht="16.2" thickBot="1" x14ac:dyDescent="0.35">
      <c r="A117" s="32"/>
      <c r="B117" s="21"/>
      <c r="C117" s="21"/>
      <c r="D117" s="21"/>
      <c r="E117" s="30"/>
    </row>
    <row r="118" spans="1:5" ht="15.6" x14ac:dyDescent="0.3">
      <c r="A118" s="32"/>
      <c r="B118" s="21"/>
      <c r="C118" s="21"/>
      <c r="D118" s="21"/>
      <c r="E118" s="21" t="s">
        <v>116</v>
      </c>
    </row>
    <row r="119" spans="1:5" ht="15.6" x14ac:dyDescent="0.3">
      <c r="A119" s="19"/>
    </row>
    <row r="120" spans="1:5" ht="31.2" x14ac:dyDescent="0.3">
      <c r="A120" s="1" t="s">
        <v>117</v>
      </c>
    </row>
    <row r="121" spans="1:5" ht="15.6" x14ac:dyDescent="0.3">
      <c r="A121" s="1" t="s">
        <v>118</v>
      </c>
    </row>
    <row r="122" spans="1:5" ht="31.2" x14ac:dyDescent="0.3">
      <c r="A122" s="1" t="s">
        <v>119</v>
      </c>
    </row>
    <row r="124" spans="1:5" ht="15.6" x14ac:dyDescent="0.3">
      <c r="A124" s="19"/>
    </row>
  </sheetData>
  <mergeCells count="100"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85:J86"/>
    <mergeCell ref="K85:K86"/>
    <mergeCell ref="A90:K90"/>
    <mergeCell ref="I107:I108"/>
    <mergeCell ref="J107:J108"/>
    <mergeCell ref="K107:K108"/>
    <mergeCell ref="D80:D81"/>
    <mergeCell ref="E80:E81"/>
    <mergeCell ref="F80:F81"/>
    <mergeCell ref="H85:H86"/>
    <mergeCell ref="I85:I86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G59:G60"/>
    <mergeCell ref="G80:G81"/>
    <mergeCell ref="H59:H60"/>
    <mergeCell ref="I59:I60"/>
    <mergeCell ref="J59:J60"/>
    <mergeCell ref="B59:B60"/>
    <mergeCell ref="C59:C60"/>
    <mergeCell ref="D59:D60"/>
    <mergeCell ref="E59:E60"/>
    <mergeCell ref="F59:F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G42:G43"/>
    <mergeCell ref="H42:H43"/>
    <mergeCell ref="I42:I43"/>
    <mergeCell ref="J42:J43"/>
    <mergeCell ref="K42:K43"/>
    <mergeCell ref="B42:B43"/>
    <mergeCell ref="C42:C43"/>
    <mergeCell ref="D42:D43"/>
    <mergeCell ref="E42:E43"/>
    <mergeCell ref="F42:F43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B11:J11"/>
    <mergeCell ref="B14:C14"/>
    <mergeCell ref="A1:K1"/>
    <mergeCell ref="A2:K2"/>
    <mergeCell ref="A3:K3"/>
    <mergeCell ref="A5:K5"/>
    <mergeCell ref="A6:K6"/>
    <mergeCell ref="A8:K8"/>
    <mergeCell ref="A9:K9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view="pageBreakPreview" topLeftCell="A73" zoomScaleNormal="100" zoomScaleSheetLayoutView="100" workbookViewId="0">
      <selection activeCell="D51" sqref="D51:I51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15.6" x14ac:dyDescent="0.3">
      <c r="A11" s="29" t="s">
        <v>8</v>
      </c>
      <c r="B11" s="29"/>
    </row>
    <row r="12" spans="1:11" ht="62.4" x14ac:dyDescent="0.3">
      <c r="A12" s="29" t="s">
        <v>9</v>
      </c>
      <c r="B12" s="23"/>
      <c r="C12" s="24"/>
      <c r="D12" s="24"/>
      <c r="E12" s="24"/>
      <c r="F12" s="24"/>
      <c r="G12" s="24"/>
      <c r="H12" s="24"/>
      <c r="I12" s="24"/>
      <c r="J12" s="24"/>
      <c r="K12" s="26"/>
    </row>
    <row r="13" spans="1:11" ht="15.6" x14ac:dyDescent="0.3">
      <c r="A13" s="29"/>
      <c r="B13" s="4"/>
      <c r="K13" s="26"/>
    </row>
    <row r="14" spans="1:11" ht="15.6" x14ac:dyDescent="0.3">
      <c r="A14" s="29" t="s">
        <v>10</v>
      </c>
      <c r="B14" s="31"/>
      <c r="C14" s="24"/>
      <c r="D14" s="24"/>
      <c r="E14" s="24"/>
      <c r="F14" s="24"/>
      <c r="G14" s="24"/>
      <c r="H14" s="24"/>
      <c r="I14" s="24"/>
      <c r="J14" s="24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3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1" ht="15" thickBot="1" x14ac:dyDescent="0.35">
      <c r="A20" s="2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28">
        <v>28</v>
      </c>
      <c r="D23" s="28">
        <v>1</v>
      </c>
      <c r="E23" s="28"/>
      <c r="F23" s="28"/>
      <c r="G23" s="28"/>
      <c r="H23" s="28"/>
      <c r="I23" s="28"/>
      <c r="J23" s="28">
        <v>4</v>
      </c>
      <c r="K23" s="28">
        <v>23</v>
      </c>
    </row>
    <row r="24" spans="1:11" ht="40.200000000000003" thickBot="1" x14ac:dyDescent="0.35">
      <c r="A24" s="10" t="s">
        <v>277</v>
      </c>
      <c r="B24" s="8">
        <v>102</v>
      </c>
      <c r="C24" s="28"/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</row>
    <row r="25" spans="1:11" ht="40.200000000000003" thickBot="1" x14ac:dyDescent="0.35">
      <c r="A25" s="10" t="s">
        <v>278</v>
      </c>
      <c r="B25" s="8">
        <v>103</v>
      </c>
      <c r="C25" s="28">
        <v>1</v>
      </c>
      <c r="D25" s="28">
        <v>1</v>
      </c>
      <c r="E25" s="28"/>
      <c r="F25" s="28"/>
      <c r="G25" s="28"/>
      <c r="H25" s="28"/>
      <c r="I25" s="28"/>
      <c r="J25" s="28">
        <v>0</v>
      </c>
      <c r="K25" s="28">
        <v>0</v>
      </c>
    </row>
    <row r="26" spans="1:11" ht="53.4" thickBot="1" x14ac:dyDescent="0.35">
      <c r="A26" s="10" t="s">
        <v>279</v>
      </c>
      <c r="B26" s="8">
        <v>104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66.599999999999994" thickBot="1" x14ac:dyDescent="0.35">
      <c r="A27" s="10" t="s">
        <v>280</v>
      </c>
      <c r="B27" s="8">
        <v>105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53.4" thickBot="1" x14ac:dyDescent="0.35">
      <c r="A28" s="10" t="s">
        <v>34</v>
      </c>
      <c r="B28" s="8">
        <v>106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7" thickBot="1" x14ac:dyDescent="0.35">
      <c r="A29" s="10" t="s">
        <v>281</v>
      </c>
      <c r="B29" s="8">
        <v>107</v>
      </c>
      <c r="C29" s="11"/>
      <c r="D29" s="28"/>
      <c r="E29" s="28"/>
      <c r="F29" s="28"/>
      <c r="G29" s="28"/>
      <c r="H29" s="28"/>
      <c r="I29" s="28"/>
      <c r="J29" s="28"/>
      <c r="K29" s="28"/>
    </row>
    <row r="30" spans="1:11" ht="27" thickBot="1" x14ac:dyDescent="0.35">
      <c r="A30" s="10" t="s">
        <v>282</v>
      </c>
      <c r="B30" s="8">
        <v>108</v>
      </c>
      <c r="C30" s="11"/>
      <c r="D30" s="28"/>
      <c r="E30" s="28"/>
      <c r="F30" s="28"/>
      <c r="G30" s="28"/>
      <c r="H30" s="28"/>
      <c r="I30" s="28"/>
      <c r="J30" s="28"/>
      <c r="K30" s="28"/>
    </row>
    <row r="31" spans="1:11" ht="40.200000000000003" thickBot="1" x14ac:dyDescent="0.35">
      <c r="A31" s="10" t="s">
        <v>283</v>
      </c>
      <c r="B31" s="8">
        <v>109</v>
      </c>
      <c r="C31" s="11"/>
      <c r="D31" s="28"/>
      <c r="E31" s="28"/>
      <c r="F31" s="28"/>
      <c r="G31" s="28"/>
      <c r="H31" s="28"/>
      <c r="I31" s="28"/>
      <c r="J31" s="28"/>
      <c r="K31" s="28"/>
    </row>
    <row r="32" spans="1:11" ht="27" thickBot="1" x14ac:dyDescent="0.35">
      <c r="A32" s="10" t="s">
        <v>284</v>
      </c>
      <c r="B32" s="8">
        <v>110</v>
      </c>
      <c r="C32" s="28">
        <v>27</v>
      </c>
      <c r="D32" s="28"/>
      <c r="E32" s="28"/>
      <c r="F32" s="28"/>
      <c r="G32" s="28"/>
      <c r="H32" s="28"/>
      <c r="I32" s="28"/>
      <c r="J32" s="28">
        <v>4</v>
      </c>
      <c r="K32" s="28">
        <v>23</v>
      </c>
    </row>
    <row r="33" spans="1:11" ht="53.4" thickBot="1" x14ac:dyDescent="0.35">
      <c r="A33" s="10" t="s">
        <v>285</v>
      </c>
      <c r="B33" s="8">
        <v>111</v>
      </c>
      <c r="C33" s="28"/>
      <c r="D33" s="28"/>
      <c r="E33" s="28"/>
      <c r="F33" s="28"/>
      <c r="G33" s="28"/>
      <c r="H33" s="28"/>
      <c r="I33" s="28"/>
      <c r="J33" s="28">
        <v>0</v>
      </c>
      <c r="K33" s="28">
        <v>0</v>
      </c>
    </row>
    <row r="34" spans="1:11" ht="40.200000000000003" thickBot="1" x14ac:dyDescent="0.35">
      <c r="A34" s="10" t="s">
        <v>286</v>
      </c>
      <c r="B34" s="8">
        <v>112</v>
      </c>
      <c r="C34" s="28"/>
      <c r="D34" s="28"/>
      <c r="E34" s="28"/>
      <c r="F34" s="28"/>
      <c r="G34" s="28"/>
      <c r="H34" s="28">
        <v>0</v>
      </c>
      <c r="I34" s="28">
        <v>0</v>
      </c>
      <c r="J34" s="28">
        <v>0</v>
      </c>
      <c r="K34" s="28">
        <v>0</v>
      </c>
    </row>
    <row r="35" spans="1:11" ht="40.200000000000003" thickBot="1" x14ac:dyDescent="0.35">
      <c r="A35" s="10" t="s">
        <v>287</v>
      </c>
      <c r="B35" s="8">
        <v>113</v>
      </c>
      <c r="C35" s="28"/>
      <c r="D35" s="28"/>
      <c r="E35" s="28"/>
      <c r="F35" s="28"/>
      <c r="G35" s="28"/>
      <c r="H35" s="28">
        <v>0</v>
      </c>
      <c r="I35" s="28">
        <v>0</v>
      </c>
      <c r="J35" s="28">
        <v>0</v>
      </c>
      <c r="K35" s="28">
        <v>0</v>
      </c>
    </row>
    <row r="36" spans="1:11" ht="40.200000000000003" thickBot="1" x14ac:dyDescent="0.35">
      <c r="A36" s="10" t="s">
        <v>288</v>
      </c>
      <c r="B36" s="8">
        <v>114</v>
      </c>
      <c r="C36" s="28">
        <v>27</v>
      </c>
      <c r="D36" s="28"/>
      <c r="E36" s="28"/>
      <c r="F36" s="28"/>
      <c r="G36" s="28"/>
      <c r="H36" s="28"/>
      <c r="I36" s="28"/>
      <c r="J36" s="28">
        <v>4</v>
      </c>
      <c r="K36" s="28">
        <v>23</v>
      </c>
    </row>
    <row r="37" spans="1:11" x14ac:dyDescent="0.3">
      <c r="A37" s="12" t="s">
        <v>289</v>
      </c>
      <c r="B37" s="264">
        <v>115</v>
      </c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3" t="s">
        <v>44</v>
      </c>
      <c r="B38" s="265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5" thickBot="1" x14ac:dyDescent="0.35">
      <c r="A40" s="10" t="s">
        <v>46</v>
      </c>
      <c r="B40" s="8">
        <v>121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" thickBot="1" x14ac:dyDescent="0.35">
      <c r="A41" s="10" t="s">
        <v>47</v>
      </c>
      <c r="B41" s="8">
        <v>122</v>
      </c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3">
      <c r="A42" s="12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3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3" t="s">
        <v>50</v>
      </c>
      <c r="B44" s="8">
        <v>124</v>
      </c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40.200000000000003" thickBot="1" x14ac:dyDescent="0.35">
      <c r="A45" s="13" t="s">
        <v>51</v>
      </c>
      <c r="B45" s="8">
        <v>125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" thickBot="1" x14ac:dyDescent="0.35">
      <c r="A46" s="10" t="s">
        <v>52</v>
      </c>
      <c r="B46" s="8">
        <v>126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40.200000000000003" thickBot="1" x14ac:dyDescent="0.35">
      <c r="A47" s="10" t="s">
        <v>290</v>
      </c>
      <c r="B47" s="8">
        <v>127</v>
      </c>
      <c r="C47" s="28"/>
      <c r="D47" s="28"/>
      <c r="E47" s="28"/>
      <c r="F47" s="28"/>
      <c r="G47" s="28"/>
      <c r="H47" s="28"/>
      <c r="I47" s="28"/>
      <c r="J47" s="28">
        <v>0</v>
      </c>
      <c r="K47" s="28">
        <v>0</v>
      </c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28">
        <v>1</v>
      </c>
      <c r="D49" s="28">
        <v>1</v>
      </c>
      <c r="E49" s="28"/>
      <c r="F49" s="28"/>
      <c r="G49" s="28"/>
      <c r="H49" s="28"/>
      <c r="I49" s="28"/>
      <c r="J49" s="28">
        <v>0</v>
      </c>
      <c r="K49" s="28">
        <v>0</v>
      </c>
    </row>
    <row r="50" spans="1:11" ht="53.4" thickBot="1" x14ac:dyDescent="0.35">
      <c r="A50" s="13" t="s">
        <v>293</v>
      </c>
      <c r="B50" s="8">
        <v>202</v>
      </c>
      <c r="C50" s="2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</row>
    <row r="51" spans="1:11" ht="53.4" thickBot="1" x14ac:dyDescent="0.35">
      <c r="A51" s="13" t="s">
        <v>294</v>
      </c>
      <c r="B51" s="8">
        <v>203</v>
      </c>
      <c r="C51" s="28">
        <v>1</v>
      </c>
      <c r="D51" s="28">
        <v>1</v>
      </c>
      <c r="E51" s="28"/>
      <c r="F51" s="28"/>
      <c r="G51" s="28"/>
      <c r="H51" s="28"/>
      <c r="I51" s="28"/>
      <c r="J51" s="28">
        <v>0</v>
      </c>
      <c r="K51" s="28">
        <v>0</v>
      </c>
    </row>
    <row r="52" spans="1:11" ht="27" thickBot="1" x14ac:dyDescent="0.35">
      <c r="A52" s="13" t="s">
        <v>295</v>
      </c>
      <c r="B52" s="8">
        <v>204</v>
      </c>
      <c r="C52" s="28"/>
      <c r="D52" s="28"/>
      <c r="E52" s="28"/>
      <c r="F52" s="28"/>
      <c r="G52" s="28"/>
      <c r="H52" s="28">
        <v>0</v>
      </c>
      <c r="I52" s="28">
        <v>0</v>
      </c>
      <c r="J52" s="28">
        <v>0</v>
      </c>
      <c r="K52" s="28">
        <v>0</v>
      </c>
    </row>
    <row r="53" spans="1:11" ht="40.200000000000003" thickBot="1" x14ac:dyDescent="0.35">
      <c r="A53" s="13" t="s">
        <v>296</v>
      </c>
      <c r="B53" s="8">
        <v>205</v>
      </c>
      <c r="C53" s="28"/>
      <c r="D53" s="28"/>
      <c r="E53" s="28"/>
      <c r="F53" s="28"/>
      <c r="G53" s="28"/>
      <c r="H53" s="28">
        <v>0</v>
      </c>
      <c r="I53" s="28">
        <v>0</v>
      </c>
      <c r="J53" s="28">
        <v>0</v>
      </c>
      <c r="K53" s="28">
        <v>0</v>
      </c>
    </row>
    <row r="54" spans="1:11" ht="27" thickBot="1" x14ac:dyDescent="0.35">
      <c r="A54" s="13" t="s">
        <v>297</v>
      </c>
      <c r="B54" s="8">
        <v>206</v>
      </c>
      <c r="C54" s="28">
        <v>1</v>
      </c>
      <c r="D54" s="28">
        <v>1</v>
      </c>
      <c r="E54" s="28"/>
      <c r="F54" s="28"/>
      <c r="G54" s="28"/>
      <c r="H54" s="28"/>
      <c r="I54" s="28"/>
      <c r="J54" s="28">
        <v>0</v>
      </c>
      <c r="K54" s="28">
        <v>0</v>
      </c>
    </row>
    <row r="55" spans="1:11" x14ac:dyDescent="0.3">
      <c r="A55" s="12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28"/>
      <c r="D57" s="28"/>
      <c r="E57" s="28"/>
      <c r="F57" s="28"/>
      <c r="G57" s="28"/>
      <c r="H57" s="28"/>
      <c r="I57" s="28"/>
      <c r="J57" s="28">
        <v>0</v>
      </c>
      <c r="K57" s="28">
        <v>0</v>
      </c>
    </row>
    <row r="58" spans="1:11" ht="40.200000000000003" thickBot="1" x14ac:dyDescent="0.35">
      <c r="A58" s="10" t="s">
        <v>64</v>
      </c>
      <c r="B58" s="8">
        <v>209</v>
      </c>
      <c r="C58" s="28"/>
      <c r="D58" s="28"/>
      <c r="E58" s="28"/>
      <c r="F58" s="28"/>
      <c r="G58" s="28"/>
      <c r="H58" s="28"/>
      <c r="I58" s="28"/>
      <c r="J58" s="28">
        <v>0</v>
      </c>
      <c r="K58" s="28">
        <v>0</v>
      </c>
    </row>
    <row r="59" spans="1:11" x14ac:dyDescent="0.3">
      <c r="A59" s="12" t="s">
        <v>65</v>
      </c>
      <c r="B59" s="264" t="s">
        <v>67</v>
      </c>
      <c r="C59" s="262"/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28"/>
      <c r="D61" s="28"/>
      <c r="E61" s="28"/>
      <c r="F61" s="28"/>
      <c r="G61" s="28"/>
      <c r="H61" s="28"/>
      <c r="I61" s="28"/>
      <c r="J61" s="28">
        <v>0</v>
      </c>
      <c r="K61" s="28">
        <v>0</v>
      </c>
    </row>
    <row r="62" spans="1:11" ht="27" thickBot="1" x14ac:dyDescent="0.35">
      <c r="A62" s="13" t="s">
        <v>69</v>
      </c>
      <c r="B62" s="8" t="s">
        <v>70</v>
      </c>
      <c r="C62" s="28"/>
      <c r="D62" s="28"/>
      <c r="E62" s="28"/>
      <c r="F62" s="28"/>
      <c r="G62" s="28"/>
      <c r="H62" s="28"/>
      <c r="I62" s="28"/>
      <c r="J62" s="28">
        <v>0</v>
      </c>
      <c r="K62" s="28">
        <v>0</v>
      </c>
    </row>
    <row r="63" spans="1:11" ht="27" thickBot="1" x14ac:dyDescent="0.35">
      <c r="A63" s="10" t="s">
        <v>71</v>
      </c>
      <c r="B63" s="8">
        <v>213</v>
      </c>
      <c r="C63" s="28"/>
      <c r="D63" s="28"/>
      <c r="E63" s="28"/>
      <c r="F63" s="28"/>
      <c r="G63" s="28"/>
      <c r="H63" s="28"/>
      <c r="I63" s="28"/>
      <c r="J63" s="28">
        <v>0</v>
      </c>
      <c r="K63" s="28">
        <v>0</v>
      </c>
    </row>
    <row r="64" spans="1:11" ht="27" thickBot="1" x14ac:dyDescent="0.35">
      <c r="A64" s="10" t="s">
        <v>72</v>
      </c>
      <c r="B64" s="8">
        <v>214</v>
      </c>
      <c r="C64" s="14"/>
      <c r="D64" s="28"/>
      <c r="E64" s="28"/>
      <c r="F64" s="28"/>
      <c r="G64" s="28"/>
      <c r="H64" s="28"/>
      <c r="I64" s="28"/>
      <c r="J64" s="28">
        <v>0</v>
      </c>
      <c r="K64" s="28">
        <v>0</v>
      </c>
    </row>
    <row r="65" spans="1:11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1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1" ht="27" thickBot="1" x14ac:dyDescent="0.35">
      <c r="A67" s="10" t="s">
        <v>75</v>
      </c>
      <c r="B67" s="8">
        <v>301</v>
      </c>
      <c r="C67" s="28">
        <v>928.61</v>
      </c>
      <c r="D67" s="28">
        <v>45</v>
      </c>
      <c r="E67" s="28"/>
      <c r="F67" s="28"/>
      <c r="G67" s="28"/>
      <c r="H67" s="28"/>
      <c r="I67" s="28"/>
      <c r="J67" s="28">
        <v>505.4</v>
      </c>
      <c r="K67" s="28">
        <v>378.21</v>
      </c>
    </row>
    <row r="68" spans="1:11" ht="53.4" thickBot="1" x14ac:dyDescent="0.35">
      <c r="A68" s="10" t="s">
        <v>300</v>
      </c>
      <c r="B68" s="8">
        <v>302</v>
      </c>
      <c r="C68" s="28"/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</row>
    <row r="69" spans="1:11" ht="53.4" thickBot="1" x14ac:dyDescent="0.35">
      <c r="A69" s="10" t="s">
        <v>301</v>
      </c>
      <c r="B69" s="8">
        <v>303</v>
      </c>
      <c r="C69" s="28">
        <v>45</v>
      </c>
      <c r="D69" s="28">
        <v>45</v>
      </c>
      <c r="E69" s="28"/>
      <c r="F69" s="28"/>
      <c r="G69" s="28"/>
      <c r="H69" s="28"/>
      <c r="I69" s="28"/>
      <c r="J69" s="28">
        <v>0</v>
      </c>
      <c r="K69" s="28">
        <v>0</v>
      </c>
    </row>
    <row r="70" spans="1:11" ht="66.599999999999994" thickBot="1" x14ac:dyDescent="0.35">
      <c r="A70" s="10" t="s">
        <v>302</v>
      </c>
      <c r="B70" s="8">
        <v>304</v>
      </c>
      <c r="C70" s="28">
        <v>45</v>
      </c>
      <c r="D70" s="28">
        <v>45</v>
      </c>
      <c r="E70" s="28"/>
      <c r="F70" s="28"/>
      <c r="G70" s="28"/>
      <c r="H70" s="28"/>
      <c r="I70" s="28"/>
      <c r="J70" s="28">
        <v>0</v>
      </c>
      <c r="K70" s="28">
        <v>0</v>
      </c>
    </row>
    <row r="71" spans="1:11" ht="53.4" thickBot="1" x14ac:dyDescent="0.35">
      <c r="A71" s="10" t="s">
        <v>303</v>
      </c>
      <c r="B71" s="8">
        <v>305</v>
      </c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53.4" thickBot="1" x14ac:dyDescent="0.35">
      <c r="A72" s="10" t="s">
        <v>80</v>
      </c>
      <c r="B72" s="8">
        <v>306</v>
      </c>
      <c r="C72" s="28"/>
      <c r="D72" s="28"/>
      <c r="E72" s="28"/>
      <c r="F72" s="28"/>
      <c r="G72" s="28"/>
      <c r="H72" s="28"/>
      <c r="I72" s="28"/>
      <c r="J72" s="28">
        <v>0</v>
      </c>
      <c r="K72" s="28">
        <v>0</v>
      </c>
    </row>
    <row r="73" spans="1:11" ht="40.200000000000003" thickBot="1" x14ac:dyDescent="0.35">
      <c r="A73" s="10" t="s">
        <v>304</v>
      </c>
      <c r="B73" s="8">
        <v>307</v>
      </c>
      <c r="C73" s="28"/>
      <c r="D73" s="28"/>
      <c r="E73" s="28"/>
      <c r="F73" s="28"/>
      <c r="G73" s="28"/>
      <c r="H73" s="28">
        <v>0</v>
      </c>
      <c r="I73" s="28">
        <v>0</v>
      </c>
      <c r="J73" s="28">
        <v>0</v>
      </c>
      <c r="K73" s="28">
        <v>0</v>
      </c>
    </row>
    <row r="74" spans="1:11" ht="40.200000000000003" thickBot="1" x14ac:dyDescent="0.35">
      <c r="A74" s="10" t="s">
        <v>305</v>
      </c>
      <c r="B74" s="8">
        <v>308</v>
      </c>
      <c r="C74" s="15"/>
      <c r="D74" s="28"/>
      <c r="E74" s="28"/>
      <c r="F74" s="28"/>
      <c r="G74" s="28"/>
      <c r="H74" s="28">
        <v>0</v>
      </c>
      <c r="I74" s="28">
        <v>0</v>
      </c>
      <c r="J74" s="28">
        <v>0</v>
      </c>
      <c r="K74" s="28">
        <v>0</v>
      </c>
    </row>
    <row r="75" spans="1:11" ht="27" thickBot="1" x14ac:dyDescent="0.35">
      <c r="A75" s="10" t="s">
        <v>306</v>
      </c>
      <c r="B75" s="8">
        <v>309</v>
      </c>
      <c r="C75" s="28">
        <v>883.61</v>
      </c>
      <c r="D75" s="28"/>
      <c r="E75" s="28"/>
      <c r="F75" s="28"/>
      <c r="G75" s="28"/>
      <c r="H75" s="28"/>
      <c r="I75" s="28"/>
      <c r="J75" s="28">
        <v>505.4</v>
      </c>
      <c r="K75" s="28">
        <v>378.21</v>
      </c>
    </row>
    <row r="76" spans="1:11" ht="53.4" thickBot="1" x14ac:dyDescent="0.35">
      <c r="A76" s="10" t="s">
        <v>307</v>
      </c>
      <c r="B76" s="8">
        <v>310</v>
      </c>
      <c r="C76" s="28"/>
      <c r="D76" s="28"/>
      <c r="E76" s="28"/>
      <c r="F76" s="28"/>
      <c r="G76" s="28"/>
      <c r="H76" s="28"/>
      <c r="I76" s="28"/>
      <c r="J76" s="28">
        <v>0</v>
      </c>
      <c r="K76" s="28">
        <v>0</v>
      </c>
    </row>
    <row r="77" spans="1:11" ht="40.200000000000003" thickBot="1" x14ac:dyDescent="0.35">
      <c r="A77" s="10" t="s">
        <v>308</v>
      </c>
      <c r="B77" s="8">
        <v>311</v>
      </c>
      <c r="C77" s="28"/>
      <c r="D77" s="28"/>
      <c r="E77" s="28"/>
      <c r="F77" s="28"/>
      <c r="G77" s="28"/>
      <c r="H77" s="28">
        <v>0</v>
      </c>
      <c r="I77" s="28">
        <v>0</v>
      </c>
      <c r="J77" s="28">
        <v>0</v>
      </c>
      <c r="K77" s="28">
        <v>0</v>
      </c>
    </row>
    <row r="78" spans="1:11" ht="40.200000000000003" thickBot="1" x14ac:dyDescent="0.35">
      <c r="A78" s="10" t="s">
        <v>309</v>
      </c>
      <c r="B78" s="8">
        <v>312</v>
      </c>
      <c r="C78" s="28"/>
      <c r="D78" s="28"/>
      <c r="E78" s="28"/>
      <c r="F78" s="28"/>
      <c r="G78" s="28"/>
      <c r="H78" s="28">
        <v>0</v>
      </c>
      <c r="I78" s="28">
        <v>0</v>
      </c>
      <c r="J78" s="28">
        <v>0</v>
      </c>
      <c r="K78" s="28">
        <v>0</v>
      </c>
    </row>
    <row r="79" spans="1:11" ht="40.200000000000003" thickBot="1" x14ac:dyDescent="0.35">
      <c r="A79" s="10" t="s">
        <v>310</v>
      </c>
      <c r="B79" s="8">
        <v>313</v>
      </c>
      <c r="C79" s="28">
        <v>883.61</v>
      </c>
      <c r="D79" s="28"/>
      <c r="E79" s="28"/>
      <c r="F79" s="28"/>
      <c r="G79" s="28"/>
      <c r="H79" s="28"/>
      <c r="I79" s="28"/>
      <c r="J79" s="28">
        <v>505.4</v>
      </c>
      <c r="K79" s="28">
        <v>378.21</v>
      </c>
    </row>
    <row r="80" spans="1:11" x14ac:dyDescent="0.3">
      <c r="A80" s="12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3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27" thickBot="1" x14ac:dyDescent="0.35">
      <c r="A83" s="10" t="s">
        <v>311</v>
      </c>
      <c r="B83" s="8">
        <v>321</v>
      </c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27" thickBot="1" x14ac:dyDescent="0.35">
      <c r="A84" s="10" t="s">
        <v>312</v>
      </c>
      <c r="B84" s="8">
        <v>322</v>
      </c>
      <c r="C84" s="28"/>
      <c r="D84" s="28"/>
      <c r="E84" s="28"/>
      <c r="F84" s="28"/>
      <c r="G84" s="28"/>
      <c r="H84" s="28"/>
      <c r="I84" s="28"/>
      <c r="J84" s="28"/>
      <c r="K84" s="28"/>
    </row>
    <row r="85" spans="1:11" x14ac:dyDescent="0.3">
      <c r="A85" s="12" t="s">
        <v>48</v>
      </c>
      <c r="B85" s="264">
        <v>323</v>
      </c>
      <c r="C85" s="262"/>
      <c r="D85" s="262"/>
      <c r="E85" s="262"/>
      <c r="F85" s="262"/>
      <c r="G85" s="262"/>
      <c r="H85" s="262"/>
      <c r="I85" s="262"/>
      <c r="J85" s="262"/>
      <c r="K85" s="262"/>
    </row>
    <row r="86" spans="1:11" ht="15" thickBot="1" x14ac:dyDescent="0.35">
      <c r="A86" s="13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3" t="s">
        <v>50</v>
      </c>
      <c r="B87" s="8">
        <v>324</v>
      </c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40.200000000000003" thickBot="1" x14ac:dyDescent="0.35">
      <c r="A88" s="13" t="s">
        <v>51</v>
      </c>
      <c r="B88" s="8">
        <v>325</v>
      </c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5" thickBot="1" x14ac:dyDescent="0.35">
      <c r="A89" s="10" t="s">
        <v>52</v>
      </c>
      <c r="B89" s="8">
        <v>326</v>
      </c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28"/>
      <c r="D92" s="28"/>
      <c r="E92" s="28"/>
      <c r="F92" s="28"/>
      <c r="G92" s="28"/>
      <c r="H92" s="28"/>
      <c r="I92" s="28"/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28"/>
      <c r="D93" s="28"/>
      <c r="E93" s="28"/>
      <c r="F93" s="28"/>
      <c r="G93" s="28"/>
      <c r="H93" s="28"/>
      <c r="I93" s="28"/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28"/>
      <c r="D94" s="28"/>
      <c r="E94" s="28"/>
      <c r="F94" s="28"/>
      <c r="G94" s="28"/>
      <c r="H94" s="28"/>
      <c r="I94" s="28"/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28"/>
      <c r="D95" s="28"/>
      <c r="E95" s="28"/>
      <c r="F95" s="28"/>
      <c r="G95" s="28"/>
      <c r="H95" s="28"/>
      <c r="I95" s="28"/>
      <c r="J95" s="8">
        <v>0</v>
      </c>
      <c r="K95" s="8">
        <v>0</v>
      </c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28"/>
      <c r="D97" s="28"/>
      <c r="E97" s="28"/>
      <c r="F97" s="28"/>
      <c r="G97" s="28"/>
      <c r="H97" s="28"/>
      <c r="I97" s="28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28"/>
      <c r="D98" s="28"/>
      <c r="E98" s="28"/>
      <c r="F98" s="28"/>
      <c r="G98" s="28"/>
      <c r="H98" s="28"/>
      <c r="I98" s="28"/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28"/>
      <c r="D99" s="28"/>
      <c r="E99" s="28"/>
      <c r="F99" s="28"/>
      <c r="G99" s="28"/>
      <c r="H99" s="28"/>
      <c r="I99" s="28"/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28">
        <v>19583.8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28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28"/>
      <c r="D104" s="28"/>
      <c r="E104" s="28"/>
      <c r="F104" s="28"/>
      <c r="G104" s="28"/>
      <c r="H104" s="28"/>
      <c r="I104" s="28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28"/>
      <c r="D105" s="28"/>
      <c r="E105" s="28"/>
      <c r="F105" s="28"/>
      <c r="G105" s="28"/>
      <c r="H105" s="28"/>
      <c r="I105" s="28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28"/>
      <c r="D106" s="28"/>
      <c r="E106" s="28"/>
      <c r="F106" s="28"/>
      <c r="G106" s="28"/>
      <c r="H106" s="28"/>
      <c r="I106" s="28"/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262"/>
      <c r="D107" s="262"/>
      <c r="E107" s="262"/>
      <c r="F107" s="262"/>
      <c r="G107" s="262"/>
      <c r="H107" s="262"/>
      <c r="I107" s="262"/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263"/>
      <c r="D108" s="263"/>
      <c r="E108" s="263"/>
      <c r="F108" s="263"/>
      <c r="G108" s="263"/>
      <c r="H108" s="263"/>
      <c r="I108" s="26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28"/>
      <c r="D109" s="28"/>
      <c r="E109" s="28"/>
      <c r="F109" s="28"/>
      <c r="G109" s="28"/>
      <c r="H109" s="28"/>
      <c r="I109" s="28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28"/>
      <c r="D110" s="28"/>
      <c r="E110" s="28"/>
      <c r="F110" s="28"/>
      <c r="G110" s="28"/>
      <c r="H110" s="28"/>
      <c r="I110" s="28"/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18"/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5" ht="16.2" thickBot="1" x14ac:dyDescent="0.35">
      <c r="A113" s="288" t="s">
        <v>113</v>
      </c>
      <c r="B113" s="29"/>
      <c r="C113" s="20"/>
      <c r="D113" s="29"/>
      <c r="E113" s="20"/>
    </row>
    <row r="114" spans="1:5" ht="16.2" thickBot="1" x14ac:dyDescent="0.35">
      <c r="A114" s="288"/>
      <c r="B114" s="29"/>
      <c r="C114" s="20"/>
      <c r="D114" s="29"/>
      <c r="E114" s="20"/>
    </row>
    <row r="115" spans="1:5" ht="26.4" x14ac:dyDescent="0.3">
      <c r="A115" s="29"/>
      <c r="B115" s="21"/>
      <c r="C115" s="21" t="s">
        <v>114</v>
      </c>
      <c r="D115" s="21"/>
      <c r="E115" s="21" t="s">
        <v>115</v>
      </c>
    </row>
    <row r="116" spans="1:5" ht="15.6" x14ac:dyDescent="0.3">
      <c r="A116" s="29"/>
      <c r="B116" s="21"/>
      <c r="C116" s="21"/>
      <c r="D116" s="21"/>
      <c r="E116" s="21"/>
    </row>
    <row r="117" spans="1:5" ht="16.2" thickBot="1" x14ac:dyDescent="0.35">
      <c r="A117" s="29"/>
      <c r="B117" s="21"/>
      <c r="C117" s="21"/>
      <c r="D117" s="21"/>
      <c r="E117" s="30"/>
    </row>
    <row r="118" spans="1:5" ht="15.6" x14ac:dyDescent="0.3">
      <c r="A118" s="29"/>
      <c r="B118" s="21"/>
      <c r="C118" s="21"/>
      <c r="D118" s="21"/>
      <c r="E118" s="21" t="s">
        <v>116</v>
      </c>
    </row>
    <row r="119" spans="1:5" ht="15.6" x14ac:dyDescent="0.3">
      <c r="A119" s="19"/>
    </row>
    <row r="120" spans="1:5" ht="31.2" x14ac:dyDescent="0.3">
      <c r="A120" s="1" t="s">
        <v>117</v>
      </c>
    </row>
    <row r="121" spans="1:5" ht="15.6" x14ac:dyDescent="0.3">
      <c r="A121" s="1" t="s">
        <v>118</v>
      </c>
    </row>
    <row r="122" spans="1:5" ht="31.2" x14ac:dyDescent="0.3">
      <c r="A122" s="1" t="s">
        <v>119</v>
      </c>
    </row>
    <row r="124" spans="1:5" ht="15.6" x14ac:dyDescent="0.3">
      <c r="A124" s="19"/>
    </row>
  </sheetData>
  <mergeCells count="98"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85:J86"/>
    <mergeCell ref="K85:K86"/>
    <mergeCell ref="A90:K90"/>
    <mergeCell ref="I107:I108"/>
    <mergeCell ref="J107:J108"/>
    <mergeCell ref="K107:K108"/>
    <mergeCell ref="D80:D81"/>
    <mergeCell ref="E80:E81"/>
    <mergeCell ref="F80:F81"/>
    <mergeCell ref="H85:H86"/>
    <mergeCell ref="I85:I86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G59:G60"/>
    <mergeCell ref="G80:G81"/>
    <mergeCell ref="H59:H60"/>
    <mergeCell ref="I59:I60"/>
    <mergeCell ref="J59:J60"/>
    <mergeCell ref="B59:B60"/>
    <mergeCell ref="C59:C60"/>
    <mergeCell ref="D59:D60"/>
    <mergeCell ref="E59:E60"/>
    <mergeCell ref="F59:F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G42:G43"/>
    <mergeCell ref="H42:H43"/>
    <mergeCell ref="I42:I43"/>
    <mergeCell ref="J42:J43"/>
    <mergeCell ref="K42:K43"/>
    <mergeCell ref="B42:B43"/>
    <mergeCell ref="C42:C43"/>
    <mergeCell ref="D42:D43"/>
    <mergeCell ref="E42:E43"/>
    <mergeCell ref="F42:F43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A1:K1"/>
    <mergeCell ref="A2:K2"/>
    <mergeCell ref="A3:K3"/>
    <mergeCell ref="A5:K5"/>
    <mergeCell ref="A6:K6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view="pageBreakPreview" topLeftCell="A73" zoomScaleNormal="100" zoomScaleSheetLayoutView="100" workbookViewId="0">
      <selection activeCell="K79" sqref="K79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15.6" x14ac:dyDescent="0.3">
      <c r="A11" s="32" t="s">
        <v>8</v>
      </c>
      <c r="B11" s="32"/>
    </row>
    <row r="12" spans="1:11" ht="62.4" x14ac:dyDescent="0.3">
      <c r="A12" s="32" t="s">
        <v>9</v>
      </c>
      <c r="B12" s="335" t="s">
        <v>334</v>
      </c>
      <c r="C12" s="335"/>
      <c r="D12" s="335"/>
      <c r="E12" s="335"/>
      <c r="F12" s="335"/>
      <c r="G12" s="335"/>
      <c r="H12" s="335"/>
      <c r="I12" s="335"/>
      <c r="J12" s="335"/>
      <c r="K12" s="26"/>
    </row>
    <row r="13" spans="1:11" ht="15.6" x14ac:dyDescent="0.3">
      <c r="A13" s="32"/>
      <c r="B13" s="4"/>
      <c r="K13" s="26"/>
    </row>
    <row r="14" spans="1:11" ht="15.6" x14ac:dyDescent="0.3">
      <c r="A14" s="32" t="s">
        <v>10</v>
      </c>
      <c r="B14" s="337" t="s">
        <v>168</v>
      </c>
      <c r="C14" s="337"/>
      <c r="D14" s="337"/>
      <c r="E14" s="337"/>
      <c r="F14" s="337"/>
      <c r="G14" s="337"/>
      <c r="H14" s="337"/>
      <c r="I14" s="337"/>
      <c r="J14" s="337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3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1" ht="15" thickBot="1" x14ac:dyDescent="0.35">
      <c r="A20" s="3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35">
        <f>D23+E23+F23+G23+H23+I23+J23+K23</f>
        <v>19</v>
      </c>
      <c r="D23" s="35"/>
      <c r="E23" s="35"/>
      <c r="F23" s="35"/>
      <c r="G23" s="35"/>
      <c r="H23" s="35"/>
      <c r="I23" s="35"/>
      <c r="J23" s="35"/>
      <c r="K23" s="35">
        <v>19</v>
      </c>
    </row>
    <row r="24" spans="1:11" ht="40.200000000000003" thickBot="1" x14ac:dyDescent="0.35">
      <c r="A24" s="10" t="s">
        <v>277</v>
      </c>
      <c r="B24" s="8">
        <v>102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40.200000000000003" thickBot="1" x14ac:dyDescent="0.35">
      <c r="A25" s="10" t="s">
        <v>278</v>
      </c>
      <c r="B25" s="8">
        <v>103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53.4" thickBot="1" x14ac:dyDescent="0.35">
      <c r="A26" s="10" t="s">
        <v>279</v>
      </c>
      <c r="B26" s="8">
        <v>104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66.599999999999994" thickBot="1" x14ac:dyDescent="0.35">
      <c r="A27" s="10" t="s">
        <v>280</v>
      </c>
      <c r="B27" s="8">
        <v>105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53.4" thickBot="1" x14ac:dyDescent="0.35">
      <c r="A28" s="10" t="s">
        <v>34</v>
      </c>
      <c r="B28" s="8">
        <v>106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7" thickBot="1" x14ac:dyDescent="0.35">
      <c r="A29" s="10" t="s">
        <v>281</v>
      </c>
      <c r="B29" s="8">
        <v>107</v>
      </c>
      <c r="C29" s="11"/>
      <c r="D29" s="35"/>
      <c r="E29" s="35"/>
      <c r="F29" s="35"/>
      <c r="G29" s="35"/>
      <c r="H29" s="35"/>
      <c r="I29" s="35"/>
      <c r="J29" s="35"/>
      <c r="K29" s="35"/>
    </row>
    <row r="30" spans="1:11" ht="27" thickBot="1" x14ac:dyDescent="0.35">
      <c r="A30" s="10" t="s">
        <v>282</v>
      </c>
      <c r="B30" s="8">
        <v>108</v>
      </c>
      <c r="C30" s="11"/>
      <c r="D30" s="35"/>
      <c r="E30" s="35"/>
      <c r="F30" s="35"/>
      <c r="G30" s="35"/>
      <c r="H30" s="35"/>
      <c r="I30" s="35"/>
      <c r="J30" s="35"/>
      <c r="K30" s="35"/>
    </row>
    <row r="31" spans="1:11" ht="40.200000000000003" thickBot="1" x14ac:dyDescent="0.35">
      <c r="A31" s="10" t="s">
        <v>283</v>
      </c>
      <c r="B31" s="8">
        <v>109</v>
      </c>
      <c r="C31" s="11"/>
      <c r="D31" s="35"/>
      <c r="E31" s="35"/>
      <c r="F31" s="35"/>
      <c r="G31" s="35"/>
      <c r="H31" s="35"/>
      <c r="I31" s="35"/>
      <c r="J31" s="35"/>
      <c r="K31" s="35"/>
    </row>
    <row r="32" spans="1:11" ht="27" thickBot="1" x14ac:dyDescent="0.35">
      <c r="A32" s="10" t="s">
        <v>284</v>
      </c>
      <c r="B32" s="8">
        <v>110</v>
      </c>
      <c r="C32" s="35">
        <v>19</v>
      </c>
      <c r="D32" s="35"/>
      <c r="E32" s="35"/>
      <c r="F32" s="35"/>
      <c r="G32" s="35"/>
      <c r="H32" s="35"/>
      <c r="I32" s="35"/>
      <c r="J32" s="35"/>
      <c r="K32" s="35">
        <v>19</v>
      </c>
    </row>
    <row r="33" spans="1:11" ht="53.4" thickBot="1" x14ac:dyDescent="0.35">
      <c r="A33" s="10" t="s">
        <v>285</v>
      </c>
      <c r="B33" s="8">
        <v>111</v>
      </c>
      <c r="C33" s="35"/>
      <c r="D33" s="35"/>
      <c r="E33" s="35"/>
      <c r="F33" s="35"/>
      <c r="G33" s="35"/>
      <c r="H33" s="35"/>
      <c r="I33" s="35"/>
      <c r="J33" s="35">
        <v>0</v>
      </c>
      <c r="K33" s="35">
        <v>0</v>
      </c>
    </row>
    <row r="34" spans="1:11" ht="40.200000000000003" thickBot="1" x14ac:dyDescent="0.35">
      <c r="A34" s="10" t="s">
        <v>286</v>
      </c>
      <c r="B34" s="8">
        <v>112</v>
      </c>
      <c r="C34" s="35"/>
      <c r="D34" s="35"/>
      <c r="E34" s="35"/>
      <c r="F34" s="35"/>
      <c r="G34" s="35"/>
      <c r="H34" s="35">
        <v>0</v>
      </c>
      <c r="I34" s="35">
        <v>0</v>
      </c>
      <c r="J34" s="35">
        <v>0</v>
      </c>
      <c r="K34" s="35">
        <v>0</v>
      </c>
    </row>
    <row r="35" spans="1:11" ht="40.200000000000003" thickBot="1" x14ac:dyDescent="0.35">
      <c r="A35" s="10" t="s">
        <v>287</v>
      </c>
      <c r="B35" s="8">
        <v>113</v>
      </c>
      <c r="C35" s="35"/>
      <c r="D35" s="35"/>
      <c r="E35" s="35"/>
      <c r="F35" s="35"/>
      <c r="G35" s="35"/>
      <c r="H35" s="35">
        <v>0</v>
      </c>
      <c r="I35" s="35">
        <v>0</v>
      </c>
      <c r="J35" s="35">
        <v>0</v>
      </c>
      <c r="K35" s="35">
        <v>0</v>
      </c>
    </row>
    <row r="36" spans="1:11" ht="40.200000000000003" thickBot="1" x14ac:dyDescent="0.35">
      <c r="A36" s="10" t="s">
        <v>288</v>
      </c>
      <c r="B36" s="8">
        <v>114</v>
      </c>
      <c r="C36" s="35">
        <v>19</v>
      </c>
      <c r="D36" s="35"/>
      <c r="E36" s="35"/>
      <c r="F36" s="35"/>
      <c r="G36" s="35"/>
      <c r="H36" s="35"/>
      <c r="I36" s="35"/>
      <c r="J36" s="35"/>
      <c r="K36" s="35">
        <v>19</v>
      </c>
    </row>
    <row r="37" spans="1:11" x14ac:dyDescent="0.3">
      <c r="A37" s="12" t="s">
        <v>289</v>
      </c>
      <c r="B37" s="264">
        <v>115</v>
      </c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3" t="s">
        <v>44</v>
      </c>
      <c r="B38" s="265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 thickBot="1" x14ac:dyDescent="0.35">
      <c r="A40" s="10" t="s">
        <v>46</v>
      </c>
      <c r="B40" s="8">
        <v>121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 thickBot="1" x14ac:dyDescent="0.35">
      <c r="A41" s="10" t="s">
        <v>47</v>
      </c>
      <c r="B41" s="8">
        <v>122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3">
      <c r="A42" s="12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3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3" t="s">
        <v>50</v>
      </c>
      <c r="B44" s="8">
        <v>124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40.200000000000003" thickBot="1" x14ac:dyDescent="0.35">
      <c r="A45" s="13" t="s">
        <v>51</v>
      </c>
      <c r="B45" s="8">
        <v>125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5" thickBot="1" x14ac:dyDescent="0.35">
      <c r="A46" s="10" t="s">
        <v>52</v>
      </c>
      <c r="B46" s="8">
        <v>126</v>
      </c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40.200000000000003" thickBot="1" x14ac:dyDescent="0.35">
      <c r="A47" s="10" t="s">
        <v>290</v>
      </c>
      <c r="B47" s="8">
        <v>127</v>
      </c>
      <c r="C47" s="35"/>
      <c r="D47" s="35"/>
      <c r="E47" s="35"/>
      <c r="F47" s="35"/>
      <c r="G47" s="35"/>
      <c r="H47" s="35"/>
      <c r="I47" s="35"/>
      <c r="J47" s="35">
        <v>0</v>
      </c>
      <c r="K47" s="35">
        <v>0</v>
      </c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35"/>
      <c r="D49" s="35"/>
      <c r="E49" s="35"/>
      <c r="F49" s="35"/>
      <c r="G49" s="35"/>
      <c r="H49" s="35"/>
      <c r="I49" s="35"/>
      <c r="J49" s="35">
        <v>0</v>
      </c>
      <c r="K49" s="35">
        <v>0</v>
      </c>
    </row>
    <row r="50" spans="1:11" ht="53.4" thickBot="1" x14ac:dyDescent="0.35">
      <c r="A50" s="13" t="s">
        <v>293</v>
      </c>
      <c r="B50" s="8">
        <v>202</v>
      </c>
      <c r="C50" s="35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53.4" thickBot="1" x14ac:dyDescent="0.35">
      <c r="A51" s="13" t="s">
        <v>294</v>
      </c>
      <c r="B51" s="8">
        <v>203</v>
      </c>
      <c r="C51" s="35"/>
      <c r="D51" s="35"/>
      <c r="E51" s="35"/>
      <c r="F51" s="35"/>
      <c r="G51" s="35"/>
      <c r="H51" s="35"/>
      <c r="I51" s="35"/>
      <c r="J51" s="35">
        <v>0</v>
      </c>
      <c r="K51" s="35">
        <v>0</v>
      </c>
    </row>
    <row r="52" spans="1:11" ht="27" thickBot="1" x14ac:dyDescent="0.35">
      <c r="A52" s="13" t="s">
        <v>295</v>
      </c>
      <c r="B52" s="8">
        <v>204</v>
      </c>
      <c r="C52" s="35"/>
      <c r="D52" s="35"/>
      <c r="E52" s="35"/>
      <c r="F52" s="35"/>
      <c r="G52" s="35"/>
      <c r="H52" s="35">
        <v>0</v>
      </c>
      <c r="I52" s="35">
        <v>0</v>
      </c>
      <c r="J52" s="35">
        <v>0</v>
      </c>
      <c r="K52" s="35">
        <v>0</v>
      </c>
    </row>
    <row r="53" spans="1:11" ht="40.200000000000003" thickBot="1" x14ac:dyDescent="0.35">
      <c r="A53" s="13" t="s">
        <v>296</v>
      </c>
      <c r="B53" s="8">
        <v>205</v>
      </c>
      <c r="C53" s="35"/>
      <c r="D53" s="35"/>
      <c r="E53" s="35"/>
      <c r="F53" s="35"/>
      <c r="G53" s="35"/>
      <c r="H53" s="35">
        <v>0</v>
      </c>
      <c r="I53" s="35">
        <v>0</v>
      </c>
      <c r="J53" s="35">
        <v>0</v>
      </c>
      <c r="K53" s="35">
        <v>0</v>
      </c>
    </row>
    <row r="54" spans="1:11" ht="27" thickBot="1" x14ac:dyDescent="0.35">
      <c r="A54" s="13" t="s">
        <v>297</v>
      </c>
      <c r="B54" s="8">
        <v>206</v>
      </c>
      <c r="C54" s="35"/>
      <c r="D54" s="35"/>
      <c r="E54" s="35"/>
      <c r="F54" s="35"/>
      <c r="G54" s="35"/>
      <c r="H54" s="35"/>
      <c r="I54" s="35"/>
      <c r="J54" s="35">
        <v>0</v>
      </c>
      <c r="K54" s="35">
        <v>0</v>
      </c>
    </row>
    <row r="55" spans="1:11" x14ac:dyDescent="0.3">
      <c r="A55" s="12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35"/>
      <c r="D57" s="35"/>
      <c r="E57" s="35"/>
      <c r="F57" s="35"/>
      <c r="G57" s="35"/>
      <c r="H57" s="35"/>
      <c r="I57" s="35"/>
      <c r="J57" s="35">
        <v>0</v>
      </c>
      <c r="K57" s="35">
        <v>0</v>
      </c>
    </row>
    <row r="58" spans="1:11" ht="40.200000000000003" thickBot="1" x14ac:dyDescent="0.35">
      <c r="A58" s="10" t="s">
        <v>64</v>
      </c>
      <c r="B58" s="8">
        <v>209</v>
      </c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</row>
    <row r="59" spans="1:11" x14ac:dyDescent="0.3">
      <c r="A59" s="12" t="s">
        <v>65</v>
      </c>
      <c r="B59" s="264" t="s">
        <v>67</v>
      </c>
      <c r="C59" s="262"/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35"/>
      <c r="D61" s="35"/>
      <c r="E61" s="35"/>
      <c r="F61" s="35"/>
      <c r="G61" s="35"/>
      <c r="H61" s="35"/>
      <c r="I61" s="35"/>
      <c r="J61" s="35">
        <v>0</v>
      </c>
      <c r="K61" s="35">
        <v>0</v>
      </c>
    </row>
    <row r="62" spans="1:11" ht="27" thickBot="1" x14ac:dyDescent="0.35">
      <c r="A62" s="13" t="s">
        <v>69</v>
      </c>
      <c r="B62" s="8" t="s">
        <v>70</v>
      </c>
      <c r="C62" s="35"/>
      <c r="D62" s="35"/>
      <c r="E62" s="35"/>
      <c r="F62" s="35"/>
      <c r="G62" s="35"/>
      <c r="H62" s="35"/>
      <c r="I62" s="35"/>
      <c r="J62" s="35">
        <v>0</v>
      </c>
      <c r="K62" s="35">
        <v>0</v>
      </c>
    </row>
    <row r="63" spans="1:11" ht="27" thickBot="1" x14ac:dyDescent="0.35">
      <c r="A63" s="10" t="s">
        <v>71</v>
      </c>
      <c r="B63" s="8">
        <v>213</v>
      </c>
      <c r="C63" s="35"/>
      <c r="D63" s="35"/>
      <c r="E63" s="35"/>
      <c r="F63" s="35"/>
      <c r="G63" s="35"/>
      <c r="H63" s="35"/>
      <c r="I63" s="35"/>
      <c r="J63" s="35">
        <v>0</v>
      </c>
      <c r="K63" s="35">
        <v>0</v>
      </c>
    </row>
    <row r="64" spans="1:11" ht="27" thickBot="1" x14ac:dyDescent="0.35">
      <c r="A64" s="10" t="s">
        <v>72</v>
      </c>
      <c r="B64" s="8">
        <v>214</v>
      </c>
      <c r="C64" s="14"/>
      <c r="D64" s="35"/>
      <c r="E64" s="35"/>
      <c r="F64" s="35"/>
      <c r="G64" s="35"/>
      <c r="H64" s="35"/>
      <c r="I64" s="35"/>
      <c r="J64" s="35">
        <v>0</v>
      </c>
      <c r="K64" s="35">
        <v>0</v>
      </c>
    </row>
    <row r="65" spans="1:11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1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1" ht="27" thickBot="1" x14ac:dyDescent="0.35">
      <c r="A67" s="10" t="s">
        <v>75</v>
      </c>
      <c r="B67" s="8">
        <v>301</v>
      </c>
      <c r="C67" s="35">
        <f>D67+E67+F67+G67+H67+I67+J67+K67</f>
        <v>728.28399999999999</v>
      </c>
      <c r="D67" s="35"/>
      <c r="E67" s="35"/>
      <c r="F67" s="35"/>
      <c r="G67" s="35"/>
      <c r="H67" s="35"/>
      <c r="I67" s="35"/>
      <c r="J67" s="35"/>
      <c r="K67" s="35">
        <v>728.28399999999999</v>
      </c>
    </row>
    <row r="68" spans="1:11" ht="53.4" thickBot="1" x14ac:dyDescent="0.35">
      <c r="A68" s="10" t="s">
        <v>300</v>
      </c>
      <c r="B68" s="8">
        <v>302</v>
      </c>
      <c r="C68" s="35"/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53.4" thickBot="1" x14ac:dyDescent="0.35">
      <c r="A69" s="10" t="s">
        <v>301</v>
      </c>
      <c r="B69" s="8">
        <v>303</v>
      </c>
      <c r="C69" s="35"/>
      <c r="D69" s="35"/>
      <c r="E69" s="35"/>
      <c r="F69" s="35"/>
      <c r="G69" s="35"/>
      <c r="H69" s="35"/>
      <c r="I69" s="35"/>
      <c r="J69" s="35">
        <v>0</v>
      </c>
      <c r="K69" s="35">
        <v>0</v>
      </c>
    </row>
    <row r="70" spans="1:11" ht="66.599999999999994" thickBot="1" x14ac:dyDescent="0.35">
      <c r="A70" s="10" t="s">
        <v>302</v>
      </c>
      <c r="B70" s="8">
        <v>304</v>
      </c>
      <c r="C70" s="35"/>
      <c r="D70" s="35"/>
      <c r="E70" s="35"/>
      <c r="F70" s="35"/>
      <c r="G70" s="35"/>
      <c r="H70" s="35"/>
      <c r="I70" s="35"/>
      <c r="J70" s="35">
        <v>0</v>
      </c>
      <c r="K70" s="35">
        <v>0</v>
      </c>
    </row>
    <row r="71" spans="1:11" ht="53.4" thickBot="1" x14ac:dyDescent="0.35">
      <c r="A71" s="10" t="s">
        <v>303</v>
      </c>
      <c r="B71" s="8">
        <v>305</v>
      </c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53.4" thickBot="1" x14ac:dyDescent="0.35">
      <c r="A72" s="10" t="s">
        <v>80</v>
      </c>
      <c r="B72" s="8">
        <v>306</v>
      </c>
      <c r="C72" s="35"/>
      <c r="D72" s="35"/>
      <c r="E72" s="35"/>
      <c r="F72" s="35"/>
      <c r="G72" s="35"/>
      <c r="H72" s="35"/>
      <c r="I72" s="35"/>
      <c r="J72" s="35">
        <v>0</v>
      </c>
      <c r="K72" s="35">
        <v>0</v>
      </c>
    </row>
    <row r="73" spans="1:11" ht="40.200000000000003" thickBot="1" x14ac:dyDescent="0.35">
      <c r="A73" s="10" t="s">
        <v>304</v>
      </c>
      <c r="B73" s="8">
        <v>307</v>
      </c>
      <c r="C73" s="35"/>
      <c r="D73" s="35"/>
      <c r="E73" s="35"/>
      <c r="F73" s="35"/>
      <c r="G73" s="35"/>
      <c r="H73" s="35">
        <v>0</v>
      </c>
      <c r="I73" s="35">
        <v>0</v>
      </c>
      <c r="J73" s="35">
        <v>0</v>
      </c>
      <c r="K73" s="35">
        <v>0</v>
      </c>
    </row>
    <row r="74" spans="1:11" ht="40.200000000000003" thickBot="1" x14ac:dyDescent="0.35">
      <c r="A74" s="10" t="s">
        <v>305</v>
      </c>
      <c r="B74" s="8">
        <v>308</v>
      </c>
      <c r="C74" s="15"/>
      <c r="D74" s="35"/>
      <c r="E74" s="35"/>
      <c r="F74" s="35"/>
      <c r="G74" s="35"/>
      <c r="H74" s="35">
        <v>0</v>
      </c>
      <c r="I74" s="35">
        <v>0</v>
      </c>
      <c r="J74" s="35">
        <v>0</v>
      </c>
      <c r="K74" s="35">
        <v>0</v>
      </c>
    </row>
    <row r="75" spans="1:11" ht="27" thickBot="1" x14ac:dyDescent="0.35">
      <c r="A75" s="10" t="s">
        <v>306</v>
      </c>
      <c r="B75" s="8">
        <v>309</v>
      </c>
      <c r="C75" s="35">
        <v>728.28399999999999</v>
      </c>
      <c r="D75" s="35"/>
      <c r="E75" s="35"/>
      <c r="F75" s="35"/>
      <c r="G75" s="35"/>
      <c r="H75" s="35"/>
      <c r="I75" s="35"/>
      <c r="J75" s="35"/>
      <c r="K75" s="35">
        <v>728.28399999999999</v>
      </c>
    </row>
    <row r="76" spans="1:11" ht="53.4" thickBot="1" x14ac:dyDescent="0.35">
      <c r="A76" s="10" t="s">
        <v>307</v>
      </c>
      <c r="B76" s="8">
        <v>310</v>
      </c>
      <c r="C76" s="35"/>
      <c r="D76" s="35"/>
      <c r="E76" s="35"/>
      <c r="F76" s="35"/>
      <c r="G76" s="35"/>
      <c r="H76" s="35"/>
      <c r="I76" s="35"/>
      <c r="J76" s="35">
        <v>0</v>
      </c>
      <c r="K76" s="35">
        <v>0</v>
      </c>
    </row>
    <row r="77" spans="1:11" ht="40.200000000000003" thickBot="1" x14ac:dyDescent="0.35">
      <c r="A77" s="10" t="s">
        <v>308</v>
      </c>
      <c r="B77" s="8">
        <v>311</v>
      </c>
      <c r="C77" s="35"/>
      <c r="D77" s="35"/>
      <c r="E77" s="35"/>
      <c r="F77" s="35"/>
      <c r="G77" s="35"/>
      <c r="H77" s="35">
        <v>0</v>
      </c>
      <c r="I77" s="35">
        <v>0</v>
      </c>
      <c r="J77" s="35">
        <v>0</v>
      </c>
      <c r="K77" s="35">
        <v>0</v>
      </c>
    </row>
    <row r="78" spans="1:11" ht="40.200000000000003" thickBot="1" x14ac:dyDescent="0.35">
      <c r="A78" s="10" t="s">
        <v>309</v>
      </c>
      <c r="B78" s="8">
        <v>312</v>
      </c>
      <c r="C78" s="35"/>
      <c r="D78" s="35"/>
      <c r="E78" s="35"/>
      <c r="F78" s="35"/>
      <c r="G78" s="35"/>
      <c r="H78" s="35">
        <v>0</v>
      </c>
      <c r="I78" s="35">
        <v>0</v>
      </c>
      <c r="J78" s="35">
        <v>0</v>
      </c>
      <c r="K78" s="35">
        <v>0</v>
      </c>
    </row>
    <row r="79" spans="1:11" ht="40.200000000000003" thickBot="1" x14ac:dyDescent="0.35">
      <c r="A79" s="10" t="s">
        <v>310</v>
      </c>
      <c r="B79" s="8">
        <v>313</v>
      </c>
      <c r="C79" s="35"/>
      <c r="D79" s="35"/>
      <c r="E79" s="35"/>
      <c r="F79" s="35"/>
      <c r="G79" s="35"/>
      <c r="H79" s="35"/>
      <c r="I79" s="35"/>
      <c r="J79" s="35"/>
      <c r="K79" s="258">
        <v>728.28399999999999</v>
      </c>
    </row>
    <row r="80" spans="1:11" x14ac:dyDescent="0.3">
      <c r="A80" s="12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3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27" thickBot="1" x14ac:dyDescent="0.35">
      <c r="A83" s="10" t="s">
        <v>311</v>
      </c>
      <c r="B83" s="8">
        <v>321</v>
      </c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27" thickBot="1" x14ac:dyDescent="0.35">
      <c r="A84" s="10" t="s">
        <v>312</v>
      </c>
      <c r="B84" s="8">
        <v>322</v>
      </c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3">
      <c r="A85" s="12" t="s">
        <v>48</v>
      </c>
      <c r="B85" s="264">
        <v>323</v>
      </c>
      <c r="C85" s="262"/>
      <c r="D85" s="262"/>
      <c r="E85" s="262"/>
      <c r="F85" s="262"/>
      <c r="G85" s="262"/>
      <c r="H85" s="262"/>
      <c r="I85" s="262"/>
      <c r="J85" s="262"/>
      <c r="K85" s="262"/>
    </row>
    <row r="86" spans="1:11" ht="15" thickBot="1" x14ac:dyDescent="0.35">
      <c r="A86" s="13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3" t="s">
        <v>50</v>
      </c>
      <c r="B87" s="8">
        <v>324</v>
      </c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40.200000000000003" thickBot="1" x14ac:dyDescent="0.35">
      <c r="A88" s="13" t="s">
        <v>51</v>
      </c>
      <c r="B88" s="8">
        <v>325</v>
      </c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5" thickBot="1" x14ac:dyDescent="0.35">
      <c r="A89" s="10" t="s">
        <v>52</v>
      </c>
      <c r="B89" s="8">
        <v>326</v>
      </c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35"/>
      <c r="D92" s="35"/>
      <c r="E92" s="35"/>
      <c r="F92" s="35"/>
      <c r="G92" s="35"/>
      <c r="H92" s="35"/>
      <c r="I92" s="35"/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35"/>
      <c r="D93" s="35"/>
      <c r="E93" s="35"/>
      <c r="F93" s="35"/>
      <c r="G93" s="35"/>
      <c r="H93" s="35"/>
      <c r="I93" s="35"/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35"/>
      <c r="D94" s="35"/>
      <c r="E94" s="35"/>
      <c r="F94" s="35"/>
      <c r="G94" s="35"/>
      <c r="H94" s="35"/>
      <c r="I94" s="35"/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35"/>
      <c r="D95" s="35"/>
      <c r="E95" s="35"/>
      <c r="F95" s="35"/>
      <c r="G95" s="35"/>
      <c r="H95" s="35"/>
      <c r="I95" s="35"/>
      <c r="J95" s="8">
        <v>0</v>
      </c>
      <c r="K95" s="8">
        <v>0</v>
      </c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35"/>
      <c r="D97" s="35"/>
      <c r="E97" s="35"/>
      <c r="F97" s="35"/>
      <c r="G97" s="35"/>
      <c r="H97" s="35"/>
      <c r="I97" s="35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35"/>
      <c r="D98" s="35"/>
      <c r="E98" s="35"/>
      <c r="F98" s="35"/>
      <c r="G98" s="35"/>
      <c r="H98" s="35"/>
      <c r="I98" s="35"/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35"/>
      <c r="D99" s="35"/>
      <c r="E99" s="35"/>
      <c r="F99" s="35"/>
      <c r="G99" s="35"/>
      <c r="H99" s="35"/>
      <c r="I99" s="35"/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35"/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35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35"/>
      <c r="D104" s="35"/>
      <c r="E104" s="35"/>
      <c r="F104" s="35"/>
      <c r="G104" s="35"/>
      <c r="H104" s="35"/>
      <c r="I104" s="35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35"/>
      <c r="D105" s="35"/>
      <c r="E105" s="35"/>
      <c r="F105" s="35"/>
      <c r="G105" s="35"/>
      <c r="H105" s="35"/>
      <c r="I105" s="35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35"/>
      <c r="D106" s="35"/>
      <c r="E106" s="35"/>
      <c r="F106" s="35"/>
      <c r="G106" s="35"/>
      <c r="H106" s="35"/>
      <c r="I106" s="35"/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262"/>
      <c r="D107" s="262"/>
      <c r="E107" s="262"/>
      <c r="F107" s="262"/>
      <c r="G107" s="262"/>
      <c r="H107" s="262"/>
      <c r="I107" s="262"/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263"/>
      <c r="D108" s="263"/>
      <c r="E108" s="263"/>
      <c r="F108" s="263"/>
      <c r="G108" s="263"/>
      <c r="H108" s="263"/>
      <c r="I108" s="26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35"/>
      <c r="D109" s="35"/>
      <c r="E109" s="35"/>
      <c r="F109" s="35"/>
      <c r="G109" s="35"/>
      <c r="H109" s="35"/>
      <c r="I109" s="35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35"/>
      <c r="D110" s="35"/>
      <c r="E110" s="35"/>
      <c r="F110" s="35"/>
      <c r="G110" s="35"/>
      <c r="H110" s="35"/>
      <c r="I110" s="35"/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18"/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6" ht="16.5" customHeight="1" x14ac:dyDescent="0.3">
      <c r="A113" s="288" t="s">
        <v>113</v>
      </c>
      <c r="B113" s="338" t="s">
        <v>169</v>
      </c>
      <c r="C113" s="338"/>
      <c r="D113" s="32"/>
      <c r="E113" s="339" t="s">
        <v>335</v>
      </c>
      <c r="F113" s="339"/>
    </row>
    <row r="114" spans="1:6" ht="15.6" x14ac:dyDescent="0.3">
      <c r="A114" s="288"/>
      <c r="B114" s="338"/>
      <c r="C114" s="338"/>
      <c r="D114" s="32"/>
      <c r="E114" s="339"/>
      <c r="F114" s="339"/>
    </row>
    <row r="115" spans="1:6" ht="15.6" x14ac:dyDescent="0.3">
      <c r="A115" s="32"/>
      <c r="B115" s="336" t="s">
        <v>114</v>
      </c>
      <c r="C115" s="336"/>
      <c r="D115" s="21"/>
      <c r="E115" s="21" t="s">
        <v>115</v>
      </c>
    </row>
    <row r="116" spans="1:6" ht="15.6" x14ac:dyDescent="0.3">
      <c r="A116" s="32"/>
      <c r="B116" s="21"/>
      <c r="C116" s="21"/>
      <c r="D116" s="21"/>
      <c r="E116" s="21"/>
    </row>
    <row r="117" spans="1:6" ht="16.2" thickBot="1" x14ac:dyDescent="0.35">
      <c r="A117" s="32"/>
      <c r="B117" s="21"/>
      <c r="C117" s="21"/>
      <c r="D117" s="21"/>
      <c r="E117" s="30"/>
    </row>
    <row r="118" spans="1:6" ht="15.6" x14ac:dyDescent="0.3">
      <c r="A118" s="32"/>
      <c r="B118" s="21"/>
      <c r="C118" s="21"/>
      <c r="D118" s="21"/>
      <c r="E118" s="21" t="s">
        <v>116</v>
      </c>
    </row>
    <row r="119" spans="1:6" ht="15.6" x14ac:dyDescent="0.3">
      <c r="A119" s="19"/>
    </row>
    <row r="120" spans="1:6" ht="15.6" x14ac:dyDescent="0.3">
      <c r="A120" s="1" t="s">
        <v>170</v>
      </c>
    </row>
    <row r="121" spans="1:6" ht="15.6" x14ac:dyDescent="0.3">
      <c r="A121" s="1" t="s">
        <v>171</v>
      </c>
    </row>
    <row r="122" spans="1:6" ht="31.2" x14ac:dyDescent="0.3">
      <c r="A122" s="1" t="s">
        <v>172</v>
      </c>
    </row>
    <row r="124" spans="1:6" ht="15.6" x14ac:dyDescent="0.3">
      <c r="A124" s="19"/>
    </row>
  </sheetData>
  <mergeCells count="103">
    <mergeCell ref="A90:K90"/>
    <mergeCell ref="I107:I108"/>
    <mergeCell ref="J107:J108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59:J60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H85:H86"/>
    <mergeCell ref="I85:I86"/>
    <mergeCell ref="J85:J86"/>
    <mergeCell ref="K85:K86"/>
    <mergeCell ref="B59:B60"/>
    <mergeCell ref="C59:C60"/>
    <mergeCell ref="D59:D60"/>
    <mergeCell ref="E59:E60"/>
    <mergeCell ref="F59:F60"/>
    <mergeCell ref="G59:G60"/>
    <mergeCell ref="G80:G81"/>
    <mergeCell ref="H59:H60"/>
    <mergeCell ref="I59:I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K37:K38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B115:C115"/>
    <mergeCell ref="A7:K7"/>
    <mergeCell ref="B12:J12"/>
    <mergeCell ref="B14:J14"/>
    <mergeCell ref="B113:C114"/>
    <mergeCell ref="E113:F114"/>
    <mergeCell ref="A1:K1"/>
    <mergeCell ref="A2:K2"/>
    <mergeCell ref="A3:K3"/>
    <mergeCell ref="A5:K5"/>
    <mergeCell ref="A6:K6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21:K21"/>
    <mergeCell ref="A22:K22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topLeftCell="A72" zoomScaleNormal="100" zoomScaleSheetLayoutView="100" workbookViewId="0">
      <selection activeCell="D75" sqref="D75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15.6" x14ac:dyDescent="0.3">
      <c r="A11" s="29" t="s">
        <v>8</v>
      </c>
      <c r="B11" s="29"/>
    </row>
    <row r="12" spans="1:11" ht="62.4" x14ac:dyDescent="0.3">
      <c r="A12" s="29" t="s">
        <v>9</v>
      </c>
      <c r="B12" s="23"/>
      <c r="C12" s="24"/>
      <c r="D12" s="24"/>
      <c r="E12" s="24"/>
      <c r="F12" s="24"/>
      <c r="G12" s="24"/>
      <c r="H12" s="24"/>
      <c r="I12" s="24"/>
      <c r="J12" s="24"/>
      <c r="K12" s="26"/>
    </row>
    <row r="13" spans="1:11" ht="15.6" x14ac:dyDescent="0.3">
      <c r="A13" s="29"/>
      <c r="B13" s="4"/>
      <c r="K13" s="26"/>
    </row>
    <row r="14" spans="1:11" ht="15.6" x14ac:dyDescent="0.3">
      <c r="A14" s="29" t="s">
        <v>10</v>
      </c>
      <c r="B14" s="31"/>
      <c r="C14" s="24"/>
      <c r="D14" s="24"/>
      <c r="E14" s="24"/>
      <c r="F14" s="24"/>
      <c r="G14" s="24"/>
      <c r="H14" s="24"/>
      <c r="I14" s="24"/>
      <c r="J14" s="24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.75" customHeight="1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3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1" ht="15" thickBot="1" x14ac:dyDescent="0.35">
      <c r="A20" s="3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5" customHeight="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.75" customHeight="1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35">
        <v>27</v>
      </c>
      <c r="D23" s="35"/>
      <c r="E23" s="35"/>
      <c r="F23" s="35"/>
      <c r="G23" s="35"/>
      <c r="H23" s="35"/>
      <c r="I23" s="35"/>
      <c r="J23" s="35">
        <v>1</v>
      </c>
      <c r="K23" s="35">
        <v>26</v>
      </c>
    </row>
    <row r="24" spans="1:11" ht="40.200000000000003" thickBot="1" x14ac:dyDescent="0.35">
      <c r="A24" s="10" t="s">
        <v>336</v>
      </c>
      <c r="B24" s="8">
        <v>102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40.200000000000003" thickBot="1" x14ac:dyDescent="0.35">
      <c r="A25" s="10" t="s">
        <v>337</v>
      </c>
      <c r="B25" s="8">
        <v>103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53.4" thickBot="1" x14ac:dyDescent="0.35">
      <c r="A26" s="10" t="s">
        <v>279</v>
      </c>
      <c r="B26" s="8">
        <v>104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66.599999999999994" thickBot="1" x14ac:dyDescent="0.35">
      <c r="A27" s="10" t="s">
        <v>338</v>
      </c>
      <c r="B27" s="8">
        <v>105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66.599999999999994" thickBot="1" x14ac:dyDescent="0.35">
      <c r="A28" s="10" t="s">
        <v>173</v>
      </c>
      <c r="B28" s="8">
        <v>106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7" thickBot="1" x14ac:dyDescent="0.35">
      <c r="A29" s="10" t="s">
        <v>339</v>
      </c>
      <c r="B29" s="8">
        <v>107</v>
      </c>
      <c r="C29" s="11"/>
      <c r="D29" s="35"/>
      <c r="E29" s="35"/>
      <c r="F29" s="35"/>
      <c r="G29" s="35"/>
      <c r="H29" s="35"/>
      <c r="I29" s="35"/>
      <c r="J29" s="35"/>
      <c r="K29" s="35"/>
    </row>
    <row r="30" spans="1:11" ht="27" thickBot="1" x14ac:dyDescent="0.35">
      <c r="A30" s="10" t="s">
        <v>282</v>
      </c>
      <c r="B30" s="8">
        <v>108</v>
      </c>
      <c r="C30" s="11"/>
      <c r="D30" s="35"/>
      <c r="E30" s="35"/>
      <c r="F30" s="35"/>
      <c r="G30" s="35"/>
      <c r="H30" s="35"/>
      <c r="I30" s="35"/>
      <c r="J30" s="35"/>
      <c r="K30" s="35"/>
    </row>
    <row r="31" spans="1:11" ht="40.200000000000003" thickBot="1" x14ac:dyDescent="0.35">
      <c r="A31" s="10" t="s">
        <v>340</v>
      </c>
      <c r="B31" s="8">
        <v>109</v>
      </c>
      <c r="C31" s="11"/>
      <c r="D31" s="35"/>
      <c r="E31" s="35"/>
      <c r="F31" s="35"/>
      <c r="G31" s="35"/>
      <c r="H31" s="35"/>
      <c r="I31" s="35"/>
      <c r="J31" s="35"/>
      <c r="K31" s="35"/>
    </row>
    <row r="32" spans="1:11" ht="27" thickBot="1" x14ac:dyDescent="0.35">
      <c r="A32" s="10" t="s">
        <v>284</v>
      </c>
      <c r="B32" s="8">
        <v>110</v>
      </c>
      <c r="C32" s="35">
        <v>27</v>
      </c>
      <c r="D32" s="35"/>
      <c r="E32" s="35"/>
      <c r="F32" s="35"/>
      <c r="G32" s="35"/>
      <c r="H32" s="35"/>
      <c r="I32" s="35"/>
      <c r="J32" s="35">
        <v>1</v>
      </c>
      <c r="K32" s="35">
        <v>26</v>
      </c>
    </row>
    <row r="33" spans="1:11" ht="53.4" thickBot="1" x14ac:dyDescent="0.35">
      <c r="A33" s="10" t="s">
        <v>285</v>
      </c>
      <c r="B33" s="8">
        <v>111</v>
      </c>
      <c r="C33" s="35"/>
      <c r="D33" s="35"/>
      <c r="E33" s="35"/>
      <c r="F33" s="35"/>
      <c r="G33" s="35"/>
      <c r="H33" s="35"/>
      <c r="I33" s="35"/>
      <c r="J33" s="35">
        <v>0</v>
      </c>
      <c r="K33" s="35">
        <v>0</v>
      </c>
    </row>
    <row r="34" spans="1:11" ht="40.200000000000003" thickBot="1" x14ac:dyDescent="0.35">
      <c r="A34" s="10" t="s">
        <v>286</v>
      </c>
      <c r="B34" s="8">
        <v>112</v>
      </c>
      <c r="C34" s="35"/>
      <c r="D34" s="35"/>
      <c r="E34" s="35"/>
      <c r="F34" s="35"/>
      <c r="G34" s="35"/>
      <c r="H34" s="35">
        <v>0</v>
      </c>
      <c r="I34" s="35">
        <v>0</v>
      </c>
      <c r="J34" s="35">
        <v>0</v>
      </c>
      <c r="K34" s="35">
        <v>0</v>
      </c>
    </row>
    <row r="35" spans="1:11" ht="40.200000000000003" thickBot="1" x14ac:dyDescent="0.35">
      <c r="A35" s="10" t="s">
        <v>287</v>
      </c>
      <c r="B35" s="8">
        <v>113</v>
      </c>
      <c r="C35" s="35"/>
      <c r="D35" s="35"/>
      <c r="E35" s="35"/>
      <c r="F35" s="35"/>
      <c r="G35" s="35"/>
      <c r="H35" s="35">
        <v>0</v>
      </c>
      <c r="I35" s="35">
        <v>0</v>
      </c>
      <c r="J35" s="35">
        <v>0</v>
      </c>
      <c r="K35" s="35">
        <v>0</v>
      </c>
    </row>
    <row r="36" spans="1:11" ht="40.200000000000003" thickBot="1" x14ac:dyDescent="0.35">
      <c r="A36" s="10" t="s">
        <v>288</v>
      </c>
      <c r="B36" s="8">
        <v>114</v>
      </c>
      <c r="C36" s="35">
        <v>27</v>
      </c>
      <c r="D36" s="35"/>
      <c r="E36" s="35"/>
      <c r="F36" s="35"/>
      <c r="G36" s="35"/>
      <c r="H36" s="35"/>
      <c r="I36" s="35"/>
      <c r="J36" s="35">
        <v>1</v>
      </c>
      <c r="K36" s="35">
        <v>26</v>
      </c>
    </row>
    <row r="37" spans="1:11" x14ac:dyDescent="0.3">
      <c r="A37" s="17" t="s">
        <v>289</v>
      </c>
      <c r="B37" s="264">
        <v>115</v>
      </c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0" t="s">
        <v>44</v>
      </c>
      <c r="B38" s="265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 thickBot="1" x14ac:dyDescent="0.35">
      <c r="A40" s="10" t="s">
        <v>46</v>
      </c>
      <c r="B40" s="8">
        <v>121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 thickBot="1" x14ac:dyDescent="0.35">
      <c r="A41" s="10" t="s">
        <v>47</v>
      </c>
      <c r="B41" s="8">
        <v>122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3">
      <c r="A42" s="17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0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0" t="s">
        <v>50</v>
      </c>
      <c r="B44" s="8">
        <v>124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40.200000000000003" thickBot="1" x14ac:dyDescent="0.35">
      <c r="A45" s="10" t="s">
        <v>51</v>
      </c>
      <c r="B45" s="8">
        <v>125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5" thickBot="1" x14ac:dyDescent="0.35">
      <c r="A46" s="10" t="s">
        <v>52</v>
      </c>
      <c r="B46" s="8">
        <v>126</v>
      </c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40.200000000000003" thickBot="1" x14ac:dyDescent="0.35">
      <c r="A47" s="10" t="s">
        <v>290</v>
      </c>
      <c r="B47" s="8">
        <v>127</v>
      </c>
      <c r="C47" s="35"/>
      <c r="D47" s="35"/>
      <c r="E47" s="35"/>
      <c r="F47" s="35"/>
      <c r="G47" s="35"/>
      <c r="H47" s="35"/>
      <c r="I47" s="35"/>
      <c r="J47" s="35">
        <v>0</v>
      </c>
      <c r="K47" s="35">
        <v>0</v>
      </c>
    </row>
    <row r="48" spans="1:11" ht="15.75" customHeight="1" thickBot="1" x14ac:dyDescent="0.35">
      <c r="A48" s="340" t="s">
        <v>291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2"/>
    </row>
    <row r="49" spans="1:11" ht="15" thickBot="1" x14ac:dyDescent="0.35">
      <c r="A49" s="10" t="s">
        <v>292</v>
      </c>
      <c r="B49" s="8">
        <v>201</v>
      </c>
      <c r="C49" s="35"/>
      <c r="D49" s="35"/>
      <c r="E49" s="35"/>
      <c r="F49" s="35"/>
      <c r="G49" s="35"/>
      <c r="H49" s="35"/>
      <c r="I49" s="35"/>
      <c r="J49" s="35">
        <v>0</v>
      </c>
      <c r="K49" s="35">
        <v>0</v>
      </c>
    </row>
    <row r="50" spans="1:11" ht="53.4" thickBot="1" x14ac:dyDescent="0.35">
      <c r="A50" s="10" t="s">
        <v>293</v>
      </c>
      <c r="B50" s="8">
        <v>202</v>
      </c>
      <c r="C50" s="35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53.4" thickBot="1" x14ac:dyDescent="0.35">
      <c r="A51" s="10" t="s">
        <v>294</v>
      </c>
      <c r="B51" s="8">
        <v>203</v>
      </c>
      <c r="C51" s="35"/>
      <c r="D51" s="35"/>
      <c r="E51" s="35"/>
      <c r="F51" s="35"/>
      <c r="G51" s="35"/>
      <c r="H51" s="35"/>
      <c r="I51" s="35"/>
      <c r="J51" s="35">
        <v>0</v>
      </c>
      <c r="K51" s="35">
        <v>0</v>
      </c>
    </row>
    <row r="52" spans="1:11" ht="27" thickBot="1" x14ac:dyDescent="0.35">
      <c r="A52" s="10" t="s">
        <v>295</v>
      </c>
      <c r="B52" s="8">
        <v>204</v>
      </c>
      <c r="C52" s="35"/>
      <c r="D52" s="35"/>
      <c r="E52" s="35"/>
      <c r="F52" s="35"/>
      <c r="G52" s="35"/>
      <c r="H52" s="35">
        <v>0</v>
      </c>
      <c r="I52" s="35">
        <v>0</v>
      </c>
      <c r="J52" s="35">
        <v>0</v>
      </c>
      <c r="K52" s="35">
        <v>0</v>
      </c>
    </row>
    <row r="53" spans="1:11" ht="40.200000000000003" thickBot="1" x14ac:dyDescent="0.35">
      <c r="A53" s="10" t="s">
        <v>296</v>
      </c>
      <c r="B53" s="8">
        <v>205</v>
      </c>
      <c r="C53" s="35"/>
      <c r="D53" s="35"/>
      <c r="E53" s="35"/>
      <c r="F53" s="35"/>
      <c r="G53" s="35"/>
      <c r="H53" s="35">
        <v>0</v>
      </c>
      <c r="I53" s="35">
        <v>0</v>
      </c>
      <c r="J53" s="35">
        <v>0</v>
      </c>
      <c r="K53" s="35">
        <v>0</v>
      </c>
    </row>
    <row r="54" spans="1:11" ht="27" thickBot="1" x14ac:dyDescent="0.35">
      <c r="A54" s="10" t="s">
        <v>297</v>
      </c>
      <c r="B54" s="8">
        <v>206</v>
      </c>
      <c r="C54" s="35"/>
      <c r="D54" s="35"/>
      <c r="E54" s="35"/>
      <c r="F54" s="35"/>
      <c r="G54" s="35"/>
      <c r="H54" s="35"/>
      <c r="I54" s="35"/>
      <c r="J54" s="35">
        <v>0</v>
      </c>
      <c r="K54" s="35">
        <v>0</v>
      </c>
    </row>
    <row r="55" spans="1:11" x14ac:dyDescent="0.3">
      <c r="A55" s="17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0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35"/>
      <c r="D57" s="35"/>
      <c r="E57" s="35"/>
      <c r="F57" s="35"/>
      <c r="G57" s="35"/>
      <c r="H57" s="35"/>
      <c r="I57" s="35"/>
      <c r="J57" s="35">
        <v>0</v>
      </c>
      <c r="K57" s="35">
        <v>0</v>
      </c>
    </row>
    <row r="58" spans="1:11" ht="40.200000000000003" thickBot="1" x14ac:dyDescent="0.35">
      <c r="A58" s="10" t="s">
        <v>64</v>
      </c>
      <c r="B58" s="8">
        <v>209</v>
      </c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</row>
    <row r="59" spans="1:11" x14ac:dyDescent="0.3">
      <c r="A59" s="17" t="s">
        <v>65</v>
      </c>
      <c r="B59" s="264" t="s">
        <v>67</v>
      </c>
      <c r="C59" s="262"/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0" t="s">
        <v>66</v>
      </c>
      <c r="B60" s="265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35"/>
      <c r="D61" s="35"/>
      <c r="E61" s="35"/>
      <c r="F61" s="35"/>
      <c r="G61" s="35"/>
      <c r="H61" s="35"/>
      <c r="I61" s="35"/>
      <c r="J61" s="35">
        <v>0</v>
      </c>
      <c r="K61" s="35">
        <v>0</v>
      </c>
    </row>
    <row r="62" spans="1:11" ht="27" thickBot="1" x14ac:dyDescent="0.35">
      <c r="A62" s="10" t="s">
        <v>69</v>
      </c>
      <c r="B62" s="8" t="s">
        <v>70</v>
      </c>
      <c r="C62" s="35"/>
      <c r="D62" s="35"/>
      <c r="E62" s="35"/>
      <c r="F62" s="35"/>
      <c r="G62" s="35"/>
      <c r="H62" s="35"/>
      <c r="I62" s="35"/>
      <c r="J62" s="35">
        <v>0</v>
      </c>
      <c r="K62" s="35">
        <v>0</v>
      </c>
    </row>
    <row r="63" spans="1:11" ht="27" thickBot="1" x14ac:dyDescent="0.35">
      <c r="A63" s="10" t="s">
        <v>71</v>
      </c>
      <c r="B63" s="8">
        <v>213</v>
      </c>
      <c r="C63" s="35"/>
      <c r="D63" s="35"/>
      <c r="E63" s="35"/>
      <c r="F63" s="35"/>
      <c r="G63" s="35"/>
      <c r="H63" s="35"/>
      <c r="I63" s="35"/>
      <c r="J63" s="35">
        <v>0</v>
      </c>
      <c r="K63" s="35">
        <v>0</v>
      </c>
    </row>
    <row r="64" spans="1:11" ht="27" thickBot="1" x14ac:dyDescent="0.35">
      <c r="A64" s="10" t="s">
        <v>72</v>
      </c>
      <c r="B64" s="8">
        <v>214</v>
      </c>
      <c r="C64" s="14"/>
      <c r="D64" s="35"/>
      <c r="E64" s="35"/>
      <c r="F64" s="35"/>
      <c r="G64" s="35"/>
      <c r="H64" s="35"/>
      <c r="I64" s="35"/>
      <c r="J64" s="35">
        <v>0</v>
      </c>
      <c r="K64" s="35">
        <v>0</v>
      </c>
    </row>
    <row r="65" spans="1:11" ht="15" customHeight="1" x14ac:dyDescent="0.3">
      <c r="A65" s="343" t="s">
        <v>299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5"/>
    </row>
    <row r="66" spans="1:11" ht="15.75" customHeight="1" thickBot="1" x14ac:dyDescent="0.35">
      <c r="A66" s="346" t="s">
        <v>74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8"/>
    </row>
    <row r="67" spans="1:11" ht="27" thickBot="1" x14ac:dyDescent="0.35">
      <c r="A67" s="10" t="s">
        <v>75</v>
      </c>
      <c r="B67" s="8">
        <v>301</v>
      </c>
      <c r="C67" s="35">
        <v>408.51</v>
      </c>
      <c r="D67" s="35"/>
      <c r="E67" s="35"/>
      <c r="F67" s="35"/>
      <c r="G67" s="35"/>
      <c r="H67" s="35"/>
      <c r="I67" s="35"/>
      <c r="J67" s="35">
        <v>200</v>
      </c>
      <c r="K67" s="35">
        <v>208.51</v>
      </c>
    </row>
    <row r="68" spans="1:11" ht="53.4" thickBot="1" x14ac:dyDescent="0.35">
      <c r="A68" s="10" t="s">
        <v>300</v>
      </c>
      <c r="B68" s="8">
        <v>302</v>
      </c>
      <c r="C68" s="35"/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53.4" thickBot="1" x14ac:dyDescent="0.35">
      <c r="A69" s="10" t="s">
        <v>301</v>
      </c>
      <c r="B69" s="8">
        <v>303</v>
      </c>
      <c r="C69" s="35"/>
      <c r="D69" s="35"/>
      <c r="E69" s="35"/>
      <c r="F69" s="35"/>
      <c r="G69" s="35"/>
      <c r="H69" s="35"/>
      <c r="I69" s="35"/>
      <c r="J69" s="35">
        <v>0</v>
      </c>
      <c r="K69" s="35">
        <v>0</v>
      </c>
    </row>
    <row r="70" spans="1:11" ht="66.599999999999994" thickBot="1" x14ac:dyDescent="0.35">
      <c r="A70" s="10" t="s">
        <v>302</v>
      </c>
      <c r="B70" s="8">
        <v>304</v>
      </c>
      <c r="C70" s="35"/>
      <c r="D70" s="35"/>
      <c r="E70" s="35"/>
      <c r="F70" s="35"/>
      <c r="G70" s="35"/>
      <c r="H70" s="35"/>
      <c r="I70" s="35"/>
      <c r="J70" s="35">
        <v>0</v>
      </c>
      <c r="K70" s="35">
        <v>0</v>
      </c>
    </row>
    <row r="71" spans="1:11" ht="53.4" thickBot="1" x14ac:dyDescent="0.35">
      <c r="A71" s="10" t="s">
        <v>303</v>
      </c>
      <c r="B71" s="8">
        <v>305</v>
      </c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53.4" thickBot="1" x14ac:dyDescent="0.35">
      <c r="A72" s="10" t="s">
        <v>80</v>
      </c>
      <c r="B72" s="8">
        <v>306</v>
      </c>
      <c r="C72" s="35"/>
      <c r="D72" s="35"/>
      <c r="E72" s="35"/>
      <c r="F72" s="35"/>
      <c r="G72" s="35"/>
      <c r="H72" s="35"/>
      <c r="I72" s="35"/>
      <c r="J72" s="35">
        <v>0</v>
      </c>
      <c r="K72" s="35">
        <v>0</v>
      </c>
    </row>
    <row r="73" spans="1:11" ht="40.200000000000003" thickBot="1" x14ac:dyDescent="0.35">
      <c r="A73" s="10" t="s">
        <v>304</v>
      </c>
      <c r="B73" s="8">
        <v>307</v>
      </c>
      <c r="C73" s="35"/>
      <c r="D73" s="35"/>
      <c r="E73" s="35"/>
      <c r="F73" s="35"/>
      <c r="G73" s="35"/>
      <c r="H73" s="35">
        <v>0</v>
      </c>
      <c r="I73" s="35">
        <v>0</v>
      </c>
      <c r="J73" s="35">
        <v>0</v>
      </c>
      <c r="K73" s="35">
        <v>0</v>
      </c>
    </row>
    <row r="74" spans="1:11" ht="40.200000000000003" thickBot="1" x14ac:dyDescent="0.35">
      <c r="A74" s="10" t="s">
        <v>305</v>
      </c>
      <c r="B74" s="8">
        <v>308</v>
      </c>
      <c r="C74" s="15"/>
      <c r="D74" s="35"/>
      <c r="E74" s="35"/>
      <c r="F74" s="35"/>
      <c r="G74" s="35"/>
      <c r="H74" s="35">
        <v>0</v>
      </c>
      <c r="I74" s="35">
        <v>0</v>
      </c>
      <c r="J74" s="35">
        <v>0</v>
      </c>
      <c r="K74" s="35">
        <v>0</v>
      </c>
    </row>
    <row r="75" spans="1:11" ht="27" thickBot="1" x14ac:dyDescent="0.35">
      <c r="A75" s="10" t="s">
        <v>306</v>
      </c>
      <c r="B75" s="8">
        <v>309</v>
      </c>
      <c r="C75" s="35">
        <v>408.51</v>
      </c>
      <c r="D75" s="35"/>
      <c r="E75" s="35"/>
      <c r="F75" s="35"/>
      <c r="G75" s="35"/>
      <c r="H75" s="35"/>
      <c r="I75" s="35"/>
      <c r="J75" s="35">
        <v>200</v>
      </c>
      <c r="K75" s="35">
        <v>208.51</v>
      </c>
    </row>
    <row r="76" spans="1:11" ht="53.4" thickBot="1" x14ac:dyDescent="0.35">
      <c r="A76" s="10" t="s">
        <v>307</v>
      </c>
      <c r="B76" s="8">
        <v>310</v>
      </c>
      <c r="C76" s="35"/>
      <c r="D76" s="35"/>
      <c r="E76" s="35"/>
      <c r="F76" s="35"/>
      <c r="G76" s="35"/>
      <c r="H76" s="35"/>
      <c r="I76" s="35"/>
      <c r="J76" s="35">
        <v>0</v>
      </c>
      <c r="K76" s="35">
        <v>0</v>
      </c>
    </row>
    <row r="77" spans="1:11" ht="40.200000000000003" thickBot="1" x14ac:dyDescent="0.35">
      <c r="A77" s="10" t="s">
        <v>308</v>
      </c>
      <c r="B77" s="8">
        <v>311</v>
      </c>
      <c r="C77" s="35"/>
      <c r="D77" s="35"/>
      <c r="E77" s="35"/>
      <c r="F77" s="35"/>
      <c r="G77" s="35"/>
      <c r="H77" s="35">
        <v>0</v>
      </c>
      <c r="I77" s="35">
        <v>0</v>
      </c>
      <c r="J77" s="35">
        <v>0</v>
      </c>
      <c r="K77" s="35">
        <v>0</v>
      </c>
    </row>
    <row r="78" spans="1:11" ht="40.200000000000003" thickBot="1" x14ac:dyDescent="0.35">
      <c r="A78" s="10" t="s">
        <v>309</v>
      </c>
      <c r="B78" s="8">
        <v>312</v>
      </c>
      <c r="C78" s="35"/>
      <c r="D78" s="35"/>
      <c r="E78" s="35"/>
      <c r="F78" s="35"/>
      <c r="G78" s="35"/>
      <c r="H78" s="35">
        <v>0</v>
      </c>
      <c r="I78" s="35">
        <v>0</v>
      </c>
      <c r="J78" s="35">
        <v>0</v>
      </c>
      <c r="K78" s="35">
        <v>0</v>
      </c>
    </row>
    <row r="79" spans="1:11" ht="40.200000000000003" thickBot="1" x14ac:dyDescent="0.35">
      <c r="A79" s="10" t="s">
        <v>310</v>
      </c>
      <c r="B79" s="8">
        <v>313</v>
      </c>
      <c r="C79" s="35">
        <v>408.51</v>
      </c>
      <c r="D79" s="35"/>
      <c r="E79" s="35"/>
      <c r="F79" s="35"/>
      <c r="G79" s="35"/>
      <c r="H79" s="35"/>
      <c r="I79" s="35"/>
      <c r="J79" s="35">
        <v>200</v>
      </c>
      <c r="K79" s="35">
        <v>208.51</v>
      </c>
    </row>
    <row r="80" spans="1:11" x14ac:dyDescent="0.3">
      <c r="A80" s="17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0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27" thickBot="1" x14ac:dyDescent="0.35">
      <c r="A83" s="10" t="s">
        <v>311</v>
      </c>
      <c r="B83" s="8">
        <v>321</v>
      </c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27" thickBot="1" x14ac:dyDescent="0.35">
      <c r="A84" s="10" t="s">
        <v>312</v>
      </c>
      <c r="B84" s="8">
        <v>322</v>
      </c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3">
      <c r="A85" s="17" t="s">
        <v>48</v>
      </c>
      <c r="B85" s="264">
        <v>323</v>
      </c>
      <c r="C85" s="262"/>
      <c r="D85" s="262"/>
      <c r="E85" s="262"/>
      <c r="F85" s="262"/>
      <c r="G85" s="262"/>
      <c r="H85" s="262"/>
      <c r="I85" s="262"/>
      <c r="J85" s="262"/>
      <c r="K85" s="262"/>
    </row>
    <row r="86" spans="1:11" ht="15" thickBot="1" x14ac:dyDescent="0.35">
      <c r="A86" s="10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0" t="s">
        <v>50</v>
      </c>
      <c r="B87" s="8">
        <v>324</v>
      </c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40.200000000000003" thickBot="1" x14ac:dyDescent="0.35">
      <c r="A88" s="10" t="s">
        <v>51</v>
      </c>
      <c r="B88" s="8">
        <v>325</v>
      </c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5" thickBot="1" x14ac:dyDescent="0.35">
      <c r="A89" s="10" t="s">
        <v>52</v>
      </c>
      <c r="B89" s="8">
        <v>326</v>
      </c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25.5" customHeight="1" thickBot="1" x14ac:dyDescent="0.35">
      <c r="A90" s="340" t="s">
        <v>313</v>
      </c>
      <c r="B90" s="341"/>
      <c r="C90" s="341"/>
      <c r="D90" s="341"/>
      <c r="E90" s="341"/>
      <c r="F90" s="341"/>
      <c r="G90" s="341"/>
      <c r="H90" s="341"/>
      <c r="I90" s="341"/>
      <c r="J90" s="341"/>
      <c r="K90" s="342"/>
    </row>
    <row r="91" spans="1:11" ht="24" customHeight="1" thickBot="1" x14ac:dyDescent="0.35">
      <c r="A91" s="340" t="s">
        <v>314</v>
      </c>
      <c r="B91" s="341"/>
      <c r="C91" s="341"/>
      <c r="D91" s="341"/>
      <c r="E91" s="341"/>
      <c r="F91" s="341"/>
      <c r="G91" s="341"/>
      <c r="H91" s="341"/>
      <c r="I91" s="341"/>
      <c r="J91" s="341"/>
      <c r="K91" s="342"/>
    </row>
    <row r="92" spans="1:11" ht="66.599999999999994" thickBot="1" x14ac:dyDescent="0.35">
      <c r="A92" s="10" t="s">
        <v>315</v>
      </c>
      <c r="B92" s="8" t="s">
        <v>174</v>
      </c>
      <c r="C92" s="35"/>
      <c r="D92" s="35"/>
      <c r="E92" s="35"/>
      <c r="F92" s="35"/>
      <c r="G92" s="35"/>
      <c r="H92" s="35"/>
      <c r="I92" s="35"/>
      <c r="J92" s="8">
        <v>0</v>
      </c>
      <c r="K92" s="8">
        <v>0</v>
      </c>
    </row>
    <row r="93" spans="1:11" ht="79.8" thickBot="1" x14ac:dyDescent="0.35">
      <c r="A93" s="10" t="s">
        <v>316</v>
      </c>
      <c r="B93" s="8" t="s">
        <v>175</v>
      </c>
      <c r="C93" s="35"/>
      <c r="D93" s="35"/>
      <c r="E93" s="35"/>
      <c r="F93" s="35"/>
      <c r="G93" s="35"/>
      <c r="H93" s="35"/>
      <c r="I93" s="35"/>
      <c r="J93" s="8">
        <v>0</v>
      </c>
      <c r="K93" s="8">
        <v>0</v>
      </c>
    </row>
    <row r="94" spans="1:11" ht="53.4" thickBot="1" x14ac:dyDescent="0.35">
      <c r="A94" s="10" t="s">
        <v>317</v>
      </c>
      <c r="B94" s="8" t="s">
        <v>176</v>
      </c>
      <c r="C94" s="35"/>
      <c r="D94" s="35"/>
      <c r="E94" s="35"/>
      <c r="F94" s="35"/>
      <c r="G94" s="35"/>
      <c r="H94" s="35"/>
      <c r="I94" s="35"/>
      <c r="J94" s="8">
        <v>0</v>
      </c>
      <c r="K94" s="8">
        <v>0</v>
      </c>
    </row>
    <row r="95" spans="1:11" ht="93" thickBot="1" x14ac:dyDescent="0.35">
      <c r="A95" s="10" t="s">
        <v>318</v>
      </c>
      <c r="B95" s="8" t="s">
        <v>177</v>
      </c>
      <c r="C95" s="35"/>
      <c r="D95" s="35"/>
      <c r="E95" s="35"/>
      <c r="F95" s="35"/>
      <c r="G95" s="35"/>
      <c r="H95" s="35"/>
      <c r="I95" s="35"/>
      <c r="J95" s="8">
        <v>0</v>
      </c>
      <c r="K95" s="8">
        <v>0</v>
      </c>
    </row>
    <row r="96" spans="1:11" ht="15.75" customHeight="1" thickBot="1" x14ac:dyDescent="0.35">
      <c r="A96" s="340" t="s">
        <v>319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2"/>
    </row>
    <row r="97" spans="1:11" ht="79.8" thickBot="1" x14ac:dyDescent="0.35">
      <c r="A97" s="10" t="s">
        <v>320</v>
      </c>
      <c r="B97" s="8" t="s">
        <v>178</v>
      </c>
      <c r="C97" s="35"/>
      <c r="D97" s="35"/>
      <c r="E97" s="35"/>
      <c r="F97" s="35"/>
      <c r="G97" s="35"/>
      <c r="H97" s="35"/>
      <c r="I97" s="35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 t="s">
        <v>179</v>
      </c>
      <c r="C98" s="35"/>
      <c r="D98" s="35"/>
      <c r="E98" s="35"/>
      <c r="F98" s="35"/>
      <c r="G98" s="35"/>
      <c r="H98" s="35"/>
      <c r="I98" s="35"/>
      <c r="J98" s="8">
        <v>0</v>
      </c>
      <c r="K98" s="8">
        <v>0</v>
      </c>
    </row>
    <row r="99" spans="1:11" ht="53.4" thickBot="1" x14ac:dyDescent="0.35">
      <c r="A99" s="10" t="s">
        <v>321</v>
      </c>
      <c r="B99" s="8" t="s">
        <v>180</v>
      </c>
      <c r="C99" s="35"/>
      <c r="D99" s="35"/>
      <c r="E99" s="35"/>
      <c r="F99" s="35"/>
      <c r="G99" s="35"/>
      <c r="H99" s="35"/>
      <c r="I99" s="35"/>
      <c r="J99" s="8">
        <v>0</v>
      </c>
      <c r="K99" s="8">
        <v>0</v>
      </c>
    </row>
    <row r="100" spans="1:11" ht="15" customHeight="1" x14ac:dyDescent="0.3">
      <c r="A100" s="343" t="s">
        <v>322</v>
      </c>
      <c r="B100" s="344"/>
      <c r="C100" s="344"/>
      <c r="D100" s="344"/>
      <c r="E100" s="344"/>
      <c r="F100" s="344"/>
      <c r="G100" s="344"/>
      <c r="H100" s="344"/>
      <c r="I100" s="344"/>
      <c r="J100" s="344"/>
      <c r="K100" s="345"/>
    </row>
    <row r="101" spans="1:11" ht="15.75" customHeight="1" thickBot="1" x14ac:dyDescent="0.35">
      <c r="A101" s="346" t="s">
        <v>323</v>
      </c>
      <c r="B101" s="347"/>
      <c r="C101" s="347"/>
      <c r="D101" s="347"/>
      <c r="E101" s="347"/>
      <c r="F101" s="347"/>
      <c r="G101" s="347"/>
      <c r="H101" s="347"/>
      <c r="I101" s="347"/>
      <c r="J101" s="347"/>
      <c r="K101" s="348"/>
    </row>
    <row r="102" spans="1:11" ht="15" thickBot="1" x14ac:dyDescent="0.35">
      <c r="A102" s="10" t="s">
        <v>103</v>
      </c>
      <c r="B102" s="8" t="s">
        <v>181</v>
      </c>
      <c r="C102" s="35"/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 t="s">
        <v>182</v>
      </c>
      <c r="C103" s="35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 t="s">
        <v>183</v>
      </c>
      <c r="C104" s="35"/>
      <c r="D104" s="35"/>
      <c r="E104" s="35"/>
      <c r="F104" s="35"/>
      <c r="G104" s="35"/>
      <c r="H104" s="35"/>
      <c r="I104" s="35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 t="s">
        <v>184</v>
      </c>
      <c r="C105" s="35"/>
      <c r="D105" s="35"/>
      <c r="E105" s="35"/>
      <c r="F105" s="35"/>
      <c r="G105" s="35"/>
      <c r="H105" s="35"/>
      <c r="I105" s="35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 t="s">
        <v>185</v>
      </c>
      <c r="C106" s="35"/>
      <c r="D106" s="35"/>
      <c r="E106" s="35"/>
      <c r="F106" s="35"/>
      <c r="G106" s="35"/>
      <c r="H106" s="35"/>
      <c r="I106" s="35"/>
      <c r="J106" s="8">
        <v>0</v>
      </c>
      <c r="K106" s="8">
        <v>0</v>
      </c>
    </row>
    <row r="107" spans="1:11" ht="27" thickBot="1" x14ac:dyDescent="0.35">
      <c r="A107" s="10" t="s">
        <v>341</v>
      </c>
      <c r="B107" s="8" t="s">
        <v>186</v>
      </c>
      <c r="C107" s="35"/>
      <c r="D107" s="35"/>
      <c r="E107" s="35"/>
      <c r="F107" s="35"/>
      <c r="G107" s="35"/>
      <c r="H107" s="35"/>
      <c r="I107" s="35"/>
      <c r="J107" s="8">
        <v>0</v>
      </c>
      <c r="K107" s="8">
        <v>0</v>
      </c>
    </row>
    <row r="108" spans="1:11" ht="27" thickBot="1" x14ac:dyDescent="0.35">
      <c r="A108" s="10" t="s">
        <v>110</v>
      </c>
      <c r="B108" s="8" t="s">
        <v>187</v>
      </c>
      <c r="C108" s="35"/>
      <c r="D108" s="35"/>
      <c r="E108" s="35"/>
      <c r="F108" s="35"/>
      <c r="G108" s="35"/>
      <c r="H108" s="35"/>
      <c r="I108" s="35"/>
      <c r="J108" s="8">
        <v>0</v>
      </c>
      <c r="K108" s="8">
        <v>0</v>
      </c>
    </row>
    <row r="109" spans="1:11" ht="79.8" thickBot="1" x14ac:dyDescent="0.35">
      <c r="A109" s="10" t="s">
        <v>342</v>
      </c>
      <c r="B109" s="8" t="s">
        <v>188</v>
      </c>
      <c r="C109" s="35"/>
      <c r="D109" s="35"/>
      <c r="E109" s="35"/>
      <c r="F109" s="35"/>
      <c r="G109" s="35"/>
      <c r="H109" s="35"/>
      <c r="I109" s="35"/>
      <c r="J109" s="8">
        <v>0</v>
      </c>
      <c r="K109" s="8">
        <v>0</v>
      </c>
    </row>
    <row r="110" spans="1:11" ht="79.8" thickBot="1" x14ac:dyDescent="0.35">
      <c r="A110" s="10" t="s">
        <v>343</v>
      </c>
      <c r="B110" s="18" t="s">
        <v>189</v>
      </c>
      <c r="C110" s="18"/>
      <c r="D110" s="18">
        <v>0</v>
      </c>
      <c r="E110" s="18">
        <v>0</v>
      </c>
      <c r="F110" s="18">
        <v>0</v>
      </c>
      <c r="G110" s="8">
        <v>0</v>
      </c>
      <c r="H110" s="18">
        <v>0</v>
      </c>
      <c r="I110" s="18">
        <v>0</v>
      </c>
      <c r="J110" s="18">
        <v>0</v>
      </c>
      <c r="K110" s="18">
        <v>0</v>
      </c>
    </row>
    <row r="111" spans="1:11" ht="79.8" thickBot="1" x14ac:dyDescent="0.35">
      <c r="A111" s="13" t="s">
        <v>329</v>
      </c>
      <c r="B111" s="18">
        <v>4.3090000000000002</v>
      </c>
      <c r="C111" s="18"/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11" ht="73.5" customHeight="1" x14ac:dyDescent="0.3">
      <c r="A113" s="32" t="s">
        <v>113</v>
      </c>
      <c r="B113" s="32"/>
      <c r="C113" s="40" t="s">
        <v>190</v>
      </c>
      <c r="D113" s="32"/>
      <c r="E113" s="349" t="s">
        <v>344</v>
      </c>
      <c r="F113" s="349"/>
      <c r="G113" s="349"/>
      <c r="H113" s="349"/>
      <c r="I113" s="349"/>
      <c r="J113" s="349"/>
      <c r="K113" s="349"/>
    </row>
    <row r="114" spans="1:11" ht="26.4" x14ac:dyDescent="0.3">
      <c r="A114" s="32"/>
      <c r="B114" s="21"/>
      <c r="C114" s="21" t="s">
        <v>114</v>
      </c>
      <c r="D114" s="21"/>
      <c r="E114" s="21" t="s">
        <v>115</v>
      </c>
    </row>
    <row r="115" spans="1:11" ht="15.6" x14ac:dyDescent="0.3">
      <c r="A115" s="32"/>
      <c r="B115" s="21"/>
      <c r="C115" s="21"/>
      <c r="D115" s="21"/>
      <c r="E115" s="21"/>
    </row>
    <row r="116" spans="1:11" ht="16.2" thickBot="1" x14ac:dyDescent="0.35">
      <c r="A116" s="32"/>
      <c r="B116" s="21"/>
      <c r="C116" s="21"/>
      <c r="D116" s="21"/>
      <c r="E116" s="30"/>
    </row>
    <row r="117" spans="1:11" ht="15.6" x14ac:dyDescent="0.3">
      <c r="A117" s="32"/>
      <c r="B117" s="21"/>
      <c r="C117" s="21"/>
      <c r="D117" s="21"/>
      <c r="E117" s="21" t="s">
        <v>116</v>
      </c>
    </row>
    <row r="118" spans="1:11" ht="15.6" x14ac:dyDescent="0.3">
      <c r="A118" s="19"/>
    </row>
    <row r="119" spans="1:11" ht="31.2" x14ac:dyDescent="0.3">
      <c r="A119" s="1" t="s">
        <v>191</v>
      </c>
    </row>
    <row r="120" spans="1:11" ht="15.6" x14ac:dyDescent="0.3">
      <c r="A120" s="1" t="s">
        <v>192</v>
      </c>
    </row>
    <row r="121" spans="1:11" ht="31.2" x14ac:dyDescent="0.3">
      <c r="A121" s="1" t="s">
        <v>193</v>
      </c>
    </row>
    <row r="123" spans="1:11" ht="15.6" x14ac:dyDescent="0.3">
      <c r="A123" s="19"/>
    </row>
  </sheetData>
  <mergeCells count="88">
    <mergeCell ref="A101:K101"/>
    <mergeCell ref="E113:K113"/>
    <mergeCell ref="J85:J86"/>
    <mergeCell ref="K85:K86"/>
    <mergeCell ref="A90:K90"/>
    <mergeCell ref="A96:K96"/>
    <mergeCell ref="A100:K100"/>
    <mergeCell ref="D80:D81"/>
    <mergeCell ref="E80:E81"/>
    <mergeCell ref="F80:F81"/>
    <mergeCell ref="H85:H86"/>
    <mergeCell ref="I85:I86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G59:G60"/>
    <mergeCell ref="G80:G81"/>
    <mergeCell ref="H59:H60"/>
    <mergeCell ref="I59:I60"/>
    <mergeCell ref="J59:J60"/>
    <mergeCell ref="B59:B60"/>
    <mergeCell ref="C59:C60"/>
    <mergeCell ref="D59:D60"/>
    <mergeCell ref="E59:E60"/>
    <mergeCell ref="F59:F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G42:G43"/>
    <mergeCell ref="H42:H43"/>
    <mergeCell ref="I42:I43"/>
    <mergeCell ref="J42:J43"/>
    <mergeCell ref="K42:K43"/>
    <mergeCell ref="B42:B43"/>
    <mergeCell ref="C42:C43"/>
    <mergeCell ref="D42:D43"/>
    <mergeCell ref="E42:E43"/>
    <mergeCell ref="F42:F43"/>
    <mergeCell ref="A21:K21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A1:K1"/>
    <mergeCell ref="A2:K2"/>
    <mergeCell ref="A3:K3"/>
    <mergeCell ref="A5:K5"/>
    <mergeCell ref="A6:K6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view="pageBreakPreview" topLeftCell="A73" zoomScaleNormal="100" zoomScaleSheetLayoutView="100" workbookViewId="0">
      <selection activeCell="C24" sqref="C24:K31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  <col min="257" max="257" width="41.6640625" customWidth="1"/>
    <col min="258" max="265" width="12.109375" customWidth="1"/>
    <col min="266" max="267" width="15.88671875" customWidth="1"/>
    <col min="513" max="513" width="41.6640625" customWidth="1"/>
    <col min="514" max="521" width="12.109375" customWidth="1"/>
    <col min="522" max="523" width="15.88671875" customWidth="1"/>
    <col min="769" max="769" width="41.6640625" customWidth="1"/>
    <col min="770" max="777" width="12.109375" customWidth="1"/>
    <col min="778" max="779" width="15.88671875" customWidth="1"/>
    <col min="1025" max="1025" width="41.6640625" customWidth="1"/>
    <col min="1026" max="1033" width="12.109375" customWidth="1"/>
    <col min="1034" max="1035" width="15.88671875" customWidth="1"/>
    <col min="1281" max="1281" width="41.6640625" customWidth="1"/>
    <col min="1282" max="1289" width="12.109375" customWidth="1"/>
    <col min="1290" max="1291" width="15.88671875" customWidth="1"/>
    <col min="1537" max="1537" width="41.6640625" customWidth="1"/>
    <col min="1538" max="1545" width="12.109375" customWidth="1"/>
    <col min="1546" max="1547" width="15.88671875" customWidth="1"/>
    <col min="1793" max="1793" width="41.6640625" customWidth="1"/>
    <col min="1794" max="1801" width="12.109375" customWidth="1"/>
    <col min="1802" max="1803" width="15.88671875" customWidth="1"/>
    <col min="2049" max="2049" width="41.6640625" customWidth="1"/>
    <col min="2050" max="2057" width="12.109375" customWidth="1"/>
    <col min="2058" max="2059" width="15.88671875" customWidth="1"/>
    <col min="2305" max="2305" width="41.6640625" customWidth="1"/>
    <col min="2306" max="2313" width="12.109375" customWidth="1"/>
    <col min="2314" max="2315" width="15.88671875" customWidth="1"/>
    <col min="2561" max="2561" width="41.6640625" customWidth="1"/>
    <col min="2562" max="2569" width="12.109375" customWidth="1"/>
    <col min="2570" max="2571" width="15.88671875" customWidth="1"/>
    <col min="2817" max="2817" width="41.6640625" customWidth="1"/>
    <col min="2818" max="2825" width="12.109375" customWidth="1"/>
    <col min="2826" max="2827" width="15.88671875" customWidth="1"/>
    <col min="3073" max="3073" width="41.6640625" customWidth="1"/>
    <col min="3074" max="3081" width="12.109375" customWidth="1"/>
    <col min="3082" max="3083" width="15.88671875" customWidth="1"/>
    <col min="3329" max="3329" width="41.6640625" customWidth="1"/>
    <col min="3330" max="3337" width="12.109375" customWidth="1"/>
    <col min="3338" max="3339" width="15.88671875" customWidth="1"/>
    <col min="3585" max="3585" width="41.6640625" customWidth="1"/>
    <col min="3586" max="3593" width="12.109375" customWidth="1"/>
    <col min="3594" max="3595" width="15.88671875" customWidth="1"/>
    <col min="3841" max="3841" width="41.6640625" customWidth="1"/>
    <col min="3842" max="3849" width="12.109375" customWidth="1"/>
    <col min="3850" max="3851" width="15.88671875" customWidth="1"/>
    <col min="4097" max="4097" width="41.6640625" customWidth="1"/>
    <col min="4098" max="4105" width="12.109375" customWidth="1"/>
    <col min="4106" max="4107" width="15.88671875" customWidth="1"/>
    <col min="4353" max="4353" width="41.6640625" customWidth="1"/>
    <col min="4354" max="4361" width="12.109375" customWidth="1"/>
    <col min="4362" max="4363" width="15.88671875" customWidth="1"/>
    <col min="4609" max="4609" width="41.6640625" customWidth="1"/>
    <col min="4610" max="4617" width="12.109375" customWidth="1"/>
    <col min="4618" max="4619" width="15.88671875" customWidth="1"/>
    <col min="4865" max="4865" width="41.6640625" customWidth="1"/>
    <col min="4866" max="4873" width="12.109375" customWidth="1"/>
    <col min="4874" max="4875" width="15.88671875" customWidth="1"/>
    <col min="5121" max="5121" width="41.6640625" customWidth="1"/>
    <col min="5122" max="5129" width="12.109375" customWidth="1"/>
    <col min="5130" max="5131" width="15.88671875" customWidth="1"/>
    <col min="5377" max="5377" width="41.6640625" customWidth="1"/>
    <col min="5378" max="5385" width="12.109375" customWidth="1"/>
    <col min="5386" max="5387" width="15.88671875" customWidth="1"/>
    <col min="5633" max="5633" width="41.6640625" customWidth="1"/>
    <col min="5634" max="5641" width="12.109375" customWidth="1"/>
    <col min="5642" max="5643" width="15.88671875" customWidth="1"/>
    <col min="5889" max="5889" width="41.6640625" customWidth="1"/>
    <col min="5890" max="5897" width="12.109375" customWidth="1"/>
    <col min="5898" max="5899" width="15.88671875" customWidth="1"/>
    <col min="6145" max="6145" width="41.6640625" customWidth="1"/>
    <col min="6146" max="6153" width="12.109375" customWidth="1"/>
    <col min="6154" max="6155" width="15.88671875" customWidth="1"/>
    <col min="6401" max="6401" width="41.6640625" customWidth="1"/>
    <col min="6402" max="6409" width="12.109375" customWidth="1"/>
    <col min="6410" max="6411" width="15.88671875" customWidth="1"/>
    <col min="6657" max="6657" width="41.6640625" customWidth="1"/>
    <col min="6658" max="6665" width="12.109375" customWidth="1"/>
    <col min="6666" max="6667" width="15.88671875" customWidth="1"/>
    <col min="6913" max="6913" width="41.6640625" customWidth="1"/>
    <col min="6914" max="6921" width="12.109375" customWidth="1"/>
    <col min="6922" max="6923" width="15.88671875" customWidth="1"/>
    <col min="7169" max="7169" width="41.6640625" customWidth="1"/>
    <col min="7170" max="7177" width="12.109375" customWidth="1"/>
    <col min="7178" max="7179" width="15.88671875" customWidth="1"/>
    <col min="7425" max="7425" width="41.6640625" customWidth="1"/>
    <col min="7426" max="7433" width="12.109375" customWidth="1"/>
    <col min="7434" max="7435" width="15.88671875" customWidth="1"/>
    <col min="7681" max="7681" width="41.6640625" customWidth="1"/>
    <col min="7682" max="7689" width="12.109375" customWidth="1"/>
    <col min="7690" max="7691" width="15.88671875" customWidth="1"/>
    <col min="7937" max="7937" width="41.6640625" customWidth="1"/>
    <col min="7938" max="7945" width="12.109375" customWidth="1"/>
    <col min="7946" max="7947" width="15.88671875" customWidth="1"/>
    <col min="8193" max="8193" width="41.6640625" customWidth="1"/>
    <col min="8194" max="8201" width="12.109375" customWidth="1"/>
    <col min="8202" max="8203" width="15.88671875" customWidth="1"/>
    <col min="8449" max="8449" width="41.6640625" customWidth="1"/>
    <col min="8450" max="8457" width="12.109375" customWidth="1"/>
    <col min="8458" max="8459" width="15.88671875" customWidth="1"/>
    <col min="8705" max="8705" width="41.6640625" customWidth="1"/>
    <col min="8706" max="8713" width="12.109375" customWidth="1"/>
    <col min="8714" max="8715" width="15.88671875" customWidth="1"/>
    <col min="8961" max="8961" width="41.6640625" customWidth="1"/>
    <col min="8962" max="8969" width="12.109375" customWidth="1"/>
    <col min="8970" max="8971" width="15.88671875" customWidth="1"/>
    <col min="9217" max="9217" width="41.6640625" customWidth="1"/>
    <col min="9218" max="9225" width="12.109375" customWidth="1"/>
    <col min="9226" max="9227" width="15.88671875" customWidth="1"/>
    <col min="9473" max="9473" width="41.6640625" customWidth="1"/>
    <col min="9474" max="9481" width="12.109375" customWidth="1"/>
    <col min="9482" max="9483" width="15.88671875" customWidth="1"/>
    <col min="9729" max="9729" width="41.6640625" customWidth="1"/>
    <col min="9730" max="9737" width="12.109375" customWidth="1"/>
    <col min="9738" max="9739" width="15.88671875" customWidth="1"/>
    <col min="9985" max="9985" width="41.6640625" customWidth="1"/>
    <col min="9986" max="9993" width="12.109375" customWidth="1"/>
    <col min="9994" max="9995" width="15.88671875" customWidth="1"/>
    <col min="10241" max="10241" width="41.6640625" customWidth="1"/>
    <col min="10242" max="10249" width="12.109375" customWidth="1"/>
    <col min="10250" max="10251" width="15.88671875" customWidth="1"/>
    <col min="10497" max="10497" width="41.6640625" customWidth="1"/>
    <col min="10498" max="10505" width="12.109375" customWidth="1"/>
    <col min="10506" max="10507" width="15.88671875" customWidth="1"/>
    <col min="10753" max="10753" width="41.6640625" customWidth="1"/>
    <col min="10754" max="10761" width="12.109375" customWidth="1"/>
    <col min="10762" max="10763" width="15.88671875" customWidth="1"/>
    <col min="11009" max="11009" width="41.6640625" customWidth="1"/>
    <col min="11010" max="11017" width="12.109375" customWidth="1"/>
    <col min="11018" max="11019" width="15.88671875" customWidth="1"/>
    <col min="11265" max="11265" width="41.6640625" customWidth="1"/>
    <col min="11266" max="11273" width="12.109375" customWidth="1"/>
    <col min="11274" max="11275" width="15.88671875" customWidth="1"/>
    <col min="11521" max="11521" width="41.6640625" customWidth="1"/>
    <col min="11522" max="11529" width="12.109375" customWidth="1"/>
    <col min="11530" max="11531" width="15.88671875" customWidth="1"/>
    <col min="11777" max="11777" width="41.6640625" customWidth="1"/>
    <col min="11778" max="11785" width="12.109375" customWidth="1"/>
    <col min="11786" max="11787" width="15.88671875" customWidth="1"/>
    <col min="12033" max="12033" width="41.6640625" customWidth="1"/>
    <col min="12034" max="12041" width="12.109375" customWidth="1"/>
    <col min="12042" max="12043" width="15.88671875" customWidth="1"/>
    <col min="12289" max="12289" width="41.6640625" customWidth="1"/>
    <col min="12290" max="12297" width="12.109375" customWidth="1"/>
    <col min="12298" max="12299" width="15.88671875" customWidth="1"/>
    <col min="12545" max="12545" width="41.6640625" customWidth="1"/>
    <col min="12546" max="12553" width="12.109375" customWidth="1"/>
    <col min="12554" max="12555" width="15.88671875" customWidth="1"/>
    <col min="12801" max="12801" width="41.6640625" customWidth="1"/>
    <col min="12802" max="12809" width="12.109375" customWidth="1"/>
    <col min="12810" max="12811" width="15.88671875" customWidth="1"/>
    <col min="13057" max="13057" width="41.6640625" customWidth="1"/>
    <col min="13058" max="13065" width="12.109375" customWidth="1"/>
    <col min="13066" max="13067" width="15.88671875" customWidth="1"/>
    <col min="13313" max="13313" width="41.6640625" customWidth="1"/>
    <col min="13314" max="13321" width="12.109375" customWidth="1"/>
    <col min="13322" max="13323" width="15.88671875" customWidth="1"/>
    <col min="13569" max="13569" width="41.6640625" customWidth="1"/>
    <col min="13570" max="13577" width="12.109375" customWidth="1"/>
    <col min="13578" max="13579" width="15.88671875" customWidth="1"/>
    <col min="13825" max="13825" width="41.6640625" customWidth="1"/>
    <col min="13826" max="13833" width="12.109375" customWidth="1"/>
    <col min="13834" max="13835" width="15.88671875" customWidth="1"/>
    <col min="14081" max="14081" width="41.6640625" customWidth="1"/>
    <col min="14082" max="14089" width="12.109375" customWidth="1"/>
    <col min="14090" max="14091" width="15.88671875" customWidth="1"/>
    <col min="14337" max="14337" width="41.6640625" customWidth="1"/>
    <col min="14338" max="14345" width="12.109375" customWidth="1"/>
    <col min="14346" max="14347" width="15.88671875" customWidth="1"/>
    <col min="14593" max="14593" width="41.6640625" customWidth="1"/>
    <col min="14594" max="14601" width="12.109375" customWidth="1"/>
    <col min="14602" max="14603" width="15.88671875" customWidth="1"/>
    <col min="14849" max="14849" width="41.6640625" customWidth="1"/>
    <col min="14850" max="14857" width="12.109375" customWidth="1"/>
    <col min="14858" max="14859" width="15.88671875" customWidth="1"/>
    <col min="15105" max="15105" width="41.6640625" customWidth="1"/>
    <col min="15106" max="15113" width="12.109375" customWidth="1"/>
    <col min="15114" max="15115" width="15.88671875" customWidth="1"/>
    <col min="15361" max="15361" width="41.6640625" customWidth="1"/>
    <col min="15362" max="15369" width="12.109375" customWidth="1"/>
    <col min="15370" max="15371" width="15.88671875" customWidth="1"/>
    <col min="15617" max="15617" width="41.6640625" customWidth="1"/>
    <col min="15618" max="15625" width="12.109375" customWidth="1"/>
    <col min="15626" max="15627" width="15.88671875" customWidth="1"/>
    <col min="15873" max="15873" width="41.6640625" customWidth="1"/>
    <col min="15874" max="15881" width="12.109375" customWidth="1"/>
    <col min="15882" max="15883" width="15.88671875" customWidth="1"/>
    <col min="16129" max="16129" width="41.6640625" customWidth="1"/>
    <col min="16130" max="16137" width="12.109375" customWidth="1"/>
    <col min="16138" max="16139" width="15.88671875" customWidth="1"/>
  </cols>
  <sheetData>
    <row r="1" spans="1:11" ht="16.8" x14ac:dyDescent="0.3">
      <c r="A1" s="295" t="s">
        <v>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5.6" x14ac:dyDescent="0.3">
      <c r="A2" s="290" t="s">
        <v>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5.6" x14ac:dyDescent="0.3">
      <c r="A3" s="290" t="s">
        <v>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15.6" x14ac:dyDescent="0.3">
      <c r="A4" s="290" t="s">
        <v>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15.6" x14ac:dyDescent="0.3">
      <c r="A5" s="46"/>
    </row>
    <row r="6" spans="1:11" ht="15.6" x14ac:dyDescent="0.3">
      <c r="A6" s="47" t="s">
        <v>8</v>
      </c>
      <c r="B6" s="357" t="s">
        <v>194</v>
      </c>
      <c r="C6" s="357"/>
      <c r="D6" s="357"/>
      <c r="E6" s="357"/>
      <c r="F6" s="357"/>
      <c r="G6" s="357"/>
      <c r="H6" s="357"/>
      <c r="I6" s="357"/>
    </row>
    <row r="7" spans="1:11" ht="62.4" x14ac:dyDescent="0.3">
      <c r="A7" s="47" t="s">
        <v>9</v>
      </c>
      <c r="B7" s="291"/>
      <c r="C7" s="291"/>
      <c r="D7" s="291"/>
      <c r="E7" s="291"/>
      <c r="F7" s="291"/>
      <c r="G7" s="291"/>
      <c r="H7" s="291"/>
      <c r="I7" s="291"/>
      <c r="J7" s="24"/>
      <c r="K7" s="26"/>
    </row>
    <row r="8" spans="1:11" ht="15.6" x14ac:dyDescent="0.3">
      <c r="A8" s="47"/>
      <c r="B8" s="48"/>
      <c r="K8" s="26"/>
    </row>
    <row r="9" spans="1:11" ht="15.6" x14ac:dyDescent="0.3">
      <c r="A9" s="47" t="s">
        <v>10</v>
      </c>
      <c r="B9" s="291" t="s">
        <v>195</v>
      </c>
      <c r="C9" s="291"/>
      <c r="D9" s="291"/>
      <c r="E9" s="291"/>
      <c r="F9" s="24"/>
      <c r="G9" s="24"/>
      <c r="H9" s="24"/>
      <c r="I9" s="24"/>
      <c r="J9" s="24"/>
      <c r="K9" s="26"/>
    </row>
    <row r="10" spans="1:11" ht="15.6" x14ac:dyDescent="0.3">
      <c r="A10" s="46"/>
      <c r="K10" s="26"/>
    </row>
    <row r="11" spans="1:11" ht="16.2" thickBot="1" x14ac:dyDescent="0.35">
      <c r="A11" s="296" t="s">
        <v>11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</row>
    <row r="12" spans="1:11" ht="15" thickBot="1" x14ac:dyDescent="0.35">
      <c r="A12" s="297" t="s">
        <v>12</v>
      </c>
      <c r="B12" s="297" t="s">
        <v>13</v>
      </c>
      <c r="C12" s="49" t="s">
        <v>14</v>
      </c>
      <c r="D12" s="300" t="s">
        <v>16</v>
      </c>
      <c r="E12" s="301"/>
      <c r="F12" s="301"/>
      <c r="G12" s="301"/>
      <c r="H12" s="301"/>
      <c r="I12" s="301"/>
      <c r="J12" s="301"/>
      <c r="K12" s="302"/>
    </row>
    <row r="13" spans="1:11" ht="26.4" customHeight="1" thickBot="1" x14ac:dyDescent="0.35">
      <c r="A13" s="298"/>
      <c r="B13" s="298"/>
      <c r="C13" s="50" t="s">
        <v>15</v>
      </c>
      <c r="D13" s="300" t="s">
        <v>17</v>
      </c>
      <c r="E13" s="301"/>
      <c r="F13" s="302"/>
      <c r="G13" s="297" t="s">
        <v>18</v>
      </c>
      <c r="H13" s="297" t="s">
        <v>19</v>
      </c>
      <c r="I13" s="297" t="s">
        <v>20</v>
      </c>
      <c r="J13" s="300" t="s">
        <v>21</v>
      </c>
      <c r="K13" s="302"/>
    </row>
    <row r="14" spans="1:11" ht="26.4" customHeight="1" thickBot="1" x14ac:dyDescent="0.35">
      <c r="A14" s="298"/>
      <c r="B14" s="298"/>
      <c r="C14" s="50"/>
      <c r="D14" s="156"/>
      <c r="E14" s="156"/>
      <c r="F14" s="52"/>
      <c r="G14" s="298"/>
      <c r="H14" s="298"/>
      <c r="I14" s="298"/>
      <c r="J14" s="156"/>
      <c r="K14" s="52"/>
    </row>
    <row r="15" spans="1:11" ht="26.4" customHeight="1" thickBot="1" x14ac:dyDescent="0.35">
      <c r="A15" s="298"/>
      <c r="B15" s="298"/>
      <c r="C15" s="50"/>
      <c r="D15" s="156"/>
      <c r="E15" s="156"/>
      <c r="F15" s="52"/>
      <c r="G15" s="298"/>
      <c r="H15" s="298"/>
      <c r="I15" s="298"/>
      <c r="J15" s="156"/>
      <c r="K15" s="52"/>
    </row>
    <row r="16" spans="1:11" ht="26.4" customHeight="1" thickBot="1" x14ac:dyDescent="0.35">
      <c r="A16" s="298"/>
      <c r="B16" s="298"/>
      <c r="C16" s="50"/>
      <c r="D16" s="156"/>
      <c r="E16" s="156"/>
      <c r="F16" s="52"/>
      <c r="G16" s="298"/>
      <c r="H16" s="298"/>
      <c r="I16" s="298"/>
      <c r="J16" s="156"/>
      <c r="K16" s="52"/>
    </row>
    <row r="17" spans="1:11" ht="26.4" customHeight="1" thickBot="1" x14ac:dyDescent="0.35">
      <c r="A17" s="298"/>
      <c r="B17" s="298"/>
      <c r="C17" s="50"/>
      <c r="D17" s="156"/>
      <c r="E17" s="156"/>
      <c r="F17" s="52"/>
      <c r="G17" s="298"/>
      <c r="H17" s="298"/>
      <c r="I17" s="298"/>
      <c r="J17" s="156"/>
      <c r="K17" s="52"/>
    </row>
    <row r="18" spans="1:11" ht="93" thickBot="1" x14ac:dyDescent="0.35">
      <c r="A18" s="299"/>
      <c r="B18" s="299"/>
      <c r="C18" s="51"/>
      <c r="D18" s="52" t="s">
        <v>22</v>
      </c>
      <c r="E18" s="52" t="s">
        <v>23</v>
      </c>
      <c r="F18" s="52" t="s">
        <v>274</v>
      </c>
      <c r="G18" s="299"/>
      <c r="H18" s="299"/>
      <c r="I18" s="299"/>
      <c r="J18" s="52" t="s">
        <v>275</v>
      </c>
      <c r="K18" s="52" t="s">
        <v>26</v>
      </c>
    </row>
    <row r="19" spans="1:11" ht="15" thickBot="1" x14ac:dyDescent="0.35">
      <c r="A19" s="53"/>
      <c r="B19" s="52"/>
      <c r="C19" s="51"/>
      <c r="D19" s="52"/>
      <c r="E19" s="52"/>
      <c r="F19" s="52"/>
      <c r="G19" s="52"/>
      <c r="H19" s="52"/>
      <c r="I19" s="52"/>
      <c r="J19" s="52"/>
      <c r="K19" s="52"/>
    </row>
    <row r="20" spans="1:11" ht="15" thickBot="1" x14ac:dyDescent="0.35">
      <c r="A20" s="53">
        <v>1</v>
      </c>
      <c r="B20" s="52">
        <v>2</v>
      </c>
      <c r="C20" s="52">
        <v>3</v>
      </c>
      <c r="D20" s="52">
        <v>4</v>
      </c>
      <c r="E20" s="52">
        <v>5</v>
      </c>
      <c r="F20" s="52">
        <v>6</v>
      </c>
      <c r="G20" s="52">
        <v>7</v>
      </c>
      <c r="H20" s="52">
        <v>8</v>
      </c>
      <c r="I20" s="52">
        <v>9</v>
      </c>
      <c r="J20" s="52">
        <v>10</v>
      </c>
      <c r="K20" s="52">
        <v>11</v>
      </c>
    </row>
    <row r="21" spans="1:11" x14ac:dyDescent="0.3">
      <c r="A21" s="358" t="s">
        <v>276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60"/>
    </row>
    <row r="22" spans="1:11" ht="15" thickBot="1" x14ac:dyDescent="0.35">
      <c r="A22" s="354" t="s">
        <v>28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6"/>
    </row>
    <row r="23" spans="1:11" ht="53.4" thickBot="1" x14ac:dyDescent="0.35">
      <c r="A23" s="54" t="s">
        <v>29</v>
      </c>
      <c r="B23" s="52">
        <v>101</v>
      </c>
      <c r="C23" s="55">
        <v>18</v>
      </c>
      <c r="D23" s="55"/>
      <c r="E23" s="55"/>
      <c r="F23" s="55"/>
      <c r="G23" s="55"/>
      <c r="H23" s="55"/>
      <c r="I23" s="55"/>
      <c r="J23" s="55">
        <v>1</v>
      </c>
      <c r="K23" s="55">
        <v>17</v>
      </c>
    </row>
    <row r="24" spans="1:11" ht="40.200000000000003" thickBot="1" x14ac:dyDescent="0.35">
      <c r="A24" s="54" t="s">
        <v>277</v>
      </c>
      <c r="B24" s="52">
        <v>102</v>
      </c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40.200000000000003" thickBot="1" x14ac:dyDescent="0.35">
      <c r="A25" s="54" t="s">
        <v>278</v>
      </c>
      <c r="B25" s="52">
        <v>103</v>
      </c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53.4" thickBot="1" x14ac:dyDescent="0.35">
      <c r="A26" s="54" t="s">
        <v>279</v>
      </c>
      <c r="B26" s="52">
        <v>104</v>
      </c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66.599999999999994" thickBot="1" x14ac:dyDescent="0.35">
      <c r="A27" s="54" t="s">
        <v>280</v>
      </c>
      <c r="B27" s="52">
        <v>105</v>
      </c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53.4" thickBot="1" x14ac:dyDescent="0.35">
      <c r="A28" s="54" t="s">
        <v>34</v>
      </c>
      <c r="B28" s="52">
        <v>106</v>
      </c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27" thickBot="1" x14ac:dyDescent="0.35">
      <c r="A29" s="54" t="s">
        <v>281</v>
      </c>
      <c r="B29" s="52">
        <v>107</v>
      </c>
      <c r="C29" s="56"/>
      <c r="D29" s="55"/>
      <c r="E29" s="55"/>
      <c r="F29" s="55"/>
      <c r="G29" s="55"/>
      <c r="H29" s="55"/>
      <c r="I29" s="55"/>
      <c r="J29" s="55"/>
      <c r="K29" s="55"/>
    </row>
    <row r="30" spans="1:11" ht="27" thickBot="1" x14ac:dyDescent="0.35">
      <c r="A30" s="54" t="s">
        <v>282</v>
      </c>
      <c r="B30" s="52">
        <v>108</v>
      </c>
      <c r="C30" s="56"/>
      <c r="D30" s="55"/>
      <c r="E30" s="55"/>
      <c r="F30" s="55"/>
      <c r="G30" s="55"/>
      <c r="H30" s="55"/>
      <c r="I30" s="55"/>
      <c r="J30" s="55"/>
      <c r="K30" s="55"/>
    </row>
    <row r="31" spans="1:11" ht="40.200000000000003" thickBot="1" x14ac:dyDescent="0.35">
      <c r="A31" s="54" t="s">
        <v>283</v>
      </c>
      <c r="B31" s="52">
        <v>109</v>
      </c>
      <c r="C31" s="56"/>
      <c r="D31" s="55"/>
      <c r="E31" s="55"/>
      <c r="F31" s="55"/>
      <c r="G31" s="55"/>
      <c r="H31" s="55"/>
      <c r="I31" s="55"/>
      <c r="J31" s="55"/>
      <c r="K31" s="55"/>
    </row>
    <row r="32" spans="1:11" ht="27" thickBot="1" x14ac:dyDescent="0.35">
      <c r="A32" s="54" t="s">
        <v>284</v>
      </c>
      <c r="B32" s="52">
        <v>110</v>
      </c>
      <c r="C32" s="55">
        <v>18</v>
      </c>
      <c r="D32" s="55"/>
      <c r="E32" s="55"/>
      <c r="F32" s="55"/>
      <c r="G32" s="55"/>
      <c r="H32" s="55"/>
      <c r="I32" s="55"/>
      <c r="J32" s="55">
        <v>1</v>
      </c>
      <c r="K32" s="55">
        <v>17</v>
      </c>
    </row>
    <row r="33" spans="1:11" ht="53.4" thickBot="1" x14ac:dyDescent="0.35">
      <c r="A33" s="54" t="s">
        <v>285</v>
      </c>
      <c r="B33" s="52">
        <v>111</v>
      </c>
      <c r="C33" s="55"/>
      <c r="D33" s="55"/>
      <c r="E33" s="55"/>
      <c r="F33" s="55"/>
      <c r="G33" s="55"/>
      <c r="H33" s="55"/>
      <c r="I33" s="55"/>
      <c r="J33" s="55">
        <v>0</v>
      </c>
      <c r="K33" s="55">
        <v>0</v>
      </c>
    </row>
    <row r="34" spans="1:11" ht="40.200000000000003" thickBot="1" x14ac:dyDescent="0.35">
      <c r="A34" s="54" t="s">
        <v>286</v>
      </c>
      <c r="B34" s="52">
        <v>112</v>
      </c>
      <c r="C34" s="55"/>
      <c r="D34" s="55"/>
      <c r="E34" s="55"/>
      <c r="F34" s="55"/>
      <c r="G34" s="55"/>
      <c r="H34" s="55">
        <v>0</v>
      </c>
      <c r="I34" s="55">
        <v>0</v>
      </c>
      <c r="J34" s="55">
        <v>0</v>
      </c>
      <c r="K34" s="55">
        <v>0</v>
      </c>
    </row>
    <row r="35" spans="1:11" ht="40.200000000000003" thickBot="1" x14ac:dyDescent="0.35">
      <c r="A35" s="54" t="s">
        <v>287</v>
      </c>
      <c r="B35" s="52">
        <v>113</v>
      </c>
      <c r="C35" s="55"/>
      <c r="D35" s="55"/>
      <c r="E35" s="55"/>
      <c r="F35" s="55"/>
      <c r="G35" s="55"/>
      <c r="H35" s="55">
        <v>0</v>
      </c>
      <c r="I35" s="55">
        <v>0</v>
      </c>
      <c r="J35" s="55">
        <v>0</v>
      </c>
      <c r="K35" s="55">
        <v>0</v>
      </c>
    </row>
    <row r="36" spans="1:11" ht="40.200000000000003" thickBot="1" x14ac:dyDescent="0.35">
      <c r="A36" s="54" t="s">
        <v>288</v>
      </c>
      <c r="B36" s="52">
        <v>114</v>
      </c>
      <c r="C36" s="55">
        <v>18</v>
      </c>
      <c r="D36" s="55"/>
      <c r="E36" s="55"/>
      <c r="F36" s="55"/>
      <c r="G36" s="55"/>
      <c r="H36" s="55"/>
      <c r="I36" s="55"/>
      <c r="J36" s="55">
        <v>1</v>
      </c>
      <c r="K36" s="55">
        <v>17</v>
      </c>
    </row>
    <row r="37" spans="1:11" x14ac:dyDescent="0.3">
      <c r="A37" s="57" t="s">
        <v>289</v>
      </c>
      <c r="B37" s="297">
        <v>115</v>
      </c>
      <c r="C37" s="309"/>
      <c r="D37" s="309"/>
      <c r="E37" s="309"/>
      <c r="F37" s="309"/>
      <c r="G37" s="309"/>
      <c r="H37" s="309"/>
      <c r="I37" s="309"/>
      <c r="J37" s="309"/>
      <c r="K37" s="309"/>
    </row>
    <row r="38" spans="1:11" ht="15" thickBot="1" x14ac:dyDescent="0.35">
      <c r="A38" s="58" t="s">
        <v>44</v>
      </c>
      <c r="B38" s="299"/>
      <c r="C38" s="310"/>
      <c r="D38" s="310"/>
      <c r="E38" s="310"/>
      <c r="F38" s="310"/>
      <c r="G38" s="310"/>
      <c r="H38" s="310"/>
      <c r="I38" s="310"/>
      <c r="J38" s="310"/>
      <c r="K38" s="310"/>
    </row>
    <row r="39" spans="1:11" ht="15" thickBot="1" x14ac:dyDescent="0.35">
      <c r="A39" s="54" t="s">
        <v>45</v>
      </c>
      <c r="B39" s="52">
        <v>116</v>
      </c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5" thickBot="1" x14ac:dyDescent="0.35">
      <c r="A40" s="54" t="s">
        <v>46</v>
      </c>
      <c r="B40" s="52">
        <v>121</v>
      </c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15" thickBot="1" x14ac:dyDescent="0.35">
      <c r="A41" s="54" t="s">
        <v>47</v>
      </c>
      <c r="B41" s="52">
        <v>122</v>
      </c>
      <c r="C41" s="55"/>
      <c r="D41" s="55"/>
      <c r="E41" s="55"/>
      <c r="F41" s="55"/>
      <c r="G41" s="55"/>
      <c r="H41" s="55"/>
      <c r="I41" s="55"/>
      <c r="J41" s="55"/>
      <c r="K41" s="55"/>
    </row>
    <row r="42" spans="1:11" x14ac:dyDescent="0.3">
      <c r="A42" s="57" t="s">
        <v>48</v>
      </c>
      <c r="B42" s="297">
        <v>123</v>
      </c>
      <c r="C42" s="309"/>
      <c r="D42" s="309"/>
      <c r="E42" s="309"/>
      <c r="F42" s="309"/>
      <c r="G42" s="309"/>
      <c r="H42" s="309"/>
      <c r="I42" s="309"/>
      <c r="J42" s="309"/>
      <c r="K42" s="309"/>
    </row>
    <row r="43" spans="1:11" ht="15" thickBot="1" x14ac:dyDescent="0.35">
      <c r="A43" s="58" t="s">
        <v>49</v>
      </c>
      <c r="B43" s="299"/>
      <c r="C43" s="310"/>
      <c r="D43" s="310"/>
      <c r="E43" s="310"/>
      <c r="F43" s="310"/>
      <c r="G43" s="310"/>
      <c r="H43" s="310"/>
      <c r="I43" s="310"/>
      <c r="J43" s="310"/>
      <c r="K43" s="310"/>
    </row>
    <row r="44" spans="1:11" ht="27" thickBot="1" x14ac:dyDescent="0.35">
      <c r="A44" s="58" t="s">
        <v>50</v>
      </c>
      <c r="B44" s="52">
        <v>124</v>
      </c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40.200000000000003" thickBot="1" x14ac:dyDescent="0.35">
      <c r="A45" s="58" t="s">
        <v>51</v>
      </c>
      <c r="B45" s="52">
        <v>125</v>
      </c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5" thickBot="1" x14ac:dyDescent="0.35">
      <c r="A46" s="54" t="s">
        <v>52</v>
      </c>
      <c r="B46" s="52">
        <v>126</v>
      </c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40.200000000000003" thickBot="1" x14ac:dyDescent="0.35">
      <c r="A47" s="54" t="s">
        <v>290</v>
      </c>
      <c r="B47" s="52">
        <v>127</v>
      </c>
      <c r="C47" s="55"/>
      <c r="D47" s="55"/>
      <c r="E47" s="55"/>
      <c r="F47" s="55"/>
      <c r="G47" s="55"/>
      <c r="H47" s="55"/>
      <c r="I47" s="55"/>
      <c r="J47" s="55">
        <v>0</v>
      </c>
      <c r="K47" s="55">
        <v>0</v>
      </c>
    </row>
    <row r="48" spans="1:11" ht="15" thickBot="1" x14ac:dyDescent="0.35">
      <c r="A48" s="311" t="s">
        <v>291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3"/>
    </row>
    <row r="49" spans="1:11" ht="15" thickBot="1" x14ac:dyDescent="0.35">
      <c r="A49" s="54" t="s">
        <v>292</v>
      </c>
      <c r="B49" s="52">
        <v>201</v>
      </c>
      <c r="C49" s="55"/>
      <c r="D49" s="55"/>
      <c r="E49" s="55"/>
      <c r="F49" s="55"/>
      <c r="G49" s="55"/>
      <c r="H49" s="55"/>
      <c r="I49" s="55"/>
      <c r="J49" s="55">
        <v>0</v>
      </c>
      <c r="K49" s="55">
        <v>0</v>
      </c>
    </row>
    <row r="50" spans="1:11" ht="53.4" thickBot="1" x14ac:dyDescent="0.35">
      <c r="A50" s="58" t="s">
        <v>293</v>
      </c>
      <c r="B50" s="52">
        <v>202</v>
      </c>
      <c r="C50" s="55"/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</row>
    <row r="51" spans="1:11" ht="53.4" thickBot="1" x14ac:dyDescent="0.35">
      <c r="A51" s="58" t="s">
        <v>294</v>
      </c>
      <c r="B51" s="52">
        <v>203</v>
      </c>
      <c r="C51" s="55"/>
      <c r="D51" s="55"/>
      <c r="E51" s="55"/>
      <c r="F51" s="55"/>
      <c r="G51" s="55"/>
      <c r="H51" s="55"/>
      <c r="I51" s="55"/>
      <c r="J51" s="55">
        <v>0</v>
      </c>
      <c r="K51" s="55">
        <v>0</v>
      </c>
    </row>
    <row r="52" spans="1:11" ht="27" thickBot="1" x14ac:dyDescent="0.35">
      <c r="A52" s="58" t="s">
        <v>295</v>
      </c>
      <c r="B52" s="52">
        <v>204</v>
      </c>
      <c r="C52" s="55"/>
      <c r="D52" s="55"/>
      <c r="E52" s="55"/>
      <c r="F52" s="55"/>
      <c r="G52" s="55"/>
      <c r="H52" s="55">
        <v>0</v>
      </c>
      <c r="I52" s="55">
        <v>0</v>
      </c>
      <c r="J52" s="55">
        <v>0</v>
      </c>
      <c r="K52" s="55">
        <v>0</v>
      </c>
    </row>
    <row r="53" spans="1:11" ht="40.200000000000003" thickBot="1" x14ac:dyDescent="0.35">
      <c r="A53" s="58" t="s">
        <v>296</v>
      </c>
      <c r="B53" s="52">
        <v>205</v>
      </c>
      <c r="C53" s="55"/>
      <c r="D53" s="55"/>
      <c r="E53" s="55"/>
      <c r="F53" s="55"/>
      <c r="G53" s="55"/>
      <c r="H53" s="55">
        <v>0</v>
      </c>
      <c r="I53" s="55">
        <v>0</v>
      </c>
      <c r="J53" s="55">
        <v>0</v>
      </c>
      <c r="K53" s="55">
        <v>0</v>
      </c>
    </row>
    <row r="54" spans="1:11" ht="27" thickBot="1" x14ac:dyDescent="0.35">
      <c r="A54" s="58" t="s">
        <v>297</v>
      </c>
      <c r="B54" s="52">
        <v>206</v>
      </c>
      <c r="C54" s="55"/>
      <c r="D54" s="55"/>
      <c r="E54" s="55"/>
      <c r="F54" s="55"/>
      <c r="G54" s="55"/>
      <c r="H54" s="55"/>
      <c r="I54" s="55"/>
      <c r="J54" s="55">
        <v>0</v>
      </c>
      <c r="K54" s="55">
        <v>0</v>
      </c>
    </row>
    <row r="55" spans="1:11" x14ac:dyDescent="0.3">
      <c r="A55" s="57" t="s">
        <v>298</v>
      </c>
      <c r="B55" s="297">
        <v>207</v>
      </c>
      <c r="C55" s="309"/>
      <c r="D55" s="309"/>
      <c r="E55" s="309"/>
      <c r="F55" s="309"/>
      <c r="G55" s="309"/>
      <c r="H55" s="309"/>
      <c r="I55" s="309"/>
      <c r="J55" s="309">
        <v>0</v>
      </c>
      <c r="K55" s="309">
        <v>0</v>
      </c>
    </row>
    <row r="56" spans="1:11" ht="15" thickBot="1" x14ac:dyDescent="0.35">
      <c r="A56" s="58" t="s">
        <v>62</v>
      </c>
      <c r="B56" s="299"/>
      <c r="C56" s="310"/>
      <c r="D56" s="310"/>
      <c r="E56" s="310"/>
      <c r="F56" s="310"/>
      <c r="G56" s="310"/>
      <c r="H56" s="310"/>
      <c r="I56" s="310"/>
      <c r="J56" s="310"/>
      <c r="K56" s="310"/>
    </row>
    <row r="57" spans="1:11" ht="15" thickBot="1" x14ac:dyDescent="0.35">
      <c r="A57" s="54" t="s">
        <v>63</v>
      </c>
      <c r="B57" s="52">
        <v>208</v>
      </c>
      <c r="C57" s="55"/>
      <c r="D57" s="55"/>
      <c r="E57" s="55"/>
      <c r="F57" s="55"/>
      <c r="G57" s="55"/>
      <c r="H57" s="55"/>
      <c r="I57" s="55"/>
      <c r="J57" s="55">
        <v>0</v>
      </c>
      <c r="K57" s="55">
        <v>0</v>
      </c>
    </row>
    <row r="58" spans="1:11" ht="40.200000000000003" thickBot="1" x14ac:dyDescent="0.35">
      <c r="A58" s="54" t="s">
        <v>64</v>
      </c>
      <c r="B58" s="52">
        <v>209</v>
      </c>
      <c r="C58" s="55"/>
      <c r="D58" s="55"/>
      <c r="E58" s="55"/>
      <c r="F58" s="55"/>
      <c r="G58" s="55"/>
      <c r="H58" s="55"/>
      <c r="I58" s="55"/>
      <c r="J58" s="55">
        <v>0</v>
      </c>
      <c r="K58" s="55">
        <v>0</v>
      </c>
    </row>
    <row r="59" spans="1:11" x14ac:dyDescent="0.3">
      <c r="A59" s="57" t="s">
        <v>65</v>
      </c>
      <c r="B59" s="297" t="s">
        <v>67</v>
      </c>
      <c r="C59" s="309"/>
      <c r="D59" s="309"/>
      <c r="E59" s="309"/>
      <c r="F59" s="309"/>
      <c r="G59" s="309"/>
      <c r="H59" s="309"/>
      <c r="I59" s="309"/>
      <c r="J59" s="309">
        <v>0</v>
      </c>
      <c r="K59" s="309">
        <v>0</v>
      </c>
    </row>
    <row r="60" spans="1:11" ht="27" thickBot="1" x14ac:dyDescent="0.35">
      <c r="A60" s="58" t="s">
        <v>66</v>
      </c>
      <c r="B60" s="299"/>
      <c r="C60" s="310"/>
      <c r="D60" s="310"/>
      <c r="E60" s="310"/>
      <c r="F60" s="310"/>
      <c r="G60" s="310"/>
      <c r="H60" s="310"/>
      <c r="I60" s="310"/>
      <c r="J60" s="310"/>
      <c r="K60" s="310"/>
    </row>
    <row r="61" spans="1:11" ht="15" thickBot="1" x14ac:dyDescent="0.35">
      <c r="A61" s="54" t="s">
        <v>68</v>
      </c>
      <c r="B61" s="52">
        <v>211</v>
      </c>
      <c r="C61" s="55"/>
      <c r="D61" s="55"/>
      <c r="E61" s="55"/>
      <c r="F61" s="55"/>
      <c r="G61" s="55"/>
      <c r="H61" s="55"/>
      <c r="I61" s="55"/>
      <c r="J61" s="55">
        <v>0</v>
      </c>
      <c r="K61" s="55">
        <v>0</v>
      </c>
    </row>
    <row r="62" spans="1:11" ht="27" thickBot="1" x14ac:dyDescent="0.35">
      <c r="A62" s="58" t="s">
        <v>69</v>
      </c>
      <c r="B62" s="52" t="s">
        <v>70</v>
      </c>
      <c r="C62" s="55"/>
      <c r="D62" s="55"/>
      <c r="E62" s="55"/>
      <c r="F62" s="55"/>
      <c r="G62" s="55"/>
      <c r="H62" s="55"/>
      <c r="I62" s="55"/>
      <c r="J62" s="55">
        <v>0</v>
      </c>
      <c r="K62" s="55">
        <v>0</v>
      </c>
    </row>
    <row r="63" spans="1:11" ht="27" thickBot="1" x14ac:dyDescent="0.35">
      <c r="A63" s="54" t="s">
        <v>71</v>
      </c>
      <c r="B63" s="52">
        <v>213</v>
      </c>
      <c r="C63" s="55"/>
      <c r="D63" s="55"/>
      <c r="E63" s="55"/>
      <c r="F63" s="55"/>
      <c r="G63" s="55"/>
      <c r="H63" s="55"/>
      <c r="I63" s="55"/>
      <c r="J63" s="55">
        <v>0</v>
      </c>
      <c r="K63" s="55">
        <v>0</v>
      </c>
    </row>
    <row r="64" spans="1:11" ht="27" thickBot="1" x14ac:dyDescent="0.35">
      <c r="A64" s="54" t="s">
        <v>72</v>
      </c>
      <c r="B64" s="52">
        <v>214</v>
      </c>
      <c r="C64" s="59"/>
      <c r="D64" s="55"/>
      <c r="E64" s="55"/>
      <c r="F64" s="55"/>
      <c r="G64" s="55"/>
      <c r="H64" s="55"/>
      <c r="I64" s="55"/>
      <c r="J64" s="55">
        <v>0</v>
      </c>
      <c r="K64" s="55">
        <v>0</v>
      </c>
    </row>
    <row r="65" spans="1:11" x14ac:dyDescent="0.3">
      <c r="A65" s="303" t="s">
        <v>299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5"/>
    </row>
    <row r="66" spans="1:11" ht="15" thickBot="1" x14ac:dyDescent="0.35">
      <c r="A66" s="306" t="s">
        <v>74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8"/>
    </row>
    <row r="67" spans="1:11" ht="27" thickBot="1" x14ac:dyDescent="0.35">
      <c r="A67" s="54" t="s">
        <v>75</v>
      </c>
      <c r="B67" s="52">
        <v>301</v>
      </c>
      <c r="C67" s="55">
        <v>388.5</v>
      </c>
      <c r="D67" s="55"/>
      <c r="E67" s="55"/>
      <c r="F67" s="55"/>
      <c r="G67" s="55"/>
      <c r="H67" s="55"/>
      <c r="I67" s="55"/>
      <c r="J67" s="55">
        <v>152</v>
      </c>
      <c r="K67" s="55">
        <v>236.5</v>
      </c>
    </row>
    <row r="68" spans="1:11" ht="53.4" thickBot="1" x14ac:dyDescent="0.35">
      <c r="A68" s="54" t="s">
        <v>300</v>
      </c>
      <c r="B68" s="52">
        <v>302</v>
      </c>
      <c r="C68" s="55"/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</row>
    <row r="69" spans="1:11" ht="53.4" thickBot="1" x14ac:dyDescent="0.35">
      <c r="A69" s="54" t="s">
        <v>301</v>
      </c>
      <c r="B69" s="52">
        <v>303</v>
      </c>
      <c r="C69" s="55"/>
      <c r="D69" s="55"/>
      <c r="E69" s="55"/>
      <c r="F69" s="55"/>
      <c r="G69" s="55"/>
      <c r="H69" s="55"/>
      <c r="I69" s="55"/>
      <c r="J69" s="55">
        <v>0</v>
      </c>
      <c r="K69" s="55">
        <v>0</v>
      </c>
    </row>
    <row r="70" spans="1:11" ht="66.599999999999994" thickBot="1" x14ac:dyDescent="0.35">
      <c r="A70" s="54" t="s">
        <v>302</v>
      </c>
      <c r="B70" s="52">
        <v>304</v>
      </c>
      <c r="C70" s="55"/>
      <c r="D70" s="55"/>
      <c r="E70" s="55"/>
      <c r="F70" s="55"/>
      <c r="G70" s="55"/>
      <c r="H70" s="55"/>
      <c r="I70" s="55"/>
      <c r="J70" s="55">
        <v>0</v>
      </c>
      <c r="K70" s="55">
        <v>0</v>
      </c>
    </row>
    <row r="71" spans="1:11" ht="53.4" thickBot="1" x14ac:dyDescent="0.35">
      <c r="A71" s="54" t="s">
        <v>303</v>
      </c>
      <c r="B71" s="52">
        <v>305</v>
      </c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53.4" thickBot="1" x14ac:dyDescent="0.35">
      <c r="A72" s="54" t="s">
        <v>80</v>
      </c>
      <c r="B72" s="52">
        <v>306</v>
      </c>
      <c r="C72" s="55"/>
      <c r="D72" s="55"/>
      <c r="E72" s="55"/>
      <c r="F72" s="55"/>
      <c r="G72" s="55"/>
      <c r="H72" s="55"/>
      <c r="I72" s="55"/>
      <c r="J72" s="55">
        <v>0</v>
      </c>
      <c r="K72" s="55">
        <v>0</v>
      </c>
    </row>
    <row r="73" spans="1:11" ht="40.200000000000003" thickBot="1" x14ac:dyDescent="0.35">
      <c r="A73" s="54" t="s">
        <v>304</v>
      </c>
      <c r="B73" s="52">
        <v>307</v>
      </c>
      <c r="C73" s="55"/>
      <c r="D73" s="55"/>
      <c r="E73" s="55"/>
      <c r="F73" s="55"/>
      <c r="G73" s="55"/>
      <c r="H73" s="55">
        <v>0</v>
      </c>
      <c r="I73" s="55">
        <v>0</v>
      </c>
      <c r="J73" s="55">
        <v>0</v>
      </c>
      <c r="K73" s="55">
        <v>0</v>
      </c>
    </row>
    <row r="74" spans="1:11" ht="40.200000000000003" thickBot="1" x14ac:dyDescent="0.35">
      <c r="A74" s="54" t="s">
        <v>305</v>
      </c>
      <c r="B74" s="52">
        <v>308</v>
      </c>
      <c r="C74" s="61"/>
      <c r="D74" s="55"/>
      <c r="E74" s="55"/>
      <c r="F74" s="55"/>
      <c r="G74" s="55"/>
      <c r="H74" s="55">
        <v>0</v>
      </c>
      <c r="I74" s="55">
        <v>0</v>
      </c>
      <c r="J74" s="55">
        <v>0</v>
      </c>
      <c r="K74" s="55">
        <v>0</v>
      </c>
    </row>
    <row r="75" spans="1:11" ht="27" thickBot="1" x14ac:dyDescent="0.35">
      <c r="A75" s="54" t="s">
        <v>306</v>
      </c>
      <c r="B75" s="52">
        <v>309</v>
      </c>
      <c r="C75" s="55">
        <v>388.5</v>
      </c>
      <c r="D75" s="55"/>
      <c r="E75" s="55"/>
      <c r="F75" s="55"/>
      <c r="G75" s="55"/>
      <c r="H75" s="55"/>
      <c r="I75" s="55"/>
      <c r="J75" s="55">
        <v>152</v>
      </c>
      <c r="K75" s="55">
        <v>236.5</v>
      </c>
    </row>
    <row r="76" spans="1:11" ht="53.4" thickBot="1" x14ac:dyDescent="0.35">
      <c r="A76" s="54" t="s">
        <v>307</v>
      </c>
      <c r="B76" s="52">
        <v>310</v>
      </c>
      <c r="C76" s="55"/>
      <c r="D76" s="55"/>
      <c r="E76" s="55"/>
      <c r="F76" s="55"/>
      <c r="G76" s="55"/>
      <c r="H76" s="55"/>
      <c r="I76" s="55"/>
      <c r="J76" s="55">
        <v>0</v>
      </c>
      <c r="K76" s="55">
        <v>0</v>
      </c>
    </row>
    <row r="77" spans="1:11" ht="40.200000000000003" thickBot="1" x14ac:dyDescent="0.35">
      <c r="A77" s="54" t="s">
        <v>308</v>
      </c>
      <c r="B77" s="52">
        <v>311</v>
      </c>
      <c r="C77" s="55"/>
      <c r="D77" s="55"/>
      <c r="E77" s="55"/>
      <c r="F77" s="55"/>
      <c r="G77" s="55"/>
      <c r="H77" s="55">
        <v>0</v>
      </c>
      <c r="I77" s="55">
        <v>0</v>
      </c>
      <c r="J77" s="55">
        <v>0</v>
      </c>
      <c r="K77" s="55">
        <v>0</v>
      </c>
    </row>
    <row r="78" spans="1:11" ht="40.200000000000003" thickBot="1" x14ac:dyDescent="0.35">
      <c r="A78" s="54" t="s">
        <v>309</v>
      </c>
      <c r="B78" s="52">
        <v>312</v>
      </c>
      <c r="C78" s="55"/>
      <c r="D78" s="55"/>
      <c r="E78" s="55"/>
      <c r="F78" s="55"/>
      <c r="G78" s="55"/>
      <c r="H78" s="55">
        <v>0</v>
      </c>
      <c r="I78" s="55">
        <v>0</v>
      </c>
      <c r="J78" s="55">
        <v>0</v>
      </c>
      <c r="K78" s="55">
        <v>0</v>
      </c>
    </row>
    <row r="79" spans="1:11" ht="40.200000000000003" thickBot="1" x14ac:dyDescent="0.35">
      <c r="A79" s="54" t="s">
        <v>310</v>
      </c>
      <c r="B79" s="52">
        <v>313</v>
      </c>
      <c r="C79" s="55"/>
      <c r="D79" s="55"/>
      <c r="E79" s="55"/>
      <c r="F79" s="55"/>
      <c r="G79" s="55"/>
      <c r="H79" s="55"/>
      <c r="I79" s="55"/>
      <c r="J79" s="55"/>
      <c r="K79" s="55"/>
    </row>
    <row r="80" spans="1:11" x14ac:dyDescent="0.3">
      <c r="A80" s="57" t="s">
        <v>289</v>
      </c>
      <c r="B80" s="297">
        <v>314</v>
      </c>
      <c r="C80" s="309">
        <v>388.5</v>
      </c>
      <c r="D80" s="309"/>
      <c r="E80" s="309"/>
      <c r="F80" s="309"/>
      <c r="G80" s="309"/>
      <c r="H80" s="309"/>
      <c r="I80" s="309"/>
      <c r="J80" s="309">
        <v>152</v>
      </c>
      <c r="K80" s="309">
        <v>236.5</v>
      </c>
    </row>
    <row r="81" spans="1:11" ht="15" thickBot="1" x14ac:dyDescent="0.35">
      <c r="A81" s="58" t="s">
        <v>44</v>
      </c>
      <c r="B81" s="299"/>
      <c r="C81" s="310"/>
      <c r="D81" s="310"/>
      <c r="E81" s="310"/>
      <c r="F81" s="310"/>
      <c r="G81" s="310"/>
      <c r="H81" s="310"/>
      <c r="I81" s="310"/>
      <c r="J81" s="310"/>
      <c r="K81" s="310"/>
    </row>
    <row r="82" spans="1:11" ht="15" thickBot="1" x14ac:dyDescent="0.35">
      <c r="A82" s="54" t="s">
        <v>88</v>
      </c>
      <c r="B82" s="52">
        <v>315</v>
      </c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27" thickBot="1" x14ac:dyDescent="0.35">
      <c r="A83" s="54" t="s">
        <v>311</v>
      </c>
      <c r="B83" s="52">
        <v>321</v>
      </c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27" thickBot="1" x14ac:dyDescent="0.35">
      <c r="A84" s="54" t="s">
        <v>312</v>
      </c>
      <c r="B84" s="52">
        <v>322</v>
      </c>
      <c r="C84" s="55"/>
      <c r="D84" s="55"/>
      <c r="E84" s="55"/>
      <c r="F84" s="55"/>
      <c r="G84" s="55"/>
      <c r="H84" s="55"/>
      <c r="I84" s="55"/>
      <c r="J84" s="55"/>
      <c r="K84" s="55"/>
    </row>
    <row r="85" spans="1:11" x14ac:dyDescent="0.3">
      <c r="A85" s="57" t="s">
        <v>48</v>
      </c>
      <c r="B85" s="297">
        <v>323</v>
      </c>
      <c r="C85" s="309"/>
      <c r="D85" s="309"/>
      <c r="E85" s="309"/>
      <c r="F85" s="309"/>
      <c r="G85" s="309"/>
      <c r="H85" s="309"/>
      <c r="I85" s="309"/>
      <c r="J85" s="309"/>
      <c r="K85" s="309"/>
    </row>
    <row r="86" spans="1:11" ht="15" thickBot="1" x14ac:dyDescent="0.35">
      <c r="A86" s="58" t="s">
        <v>49</v>
      </c>
      <c r="B86" s="299"/>
      <c r="C86" s="310"/>
      <c r="D86" s="310"/>
      <c r="E86" s="310"/>
      <c r="F86" s="310"/>
      <c r="G86" s="310"/>
      <c r="H86" s="310"/>
      <c r="I86" s="310"/>
      <c r="J86" s="310"/>
      <c r="K86" s="310"/>
    </row>
    <row r="87" spans="1:11" ht="27" thickBot="1" x14ac:dyDescent="0.35">
      <c r="A87" s="58" t="s">
        <v>50</v>
      </c>
      <c r="B87" s="52">
        <v>324</v>
      </c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40.200000000000003" thickBot="1" x14ac:dyDescent="0.35">
      <c r="A88" s="58" t="s">
        <v>51</v>
      </c>
      <c r="B88" s="52">
        <v>325</v>
      </c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5" thickBot="1" x14ac:dyDescent="0.35">
      <c r="A89" s="54" t="s">
        <v>52</v>
      </c>
      <c r="B89" s="52">
        <v>326</v>
      </c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24" customHeight="1" thickBot="1" x14ac:dyDescent="0.35">
      <c r="A90" s="311" t="s">
        <v>313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3"/>
    </row>
    <row r="91" spans="1:11" ht="24" customHeight="1" thickBot="1" x14ac:dyDescent="0.35">
      <c r="A91" s="311" t="s">
        <v>314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3"/>
    </row>
    <row r="92" spans="1:11" ht="66.599999999999994" thickBot="1" x14ac:dyDescent="0.35">
      <c r="A92" s="54" t="s">
        <v>315</v>
      </c>
      <c r="B92" s="52">
        <v>4.101</v>
      </c>
      <c r="C92" s="55"/>
      <c r="D92" s="55"/>
      <c r="E92" s="55"/>
      <c r="F92" s="55"/>
      <c r="G92" s="55"/>
      <c r="H92" s="55"/>
      <c r="I92" s="55"/>
      <c r="J92" s="52">
        <v>0</v>
      </c>
      <c r="K92" s="52">
        <v>0</v>
      </c>
    </row>
    <row r="93" spans="1:11" ht="79.8" thickBot="1" x14ac:dyDescent="0.35">
      <c r="A93" s="54" t="s">
        <v>316</v>
      </c>
      <c r="B93" s="52">
        <v>4.1020000000000003</v>
      </c>
      <c r="C93" s="55"/>
      <c r="D93" s="55"/>
      <c r="E93" s="55"/>
      <c r="F93" s="55"/>
      <c r="G93" s="55"/>
      <c r="H93" s="55"/>
      <c r="I93" s="55"/>
      <c r="J93" s="52">
        <v>0</v>
      </c>
      <c r="K93" s="52">
        <v>0</v>
      </c>
    </row>
    <row r="94" spans="1:11" ht="53.4" thickBot="1" x14ac:dyDescent="0.35">
      <c r="A94" s="54" t="s">
        <v>317</v>
      </c>
      <c r="B94" s="52">
        <v>4.1029999999999998</v>
      </c>
      <c r="C94" s="55"/>
      <c r="D94" s="55"/>
      <c r="E94" s="55"/>
      <c r="F94" s="55"/>
      <c r="G94" s="55"/>
      <c r="H94" s="55"/>
      <c r="I94" s="55"/>
      <c r="J94" s="52">
        <v>0</v>
      </c>
      <c r="K94" s="52">
        <v>0</v>
      </c>
    </row>
    <row r="95" spans="1:11" ht="93" thickBot="1" x14ac:dyDescent="0.35">
      <c r="A95" s="54" t="s">
        <v>318</v>
      </c>
      <c r="B95" s="52">
        <v>4.1040000000000001</v>
      </c>
      <c r="C95" s="55"/>
      <c r="D95" s="55"/>
      <c r="E95" s="55"/>
      <c r="F95" s="55"/>
      <c r="G95" s="55"/>
      <c r="H95" s="55"/>
      <c r="I95" s="55"/>
      <c r="J95" s="52">
        <v>0</v>
      </c>
      <c r="K95" s="52">
        <v>0</v>
      </c>
    </row>
    <row r="96" spans="1:11" ht="15" thickBot="1" x14ac:dyDescent="0.35">
      <c r="A96" s="311" t="s">
        <v>319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1:11" ht="79.8" thickBot="1" x14ac:dyDescent="0.35">
      <c r="A97" s="54" t="s">
        <v>320</v>
      </c>
      <c r="B97" s="52">
        <v>4.2009999999999996</v>
      </c>
      <c r="C97" s="55"/>
      <c r="D97" s="55"/>
      <c r="E97" s="55"/>
      <c r="F97" s="55"/>
      <c r="G97" s="55"/>
      <c r="H97" s="55"/>
      <c r="I97" s="55"/>
      <c r="J97" s="52">
        <v>0</v>
      </c>
      <c r="K97" s="52">
        <v>0</v>
      </c>
    </row>
    <row r="98" spans="1:11" ht="40.200000000000003" thickBot="1" x14ac:dyDescent="0.35">
      <c r="A98" s="54" t="s">
        <v>99</v>
      </c>
      <c r="B98" s="52">
        <v>4.202</v>
      </c>
      <c r="C98" s="55"/>
      <c r="D98" s="55"/>
      <c r="E98" s="55"/>
      <c r="F98" s="55"/>
      <c r="G98" s="55"/>
      <c r="H98" s="55"/>
      <c r="I98" s="55"/>
      <c r="J98" s="52">
        <v>0</v>
      </c>
      <c r="K98" s="52">
        <v>0</v>
      </c>
    </row>
    <row r="99" spans="1:11" ht="53.4" thickBot="1" x14ac:dyDescent="0.35">
      <c r="A99" s="54" t="s">
        <v>321</v>
      </c>
      <c r="B99" s="52">
        <v>4.2030000000000003</v>
      </c>
      <c r="C99" s="55"/>
      <c r="D99" s="55"/>
      <c r="E99" s="55"/>
      <c r="F99" s="55"/>
      <c r="G99" s="55"/>
      <c r="H99" s="55"/>
      <c r="I99" s="55"/>
      <c r="J99" s="52">
        <v>0</v>
      </c>
      <c r="K99" s="52">
        <v>0</v>
      </c>
    </row>
    <row r="100" spans="1:11" x14ac:dyDescent="0.3">
      <c r="A100" s="303" t="s">
        <v>322</v>
      </c>
      <c r="B100" s="304"/>
      <c r="C100" s="304"/>
      <c r="D100" s="304"/>
      <c r="E100" s="304"/>
      <c r="F100" s="304"/>
      <c r="G100" s="304"/>
      <c r="H100" s="304"/>
      <c r="I100" s="304"/>
      <c r="J100" s="304"/>
      <c r="K100" s="305"/>
    </row>
    <row r="101" spans="1:11" ht="15" thickBot="1" x14ac:dyDescent="0.35">
      <c r="A101" s="306" t="s">
        <v>323</v>
      </c>
      <c r="B101" s="307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1:11" ht="15" thickBot="1" x14ac:dyDescent="0.35">
      <c r="A102" s="54" t="s">
        <v>103</v>
      </c>
      <c r="B102" s="52">
        <v>4.3010000000000002</v>
      </c>
      <c r="C102" s="55">
        <v>3864.8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</row>
    <row r="103" spans="1:11" ht="43.8" thickBot="1" x14ac:dyDescent="0.35">
      <c r="A103" s="63" t="s">
        <v>104</v>
      </c>
      <c r="B103" s="52">
        <v>4.3019999999999996</v>
      </c>
      <c r="C103" s="55">
        <v>3449.5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</row>
    <row r="104" spans="1:11" ht="53.4" thickBot="1" x14ac:dyDescent="0.35">
      <c r="A104" s="54" t="s">
        <v>324</v>
      </c>
      <c r="B104" s="52">
        <v>4.3029999999999999</v>
      </c>
      <c r="C104" s="55"/>
      <c r="D104" s="55"/>
      <c r="E104" s="55"/>
      <c r="F104" s="55"/>
      <c r="G104" s="55"/>
      <c r="H104" s="55"/>
      <c r="I104" s="55"/>
      <c r="J104" s="52">
        <v>0</v>
      </c>
      <c r="K104" s="52">
        <v>0</v>
      </c>
    </row>
    <row r="105" spans="1:11" ht="66.599999999999994" thickBot="1" x14ac:dyDescent="0.35">
      <c r="A105" s="54" t="s">
        <v>325</v>
      </c>
      <c r="B105" s="52">
        <v>4.3040000000000003</v>
      </c>
      <c r="C105" s="55"/>
      <c r="D105" s="55"/>
      <c r="E105" s="55"/>
      <c r="F105" s="55"/>
      <c r="G105" s="55"/>
      <c r="H105" s="55"/>
      <c r="I105" s="55"/>
      <c r="J105" s="52">
        <v>0</v>
      </c>
      <c r="K105" s="52">
        <v>0</v>
      </c>
    </row>
    <row r="106" spans="1:11" ht="53.4" thickBot="1" x14ac:dyDescent="0.35">
      <c r="A106" s="54" t="s">
        <v>326</v>
      </c>
      <c r="B106" s="52">
        <v>4.3049999999999997</v>
      </c>
      <c r="C106" s="55"/>
      <c r="D106" s="55"/>
      <c r="E106" s="55"/>
      <c r="F106" s="55"/>
      <c r="G106" s="55"/>
      <c r="H106" s="55"/>
      <c r="I106" s="55"/>
      <c r="J106" s="52">
        <v>0</v>
      </c>
      <c r="K106" s="52">
        <v>0</v>
      </c>
    </row>
    <row r="107" spans="1:11" x14ac:dyDescent="0.3">
      <c r="A107" s="64" t="s">
        <v>327</v>
      </c>
      <c r="B107" s="297">
        <v>4.306</v>
      </c>
      <c r="C107" s="309"/>
      <c r="D107" s="309"/>
      <c r="E107" s="309"/>
      <c r="F107" s="309"/>
      <c r="G107" s="309"/>
      <c r="H107" s="309"/>
      <c r="I107" s="309"/>
      <c r="J107" s="297">
        <v>0</v>
      </c>
      <c r="K107" s="297">
        <v>0</v>
      </c>
    </row>
    <row r="108" spans="1:11" ht="15" thickBot="1" x14ac:dyDescent="0.35">
      <c r="A108" s="54" t="s">
        <v>109</v>
      </c>
      <c r="B108" s="299"/>
      <c r="C108" s="310"/>
      <c r="D108" s="310"/>
      <c r="E108" s="310"/>
      <c r="F108" s="310"/>
      <c r="G108" s="310"/>
      <c r="H108" s="310"/>
      <c r="I108" s="310"/>
      <c r="J108" s="299"/>
      <c r="K108" s="299"/>
    </row>
    <row r="109" spans="1:11" ht="27" thickBot="1" x14ac:dyDescent="0.35">
      <c r="A109" s="58" t="s">
        <v>110</v>
      </c>
      <c r="B109" s="52">
        <v>4.3070000000000004</v>
      </c>
      <c r="C109" s="55"/>
      <c r="D109" s="55"/>
      <c r="E109" s="55"/>
      <c r="F109" s="55"/>
      <c r="G109" s="55"/>
      <c r="H109" s="55"/>
      <c r="I109" s="55"/>
      <c r="J109" s="52">
        <v>0</v>
      </c>
      <c r="K109" s="52">
        <v>0</v>
      </c>
    </row>
    <row r="110" spans="1:11" ht="79.8" thickBot="1" x14ac:dyDescent="0.35">
      <c r="A110" s="54" t="s">
        <v>328</v>
      </c>
      <c r="B110" s="52">
        <v>4.3079999999999998</v>
      </c>
      <c r="C110" s="55"/>
      <c r="D110" s="55"/>
      <c r="E110" s="55"/>
      <c r="F110" s="55"/>
      <c r="G110" s="55"/>
      <c r="H110" s="55"/>
      <c r="I110" s="55"/>
      <c r="J110" s="52">
        <v>0</v>
      </c>
      <c r="K110" s="52">
        <v>0</v>
      </c>
    </row>
    <row r="111" spans="1:11" ht="79.8" thickBot="1" x14ac:dyDescent="0.35">
      <c r="A111" s="58" t="s">
        <v>329</v>
      </c>
      <c r="B111" s="65">
        <v>4.3090000000000002</v>
      </c>
      <c r="C111" s="65"/>
      <c r="D111" s="65">
        <v>0</v>
      </c>
      <c r="E111" s="65">
        <v>0</v>
      </c>
      <c r="F111" s="65">
        <v>0</v>
      </c>
      <c r="G111" s="52">
        <v>0</v>
      </c>
      <c r="H111" s="65">
        <v>0</v>
      </c>
      <c r="I111" s="65">
        <v>0</v>
      </c>
      <c r="J111" s="65">
        <v>0</v>
      </c>
      <c r="K111" s="65">
        <v>0</v>
      </c>
    </row>
    <row r="112" spans="1:11" ht="15.6" x14ac:dyDescent="0.3">
      <c r="A112" s="66"/>
    </row>
    <row r="113" spans="1:6" ht="15.6" x14ac:dyDescent="0.3">
      <c r="A113" s="314" t="s">
        <v>113</v>
      </c>
      <c r="B113" s="352" t="s">
        <v>196</v>
      </c>
      <c r="C113" s="352"/>
      <c r="D113" s="47"/>
      <c r="E113" s="352" t="s">
        <v>335</v>
      </c>
      <c r="F113" s="352"/>
    </row>
    <row r="114" spans="1:6" ht="16.2" thickBot="1" x14ac:dyDescent="0.35">
      <c r="A114" s="314"/>
      <c r="B114" s="353"/>
      <c r="C114" s="353"/>
      <c r="D114" s="47"/>
      <c r="E114" s="353"/>
      <c r="F114" s="353"/>
    </row>
    <row r="115" spans="1:6" ht="15.6" x14ac:dyDescent="0.3">
      <c r="A115" s="47"/>
      <c r="B115" s="350" t="s">
        <v>114</v>
      </c>
      <c r="C115" s="350"/>
      <c r="D115" s="69"/>
      <c r="E115" s="350" t="s">
        <v>115</v>
      </c>
      <c r="F115" s="350"/>
    </row>
    <row r="116" spans="1:6" ht="15.6" x14ac:dyDescent="0.3">
      <c r="A116" s="47"/>
      <c r="B116" s="69"/>
      <c r="C116" s="69"/>
      <c r="D116" s="69"/>
      <c r="E116" s="69"/>
    </row>
    <row r="117" spans="1:6" ht="16.2" thickBot="1" x14ac:dyDescent="0.35">
      <c r="A117" s="47"/>
      <c r="B117" s="69"/>
      <c r="C117" s="69"/>
      <c r="D117" s="69"/>
      <c r="E117" s="351"/>
      <c r="F117" s="351"/>
    </row>
    <row r="118" spans="1:6" ht="15.6" x14ac:dyDescent="0.3">
      <c r="A118" s="47"/>
      <c r="B118" s="69"/>
      <c r="C118" s="69"/>
      <c r="D118" s="69"/>
      <c r="E118" s="350" t="s">
        <v>116</v>
      </c>
      <c r="F118" s="350"/>
    </row>
    <row r="119" spans="1:6" ht="15.6" x14ac:dyDescent="0.3">
      <c r="A119" s="66"/>
    </row>
    <row r="120" spans="1:6" x14ac:dyDescent="0.3">
      <c r="A120" s="101" t="s">
        <v>197</v>
      </c>
    </row>
    <row r="121" spans="1:6" x14ac:dyDescent="0.3">
      <c r="A121" s="101" t="s">
        <v>198</v>
      </c>
    </row>
    <row r="122" spans="1:6" x14ac:dyDescent="0.3">
      <c r="A122" s="101" t="s">
        <v>199</v>
      </c>
    </row>
    <row r="124" spans="1:6" ht="15.6" x14ac:dyDescent="0.3">
      <c r="A124" s="66"/>
    </row>
  </sheetData>
  <mergeCells count="102">
    <mergeCell ref="A101:K101"/>
    <mergeCell ref="B107:B108"/>
    <mergeCell ref="C107:C108"/>
    <mergeCell ref="E80:E81"/>
    <mergeCell ref="F80:F81"/>
    <mergeCell ref="G80:G81"/>
    <mergeCell ref="H80:H81"/>
    <mergeCell ref="I80:I81"/>
    <mergeCell ref="A96:K96"/>
    <mergeCell ref="H85:H86"/>
    <mergeCell ref="I85:I86"/>
    <mergeCell ref="J85:J86"/>
    <mergeCell ref="K85:K86"/>
    <mergeCell ref="B85:B86"/>
    <mergeCell ref="C85:C86"/>
    <mergeCell ref="D85:D86"/>
    <mergeCell ref="E85:E86"/>
    <mergeCell ref="F85:F86"/>
    <mergeCell ref="J80:J81"/>
    <mergeCell ref="K80:K81"/>
    <mergeCell ref="A90:K90"/>
    <mergeCell ref="A91:K91"/>
    <mergeCell ref="A100:K100"/>
    <mergeCell ref="K42:K43"/>
    <mergeCell ref="A48:K48"/>
    <mergeCell ref="B55:B56"/>
    <mergeCell ref="C55:C56"/>
    <mergeCell ref="D55:D56"/>
    <mergeCell ref="E55:E56"/>
    <mergeCell ref="F55:F56"/>
    <mergeCell ref="G55:G56"/>
    <mergeCell ref="A65:K65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H55:H56"/>
    <mergeCell ref="I55:I56"/>
    <mergeCell ref="J55:J56"/>
    <mergeCell ref="K55:K56"/>
    <mergeCell ref="B59:B60"/>
    <mergeCell ref="C59:C60"/>
    <mergeCell ref="A4:K4"/>
    <mergeCell ref="B6:I7"/>
    <mergeCell ref="B9:E9"/>
    <mergeCell ref="A11:K11"/>
    <mergeCell ref="A1:K1"/>
    <mergeCell ref="A2:K2"/>
    <mergeCell ref="A3:K3"/>
    <mergeCell ref="A21:K21"/>
    <mergeCell ref="A12:A18"/>
    <mergeCell ref="B12:B18"/>
    <mergeCell ref="D12:K12"/>
    <mergeCell ref="D13:F13"/>
    <mergeCell ref="G13:G18"/>
    <mergeCell ref="H13:H18"/>
    <mergeCell ref="I13:I18"/>
    <mergeCell ref="J13:K13"/>
    <mergeCell ref="A22:K22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D59:D60"/>
    <mergeCell ref="E59:E60"/>
    <mergeCell ref="F59:F60"/>
    <mergeCell ref="G59:G60"/>
    <mergeCell ref="H59:H60"/>
    <mergeCell ref="I59:I60"/>
    <mergeCell ref="J59:J60"/>
    <mergeCell ref="K59:K60"/>
    <mergeCell ref="G85:G86"/>
    <mergeCell ref="A66:K66"/>
    <mergeCell ref="B80:B81"/>
    <mergeCell ref="C80:C81"/>
    <mergeCell ref="D80:D81"/>
    <mergeCell ref="B115:C115"/>
    <mergeCell ref="E115:F115"/>
    <mergeCell ref="E117:F117"/>
    <mergeCell ref="E118:F118"/>
    <mergeCell ref="I107:I108"/>
    <mergeCell ref="J107:J108"/>
    <mergeCell ref="K107:K108"/>
    <mergeCell ref="A113:A114"/>
    <mergeCell ref="B113:C114"/>
    <mergeCell ref="E113:F114"/>
    <mergeCell ref="D107:D108"/>
    <mergeCell ref="E107:E108"/>
    <mergeCell ref="F107:F108"/>
    <mergeCell ref="G107:G108"/>
    <mergeCell ref="H107:H108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view="pageBreakPreview" topLeftCell="A73" zoomScaleNormal="100" zoomScaleSheetLayoutView="100" workbookViewId="0">
      <selection activeCell="C24" sqref="C24:K31"/>
    </sheetView>
  </sheetViews>
  <sheetFormatPr defaultRowHeight="14.4" x14ac:dyDescent="0.3"/>
  <cols>
    <col min="1" max="1" width="41.6640625" customWidth="1"/>
    <col min="2" max="9" width="12.109375" customWidth="1"/>
    <col min="10" max="11" width="15.88671875" customWidth="1"/>
  </cols>
  <sheetData>
    <row r="1" spans="1:11" x14ac:dyDescent="0.3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3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.6" x14ac:dyDescent="0.3">
      <c r="A4" s="1"/>
    </row>
    <row r="5" spans="1:11" ht="16.8" x14ac:dyDescent="0.3">
      <c r="A5" s="276" t="s">
        <v>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.6" x14ac:dyDescent="0.3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</row>
    <row r="7" spans="1:11" ht="15.6" x14ac:dyDescent="0.3">
      <c r="A7" s="271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1" ht="15.6" x14ac:dyDescent="0.3">
      <c r="A8" s="271" t="s">
        <v>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.6" x14ac:dyDescent="0.3">
      <c r="A9" s="271" t="s">
        <v>7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5.6" x14ac:dyDescent="0.3">
      <c r="A10" s="2"/>
    </row>
    <row r="11" spans="1:11" ht="15.6" x14ac:dyDescent="0.3">
      <c r="A11" s="32" t="s">
        <v>8</v>
      </c>
      <c r="B11" s="32"/>
    </row>
    <row r="12" spans="1:11" ht="62.4" x14ac:dyDescent="0.3">
      <c r="A12" s="32" t="s">
        <v>9</v>
      </c>
      <c r="B12" s="361" t="s">
        <v>200</v>
      </c>
      <c r="C12" s="361"/>
      <c r="D12" s="361"/>
      <c r="E12" s="361"/>
      <c r="F12" s="361"/>
      <c r="G12" s="361"/>
      <c r="H12" s="361"/>
      <c r="I12" s="361"/>
      <c r="J12" s="361"/>
      <c r="K12" s="26"/>
    </row>
    <row r="13" spans="1:11" ht="15.6" x14ac:dyDescent="0.3">
      <c r="A13" s="32"/>
      <c r="B13" s="4"/>
      <c r="K13" s="26"/>
    </row>
    <row r="14" spans="1:11" ht="18" x14ac:dyDescent="0.3">
      <c r="A14" s="32" t="s">
        <v>10</v>
      </c>
      <c r="B14" s="361" t="s">
        <v>168</v>
      </c>
      <c r="C14" s="361"/>
      <c r="D14" s="361"/>
      <c r="E14" s="361"/>
      <c r="F14" s="361"/>
      <c r="G14" s="361"/>
      <c r="H14" s="361"/>
      <c r="I14" s="361"/>
      <c r="J14" s="361"/>
      <c r="K14" s="26"/>
    </row>
    <row r="15" spans="1:11" ht="15.6" x14ac:dyDescent="0.3">
      <c r="A15" s="2"/>
      <c r="K15" s="26"/>
    </row>
    <row r="16" spans="1:11" ht="16.2" thickBot="1" x14ac:dyDescent="0.35">
      <c r="A16" s="277" t="s">
        <v>11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15" thickBot="1" x14ac:dyDescent="0.35">
      <c r="A17" s="264" t="s">
        <v>12</v>
      </c>
      <c r="B17" s="264" t="s">
        <v>13</v>
      </c>
      <c r="C17" s="5" t="s">
        <v>14</v>
      </c>
      <c r="D17" s="268" t="s">
        <v>16</v>
      </c>
      <c r="E17" s="269"/>
      <c r="F17" s="269"/>
      <c r="G17" s="269"/>
      <c r="H17" s="269"/>
      <c r="I17" s="269"/>
      <c r="J17" s="269"/>
      <c r="K17" s="270"/>
    </row>
    <row r="18" spans="1:11" ht="26.4" customHeight="1" thickBot="1" x14ac:dyDescent="0.35">
      <c r="A18" s="278"/>
      <c r="B18" s="278"/>
      <c r="C18" s="6" t="s">
        <v>15</v>
      </c>
      <c r="D18" s="268" t="s">
        <v>17</v>
      </c>
      <c r="E18" s="269"/>
      <c r="F18" s="270"/>
      <c r="G18" s="264" t="s">
        <v>18</v>
      </c>
      <c r="H18" s="264" t="s">
        <v>19</v>
      </c>
      <c r="I18" s="264" t="s">
        <v>20</v>
      </c>
      <c r="J18" s="268" t="s">
        <v>21</v>
      </c>
      <c r="K18" s="270"/>
    </row>
    <row r="19" spans="1:11" ht="93" thickBot="1" x14ac:dyDescent="0.35">
      <c r="A19" s="265"/>
      <c r="B19" s="265"/>
      <c r="C19" s="7"/>
      <c r="D19" s="8" t="s">
        <v>22</v>
      </c>
      <c r="E19" s="8" t="s">
        <v>23</v>
      </c>
      <c r="F19" s="8" t="s">
        <v>274</v>
      </c>
      <c r="G19" s="265"/>
      <c r="H19" s="265"/>
      <c r="I19" s="265"/>
      <c r="J19" s="8" t="s">
        <v>275</v>
      </c>
      <c r="K19" s="8" t="s">
        <v>26</v>
      </c>
    </row>
    <row r="20" spans="1:11" ht="15" thickBot="1" x14ac:dyDescent="0.35">
      <c r="A20" s="3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x14ac:dyDescent="0.3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15" thickBot="1" x14ac:dyDescent="0.35">
      <c r="A22" s="282" t="s">
        <v>28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4"/>
    </row>
    <row r="23" spans="1:11" ht="53.4" thickBot="1" x14ac:dyDescent="0.35">
      <c r="A23" s="10" t="s">
        <v>29</v>
      </c>
      <c r="B23" s="8">
        <v>101</v>
      </c>
      <c r="C23" s="35">
        <v>5</v>
      </c>
      <c r="D23" s="35"/>
      <c r="E23" s="35"/>
      <c r="F23" s="35"/>
      <c r="G23" s="35"/>
      <c r="H23" s="35"/>
      <c r="I23" s="35"/>
      <c r="J23" s="35"/>
      <c r="K23" s="35">
        <v>5</v>
      </c>
    </row>
    <row r="24" spans="1:11" ht="40.200000000000003" thickBot="1" x14ac:dyDescent="0.35">
      <c r="A24" s="10" t="s">
        <v>277</v>
      </c>
      <c r="B24" s="8">
        <v>102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40.200000000000003" thickBot="1" x14ac:dyDescent="0.35">
      <c r="A25" s="10" t="s">
        <v>278</v>
      </c>
      <c r="B25" s="8">
        <v>103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53.4" thickBot="1" x14ac:dyDescent="0.35">
      <c r="A26" s="10" t="s">
        <v>279</v>
      </c>
      <c r="B26" s="8">
        <v>104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66.599999999999994" thickBot="1" x14ac:dyDescent="0.35">
      <c r="A27" s="10" t="s">
        <v>280</v>
      </c>
      <c r="B27" s="8">
        <v>105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53.4" thickBot="1" x14ac:dyDescent="0.35">
      <c r="A28" s="10" t="s">
        <v>34</v>
      </c>
      <c r="B28" s="8">
        <v>106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7" thickBot="1" x14ac:dyDescent="0.35">
      <c r="A29" s="10" t="s">
        <v>281</v>
      </c>
      <c r="B29" s="8">
        <v>107</v>
      </c>
      <c r="C29" s="11"/>
      <c r="D29" s="35"/>
      <c r="E29" s="35"/>
      <c r="F29" s="35"/>
      <c r="G29" s="35"/>
      <c r="H29" s="35"/>
      <c r="I29" s="35"/>
      <c r="J29" s="35"/>
      <c r="K29" s="35"/>
    </row>
    <row r="30" spans="1:11" ht="27" thickBot="1" x14ac:dyDescent="0.35">
      <c r="A30" s="10" t="s">
        <v>282</v>
      </c>
      <c r="B30" s="8">
        <v>108</v>
      </c>
      <c r="C30" s="11"/>
      <c r="D30" s="35"/>
      <c r="E30" s="35"/>
      <c r="F30" s="35"/>
      <c r="G30" s="35"/>
      <c r="H30" s="35"/>
      <c r="I30" s="35"/>
      <c r="J30" s="35"/>
      <c r="K30" s="35"/>
    </row>
    <row r="31" spans="1:11" ht="40.200000000000003" thickBot="1" x14ac:dyDescent="0.35">
      <c r="A31" s="10" t="s">
        <v>283</v>
      </c>
      <c r="B31" s="8">
        <v>109</v>
      </c>
      <c r="C31" s="11"/>
      <c r="D31" s="35"/>
      <c r="E31" s="35"/>
      <c r="F31" s="35"/>
      <c r="G31" s="35"/>
      <c r="H31" s="35"/>
      <c r="I31" s="35"/>
      <c r="J31" s="35"/>
      <c r="K31" s="35"/>
    </row>
    <row r="32" spans="1:11" ht="27" thickBot="1" x14ac:dyDescent="0.35">
      <c r="A32" s="10" t="s">
        <v>284</v>
      </c>
      <c r="B32" s="8">
        <v>110</v>
      </c>
      <c r="C32" s="35">
        <v>5</v>
      </c>
      <c r="D32" s="35"/>
      <c r="E32" s="35"/>
      <c r="F32" s="35"/>
      <c r="G32" s="35"/>
      <c r="H32" s="35"/>
      <c r="I32" s="35"/>
      <c r="J32" s="35"/>
      <c r="K32" s="35">
        <v>5</v>
      </c>
    </row>
    <row r="33" spans="1:11" ht="53.4" thickBot="1" x14ac:dyDescent="0.35">
      <c r="A33" s="10" t="s">
        <v>285</v>
      </c>
      <c r="B33" s="8">
        <v>111</v>
      </c>
      <c r="C33" s="35"/>
      <c r="D33" s="35"/>
      <c r="E33" s="35"/>
      <c r="F33" s="35"/>
      <c r="G33" s="35"/>
      <c r="H33" s="35"/>
      <c r="I33" s="35"/>
      <c r="J33" s="35">
        <v>0</v>
      </c>
      <c r="K33" s="35">
        <v>0</v>
      </c>
    </row>
    <row r="34" spans="1:11" ht="40.200000000000003" thickBot="1" x14ac:dyDescent="0.35">
      <c r="A34" s="10" t="s">
        <v>286</v>
      </c>
      <c r="B34" s="8">
        <v>112</v>
      </c>
      <c r="C34" s="35"/>
      <c r="D34" s="35"/>
      <c r="E34" s="35"/>
      <c r="F34" s="35"/>
      <c r="G34" s="35"/>
      <c r="H34" s="35">
        <v>0</v>
      </c>
      <c r="I34" s="35">
        <v>0</v>
      </c>
      <c r="J34" s="35">
        <v>0</v>
      </c>
      <c r="K34" s="35">
        <v>0</v>
      </c>
    </row>
    <row r="35" spans="1:11" ht="40.200000000000003" thickBot="1" x14ac:dyDescent="0.35">
      <c r="A35" s="10" t="s">
        <v>287</v>
      </c>
      <c r="B35" s="8">
        <v>113</v>
      </c>
      <c r="C35" s="35"/>
      <c r="D35" s="35"/>
      <c r="E35" s="35"/>
      <c r="F35" s="35"/>
      <c r="G35" s="35"/>
      <c r="H35" s="35">
        <v>0</v>
      </c>
      <c r="I35" s="35">
        <v>0</v>
      </c>
      <c r="J35" s="35">
        <v>0</v>
      </c>
      <c r="K35" s="35">
        <v>0</v>
      </c>
    </row>
    <row r="36" spans="1:11" ht="40.200000000000003" thickBot="1" x14ac:dyDescent="0.35">
      <c r="A36" s="10" t="s">
        <v>288</v>
      </c>
      <c r="B36" s="8">
        <v>114</v>
      </c>
      <c r="C36" s="35">
        <v>5</v>
      </c>
      <c r="D36" s="35"/>
      <c r="E36" s="35"/>
      <c r="F36" s="35"/>
      <c r="G36" s="35"/>
      <c r="H36" s="35"/>
      <c r="I36" s="35"/>
      <c r="J36" s="35"/>
      <c r="K36" s="35">
        <v>5</v>
      </c>
    </row>
    <row r="37" spans="1:11" x14ac:dyDescent="0.3">
      <c r="A37" s="12" t="s">
        <v>289</v>
      </c>
      <c r="B37" s="264">
        <v>115</v>
      </c>
      <c r="C37" s="262"/>
      <c r="D37" s="262"/>
      <c r="E37" s="262"/>
      <c r="F37" s="262"/>
      <c r="G37" s="262"/>
      <c r="H37" s="262"/>
      <c r="I37" s="262"/>
      <c r="J37" s="262"/>
      <c r="K37" s="262"/>
    </row>
    <row r="38" spans="1:11" ht="15" thickBot="1" x14ac:dyDescent="0.35">
      <c r="A38" s="13" t="s">
        <v>44</v>
      </c>
      <c r="B38" s="265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1:11" ht="15" thickBot="1" x14ac:dyDescent="0.35">
      <c r="A39" s="10" t="s">
        <v>45</v>
      </c>
      <c r="B39" s="8">
        <v>116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 thickBot="1" x14ac:dyDescent="0.35">
      <c r="A40" s="10" t="s">
        <v>46</v>
      </c>
      <c r="B40" s="8">
        <v>121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 thickBot="1" x14ac:dyDescent="0.35">
      <c r="A41" s="10" t="s">
        <v>47</v>
      </c>
      <c r="B41" s="8">
        <v>122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3">
      <c r="A42" s="12" t="s">
        <v>48</v>
      </c>
      <c r="B42" s="264">
        <v>123</v>
      </c>
      <c r="C42" s="262"/>
      <c r="D42" s="262"/>
      <c r="E42" s="262"/>
      <c r="F42" s="262"/>
      <c r="G42" s="262"/>
      <c r="H42" s="262"/>
      <c r="I42" s="262"/>
      <c r="J42" s="262"/>
      <c r="K42" s="262"/>
    </row>
    <row r="43" spans="1:11" ht="15" thickBot="1" x14ac:dyDescent="0.35">
      <c r="A43" s="13" t="s">
        <v>49</v>
      </c>
      <c r="B43" s="265"/>
      <c r="C43" s="263"/>
      <c r="D43" s="263"/>
      <c r="E43" s="263"/>
      <c r="F43" s="263"/>
      <c r="G43" s="263"/>
      <c r="H43" s="263"/>
      <c r="I43" s="263"/>
      <c r="J43" s="263"/>
      <c r="K43" s="263"/>
    </row>
    <row r="44" spans="1:11" ht="27" thickBot="1" x14ac:dyDescent="0.35">
      <c r="A44" s="13" t="s">
        <v>50</v>
      </c>
      <c r="B44" s="8">
        <v>124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40.200000000000003" thickBot="1" x14ac:dyDescent="0.35">
      <c r="A45" s="13" t="s">
        <v>51</v>
      </c>
      <c r="B45" s="8">
        <v>125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5" thickBot="1" x14ac:dyDescent="0.35">
      <c r="A46" s="10" t="s">
        <v>52</v>
      </c>
      <c r="B46" s="8">
        <v>126</v>
      </c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40.200000000000003" thickBot="1" x14ac:dyDescent="0.35">
      <c r="A47" s="10" t="s">
        <v>290</v>
      </c>
      <c r="B47" s="8">
        <v>127</v>
      </c>
      <c r="C47" s="35"/>
      <c r="D47" s="35"/>
      <c r="E47" s="35"/>
      <c r="F47" s="35"/>
      <c r="G47" s="35"/>
      <c r="H47" s="35"/>
      <c r="I47" s="35"/>
      <c r="J47" s="35">
        <v>0</v>
      </c>
      <c r="K47" s="35">
        <v>0</v>
      </c>
    </row>
    <row r="48" spans="1:11" ht="15" thickBot="1" x14ac:dyDescent="0.35">
      <c r="A48" s="285" t="s">
        <v>291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7"/>
    </row>
    <row r="49" spans="1:11" ht="15" thickBot="1" x14ac:dyDescent="0.35">
      <c r="A49" s="10" t="s">
        <v>292</v>
      </c>
      <c r="B49" s="8">
        <v>201</v>
      </c>
      <c r="C49" s="35"/>
      <c r="D49" s="35"/>
      <c r="E49" s="35"/>
      <c r="F49" s="35"/>
      <c r="G49" s="35"/>
      <c r="H49" s="35"/>
      <c r="I49" s="35"/>
      <c r="J49" s="35">
        <v>0</v>
      </c>
      <c r="K49" s="35">
        <v>0</v>
      </c>
    </row>
    <row r="50" spans="1:11" ht="53.4" thickBot="1" x14ac:dyDescent="0.35">
      <c r="A50" s="13" t="s">
        <v>293</v>
      </c>
      <c r="B50" s="8">
        <v>202</v>
      </c>
      <c r="C50" s="35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53.4" thickBot="1" x14ac:dyDescent="0.35">
      <c r="A51" s="13" t="s">
        <v>294</v>
      </c>
      <c r="B51" s="8">
        <v>203</v>
      </c>
      <c r="C51" s="35"/>
      <c r="D51" s="35"/>
      <c r="E51" s="35"/>
      <c r="F51" s="35"/>
      <c r="G51" s="35"/>
      <c r="H51" s="35"/>
      <c r="I51" s="35"/>
      <c r="J51" s="35">
        <v>0</v>
      </c>
      <c r="K51" s="35">
        <v>0</v>
      </c>
    </row>
    <row r="52" spans="1:11" ht="27" thickBot="1" x14ac:dyDescent="0.35">
      <c r="A52" s="13" t="s">
        <v>295</v>
      </c>
      <c r="B52" s="8">
        <v>204</v>
      </c>
      <c r="C52" s="35"/>
      <c r="D52" s="35"/>
      <c r="E52" s="35"/>
      <c r="F52" s="35"/>
      <c r="G52" s="35"/>
      <c r="H52" s="35">
        <v>0</v>
      </c>
      <c r="I52" s="35">
        <v>0</v>
      </c>
      <c r="J52" s="35">
        <v>0</v>
      </c>
      <c r="K52" s="35">
        <v>0</v>
      </c>
    </row>
    <row r="53" spans="1:11" ht="40.200000000000003" thickBot="1" x14ac:dyDescent="0.35">
      <c r="A53" s="13" t="s">
        <v>296</v>
      </c>
      <c r="B53" s="8">
        <v>205</v>
      </c>
      <c r="C53" s="35"/>
      <c r="D53" s="35"/>
      <c r="E53" s="35"/>
      <c r="F53" s="35"/>
      <c r="G53" s="35"/>
      <c r="H53" s="35">
        <v>0</v>
      </c>
      <c r="I53" s="35">
        <v>0</v>
      </c>
      <c r="J53" s="35">
        <v>0</v>
      </c>
      <c r="K53" s="35">
        <v>0</v>
      </c>
    </row>
    <row r="54" spans="1:11" ht="27" thickBot="1" x14ac:dyDescent="0.35">
      <c r="A54" s="13" t="s">
        <v>297</v>
      </c>
      <c r="B54" s="8">
        <v>206</v>
      </c>
      <c r="C54" s="35"/>
      <c r="D54" s="35"/>
      <c r="E54" s="35"/>
      <c r="F54" s="35"/>
      <c r="G54" s="35"/>
      <c r="H54" s="35"/>
      <c r="I54" s="35"/>
      <c r="J54" s="35">
        <v>0</v>
      </c>
      <c r="K54" s="35">
        <v>0</v>
      </c>
    </row>
    <row r="55" spans="1:11" x14ac:dyDescent="0.3">
      <c r="A55" s="12" t="s">
        <v>298</v>
      </c>
      <c r="B55" s="264">
        <v>207</v>
      </c>
      <c r="C55" s="262"/>
      <c r="D55" s="262"/>
      <c r="E55" s="262"/>
      <c r="F55" s="262"/>
      <c r="G55" s="262"/>
      <c r="H55" s="262"/>
      <c r="I55" s="262"/>
      <c r="J55" s="262">
        <v>0</v>
      </c>
      <c r="K55" s="262">
        <v>0</v>
      </c>
    </row>
    <row r="56" spans="1:11" ht="15" thickBot="1" x14ac:dyDescent="0.35">
      <c r="A56" s="13" t="s">
        <v>62</v>
      </c>
      <c r="B56" s="265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5" thickBot="1" x14ac:dyDescent="0.35">
      <c r="A57" s="10" t="s">
        <v>63</v>
      </c>
      <c r="B57" s="8">
        <v>208</v>
      </c>
      <c r="C57" s="35"/>
      <c r="D57" s="35"/>
      <c r="E57" s="35"/>
      <c r="F57" s="35"/>
      <c r="G57" s="35"/>
      <c r="H57" s="35"/>
      <c r="I57" s="35"/>
      <c r="J57" s="35">
        <v>0</v>
      </c>
      <c r="K57" s="35">
        <v>0</v>
      </c>
    </row>
    <row r="58" spans="1:11" ht="40.200000000000003" thickBot="1" x14ac:dyDescent="0.35">
      <c r="A58" s="10" t="s">
        <v>64</v>
      </c>
      <c r="B58" s="8">
        <v>209</v>
      </c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</row>
    <row r="59" spans="1:11" x14ac:dyDescent="0.3">
      <c r="A59" s="12" t="s">
        <v>65</v>
      </c>
      <c r="B59" s="264" t="s">
        <v>67</v>
      </c>
      <c r="C59" s="262"/>
      <c r="D59" s="262"/>
      <c r="E59" s="262"/>
      <c r="F59" s="262"/>
      <c r="G59" s="262"/>
      <c r="H59" s="262"/>
      <c r="I59" s="262"/>
      <c r="J59" s="262">
        <v>0</v>
      </c>
      <c r="K59" s="262">
        <v>0</v>
      </c>
    </row>
    <row r="60" spans="1:11" ht="27" thickBot="1" x14ac:dyDescent="0.35">
      <c r="A60" s="13" t="s">
        <v>66</v>
      </c>
      <c r="B60" s="265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5" thickBot="1" x14ac:dyDescent="0.35">
      <c r="A61" s="10" t="s">
        <v>68</v>
      </c>
      <c r="B61" s="8">
        <v>211</v>
      </c>
      <c r="C61" s="35"/>
      <c r="D61" s="35"/>
      <c r="E61" s="35"/>
      <c r="F61" s="35"/>
      <c r="G61" s="35"/>
      <c r="H61" s="35"/>
      <c r="I61" s="35"/>
      <c r="J61" s="35">
        <v>0</v>
      </c>
      <c r="K61" s="35">
        <v>0</v>
      </c>
    </row>
    <row r="62" spans="1:11" ht="27" thickBot="1" x14ac:dyDescent="0.35">
      <c r="A62" s="13" t="s">
        <v>69</v>
      </c>
      <c r="B62" s="8" t="s">
        <v>70</v>
      </c>
      <c r="C62" s="35"/>
      <c r="D62" s="35"/>
      <c r="E62" s="35"/>
      <c r="F62" s="35"/>
      <c r="G62" s="35"/>
      <c r="H62" s="35"/>
      <c r="I62" s="35"/>
      <c r="J62" s="35">
        <v>0</v>
      </c>
      <c r="K62" s="35">
        <v>0</v>
      </c>
    </row>
    <row r="63" spans="1:11" ht="27" thickBot="1" x14ac:dyDescent="0.35">
      <c r="A63" s="10" t="s">
        <v>71</v>
      </c>
      <c r="B63" s="8">
        <v>213</v>
      </c>
      <c r="C63" s="35"/>
      <c r="D63" s="35"/>
      <c r="E63" s="35"/>
      <c r="F63" s="35"/>
      <c r="G63" s="35"/>
      <c r="H63" s="35"/>
      <c r="I63" s="35"/>
      <c r="J63" s="35">
        <v>0</v>
      </c>
      <c r="K63" s="35">
        <v>0</v>
      </c>
    </row>
    <row r="64" spans="1:11" ht="27" thickBot="1" x14ac:dyDescent="0.35">
      <c r="A64" s="10" t="s">
        <v>72</v>
      </c>
      <c r="B64" s="8">
        <v>214</v>
      </c>
      <c r="C64" s="14"/>
      <c r="D64" s="35"/>
      <c r="E64" s="35"/>
      <c r="F64" s="35"/>
      <c r="G64" s="35"/>
      <c r="H64" s="35"/>
      <c r="I64" s="35"/>
      <c r="J64" s="35">
        <v>0</v>
      </c>
      <c r="K64" s="35">
        <v>0</v>
      </c>
    </row>
    <row r="65" spans="1:11" x14ac:dyDescent="0.3">
      <c r="A65" s="279" t="s">
        <v>299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1"/>
    </row>
    <row r="66" spans="1:11" ht="15" thickBot="1" x14ac:dyDescent="0.35">
      <c r="A66" s="282" t="s">
        <v>74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4"/>
    </row>
    <row r="67" spans="1:11" ht="27" thickBot="1" x14ac:dyDescent="0.35">
      <c r="A67" s="10" t="s">
        <v>75</v>
      </c>
      <c r="B67" s="8">
        <v>301</v>
      </c>
      <c r="C67" s="35">
        <v>41.3</v>
      </c>
      <c r="D67" s="35"/>
      <c r="E67" s="35"/>
      <c r="F67" s="35"/>
      <c r="G67" s="35"/>
      <c r="H67" s="35"/>
      <c r="I67" s="35"/>
      <c r="J67" s="35"/>
      <c r="K67" s="35">
        <v>41.3</v>
      </c>
    </row>
    <row r="68" spans="1:11" ht="53.4" thickBot="1" x14ac:dyDescent="0.35">
      <c r="A68" s="10" t="s">
        <v>300</v>
      </c>
      <c r="B68" s="8">
        <v>302</v>
      </c>
      <c r="C68" s="35"/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53.4" thickBot="1" x14ac:dyDescent="0.35">
      <c r="A69" s="10" t="s">
        <v>301</v>
      </c>
      <c r="B69" s="8">
        <v>303</v>
      </c>
      <c r="C69" s="35"/>
      <c r="D69" s="35"/>
      <c r="E69" s="35"/>
      <c r="F69" s="35"/>
      <c r="G69" s="35"/>
      <c r="H69" s="35"/>
      <c r="I69" s="35"/>
      <c r="J69" s="35">
        <v>0</v>
      </c>
      <c r="K69" s="35">
        <v>0</v>
      </c>
    </row>
    <row r="70" spans="1:11" ht="66.599999999999994" thickBot="1" x14ac:dyDescent="0.35">
      <c r="A70" s="10" t="s">
        <v>302</v>
      </c>
      <c r="B70" s="8">
        <v>304</v>
      </c>
      <c r="C70" s="35"/>
      <c r="D70" s="35"/>
      <c r="E70" s="35"/>
      <c r="F70" s="35"/>
      <c r="G70" s="35"/>
      <c r="H70" s="35"/>
      <c r="I70" s="35"/>
      <c r="J70" s="35">
        <v>0</v>
      </c>
      <c r="K70" s="35">
        <v>0</v>
      </c>
    </row>
    <row r="71" spans="1:11" ht="53.4" thickBot="1" x14ac:dyDescent="0.35">
      <c r="A71" s="10" t="s">
        <v>303</v>
      </c>
      <c r="B71" s="8">
        <v>305</v>
      </c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53.4" thickBot="1" x14ac:dyDescent="0.35">
      <c r="A72" s="10" t="s">
        <v>80</v>
      </c>
      <c r="B72" s="8">
        <v>306</v>
      </c>
      <c r="C72" s="35"/>
      <c r="D72" s="35"/>
      <c r="E72" s="35"/>
      <c r="F72" s="35"/>
      <c r="G72" s="35"/>
      <c r="H72" s="35"/>
      <c r="I72" s="35"/>
      <c r="J72" s="35">
        <v>0</v>
      </c>
      <c r="K72" s="35">
        <v>0</v>
      </c>
    </row>
    <row r="73" spans="1:11" ht="40.200000000000003" thickBot="1" x14ac:dyDescent="0.35">
      <c r="A73" s="10" t="s">
        <v>304</v>
      </c>
      <c r="B73" s="8">
        <v>307</v>
      </c>
      <c r="C73" s="35"/>
      <c r="D73" s="35"/>
      <c r="E73" s="35"/>
      <c r="F73" s="35"/>
      <c r="G73" s="35"/>
      <c r="H73" s="35">
        <v>0</v>
      </c>
      <c r="I73" s="35">
        <v>0</v>
      </c>
      <c r="J73" s="35">
        <v>0</v>
      </c>
      <c r="K73" s="35">
        <v>0</v>
      </c>
    </row>
    <row r="74" spans="1:11" ht="40.200000000000003" thickBot="1" x14ac:dyDescent="0.35">
      <c r="A74" s="10" t="s">
        <v>305</v>
      </c>
      <c r="B74" s="8">
        <v>308</v>
      </c>
      <c r="C74" s="15"/>
      <c r="D74" s="35"/>
      <c r="E74" s="35"/>
      <c r="F74" s="35"/>
      <c r="G74" s="35"/>
      <c r="H74" s="35">
        <v>0</v>
      </c>
      <c r="I74" s="35">
        <v>0</v>
      </c>
      <c r="J74" s="35">
        <v>0</v>
      </c>
      <c r="K74" s="35">
        <v>0</v>
      </c>
    </row>
    <row r="75" spans="1:11" ht="27" thickBot="1" x14ac:dyDescent="0.35">
      <c r="A75" s="10" t="s">
        <v>306</v>
      </c>
      <c r="B75" s="8">
        <v>309</v>
      </c>
      <c r="C75" s="35">
        <v>41.3</v>
      </c>
      <c r="D75" s="35"/>
      <c r="E75" s="35"/>
      <c r="F75" s="35"/>
      <c r="G75" s="35"/>
      <c r="H75" s="35"/>
      <c r="I75" s="35"/>
      <c r="J75" s="35"/>
      <c r="K75" s="35">
        <v>41.3</v>
      </c>
    </row>
    <row r="76" spans="1:11" ht="53.4" thickBot="1" x14ac:dyDescent="0.35">
      <c r="A76" s="10" t="s">
        <v>307</v>
      </c>
      <c r="B76" s="8">
        <v>310</v>
      </c>
      <c r="C76" s="35"/>
      <c r="D76" s="35"/>
      <c r="E76" s="35"/>
      <c r="F76" s="35"/>
      <c r="G76" s="35"/>
      <c r="H76" s="35"/>
      <c r="I76" s="35"/>
      <c r="J76" s="35">
        <v>0</v>
      </c>
      <c r="K76" s="35">
        <v>0</v>
      </c>
    </row>
    <row r="77" spans="1:11" ht="40.200000000000003" thickBot="1" x14ac:dyDescent="0.35">
      <c r="A77" s="10" t="s">
        <v>308</v>
      </c>
      <c r="B77" s="8">
        <v>311</v>
      </c>
      <c r="C77" s="35"/>
      <c r="D77" s="35"/>
      <c r="E77" s="35"/>
      <c r="F77" s="35"/>
      <c r="G77" s="35"/>
      <c r="H77" s="35">
        <v>0</v>
      </c>
      <c r="I77" s="35">
        <v>0</v>
      </c>
      <c r="J77" s="35">
        <v>0</v>
      </c>
      <c r="K77" s="35">
        <v>0</v>
      </c>
    </row>
    <row r="78" spans="1:11" ht="40.200000000000003" thickBot="1" x14ac:dyDescent="0.35">
      <c r="A78" s="10" t="s">
        <v>309</v>
      </c>
      <c r="B78" s="8">
        <v>312</v>
      </c>
      <c r="C78" s="35"/>
      <c r="D78" s="35"/>
      <c r="E78" s="35"/>
      <c r="F78" s="35"/>
      <c r="G78" s="35"/>
      <c r="H78" s="35">
        <v>0</v>
      </c>
      <c r="I78" s="35">
        <v>0</v>
      </c>
      <c r="J78" s="35">
        <v>0</v>
      </c>
      <c r="K78" s="35">
        <v>0</v>
      </c>
    </row>
    <row r="79" spans="1:11" ht="40.200000000000003" thickBot="1" x14ac:dyDescent="0.35">
      <c r="A79" s="10" t="s">
        <v>310</v>
      </c>
      <c r="B79" s="8">
        <v>313</v>
      </c>
      <c r="C79" s="35">
        <v>41.3</v>
      </c>
      <c r="D79" s="35"/>
      <c r="E79" s="35"/>
      <c r="F79" s="35"/>
      <c r="G79" s="35"/>
      <c r="H79" s="35"/>
      <c r="I79" s="35"/>
      <c r="J79" s="35"/>
      <c r="K79" s="35">
        <v>41.3</v>
      </c>
    </row>
    <row r="80" spans="1:11" x14ac:dyDescent="0.3">
      <c r="A80" s="12" t="s">
        <v>289</v>
      </c>
      <c r="B80" s="264">
        <v>314</v>
      </c>
      <c r="C80" s="262"/>
      <c r="D80" s="262"/>
      <c r="E80" s="262"/>
      <c r="F80" s="262"/>
      <c r="G80" s="262"/>
      <c r="H80" s="262"/>
      <c r="I80" s="262"/>
      <c r="J80" s="262"/>
      <c r="K80" s="262"/>
    </row>
    <row r="81" spans="1:11" ht="15" thickBot="1" x14ac:dyDescent="0.35">
      <c r="A81" s="13" t="s">
        <v>44</v>
      </c>
      <c r="B81" s="265"/>
      <c r="C81" s="263"/>
      <c r="D81" s="263"/>
      <c r="E81" s="263"/>
      <c r="F81" s="263"/>
      <c r="G81" s="263"/>
      <c r="H81" s="263"/>
      <c r="I81" s="263"/>
      <c r="J81" s="263"/>
      <c r="K81" s="263"/>
    </row>
    <row r="82" spans="1:11" ht="15" thickBot="1" x14ac:dyDescent="0.35">
      <c r="A82" s="10" t="s">
        <v>88</v>
      </c>
      <c r="B82" s="8">
        <v>315</v>
      </c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27" thickBot="1" x14ac:dyDescent="0.35">
      <c r="A83" s="10" t="s">
        <v>311</v>
      </c>
      <c r="B83" s="8">
        <v>321</v>
      </c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27" thickBot="1" x14ac:dyDescent="0.35">
      <c r="A84" s="10" t="s">
        <v>312</v>
      </c>
      <c r="B84" s="8">
        <v>322</v>
      </c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3">
      <c r="A85" s="12" t="s">
        <v>48</v>
      </c>
      <c r="B85" s="264">
        <v>323</v>
      </c>
      <c r="C85" s="262"/>
      <c r="D85" s="262"/>
      <c r="E85" s="262"/>
      <c r="F85" s="262"/>
      <c r="G85" s="262"/>
      <c r="H85" s="262"/>
      <c r="I85" s="262"/>
      <c r="J85" s="262"/>
      <c r="K85" s="262"/>
    </row>
    <row r="86" spans="1:11" ht="15" thickBot="1" x14ac:dyDescent="0.35">
      <c r="A86" s="13" t="s">
        <v>49</v>
      </c>
      <c r="B86" s="265"/>
      <c r="C86" s="263"/>
      <c r="D86" s="263"/>
      <c r="E86" s="263"/>
      <c r="F86" s="263"/>
      <c r="G86" s="263"/>
      <c r="H86" s="263"/>
      <c r="I86" s="263"/>
      <c r="J86" s="263"/>
      <c r="K86" s="263"/>
    </row>
    <row r="87" spans="1:11" ht="27" thickBot="1" x14ac:dyDescent="0.35">
      <c r="A87" s="13" t="s">
        <v>50</v>
      </c>
      <c r="B87" s="8">
        <v>324</v>
      </c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40.200000000000003" thickBot="1" x14ac:dyDescent="0.35">
      <c r="A88" s="13" t="s">
        <v>51</v>
      </c>
      <c r="B88" s="8">
        <v>325</v>
      </c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5" thickBot="1" x14ac:dyDescent="0.35">
      <c r="A89" s="10" t="s">
        <v>52</v>
      </c>
      <c r="B89" s="8">
        <v>326</v>
      </c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24" customHeight="1" thickBot="1" x14ac:dyDescent="0.35">
      <c r="A90" s="285" t="s">
        <v>313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7"/>
    </row>
    <row r="91" spans="1:11" ht="24" customHeight="1" thickBot="1" x14ac:dyDescent="0.35">
      <c r="A91" s="285" t="s">
        <v>314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7"/>
    </row>
    <row r="92" spans="1:11" ht="66.599999999999994" thickBot="1" x14ac:dyDescent="0.35">
      <c r="A92" s="10" t="s">
        <v>315</v>
      </c>
      <c r="B92" s="8">
        <v>4.101</v>
      </c>
      <c r="C92" s="35"/>
      <c r="D92" s="35"/>
      <c r="E92" s="35"/>
      <c r="F92" s="35"/>
      <c r="G92" s="35"/>
      <c r="H92" s="35"/>
      <c r="I92" s="35"/>
      <c r="J92" s="8">
        <v>0</v>
      </c>
      <c r="K92" s="8">
        <v>0</v>
      </c>
    </row>
    <row r="93" spans="1:11" ht="79.8" thickBot="1" x14ac:dyDescent="0.35">
      <c r="A93" s="10" t="s">
        <v>316</v>
      </c>
      <c r="B93" s="8">
        <v>4.1020000000000003</v>
      </c>
      <c r="C93" s="35"/>
      <c r="D93" s="35"/>
      <c r="E93" s="35"/>
      <c r="F93" s="35"/>
      <c r="G93" s="35"/>
      <c r="H93" s="35"/>
      <c r="I93" s="35"/>
      <c r="J93" s="8">
        <v>0</v>
      </c>
      <c r="K93" s="8">
        <v>0</v>
      </c>
    </row>
    <row r="94" spans="1:11" ht="53.4" thickBot="1" x14ac:dyDescent="0.35">
      <c r="A94" s="10" t="s">
        <v>317</v>
      </c>
      <c r="B94" s="8">
        <v>4.1029999999999998</v>
      </c>
      <c r="C94" s="35"/>
      <c r="D94" s="35"/>
      <c r="E94" s="35"/>
      <c r="F94" s="35"/>
      <c r="G94" s="35"/>
      <c r="H94" s="35"/>
      <c r="I94" s="35"/>
      <c r="J94" s="8">
        <v>0</v>
      </c>
      <c r="K94" s="8">
        <v>0</v>
      </c>
    </row>
    <row r="95" spans="1:11" ht="93" thickBot="1" x14ac:dyDescent="0.35">
      <c r="A95" s="10" t="s">
        <v>318</v>
      </c>
      <c r="B95" s="8">
        <v>4.1040000000000001</v>
      </c>
      <c r="C95" s="35"/>
      <c r="D95" s="35"/>
      <c r="E95" s="35"/>
      <c r="F95" s="35"/>
      <c r="G95" s="35"/>
      <c r="H95" s="35"/>
      <c r="I95" s="35"/>
      <c r="J95" s="8">
        <v>0</v>
      </c>
      <c r="K95" s="8">
        <v>0</v>
      </c>
    </row>
    <row r="96" spans="1:11" ht="15" thickBot="1" x14ac:dyDescent="0.35">
      <c r="A96" s="285" t="s">
        <v>319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1:11" ht="79.8" thickBot="1" x14ac:dyDescent="0.35">
      <c r="A97" s="10" t="s">
        <v>320</v>
      </c>
      <c r="B97" s="8">
        <v>4.2009999999999996</v>
      </c>
      <c r="C97" s="35"/>
      <c r="D97" s="35"/>
      <c r="E97" s="35"/>
      <c r="F97" s="35"/>
      <c r="G97" s="35"/>
      <c r="H97" s="35"/>
      <c r="I97" s="35"/>
      <c r="J97" s="8">
        <v>0</v>
      </c>
      <c r="K97" s="8">
        <v>0</v>
      </c>
    </row>
    <row r="98" spans="1:11" ht="40.200000000000003" thickBot="1" x14ac:dyDescent="0.35">
      <c r="A98" s="10" t="s">
        <v>99</v>
      </c>
      <c r="B98" s="8">
        <v>4.202</v>
      </c>
      <c r="C98" s="35"/>
      <c r="D98" s="35"/>
      <c r="E98" s="35"/>
      <c r="F98" s="35"/>
      <c r="G98" s="35"/>
      <c r="H98" s="35"/>
      <c r="I98" s="35"/>
      <c r="J98" s="8">
        <v>0</v>
      </c>
      <c r="K98" s="8">
        <v>0</v>
      </c>
    </row>
    <row r="99" spans="1:11" ht="53.4" thickBot="1" x14ac:dyDescent="0.35">
      <c r="A99" s="10" t="s">
        <v>321</v>
      </c>
      <c r="B99" s="8">
        <v>4.2030000000000003</v>
      </c>
      <c r="C99" s="35"/>
      <c r="D99" s="35"/>
      <c r="E99" s="35"/>
      <c r="F99" s="35"/>
      <c r="G99" s="35"/>
      <c r="H99" s="35"/>
      <c r="I99" s="35"/>
      <c r="J99" s="8">
        <v>0</v>
      </c>
      <c r="K99" s="8">
        <v>0</v>
      </c>
    </row>
    <row r="100" spans="1:11" x14ac:dyDescent="0.3">
      <c r="A100" s="279" t="s">
        <v>322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1"/>
    </row>
    <row r="101" spans="1:11" ht="15" thickBot="1" x14ac:dyDescent="0.35">
      <c r="A101" s="282" t="s">
        <v>323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1:11" ht="15" thickBot="1" x14ac:dyDescent="0.35">
      <c r="A102" s="10" t="s">
        <v>103</v>
      </c>
      <c r="B102" s="8">
        <v>4.3010000000000002</v>
      </c>
      <c r="C102" s="35"/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43.8" thickBot="1" x14ac:dyDescent="0.35">
      <c r="A103" s="16" t="s">
        <v>104</v>
      </c>
      <c r="B103" s="8">
        <v>4.3019999999999996</v>
      </c>
      <c r="C103" s="35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53.4" thickBot="1" x14ac:dyDescent="0.35">
      <c r="A104" s="10" t="s">
        <v>324</v>
      </c>
      <c r="B104" s="8">
        <v>4.3029999999999999</v>
      </c>
      <c r="C104" s="35"/>
      <c r="D104" s="35"/>
      <c r="E104" s="35"/>
      <c r="F104" s="35"/>
      <c r="G104" s="35"/>
      <c r="H104" s="35"/>
      <c r="I104" s="35"/>
      <c r="J104" s="8">
        <v>0</v>
      </c>
      <c r="K104" s="8">
        <v>0</v>
      </c>
    </row>
    <row r="105" spans="1:11" ht="66.599999999999994" thickBot="1" x14ac:dyDescent="0.35">
      <c r="A105" s="10" t="s">
        <v>325</v>
      </c>
      <c r="B105" s="8">
        <v>4.3040000000000003</v>
      </c>
      <c r="C105" s="35"/>
      <c r="D105" s="35"/>
      <c r="E105" s="35"/>
      <c r="F105" s="35"/>
      <c r="G105" s="35"/>
      <c r="H105" s="35"/>
      <c r="I105" s="35"/>
      <c r="J105" s="8">
        <v>0</v>
      </c>
      <c r="K105" s="8">
        <v>0</v>
      </c>
    </row>
    <row r="106" spans="1:11" ht="53.4" thickBot="1" x14ac:dyDescent="0.35">
      <c r="A106" s="10" t="s">
        <v>326</v>
      </c>
      <c r="B106" s="8">
        <v>4.3049999999999997</v>
      </c>
      <c r="C106" s="35"/>
      <c r="D106" s="35"/>
      <c r="E106" s="35"/>
      <c r="F106" s="35"/>
      <c r="G106" s="35"/>
      <c r="H106" s="35"/>
      <c r="I106" s="35"/>
      <c r="J106" s="8">
        <v>0</v>
      </c>
      <c r="K106" s="8">
        <v>0</v>
      </c>
    </row>
    <row r="107" spans="1:11" x14ac:dyDescent="0.3">
      <c r="A107" s="17" t="s">
        <v>327</v>
      </c>
      <c r="B107" s="264">
        <v>4.306</v>
      </c>
      <c r="C107" s="262"/>
      <c r="D107" s="262"/>
      <c r="E107" s="262"/>
      <c r="F107" s="262"/>
      <c r="G107" s="262"/>
      <c r="H107" s="262"/>
      <c r="I107" s="262"/>
      <c r="J107" s="264">
        <v>0</v>
      </c>
      <c r="K107" s="264">
        <v>0</v>
      </c>
    </row>
    <row r="108" spans="1:11" ht="15" thickBot="1" x14ac:dyDescent="0.35">
      <c r="A108" s="10" t="s">
        <v>109</v>
      </c>
      <c r="B108" s="265"/>
      <c r="C108" s="263"/>
      <c r="D108" s="263"/>
      <c r="E108" s="263"/>
      <c r="F108" s="263"/>
      <c r="G108" s="263"/>
      <c r="H108" s="263"/>
      <c r="I108" s="263"/>
      <c r="J108" s="265"/>
      <c r="K108" s="265"/>
    </row>
    <row r="109" spans="1:11" ht="27" thickBot="1" x14ac:dyDescent="0.35">
      <c r="A109" s="13" t="s">
        <v>110</v>
      </c>
      <c r="B109" s="8">
        <v>4.3070000000000004</v>
      </c>
      <c r="C109" s="35"/>
      <c r="D109" s="35"/>
      <c r="E109" s="35"/>
      <c r="F109" s="35"/>
      <c r="G109" s="35"/>
      <c r="H109" s="35"/>
      <c r="I109" s="35"/>
      <c r="J109" s="8">
        <v>0</v>
      </c>
      <c r="K109" s="8">
        <v>0</v>
      </c>
    </row>
    <row r="110" spans="1:11" ht="79.8" thickBot="1" x14ac:dyDescent="0.35">
      <c r="A110" s="10" t="s">
        <v>328</v>
      </c>
      <c r="B110" s="8">
        <v>4.3079999999999998</v>
      </c>
      <c r="C110" s="35"/>
      <c r="D110" s="35"/>
      <c r="E110" s="35"/>
      <c r="F110" s="35"/>
      <c r="G110" s="35"/>
      <c r="H110" s="35"/>
      <c r="I110" s="35"/>
      <c r="J110" s="8">
        <v>0</v>
      </c>
      <c r="K110" s="8">
        <v>0</v>
      </c>
    </row>
    <row r="111" spans="1:11" ht="79.8" thickBot="1" x14ac:dyDescent="0.35">
      <c r="A111" s="13" t="s">
        <v>329</v>
      </c>
      <c r="B111" s="18">
        <v>4.3090000000000002</v>
      </c>
      <c r="C111" s="18"/>
      <c r="D111" s="18">
        <v>0</v>
      </c>
      <c r="E111" s="18">
        <v>0</v>
      </c>
      <c r="F111" s="18">
        <v>0</v>
      </c>
      <c r="G111" s="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6" x14ac:dyDescent="0.3">
      <c r="A112" s="19"/>
    </row>
    <row r="113" spans="1:9" ht="16.5" customHeight="1" thickBot="1" x14ac:dyDescent="0.35">
      <c r="A113" s="288" t="s">
        <v>113</v>
      </c>
      <c r="B113" s="339" t="s">
        <v>345</v>
      </c>
      <c r="C113" s="339"/>
      <c r="D113" s="339"/>
      <c r="E113" s="339"/>
      <c r="F113" s="339"/>
      <c r="G113" s="339"/>
      <c r="H113" s="339"/>
      <c r="I113" s="30"/>
    </row>
    <row r="114" spans="1:9" x14ac:dyDescent="0.3">
      <c r="A114" s="288"/>
      <c r="B114" s="339"/>
      <c r="C114" s="339"/>
      <c r="D114" s="339"/>
      <c r="E114" s="339"/>
      <c r="F114" s="339"/>
      <c r="G114" s="339"/>
      <c r="H114" s="339"/>
      <c r="I114" s="21" t="s">
        <v>116</v>
      </c>
    </row>
    <row r="115" spans="1:9" ht="15.6" x14ac:dyDescent="0.3">
      <c r="A115" s="32"/>
      <c r="B115" s="21"/>
      <c r="C115" s="21"/>
      <c r="D115" s="21"/>
      <c r="E115" s="21"/>
    </row>
    <row r="116" spans="1:9" ht="15.6" x14ac:dyDescent="0.3">
      <c r="A116" s="19"/>
      <c r="B116" s="21"/>
      <c r="C116" s="21"/>
      <c r="D116" s="21"/>
      <c r="E116" s="21"/>
    </row>
    <row r="117" spans="1:9" ht="15.6" x14ac:dyDescent="0.3">
      <c r="A117" s="1" t="s">
        <v>201</v>
      </c>
      <c r="B117" s="21"/>
      <c r="C117" s="21"/>
      <c r="D117" s="21"/>
      <c r="E117" s="41"/>
    </row>
    <row r="118" spans="1:9" ht="15.6" x14ac:dyDescent="0.3">
      <c r="A118" s="1" t="s">
        <v>202</v>
      </c>
      <c r="B118" s="21"/>
      <c r="C118" s="21"/>
      <c r="D118" s="21"/>
      <c r="E118" s="21"/>
    </row>
    <row r="119" spans="1:9" ht="15.6" x14ac:dyDescent="0.3">
      <c r="A119" s="2" t="s">
        <v>203</v>
      </c>
    </row>
    <row r="121" spans="1:9" ht="15.6" x14ac:dyDescent="0.3">
      <c r="A121" s="19"/>
    </row>
  </sheetData>
  <mergeCells count="101">
    <mergeCell ref="A90:K90"/>
    <mergeCell ref="I107:I108"/>
    <mergeCell ref="J107:J108"/>
    <mergeCell ref="K107:K108"/>
    <mergeCell ref="A113:A114"/>
    <mergeCell ref="A96:K96"/>
    <mergeCell ref="A100:K100"/>
    <mergeCell ref="A101:K101"/>
    <mergeCell ref="B107:B108"/>
    <mergeCell ref="C107:C108"/>
    <mergeCell ref="D107:D108"/>
    <mergeCell ref="E107:E108"/>
    <mergeCell ref="F107:F108"/>
    <mergeCell ref="G107:G108"/>
    <mergeCell ref="H107:H108"/>
    <mergeCell ref="J59:J60"/>
    <mergeCell ref="K59:K60"/>
    <mergeCell ref="A65:K65"/>
    <mergeCell ref="A66:K66"/>
    <mergeCell ref="A91:K91"/>
    <mergeCell ref="H80:H81"/>
    <mergeCell ref="I80:I81"/>
    <mergeCell ref="J80:J81"/>
    <mergeCell ref="K80:K81"/>
    <mergeCell ref="B85:B86"/>
    <mergeCell ref="C85:C86"/>
    <mergeCell ref="D85:D86"/>
    <mergeCell ref="E85:E86"/>
    <mergeCell ref="F85:F86"/>
    <mergeCell ref="G85:G86"/>
    <mergeCell ref="B80:B81"/>
    <mergeCell ref="C80:C81"/>
    <mergeCell ref="D80:D81"/>
    <mergeCell ref="E80:E81"/>
    <mergeCell ref="F80:F81"/>
    <mergeCell ref="H85:H86"/>
    <mergeCell ref="I85:I86"/>
    <mergeCell ref="J85:J86"/>
    <mergeCell ref="K85:K86"/>
    <mergeCell ref="B59:B60"/>
    <mergeCell ref="C59:C60"/>
    <mergeCell ref="D59:D60"/>
    <mergeCell ref="E59:E60"/>
    <mergeCell ref="F59:F60"/>
    <mergeCell ref="G59:G60"/>
    <mergeCell ref="G80:G81"/>
    <mergeCell ref="H59:H60"/>
    <mergeCell ref="I59:I60"/>
    <mergeCell ref="A48:K4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D37:D38"/>
    <mergeCell ref="E37:E38"/>
    <mergeCell ref="F37:F38"/>
    <mergeCell ref="G37:G38"/>
    <mergeCell ref="H37:H38"/>
    <mergeCell ref="I37:I38"/>
    <mergeCell ref="J37:J38"/>
    <mergeCell ref="K37:K38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A7:K7"/>
    <mergeCell ref="B12:J12"/>
    <mergeCell ref="B14:J14"/>
    <mergeCell ref="B113:H114"/>
    <mergeCell ref="A1:K1"/>
    <mergeCell ref="A2:K2"/>
    <mergeCell ref="A3:K3"/>
    <mergeCell ref="A5:K5"/>
    <mergeCell ref="A6:K6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J18:K18"/>
    <mergeCell ref="A21:K21"/>
    <mergeCell ref="A22:K22"/>
    <mergeCell ref="B37:B38"/>
    <mergeCell ref="C37:C38"/>
  </mergeCells>
  <hyperlinks>
    <hyperlink ref="A103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8</vt:i4>
      </vt:variant>
    </vt:vector>
  </HeadingPairs>
  <TitlesOfParts>
    <vt:vector size="35" baseType="lpstr">
      <vt:lpstr>АГ ЧР</vt:lpstr>
      <vt:lpstr>ГК ЧС</vt:lpstr>
      <vt:lpstr>Госветслужба</vt:lpstr>
      <vt:lpstr>Госжилинспекция</vt:lpstr>
      <vt:lpstr>Госкомимущество</vt:lpstr>
      <vt:lpstr>Гостехнадзор</vt:lpstr>
      <vt:lpstr>ГС</vt:lpstr>
      <vt:lpstr>гс по тарифам</vt:lpstr>
      <vt:lpstr>КСП</vt:lpstr>
      <vt:lpstr>мининформ</vt:lpstr>
      <vt:lpstr>минкультуры</vt:lpstr>
      <vt:lpstr>Минобразования</vt:lpstr>
      <vt:lpstr>Минприроды</vt:lpstr>
      <vt:lpstr>Минсельхоз</vt:lpstr>
      <vt:lpstr>минспорта</vt:lpstr>
      <vt:lpstr>минстрой</vt:lpstr>
      <vt:lpstr>минтранс</vt:lpstr>
      <vt:lpstr>Минтруд</vt:lpstr>
      <vt:lpstr>Минфин</vt:lpstr>
      <vt:lpstr>минэк</vt:lpstr>
      <vt:lpstr>минюст</vt:lpstr>
      <vt:lpstr>ЦИК</vt:lpstr>
      <vt:lpstr>Минздрав</vt:lpstr>
      <vt:lpstr>Свод</vt:lpstr>
      <vt:lpstr>БЭ </vt:lpstr>
      <vt:lpstr>Доля</vt:lpstr>
      <vt:lpstr>Ср. кол-во участников</vt:lpstr>
      <vt:lpstr>'БЭ '!Заголовки_для_печати</vt:lpstr>
      <vt:lpstr>Доля!Заголовки_для_печати</vt:lpstr>
      <vt:lpstr>'Ср. кол-во участников'!Заголовки_для_печати</vt:lpstr>
      <vt:lpstr>'БЭ '!Область_печати</vt:lpstr>
      <vt:lpstr>Доля!Область_печати</vt:lpstr>
      <vt:lpstr>Минздрав!Область_печати</vt:lpstr>
      <vt:lpstr>Свод!Область_печати</vt:lpstr>
      <vt:lpstr>'Ср. кол-во участников'!Область_печати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2016-07-05T11:48:46Z</dcterms:modified>
</cp:coreProperties>
</file>