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8" windowWidth="14808" windowHeight="7296" tabRatio="954" activeTab="26"/>
  </bookViews>
  <sheets>
    <sheet name="алат" sheetId="1" r:id="rId1"/>
    <sheet name="алик" sheetId="2" r:id="rId2"/>
    <sheet name="бат" sheetId="3" r:id="rId3"/>
    <sheet name="вур" sheetId="4" r:id="rId4"/>
    <sheet name="ибр" sheetId="5" r:id="rId5"/>
    <sheet name="кан" sheetId="6" r:id="rId6"/>
    <sheet name="коз" sheetId="7" r:id="rId7"/>
    <sheet name="ком" sheetId="8" r:id="rId8"/>
    <sheet name="крар" sheetId="9" r:id="rId9"/>
    <sheet name="крч" sheetId="10" r:id="rId10"/>
    <sheet name="мар" sheetId="11" r:id="rId11"/>
    <sheet name="моргауш" sheetId="12" r:id="rId12"/>
    <sheet name="пор" sheetId="13" r:id="rId13"/>
    <sheet name="урм" sheetId="14" r:id="rId14"/>
    <sheet name="цив" sheetId="15" r:id="rId15"/>
    <sheet name="чеб" sheetId="16" r:id="rId16"/>
    <sheet name="шем" sheetId="17" r:id="rId17"/>
    <sheet name="шум" sheetId="18" r:id="rId18"/>
    <sheet name="ядр" sheetId="19" r:id="rId19"/>
    <sheet name="ял" sheetId="20" r:id="rId20"/>
    <sheet name="янт" sheetId="21" r:id="rId21"/>
    <sheet name="гАла" sheetId="22" r:id="rId22"/>
    <sheet name="гКан" sheetId="23" r:id="rId23"/>
    <sheet name="НЧ" sheetId="24" r:id="rId24"/>
    <sheet name="гЧеб" sheetId="25" r:id="rId25"/>
    <sheet name="гШум" sheetId="26" r:id="rId26"/>
    <sheet name="Свод1" sheetId="27" r:id="rId27"/>
    <sheet name="БЭ" sheetId="28" r:id="rId28"/>
    <sheet name="Доля конк." sheetId="29" r:id="rId29"/>
    <sheet name="Ср.кол.уч" sheetId="30" r:id="rId30"/>
  </sheets>
  <externalReferences>
    <externalReference r:id="rId33"/>
    <externalReference r:id="rId34"/>
  </externalReferences>
  <definedNames>
    <definedName name="_xlnm.Print_Area" localSheetId="0">'алат'!$A$1:$K$136</definedName>
    <definedName name="_xlnm.Print_Area" localSheetId="1">'алик'!$A$1:$K$137</definedName>
    <definedName name="_xlnm.Print_Area" localSheetId="2">'бат'!$A$1:$K$138</definedName>
    <definedName name="_xlnm.Print_Area" localSheetId="27">'БЭ'!$A$1:$F$38</definedName>
    <definedName name="_xlnm.Print_Area" localSheetId="3">'вур'!$A$1:$K$136</definedName>
    <definedName name="_xlnm.Print_Area" localSheetId="21">'гАла'!$A$1:$K$136</definedName>
    <definedName name="_xlnm.Print_Area" localSheetId="22">'гКан'!$A$1:$K$136</definedName>
    <definedName name="_xlnm.Print_Area" localSheetId="24">'гЧеб'!$A$1:$K$141</definedName>
    <definedName name="_xlnm.Print_Area" localSheetId="25">'гШум'!$A$1:$K$136</definedName>
    <definedName name="_xlnm.Print_Area" localSheetId="28">'Доля конк.'!$A$1:$E$34</definedName>
    <definedName name="_xlnm.Print_Area" localSheetId="4">'ибр'!$A$1:$K$136</definedName>
    <definedName name="_xlnm.Print_Area" localSheetId="5">'кан'!$A$1:$K$136</definedName>
    <definedName name="_xlnm.Print_Area" localSheetId="6">'коз'!$A$1:$K$136</definedName>
    <definedName name="_xlnm.Print_Area" localSheetId="7">'ком'!$A$1:$K$132</definedName>
    <definedName name="_xlnm.Print_Area" localSheetId="23">'НЧ'!$A$1:$K$132</definedName>
    <definedName name="_xlnm.Print_Area" localSheetId="26">'Свод1'!$A$1:$K$128</definedName>
    <definedName name="_xlnm.Print_Area" localSheetId="29">'Ср.кол.уч'!$A$1:$E$33</definedName>
    <definedName name="_xlnm.Print_Area" localSheetId="14">'цив'!$A$1:$K$136</definedName>
    <definedName name="_xlnm.Print_Area" localSheetId="15">'чеб'!$A$1:$K$136</definedName>
    <definedName name="_xlnm.Print_Area" localSheetId="16">'шем'!$A$1:$K$136</definedName>
    <definedName name="_xlnm.Print_Area" localSheetId="17">'шум'!$A$1:$K$136</definedName>
    <definedName name="_xlnm.Print_Area" localSheetId="18">'ядр'!$A$1:$K$132</definedName>
    <definedName name="_xlnm.Print_Area" localSheetId="19">'ял'!$A$1:$K$136</definedName>
    <definedName name="_xlnm.Print_Area" localSheetId="20">'янт'!$A$1:$K$136</definedName>
  </definedNames>
  <calcPr fullCalcOnLoad="1"/>
</workbook>
</file>

<file path=xl/sharedStrings.xml><?xml version="1.0" encoding="utf-8"?>
<sst xmlns="http://schemas.openxmlformats.org/spreadsheetml/2006/main" count="4695" uniqueCount="489">
  <si>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</si>
  <si>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</si>
  <si>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</si>
  <si>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</si>
  <si>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</si>
  <si>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</si>
  <si>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</si>
  <si>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</si>
  <si>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</si>
  <si>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</si>
  <si>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</si>
  <si>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</si>
  <si>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</si>
  <si>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</si>
  <si>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</si>
  <si>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</si>
  <si>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</si>
  <si>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</si>
  <si>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</si>
  <si>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</si>
  <si>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</si>
  <si>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</si>
  <si>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</si>
  <si>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</si>
  <si>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</si>
  <si>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</si>
  <si>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</si>
  <si>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</si>
  <si>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</si>
  <si>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</si>
  <si>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</si>
  <si>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</si>
  <si>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</si>
  <si>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</si>
  <si>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</si>
  <si>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</si>
  <si>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</si>
  <si>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</si>
  <si>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</si>
  <si>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</si>
  <si>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</si>
  <si>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</si>
  <si>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</si>
  <si>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</si>
  <si>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</si>
  <si>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</si>
  <si>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</si>
  <si>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</si>
  <si>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</si>
  <si>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</si>
  <si>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</si>
  <si>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</si>
  <si>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</si>
  <si>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</si>
  <si>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</si>
  <si>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</si>
  <si>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</si>
  <si>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</si>
  <si>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</si>
  <si>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</si>
  <si>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</si>
  <si>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</si>
  <si>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</si>
  <si>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</si>
  <si>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</si>
  <si>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</si>
  <si>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</si>
  <si>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</si>
  <si>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</si>
  <si>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</si>
  <si>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</si>
  <si>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</si>
  <si>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</si>
  <si>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</si>
  <si>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</si>
  <si>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</si>
  <si>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</si>
  <si>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</si>
  <si>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</si>
  <si>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</si>
  <si>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</si>
  <si>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</si>
  <si>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</si>
  <si>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</si>
  <si>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</si>
  <si>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</si>
  <si>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</si>
  <si>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</si>
  <si>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</si>
  <si>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</si>
  <si>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</si>
  <si>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</si>
  <si>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</si>
  <si>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</si>
  <si>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</si>
  <si>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</si>
  <si>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</si>
  <si>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</si>
  <si>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</si>
  <si>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</si>
  <si>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</si>
  <si>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</si>
  <si>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</si>
  <si>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</si>
  <si>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</si>
  <si>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</si>
  <si>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</si>
  <si>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</si>
  <si>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</si>
  <si>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</si>
  <si>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</si>
  <si>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</si>
  <si>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</si>
  <si>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</si>
  <si>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</si>
  <si>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</si>
  <si>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</si>
  <si>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Алексеева Наталья Валериевна</t>
  </si>
  <si>
    <t>Дата составления отчета:  «     » апреля 2016 г.</t>
  </si>
  <si>
    <t>Контактный тел.: 8 (83535) 22-2-13</t>
  </si>
  <si>
    <r>
      <t xml:space="preserve">E-mail: </t>
    </r>
    <r>
      <rPr>
        <sz val="11"/>
        <color indexed="8"/>
        <rFont val="Times New Roman"/>
        <family val="1"/>
      </rPr>
      <t>economy2@alikov.cap.ru</t>
    </r>
  </si>
  <si>
    <t>Аликовский район</t>
  </si>
  <si>
    <t xml:space="preserve"> Батыревский район Чувашской Республики</t>
  </si>
  <si>
    <t>1 квартал 2016 года</t>
  </si>
  <si>
    <t>Логунова Лидия Александровна</t>
  </si>
  <si>
    <t>Заведующий сектором по закупкам</t>
  </si>
  <si>
    <t xml:space="preserve">Контактный тел.: 8 (83532) 61-4-33 </t>
  </si>
  <si>
    <t xml:space="preserve">E-mail: zakupki@batyr.cap.ru </t>
  </si>
  <si>
    <t xml:space="preserve">Дата составления отчета "  " </t>
  </si>
  <si>
    <t>Вурнарский район</t>
  </si>
  <si>
    <t>Николаев Леонид Григорьевич</t>
  </si>
  <si>
    <t>Глава администрации</t>
  </si>
  <si>
    <t>Ибресинскй</t>
  </si>
  <si>
    <t>Ибресинский район Чувашской Республики</t>
  </si>
  <si>
    <t>Кольцова Светлана Валериевна</t>
  </si>
  <si>
    <r>
      <t xml:space="preserve">Контактный тел.: </t>
    </r>
    <r>
      <rPr>
        <b/>
        <sz val="12"/>
        <color indexed="8"/>
        <rFont val="Times New Roman"/>
        <family val="1"/>
      </rPr>
      <t xml:space="preserve">8 (83538) 22571 </t>
    </r>
  </si>
  <si>
    <r>
      <t xml:space="preserve">E-mail: </t>
    </r>
    <r>
      <rPr>
        <b/>
        <sz val="12"/>
        <color indexed="8"/>
        <rFont val="Times New Roman"/>
        <family val="1"/>
      </rPr>
      <t xml:space="preserve">econ4@ibresi.cap.ru </t>
    </r>
  </si>
  <si>
    <t>Дата составления отчета «12» апреля 2016 год</t>
  </si>
  <si>
    <t>Осипова О.Е.</t>
  </si>
  <si>
    <t xml:space="preserve">Контактный тел.: 8 (3533) 22354 </t>
  </si>
  <si>
    <t>зав.сектор</t>
  </si>
  <si>
    <t xml:space="preserve">E-mail: ________________________ </t>
  </si>
  <si>
    <t>Дата составления отчета «14» апреля 2016 год</t>
  </si>
  <si>
    <t>Канашского района</t>
  </si>
  <si>
    <t>Козловский район Чувашской Республики</t>
  </si>
  <si>
    <t>Зав. сектором организации и проведени закупок</t>
  </si>
  <si>
    <t>Контактный тел.: 8 (83534) 21234</t>
  </si>
  <si>
    <t xml:space="preserve">E-mail: zakupki2@kozlov.cap.ru </t>
  </si>
  <si>
    <t>Администрация Комсомольского района Чувашской Республики</t>
  </si>
  <si>
    <t>_____________________________________ /Гурьянов И. Ю./</t>
  </si>
  <si>
    <t xml:space="preserve">Контактный тел.: 8 (83539) 52109 </t>
  </si>
  <si>
    <t xml:space="preserve">E-mail: just@komsml.cap.ru </t>
  </si>
  <si>
    <t>Дата составления отчета «______» ____________ 20__ год</t>
  </si>
  <si>
    <t xml:space="preserve">Красноармейский район Чувашской Республики </t>
  </si>
  <si>
    <t>Степанова Марина Анатольевна</t>
  </si>
  <si>
    <t>ФИО</t>
  </si>
  <si>
    <t>Контактный телефон:</t>
  </si>
  <si>
    <t>8 (83530) 2-14-49; внутренний: 3718</t>
  </si>
  <si>
    <t>E-mail:</t>
  </si>
  <si>
    <t>econ@krarm.cap.ru</t>
  </si>
  <si>
    <t>Дата составления отчета</t>
  </si>
  <si>
    <t>13 апреля 2016 года</t>
  </si>
  <si>
    <t>Муниципальные образования Красночетайского района Чувашской Республики</t>
  </si>
  <si>
    <t>Петров Алексей Алесандрович</t>
  </si>
  <si>
    <t>ведущий специалист-эксперт</t>
  </si>
  <si>
    <t xml:space="preserve">Контактный тел.: 8 (83552)2-12-62 </t>
  </si>
  <si>
    <t xml:space="preserve">E-mail: economy4@krchet.cap.ru </t>
  </si>
  <si>
    <r>
      <t>Дата составления отчета «</t>
    </r>
    <r>
      <rPr>
        <u val="single"/>
        <sz val="12"/>
        <color indexed="8"/>
        <rFont val="Times New Roman"/>
        <family val="1"/>
      </rPr>
      <t>08</t>
    </r>
    <r>
      <rPr>
        <sz val="12"/>
        <color indexed="8"/>
        <rFont val="Times New Roman"/>
        <family val="1"/>
      </rPr>
      <t>» апреля 2016 г.</t>
    </r>
  </si>
  <si>
    <t>Мариинско-Посадский район Чувашской Республики</t>
  </si>
  <si>
    <t>Богданова А.В.</t>
  </si>
  <si>
    <t xml:space="preserve">Контактный тел.: 8 (83542) 22132 </t>
  </si>
  <si>
    <t>E-mail: zakaz@marpos.cap.ru</t>
  </si>
  <si>
    <t>Администрация Моргаушского района Чувашской Республики</t>
  </si>
  <si>
    <t>Должностное лицо,  
ответственное за  составление отчета</t>
  </si>
  <si>
    <t>Степанов Андрей Иванович</t>
  </si>
  <si>
    <t>Контактный тел.: 8 (83541) 62445</t>
  </si>
  <si>
    <t xml:space="preserve">E-mail: smz@morgau.cap.ru </t>
  </si>
  <si>
    <t>Администрация Порецкого района</t>
  </si>
  <si>
    <t>Т.А. Сергеева</t>
  </si>
  <si>
    <t xml:space="preserve">Контактный тел.: 8 (83543)2-12-03 </t>
  </si>
  <si>
    <t xml:space="preserve">E-mail: economy1@porezk.cap.ru </t>
  </si>
  <si>
    <t>Дата составления отчета «14» апреля 2016 года</t>
  </si>
  <si>
    <t>Администрация Урмарского района Чувашской Республики</t>
  </si>
  <si>
    <t>Левина</t>
  </si>
  <si>
    <t>Главный</t>
  </si>
  <si>
    <t>специалист-эксперт</t>
  </si>
  <si>
    <t xml:space="preserve">Контактный тел.: 8 (83544)21802 ________________ </t>
  </si>
  <si>
    <t xml:space="preserve">E-mail: __econom2@urmary.cap.ru </t>
  </si>
  <si>
    <t>Дата составления отчета «13» апреля 2016 год</t>
  </si>
  <si>
    <t>Администрация Цивильского района Чувашской Республики</t>
  </si>
  <si>
    <t>Ефимов Дмитрий Александрович</t>
  </si>
  <si>
    <t>Контактный тел.: 8(83545)21-9-32</t>
  </si>
  <si>
    <t>E-mail: econom11@zivil.cap.ru</t>
  </si>
  <si>
    <t>Дата составления отчета «15» апреля 2016 года</t>
  </si>
  <si>
    <t xml:space="preserve"> Чебоксарский район Чувашской Республики</t>
  </si>
  <si>
    <t>Пименов</t>
  </si>
  <si>
    <t>Главный специалист- эксперт</t>
  </si>
  <si>
    <t>Николай Владимирович</t>
  </si>
  <si>
    <t>отдел экономики</t>
  </si>
  <si>
    <t>Контактный тел.: 8 (+73540) 21658</t>
  </si>
  <si>
    <t>E-mail: checonom21@cap.ru</t>
  </si>
  <si>
    <t>Шемуршинский район</t>
  </si>
  <si>
    <t>Старшова Л.А.</t>
  </si>
  <si>
    <t>Зав сектором</t>
  </si>
  <si>
    <t>Контактный тел.: 8 (83546) 23008</t>
  </si>
  <si>
    <t>Дата составления отчета «15» апреля 2016 год</t>
  </si>
  <si>
    <t>Шумерлинский район Чувашской Республики</t>
  </si>
  <si>
    <t>Гусарова Екатерина Александровна</t>
  </si>
  <si>
    <t>Зав.сектором</t>
  </si>
  <si>
    <t xml:space="preserve">Контактный тел.: 8 (83536) 2-16-41 </t>
  </si>
  <si>
    <t>E-mail: ekonom2@shumer.cap.ru</t>
  </si>
  <si>
    <t>Ядринский район Чувашской Республики</t>
  </si>
  <si>
    <t>Ведущий специалист-эксперт отдела экономики и промышленности</t>
  </si>
  <si>
    <t>________________________</t>
  </si>
  <si>
    <t xml:space="preserve">Контактный тел.: 8(83547)22384 </t>
  </si>
  <si>
    <t>E-mail: economy@yadrin.cap.ru</t>
  </si>
  <si>
    <t xml:space="preserve">для обеспечения нужд Яльчикского района Чувашской Республики </t>
  </si>
  <si>
    <t>Администрация Яльчикского района Чувашской Республики</t>
  </si>
  <si>
    <t>1 полугодие 2016 года</t>
  </si>
  <si>
    <t>Смирнова Алина Геннадьевна</t>
  </si>
  <si>
    <t>Контактный тел.: 8 (83549) 25072</t>
  </si>
  <si>
    <t xml:space="preserve">E-mail: zakupki@yaltch.cap.ru </t>
  </si>
  <si>
    <t>Администрация Янтиковского района Чувашской Республики</t>
  </si>
  <si>
    <t>Сорокина Тамара Павловна</t>
  </si>
  <si>
    <t>заведующий сектором организации и проведения закупок</t>
  </si>
  <si>
    <t xml:space="preserve">Контактный тел.: 8 (83548) 21596 </t>
  </si>
  <si>
    <t>E-mail: komzem@yantik.cap.ru</t>
  </si>
  <si>
    <t>Администрация города Алатыря</t>
  </si>
  <si>
    <t>Васягина Елена Евгеньевна</t>
  </si>
  <si>
    <t>главный специалист-эксперт отдела экономики</t>
  </si>
  <si>
    <t xml:space="preserve">Контактный тел.: 8 (83531)20415 </t>
  </si>
  <si>
    <t>E-mail: economy2@galatr.cap.ru</t>
  </si>
  <si>
    <t>4.101</t>
  </si>
  <si>
    <t>4.102</t>
  </si>
  <si>
    <t>4.103</t>
  </si>
  <si>
    <t>4.104</t>
  </si>
  <si>
    <t>4.201</t>
  </si>
  <si>
    <t>4.202</t>
  </si>
  <si>
    <t>4.203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</si>
  <si>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</si>
  <si>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</si>
  <si>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</si>
  <si>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</si>
  <si>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</si>
  <si>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</si>
  <si>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</si>
  <si>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</si>
  <si>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</si>
  <si>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для обеспечения нужд г.Чебоксары</t>
  </si>
  <si>
    <t>Чебоксарский городской комитет по управлению имуществом</t>
  </si>
  <si>
    <t>Н.В. Колебанова</t>
  </si>
  <si>
    <t>Начальник управления муниципального заказа</t>
  </si>
  <si>
    <t>_________________________</t>
  </si>
  <si>
    <t>Контактный тел.: (8352) 23-41-07</t>
  </si>
  <si>
    <t>E-mail: cgki_munzakaz@gcheb.cap.ru</t>
  </si>
  <si>
    <t>Дата составления отчета «11» апреля 2016 год</t>
  </si>
  <si>
    <t>Администрация города Шумерля</t>
  </si>
  <si>
    <t>Макарова И.С.</t>
  </si>
  <si>
    <t>Главный специалист - эксперт отдела экономики, предпринимательства и торговли</t>
  </si>
  <si>
    <t xml:space="preserve">Контактный тел.: 8 (83536) 2-23-93 </t>
  </si>
  <si>
    <t>дву0этапные</t>
  </si>
  <si>
    <t>без проведения конкурентны0 способов определения поставщиков (подрядчиков, исполнителей)</t>
  </si>
  <si>
    <t xml:space="preserve">I. Количественные 0арактеристики способов определения поставщиков (подрядчиков, исполнителей), </t>
  </si>
  <si>
    <t>Количество закрыты0 конкурсов,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</si>
  <si>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</si>
  <si>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</si>
  <si>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</si>
  <si>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</si>
  <si>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</si>
  <si>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</si>
  <si>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 Количество заключенны0 контрактов и договоров</t>
  </si>
  <si>
    <t>Из строки 110 -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</si>
  <si>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</si>
  <si>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несостоявши0ся совместны0 конкурсов, аукционов</t>
  </si>
  <si>
    <t>Из строки 110 - количество заключенны0 контрактов и договоров с отечественными участниками</t>
  </si>
  <si>
    <t>из ни0:</t>
  </si>
  <si>
    <t xml:space="preserve">5. Количество осуществленны0 способов определения поставщиков (подрядчиков, исполнителей), признанны0 недействительными </t>
  </si>
  <si>
    <t>II. Количественные 0арактеристики участников закупки товаров, работ, услуг для обеспечения государственны0 и муниципальны0 нужд</t>
  </si>
  <si>
    <t>1. Общее количество поданны0 заявок</t>
  </si>
  <si>
    <t>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</si>
  <si>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</si>
  <si>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201 - количество заявок, поданны0 для участия в совместны0 конкурса0, аукциона0 </t>
  </si>
  <si>
    <t>Из строки 204 -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</si>
  <si>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</t>
  </si>
  <si>
    <t xml:space="preserve">из ни0 </t>
  </si>
  <si>
    <t xml:space="preserve">III. Стоимостные 0арактеристики способов определения поставщиков (подрядчиков, исполнителей), </t>
  </si>
  <si>
    <t>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</si>
  <si>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</si>
  <si>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</si>
  <si>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</si>
  <si>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</si>
  <si>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(лотов)</t>
  </si>
  <si>
    <t>2. Общая стоимость заключенны0 контрактов и договоров</t>
  </si>
  <si>
    <t>Из строки 309 -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</si>
  <si>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заключенны0 по результатам проведения совместны0 конкурсов, аукционов</t>
  </si>
  <si>
    <t>Из строки 311 -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</si>
  <si>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</si>
  <si>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3. Сумма изменения стоимости заключенны0 контрактов, договоров</t>
  </si>
  <si>
    <t>4. Общая стоимость расторгнуты0 контрактов и договоров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</si>
  <si>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</si>
  <si>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</si>
  <si>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 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</si>
  <si>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</si>
  <si>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 xml:space="preserve">2. Количество заключенны0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</si>
  <si>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</si>
  <si>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</si>
  <si>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 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</si>
  <si>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</si>
  <si>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 xml:space="preserve">4.3. Стоимостная 0арактеристика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</si>
  <si>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ориентированны0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</si>
  <si>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</si>
  <si>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</si>
  <si>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</t>
  </si>
  <si>
    <t>из ни0 заключенны0</t>
  </si>
  <si>
    <t>5. 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</si>
  <si>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 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</si>
  <si>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Заведующий сектором организации и проведения муниципальны0 закупок отдела экономики и управления имуществом администрации Ибресинского района Чувашской Республики</t>
  </si>
  <si>
    <t>Мамутин Вадим Ми0айлович</t>
  </si>
  <si>
    <t>Заведующий сектором организации и проведения муниципальны0 закупок</t>
  </si>
  <si>
    <t>зав.сектором по размещению заказов для муниципальны0 нужд</t>
  </si>
  <si>
    <t>Заведующий сектором муниципальны0 закупок</t>
  </si>
  <si>
    <t>Начальник отдела экономики, земельны0 и имущественны0 отношений администрации Порецкого района</t>
  </si>
  <si>
    <t>Татьяна Ми0айловна</t>
  </si>
  <si>
    <t>___За0арова Елена Игоревна</t>
  </si>
  <si>
    <t>Форма № 2</t>
  </si>
  <si>
    <t>Расчет бюджетной эффективности
по муниципальным заказчикам Чувашской Республики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</si>
  <si>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</si>
  <si>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</si>
  <si>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</si>
  <si>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</si>
  <si>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</si>
  <si>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</si>
  <si>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</si>
  <si>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</si>
  <si>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</si>
  <si>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</si>
  <si>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</si>
  <si>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</si>
  <si>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</si>
  <si>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</si>
  <si>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</si>
  <si>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</si>
  <si>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</si>
  <si>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</si>
  <si>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</si>
  <si>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</si>
  <si>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</si>
  <si>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</si>
  <si>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</si>
  <si>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</si>
  <si>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</si>
  <si>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</si>
  <si>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</si>
  <si>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</si>
  <si>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</si>
  <si>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г.Чебоксары</t>
  </si>
  <si>
    <t>г.Канаш</t>
  </si>
  <si>
    <t>г.Новочебоксарск</t>
  </si>
  <si>
    <t>г.Шумерля</t>
  </si>
  <si>
    <t xml:space="preserve">Всего </t>
  </si>
  <si>
    <t>Общий объем закупок</t>
  </si>
  <si>
    <t>Доля конкурентных процедур закупок, %</t>
  </si>
  <si>
    <t xml:space="preserve">Кол-во процедур </t>
  </si>
  <si>
    <t>Кол-во заявок</t>
  </si>
  <si>
    <t xml:space="preserve">Доля, % </t>
  </si>
  <si>
    <t>Канашский</t>
  </si>
  <si>
    <t>Козловский</t>
  </si>
  <si>
    <t>Администрация города Новочебоксарска Чувашской Республики</t>
  </si>
  <si>
    <t>Гайфуллин Ринат Ильясович</t>
  </si>
  <si>
    <t>ведущий специалист-эксперт сектора по муниципальным закупкам отдела экономического развития и торговли</t>
  </si>
  <si>
    <t>Контактный тел.: 73-04-89</t>
  </si>
  <si>
    <t xml:space="preserve">E-mail: nowch-economy2@cap.ru </t>
  </si>
  <si>
    <t>Дата составления отчета "21"апреля 2016 года</t>
  </si>
  <si>
    <t>Муниципальное образование Алатырский район</t>
  </si>
  <si>
    <t>Кириллов Григорий Александрович</t>
  </si>
  <si>
    <t>Контактный тел.: 8 (83531) 2-47-42</t>
  </si>
  <si>
    <t xml:space="preserve">E-mail: zakaz@alatr.cap.ru </t>
  </si>
  <si>
    <t>Дата составления отчета «12» апреля 2016 г.</t>
  </si>
  <si>
    <t>Заведующий сектором по закупкам отдела по строительству и ЖК0</t>
  </si>
  <si>
    <t>для обеспечения муниципальных нужд</t>
  </si>
  <si>
    <t>Доля конкурентных процедур муниципальных закупок</t>
  </si>
  <si>
    <t>Среднее количество участников муниципальных закупок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</si>
  <si>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</si>
  <si>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</si>
  <si>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</si>
  <si>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</si>
  <si>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</si>
  <si>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</si>
  <si>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</si>
  <si>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</si>
  <si>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</si>
  <si>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</si>
  <si>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</si>
  <si>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</si>
  <si>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</si>
  <si>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</si>
  <si>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</si>
  <si>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</si>
  <si>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</si>
  <si>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</si>
  <si>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</si>
  <si>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</si>
  <si>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Суммарная начальная цена завершенных закупочных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</si>
  <si>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</si>
  <si>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</si>
  <si>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</si>
  <si>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</si>
  <si>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</si>
  <si>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</si>
  <si>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</si>
  <si>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103 - количество несостоявши0ся способов определения поставщиков (подрядчиков, исполнителей) (лотов), если подана только 1 заявка</t>
  </si>
  <si>
    <t>Из строки 103 - количество несостоявши0ся способов определения поставщиков (подрядчиков, исполнителей) (лотов), если только 1 заявка признана соответствующей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</si>
  <si>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</si>
  <si>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все0 участников закупки)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</si>
  <si>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</si>
  <si>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 признана соответсвующей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</si>
  <si>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</si>
  <si>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 признана соответствующей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</si>
  <si>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</si>
  <si>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все0 участников закупки)</t>
  </si>
  <si>
    <t>Суммарная начальная цена завершенны0 заупочны0 процедур</t>
  </si>
  <si>
    <t>Суммарная начальная цена контрактов (лотов) и договоров отмененны0 закупочны0 процедур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</si>
  <si>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</si>
  <si>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только 1 заявка признана соответсвующей</t>
  </si>
  <si>
    <t>I полугодие 2016 года</t>
  </si>
  <si>
    <t>I полугодие 2016</t>
  </si>
  <si>
    <t>1 полугодие 2016г.</t>
  </si>
  <si>
    <t>1 полугодие 2016 г.</t>
  </si>
  <si>
    <t>за 1 полугодие 2016 года</t>
  </si>
  <si>
    <t>1  полугодие   2016   года</t>
  </si>
  <si>
    <t xml:space="preserve"> 1 полугодие 2016 года</t>
  </si>
  <si>
    <t>1 полугодие 2016 год</t>
  </si>
  <si>
    <t>Суммарная начальная цена завершенны0 закупочны0 процедур</t>
  </si>
  <si>
    <t>г канаш</t>
  </si>
  <si>
    <t>двуэтапные</t>
  </si>
  <si>
    <t>без проведения конкурентны способов определения поставщиков (подрядчиков, исполнителей)</t>
  </si>
  <si>
    <t xml:space="preserve">I. Количественные арактеристики способов определения поставщиков (подрядчиков, исполнителей), </t>
  </si>
  <si>
    <t>II. Количественные арактеристики участников закупки товаров, работ, услуг для обеспечения государственны и муниципальны нужд</t>
  </si>
  <si>
    <t>1. Общее количество поданны заявок</t>
  </si>
  <si>
    <t>Количество заявок, поданны для участия в закрыты конкурса, закрыты аукциона, извещения о проведении которы размещаются в единой информационной системе</t>
  </si>
  <si>
    <t>Из строки 201 - количество заявок, поданны для участия в способа определения поставщиков (подрядчиков, исполнителей), признанны несостоявшимися</t>
  </si>
  <si>
    <t xml:space="preserve">Из строки 201 - количество заявок, поданны для участия в совместны конкурса, аукциона </t>
  </si>
  <si>
    <t>Из строки 204 - количество заявок, поданны для участия в совместны конкурса, аукциона признанны несостоявшимися</t>
  </si>
  <si>
    <t xml:space="preserve">Из строки 201 - заявок отечественны участников торгов </t>
  </si>
  <si>
    <t xml:space="preserve">III. Стоимостные арактеристики способов определения поставщиков (подрядчиков, исполнителей), </t>
  </si>
  <si>
    <t>IV. Количественные и стоимостные арактеристики способов определения поставщиков (подрядчиков, исполнителей) среди субъектов малого предпринимательства, социально ориентированны некоммерчески организаций</t>
  </si>
  <si>
    <t>4.1. Количественные арактеристики способов определения поставщиков (подрядчиков, исполнителей) для субъектов малого предпринимательства, социально ориентированны некоммерчески организаций</t>
  </si>
  <si>
    <t>1. Всего проведено конкурентны способов определения поставщиков (подрядчиков, исполнителей) (лотов) для субъектов малого предпринимательства, социально ориентированны некоммерчески организаций</t>
  </si>
  <si>
    <t>Из строки 4.101 - проведено конкурентны способов определения поставщиков (подрядчиков, исполнителей) (лотов) для субъектов малого предпринимательства, социально ориентированны некоммерчески организаций, признанны несостоявшимися</t>
  </si>
  <si>
    <t xml:space="preserve">2. Количество заключенны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</si>
  <si>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 контрактов с субъектами малого предпринимательства, 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</si>
  <si>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4.2. Количественные арактеристики участников закупки товаров, работ, услуг для субъектов малого предпринимательства, социально ориентированны некоммерчески организаций</t>
  </si>
  <si>
    <t>1. Общее количество заявок, поданны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 некоммерчески организаций</t>
  </si>
  <si>
    <t>из ни заявок участников, не являющися субъектами малого предпринимательства, социально ориентированными некоммерческими организациями</t>
  </si>
  <si>
    <t xml:space="preserve">4.3. Стоимостная 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</si>
  <si>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 некоммерчески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</si>
  <si>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 некоммерчески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</si>
  <si>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 некоммерчески организаций, признанным несостоявшимися</t>
  </si>
  <si>
    <t xml:space="preserve">4. Стоимость заключенны контрактов с субъектами малого предпринимательства, социально ориентированными некоммерческими организациями </t>
  </si>
  <si>
    <t>из ни заключенны</t>
  </si>
  <si>
    <t>5. Стоимость заключенны контрактов с субъектами малого предпринимательства, 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</si>
  <si>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6. Стоимость заключенны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</si>
  <si>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Главный специалист-эксперт отдела экономики, земельны и имущественны отношений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</si>
  <si>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</si>
  <si>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</si>
  <si>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для обеспечения муниципальны0 нужд Канашского района Чувашской Республики </t>
  </si>
  <si>
    <t>Из строки 101 - количество несостоявши0ся способов определения поставщиков (подрядчиков, исполнителей), если подана 1 заявка</t>
  </si>
  <si>
    <t xml:space="preserve">Из строки 101 - количество несостоявши0ся способов определения поставщиков (подрядчиков, исполнителей), если только 1 заявка принята соответствующей 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</si>
  <si>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, если подана 1 заявка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</si>
  <si>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исполнителей), если подана только 1 заявка признана соответствующей</t>
  </si>
  <si>
    <t>Из строки 303 - суммарная начальная цена контрактов несостоявши0ся конкурсов, аукционов (лотов), запросов котировок,если подана только 1 заявка</t>
  </si>
  <si>
    <t xml:space="preserve">Из строки 303 - суммарная начальная цена контрактов несостоявши0ся конкурсов, аукционов (лотов), запросов котировок, если подана только 1 заявка признана соответствующей </t>
  </si>
  <si>
    <t>Из строки 304 - суммарная начальная цена контрактов торгов (лотов), которые не привели к заключению контрактов, если все поданные заявки отклонены  (из-за отказа в допуске к участию все0 участников закупки)</t>
  </si>
  <si>
    <t>Суммарная начальная цена контрактов и договоров отмененны0 закупочны0 процедур</t>
  </si>
  <si>
    <t>Из строки 310 - общая стоимость контрактов заключенны0 по результатам несостоявши0ся конкурсов, аукционов (лотов), запросов котировок, если подана 1 заявка</t>
  </si>
  <si>
    <t>Из строки 310 - общая стоимость контрактов заключенны0 по результатам несостоявши0ся конкурсов, аукционов (лотов), запросов котировок, если только 1 заявка признана соответствующей</t>
  </si>
  <si>
    <t>Заведущий сектором муниципальны0 закупок</t>
  </si>
  <si>
    <t>За 9 мес 2016г.</t>
  </si>
  <si>
    <t>х</t>
  </si>
  <si>
    <t>из них</t>
  </si>
  <si>
    <t xml:space="preserve"> </t>
  </si>
  <si>
    <t>эа</t>
  </si>
  <si>
    <t>зк</t>
  </si>
  <si>
    <t>зп</t>
  </si>
  <si>
    <t>9 месяцев 2016 года</t>
  </si>
  <si>
    <t xml:space="preserve">9 месяцев 2016 год </t>
  </si>
  <si>
    <t>Стоимость заключенных контратов по результатам  конкурентных процедур</t>
  </si>
  <si>
    <t>Муниципальные заказчики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</si>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</sst>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"/>
    <numFmt numFmtId="172" formatCode="0.000"/>
    <numFmt numFmtId="173" formatCode="dd/mm/yy;@"/>
    <numFmt numFmtId="174" formatCode="0.0000"/>
    <numFmt numFmtId="175" formatCode="#,##0.000;[Red]\-\ #,##0.000"/>
    <numFmt numFmtId="176" formatCode="#,##0_ ;[Red]\-#,##0\ 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32">
    <xf numFmtId="0" fontId="0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6" fillId="0" borderId="0" xfId="33">
      <alignment/>
      <protection/>
    </xf>
    <xf numFmtId="0" fontId="2" fillId="0" borderId="0" xfId="33" applyFont="1" applyAlignment="1">
      <alignment horizontal="justify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6" fillId="0" borderId="0" xfId="33" applyBorder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6" fillId="34" borderId="16" xfId="33" applyFill="1" applyBorder="1" applyAlignment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63" fillId="0" borderId="15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49" fillId="33" borderId="13" xfId="43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5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0" fillId="0" borderId="16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49" fillId="35" borderId="13" xfId="43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66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0" xfId="0" applyFont="1" applyAlignment="1">
      <alignment/>
    </xf>
    <xf numFmtId="0" fontId="6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0" xfId="0" applyFont="1" applyAlignment="1">
      <alignment horizontal="left" vertical="center" wrapText="1"/>
    </xf>
    <xf numFmtId="0" fontId="12" fillId="36" borderId="0" xfId="0" applyFont="1" applyFill="1" applyBorder="1" applyAlignment="1">
      <alignment wrapText="1"/>
    </xf>
    <xf numFmtId="0" fontId="12" fillId="36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7" fillId="33" borderId="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165" fontId="64" fillId="0" borderId="0" xfId="0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14" fillId="36" borderId="0" xfId="0" applyFont="1" applyFill="1" applyAlignment="1">
      <alignment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/>
    </xf>
    <xf numFmtId="0" fontId="14" fillId="36" borderId="16" xfId="0" applyFont="1" applyFill="1" applyBorder="1" applyAlignment="1">
      <alignment/>
    </xf>
    <xf numFmtId="165" fontId="14" fillId="36" borderId="16" xfId="0" applyNumberFormat="1" applyFont="1" applyFill="1" applyBorder="1" applyAlignment="1">
      <alignment horizontal="center" wrapText="1"/>
    </xf>
    <xf numFmtId="165" fontId="14" fillId="36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4" fillId="36" borderId="16" xfId="0" applyFont="1" applyFill="1" applyBorder="1" applyAlignment="1">
      <alignment/>
    </xf>
    <xf numFmtId="0" fontId="64" fillId="36" borderId="16" xfId="0" applyFont="1" applyFill="1" applyBorder="1" applyAlignment="1">
      <alignment horizontal="center"/>
    </xf>
    <xf numFmtId="1" fontId="14" fillId="36" borderId="16" xfId="0" applyNumberFormat="1" applyFont="1" applyFill="1" applyBorder="1" applyAlignment="1">
      <alignment horizontal="center"/>
    </xf>
    <xf numFmtId="165" fontId="64" fillId="36" borderId="16" xfId="0" applyNumberFormat="1" applyFont="1" applyFill="1" applyBorder="1" applyAlignment="1">
      <alignment/>
    </xf>
    <xf numFmtId="165" fontId="14" fillId="36" borderId="0" xfId="0" applyNumberFormat="1" applyFont="1" applyFill="1" applyAlignment="1">
      <alignment/>
    </xf>
    <xf numFmtId="0" fontId="64" fillId="36" borderId="19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165" fontId="10" fillId="36" borderId="16" xfId="0" applyNumberFormat="1" applyFont="1" applyFill="1" applyBorder="1" applyAlignment="1">
      <alignment horizontal="center"/>
    </xf>
    <xf numFmtId="165" fontId="10" fillId="36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0" fillId="36" borderId="0" xfId="0" applyFont="1" applyFill="1" applyAlignment="1">
      <alignment/>
    </xf>
    <xf numFmtId="170" fontId="10" fillId="36" borderId="0" xfId="0" applyNumberFormat="1" applyFont="1" applyFill="1" applyAlignment="1">
      <alignment/>
    </xf>
    <xf numFmtId="165" fontId="10" fillId="36" borderId="0" xfId="0" applyNumberFormat="1" applyFont="1" applyFill="1" applyAlignment="1">
      <alignment/>
    </xf>
    <xf numFmtId="0" fontId="12" fillId="36" borderId="0" xfId="0" applyFon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4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Alignment="1">
      <alignment vertical="top" wrapText="1"/>
    </xf>
    <xf numFmtId="0" fontId="68" fillId="0" borderId="14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7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justify" vertical="center"/>
    </xf>
    <xf numFmtId="0" fontId="64" fillId="37" borderId="13" xfId="0" applyFont="1" applyFill="1" applyBorder="1" applyAlignment="1">
      <alignment horizontal="justify" vertical="center" wrapText="1"/>
    </xf>
    <xf numFmtId="0" fontId="64" fillId="37" borderId="12" xfId="0" applyFont="1" applyFill="1" applyBorder="1" applyAlignment="1">
      <alignment horizontal="center" vertical="center" wrapText="1"/>
    </xf>
    <xf numFmtId="2" fontId="66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4" fillId="0" borderId="16" xfId="0" applyFont="1" applyFill="1" applyBorder="1" applyAlignment="1">
      <alignment horizontal="center"/>
    </xf>
    <xf numFmtId="165" fontId="64" fillId="0" borderId="16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165" fontId="64" fillId="0" borderId="16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7" borderId="0" xfId="0" applyNumberFormat="1" applyFill="1" applyAlignment="1">
      <alignment/>
    </xf>
    <xf numFmtId="0" fontId="14" fillId="0" borderId="16" xfId="0" applyFont="1" applyFill="1" applyBorder="1" applyAlignment="1">
      <alignment/>
    </xf>
    <xf numFmtId="165" fontId="64" fillId="0" borderId="16" xfId="0" applyNumberFormat="1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 wrapText="1"/>
    </xf>
    <xf numFmtId="171" fontId="14" fillId="36" borderId="16" xfId="0" applyNumberFormat="1" applyFont="1" applyFill="1" applyBorder="1" applyAlignment="1">
      <alignment horizontal="center" wrapText="1"/>
    </xf>
    <xf numFmtId="171" fontId="10" fillId="36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6" fillId="37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2" fontId="66" fillId="1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vertical="center" wrapText="1"/>
    </xf>
    <xf numFmtId="0" fontId="49" fillId="33" borderId="13" xfId="43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6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1" fontId="66" fillId="33" borderId="12" xfId="0" applyNumberFormat="1" applyFont="1" applyFill="1" applyBorder="1" applyAlignment="1">
      <alignment horizontal="center" vertical="center" wrapText="1"/>
    </xf>
    <xf numFmtId="1" fontId="66" fillId="33" borderId="11" xfId="0" applyNumberFormat="1" applyFont="1" applyFill="1" applyBorder="1" applyAlignment="1">
      <alignment horizontal="center" vertical="center" wrapText="1"/>
    </xf>
    <xf numFmtId="1" fontId="66" fillId="33" borderId="13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172" fontId="66" fillId="33" borderId="12" xfId="0" applyNumberFormat="1" applyFont="1" applyFill="1" applyBorder="1" applyAlignment="1">
      <alignment horizontal="center" vertical="center" wrapText="1"/>
    </xf>
    <xf numFmtId="172" fontId="66" fillId="1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49" fillId="33" borderId="13" xfId="43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2" fontId="66" fillId="33" borderId="12" xfId="0" applyNumberFormat="1" applyFont="1" applyFill="1" applyBorder="1" applyAlignment="1">
      <alignment horizontal="center" vertical="center" wrapText="1"/>
    </xf>
    <xf numFmtId="2" fontId="66" fillId="33" borderId="17" xfId="0" applyNumberFormat="1" applyFont="1" applyFill="1" applyBorder="1" applyAlignment="1">
      <alignment horizontal="center" vertical="center" wrapText="1"/>
    </xf>
    <xf numFmtId="2" fontId="66" fillId="33" borderId="28" xfId="0" applyNumberFormat="1" applyFont="1" applyFill="1" applyBorder="1" applyAlignment="1">
      <alignment horizontal="center" vertical="center" wrapText="1"/>
    </xf>
    <xf numFmtId="0" fontId="70" fillId="36" borderId="0" xfId="0" applyFont="1" applyFill="1" applyAlignment="1">
      <alignment/>
    </xf>
    <xf numFmtId="0" fontId="66" fillId="38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/>
    </xf>
    <xf numFmtId="171" fontId="14" fillId="0" borderId="16" xfId="0" applyNumberFormat="1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2" fontId="64" fillId="33" borderId="12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center" wrapText="1"/>
    </xf>
    <xf numFmtId="4" fontId="66" fillId="33" borderId="12" xfId="0" applyNumberFormat="1" applyFont="1" applyFill="1" applyBorder="1" applyAlignment="1">
      <alignment horizontal="center" vertical="center" wrapText="1"/>
    </xf>
    <xf numFmtId="4" fontId="66" fillId="13" borderId="12" xfId="0" applyNumberFormat="1" applyFont="1" applyFill="1" applyBorder="1" applyAlignment="1">
      <alignment horizontal="center" vertical="center" wrapText="1"/>
    </xf>
    <xf numFmtId="4" fontId="66" fillId="0" borderId="12" xfId="54" applyNumberFormat="1" applyFont="1" applyBorder="1" applyAlignment="1">
      <alignment horizontal="center" vertical="center" wrapText="1"/>
      <protection/>
    </xf>
    <xf numFmtId="2" fontId="64" fillId="33" borderId="12" xfId="0" applyNumberFormat="1" applyFont="1" applyFill="1" applyBorder="1" applyAlignment="1">
      <alignment horizontal="center" vertical="center"/>
    </xf>
    <xf numFmtId="0" fontId="66" fillId="39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justify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49" fillId="33" borderId="13" xfId="43" applyFill="1" applyBorder="1" applyAlignment="1">
      <alignment horizontal="justify" vertical="center" wrapText="1"/>
    </xf>
    <xf numFmtId="0" fontId="64" fillId="33" borderId="17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13" borderId="13" xfId="0" applyFont="1" applyFill="1" applyBorder="1" applyAlignment="1">
      <alignment horizontal="justify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1" fontId="66" fillId="37" borderId="12" xfId="0" applyNumberFormat="1" applyFont="1" applyFill="1" applyBorder="1" applyAlignment="1">
      <alignment horizontal="center" vertical="center" wrapText="1"/>
    </xf>
    <xf numFmtId="41" fontId="66" fillId="33" borderId="12" xfId="0" applyNumberFormat="1" applyFont="1" applyFill="1" applyBorder="1" applyAlignment="1">
      <alignment horizontal="center" vertical="center" wrapText="1"/>
    </xf>
    <xf numFmtId="43" fontId="66" fillId="37" borderId="12" xfId="0" applyNumberFormat="1" applyFont="1" applyFill="1" applyBorder="1" applyAlignment="1">
      <alignment horizontal="center" vertical="center" wrapText="1"/>
    </xf>
    <xf numFmtId="43" fontId="66" fillId="33" borderId="12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2" fontId="66" fillId="33" borderId="20" xfId="0" applyNumberFormat="1" applyFont="1" applyFill="1" applyBorder="1" applyAlignment="1">
      <alignment horizontal="center" vertical="center" wrapText="1"/>
    </xf>
    <xf numFmtId="2" fontId="66" fillId="33" borderId="13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2" fontId="66" fillId="36" borderId="12" xfId="0" applyNumberFormat="1" applyFont="1" applyFill="1" applyBorder="1" applyAlignment="1">
      <alignment horizontal="center" vertical="center" wrapText="1"/>
    </xf>
    <xf numFmtId="2" fontId="66" fillId="36" borderId="16" xfId="0" applyNumberFormat="1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66" fillId="33" borderId="15" xfId="0" applyNumberFormat="1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172" fontId="66" fillId="37" borderId="12" xfId="0" applyNumberFormat="1" applyFont="1" applyFill="1" applyBorder="1" applyAlignment="1">
      <alignment horizontal="center" vertical="center" wrapText="1"/>
    </xf>
    <xf numFmtId="0" fontId="6" fillId="37" borderId="0" xfId="33" applyFill="1">
      <alignment/>
      <protection/>
    </xf>
    <xf numFmtId="4" fontId="66" fillId="37" borderId="12" xfId="0" applyNumberFormat="1" applyFont="1" applyFill="1" applyBorder="1" applyAlignment="1">
      <alignment horizontal="center" vertical="center" wrapText="1"/>
    </xf>
    <xf numFmtId="4" fontId="66" fillId="37" borderId="12" xfId="54" applyNumberFormat="1" applyFont="1" applyFill="1" applyBorder="1" applyAlignment="1">
      <alignment horizontal="center" vertical="center" wrapText="1"/>
      <protection/>
    </xf>
    <xf numFmtId="0" fontId="66" fillId="37" borderId="15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right"/>
    </xf>
    <xf numFmtId="0" fontId="66" fillId="0" borderId="0" xfId="0" applyFont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justify" vertical="center" wrapText="1"/>
    </xf>
    <xf numFmtId="0" fontId="64" fillId="41" borderId="12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4" fillId="41" borderId="17" xfId="0" applyFont="1" applyFill="1" applyBorder="1" applyAlignment="1">
      <alignment vertical="center" wrapText="1"/>
    </xf>
    <xf numFmtId="0" fontId="64" fillId="41" borderId="13" xfId="0" applyFont="1" applyFill="1" applyBorder="1" applyAlignment="1">
      <alignment vertical="center" wrapText="1"/>
    </xf>
    <xf numFmtId="2" fontId="66" fillId="41" borderId="16" xfId="0" applyNumberFormat="1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justify" vertical="center" wrapText="1"/>
    </xf>
    <xf numFmtId="0" fontId="0" fillId="36" borderId="0" xfId="0" applyFill="1" applyAlignment="1">
      <alignment/>
    </xf>
    <xf numFmtId="0" fontId="64" fillId="33" borderId="34" xfId="0" applyFont="1" applyFill="1" applyBorder="1" applyAlignment="1">
      <alignment horizontal="justify" vertical="center" wrapText="1"/>
    </xf>
    <xf numFmtId="0" fontId="64" fillId="33" borderId="26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/>
    </xf>
    <xf numFmtId="0" fontId="64" fillId="41" borderId="29" xfId="0" applyFont="1" applyFill="1" applyBorder="1" applyAlignment="1">
      <alignment horizontal="center" vertical="center"/>
    </xf>
    <xf numFmtId="0" fontId="64" fillId="41" borderId="30" xfId="0" applyFont="1" applyFill="1" applyBorder="1" applyAlignment="1">
      <alignment horizontal="center" vertical="center"/>
    </xf>
    <xf numFmtId="0" fontId="64" fillId="41" borderId="31" xfId="0" applyFont="1" applyFill="1" applyBorder="1" applyAlignment="1">
      <alignment horizontal="center" vertical="center"/>
    </xf>
    <xf numFmtId="0" fontId="64" fillId="41" borderId="0" xfId="0" applyFont="1" applyFill="1" applyBorder="1" applyAlignment="1">
      <alignment horizontal="center" vertical="center"/>
    </xf>
    <xf numFmtId="0" fontId="64" fillId="41" borderId="32" xfId="0" applyFont="1" applyFill="1" applyBorder="1" applyAlignment="1">
      <alignment horizontal="center" vertical="center"/>
    </xf>
    <xf numFmtId="0" fontId="64" fillId="41" borderId="33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justify" vertical="center" wrapText="1"/>
    </xf>
    <xf numFmtId="0" fontId="71" fillId="0" borderId="16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justify" vertical="center" wrapText="1"/>
    </xf>
    <xf numFmtId="0" fontId="66" fillId="13" borderId="13" xfId="0" applyFont="1" applyFill="1" applyBorder="1" applyAlignment="1">
      <alignment horizontal="justify" vertical="center" wrapText="1"/>
    </xf>
    <xf numFmtId="0" fontId="10" fillId="13" borderId="16" xfId="55" applyFont="1" applyFill="1" applyBorder="1" applyAlignment="1">
      <alignment horizontal="left" vertical="top" wrapText="1"/>
      <protection/>
    </xf>
    <xf numFmtId="0" fontId="66" fillId="33" borderId="17" xfId="0" applyFont="1" applyFill="1" applyBorder="1" applyAlignment="1">
      <alignment vertical="center" wrapText="1"/>
    </xf>
    <xf numFmtId="0" fontId="66" fillId="33" borderId="13" xfId="0" applyFont="1" applyFill="1" applyBorder="1" applyAlignment="1">
      <alignment vertical="center" wrapText="1"/>
    </xf>
    <xf numFmtId="0" fontId="66" fillId="33" borderId="28" xfId="0" applyFont="1" applyFill="1" applyBorder="1" applyAlignment="1">
      <alignment vertical="center" wrapText="1"/>
    </xf>
    <xf numFmtId="0" fontId="71" fillId="37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6" fillId="37" borderId="13" xfId="0" applyFont="1" applyFill="1" applyBorder="1" applyAlignment="1">
      <alignment horizontal="justify" vertical="center" wrapText="1"/>
    </xf>
    <xf numFmtId="0" fontId="66" fillId="33" borderId="17" xfId="0" applyFont="1" applyFill="1" applyBorder="1" applyAlignment="1">
      <alignment horizontal="justify" vertical="center" wrapText="1"/>
    </xf>
    <xf numFmtId="0" fontId="65" fillId="0" borderId="0" xfId="0" applyFont="1" applyAlignment="1">
      <alignment vertical="center"/>
    </xf>
    <xf numFmtId="0" fontId="72" fillId="0" borderId="0" xfId="0" applyFont="1" applyAlignment="1">
      <alignment/>
    </xf>
    <xf numFmtId="2" fontId="14" fillId="36" borderId="16" xfId="0" applyNumberFormat="1" applyFont="1" applyFill="1" applyBorder="1" applyAlignment="1">
      <alignment horizontal="center"/>
    </xf>
    <xf numFmtId="165" fontId="64" fillId="36" borderId="16" xfId="0" applyNumberFormat="1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165" fontId="9" fillId="35" borderId="12" xfId="0" applyNumberFormat="1" applyFont="1" applyFill="1" applyBorder="1" applyAlignment="1">
      <alignment horizontal="center" vertical="center" wrapText="1"/>
    </xf>
    <xf numFmtId="43" fontId="0" fillId="37" borderId="0" xfId="0" applyNumberFormat="1" applyFill="1" applyAlignment="1">
      <alignment/>
    </xf>
    <xf numFmtId="43" fontId="0" fillId="0" borderId="0" xfId="0" applyNumberFormat="1" applyAlignment="1">
      <alignment/>
    </xf>
    <xf numFmtId="1" fontId="14" fillId="0" borderId="16" xfId="0" applyNumberFormat="1" applyFont="1" applyFill="1" applyBorder="1" applyAlignment="1">
      <alignment horizontal="center"/>
    </xf>
    <xf numFmtId="0" fontId="64" fillId="0" borderId="19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64" fillId="37" borderId="16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0" fontId="64" fillId="37" borderId="32" xfId="0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172" fontId="6" fillId="37" borderId="0" xfId="33" applyNumberFormat="1" applyFill="1">
      <alignment/>
      <protection/>
    </xf>
    <xf numFmtId="0" fontId="9" fillId="35" borderId="2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6" fillId="0" borderId="2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41" borderId="20" xfId="0" applyFont="1" applyFill="1" applyBorder="1" applyAlignment="1">
      <alignment horizontal="center" vertical="center" wrapText="1"/>
    </xf>
    <xf numFmtId="0" fontId="66" fillId="41" borderId="13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right" vertical="center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 vertical="center"/>
    </xf>
    <xf numFmtId="0" fontId="64" fillId="36" borderId="20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41" borderId="20" xfId="0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5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9" fillId="34" borderId="16" xfId="33" applyFont="1" applyFill="1" applyBorder="1" applyAlignment="1">
      <alignment horizontal="center" vertical="center" wrapText="1"/>
      <protection/>
    </xf>
    <xf numFmtId="0" fontId="9" fillId="34" borderId="35" xfId="3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 wrapText="1"/>
    </xf>
    <xf numFmtId="2" fontId="66" fillId="33" borderId="20" xfId="0" applyNumberFormat="1" applyFont="1" applyFill="1" applyBorder="1" applyAlignment="1">
      <alignment horizontal="center" vertical="center" wrapText="1"/>
    </xf>
    <xf numFmtId="2" fontId="66" fillId="33" borderId="13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65" fontId="66" fillId="33" borderId="20" xfId="0" applyNumberFormat="1" applyFont="1" applyFill="1" applyBorder="1" applyAlignment="1">
      <alignment horizontal="center" vertical="center" wrapText="1"/>
    </xf>
    <xf numFmtId="165" fontId="66" fillId="33" borderId="13" xfId="0" applyNumberFormat="1" applyFont="1" applyFill="1" applyBorder="1" applyAlignment="1">
      <alignment horizontal="center" vertical="center" wrapText="1"/>
    </xf>
    <xf numFmtId="0" fontId="3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 wrapText="1"/>
      <protection/>
    </xf>
    <xf numFmtId="0" fontId="6" fillId="0" borderId="0" xfId="33" applyBorder="1" applyAlignment="1">
      <alignment/>
      <protection/>
    </xf>
    <xf numFmtId="0" fontId="2" fillId="0" borderId="14" xfId="33" applyFont="1" applyBorder="1" applyAlignment="1">
      <alignment horizontal="left" vertical="center"/>
      <protection/>
    </xf>
    <xf numFmtId="0" fontId="2" fillId="0" borderId="29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/>
      <protection/>
    </xf>
    <xf numFmtId="0" fontId="3" fillId="0" borderId="27" xfId="33" applyFont="1" applyBorder="1" applyAlignment="1">
      <alignment horizontal="center" vertical="center" wrapText="1"/>
      <protection/>
    </xf>
    <xf numFmtId="0" fontId="63" fillId="0" borderId="1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0" borderId="25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0" fillId="0" borderId="15" xfId="0" applyBorder="1" applyAlignment="1">
      <alignment wrapText="1"/>
    </xf>
    <xf numFmtId="0" fontId="63" fillId="0" borderId="25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4" xfId="0" applyFont="1" applyBorder="1" applyAlignment="1">
      <alignment horizontal="left" wrapText="1"/>
    </xf>
    <xf numFmtId="0" fontId="64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center"/>
    </xf>
    <xf numFmtId="0" fontId="74" fillId="0" borderId="0" xfId="0" applyFont="1" applyAlignment="1">
      <alignment horizontal="left" wrapText="1"/>
    </xf>
    <xf numFmtId="0" fontId="74" fillId="0" borderId="0" xfId="0" applyFont="1" applyBorder="1" applyAlignment="1">
      <alignment horizontal="center" wrapText="1"/>
    </xf>
    <xf numFmtId="0" fontId="64" fillId="0" borderId="2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64" fillId="33" borderId="20" xfId="0" applyNumberFormat="1" applyFont="1" applyFill="1" applyBorder="1" applyAlignment="1">
      <alignment horizontal="center" vertical="center" wrapText="1"/>
    </xf>
    <xf numFmtId="2" fontId="64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66" fillId="0" borderId="20" xfId="0" applyNumberFormat="1" applyFont="1" applyFill="1" applyBorder="1" applyAlignment="1">
      <alignment horizontal="center" vertical="center" wrapText="1"/>
    </xf>
    <xf numFmtId="2" fontId="6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3" fillId="0" borderId="0" xfId="0" applyFont="1" applyAlignment="1">
      <alignment horizontal="justify" vertical="top" wrapText="1"/>
    </xf>
    <xf numFmtId="0" fontId="63" fillId="0" borderId="0" xfId="0" applyFont="1" applyBorder="1" applyAlignment="1">
      <alignment vertical="top" wrapText="1"/>
    </xf>
    <xf numFmtId="0" fontId="6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2" fillId="0" borderId="14" xfId="0" applyFont="1" applyBorder="1" applyAlignment="1">
      <alignment/>
    </xf>
    <xf numFmtId="0" fontId="64" fillId="0" borderId="2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4" fontId="66" fillId="0" borderId="20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top" wrapText="1"/>
    </xf>
    <xf numFmtId="0" fontId="63" fillId="0" borderId="0" xfId="0" applyFont="1" applyAlignment="1">
      <alignment horizontal="right" vertical="center"/>
    </xf>
    <xf numFmtId="4" fontId="66" fillId="33" borderId="20" xfId="0" applyNumberFormat="1" applyFont="1" applyFill="1" applyBorder="1" applyAlignment="1">
      <alignment horizontal="center" vertical="center" wrapText="1"/>
    </xf>
    <xf numFmtId="4" fontId="66" fillId="33" borderId="13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71" fillId="0" borderId="19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165" fontId="75" fillId="0" borderId="0" xfId="0" applyNumberFormat="1" applyFont="1" applyFill="1" applyAlignment="1">
      <alignment horizontal="center" vertical="center" wrapText="1"/>
    </xf>
    <xf numFmtId="165" fontId="64" fillId="0" borderId="0" xfId="0" applyNumberFormat="1" applyFont="1" applyFill="1" applyBorder="1" applyAlignment="1">
      <alignment horizontal="center" vertical="center" wrapText="1"/>
    </xf>
    <xf numFmtId="165" fontId="64" fillId="0" borderId="0" xfId="0" applyNumberFormat="1" applyFont="1" applyFill="1" applyAlignment="1">
      <alignment horizontal="center" vertical="center" wrapText="1"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43" fontId="66" fillId="33" borderId="20" xfId="0" applyNumberFormat="1" applyFont="1" applyFill="1" applyBorder="1" applyAlignment="1">
      <alignment horizontal="center" vertical="center" wrapText="1"/>
    </xf>
    <xf numFmtId="43" fontId="66" fillId="33" borderId="13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12" fillId="36" borderId="0" xfId="0" applyFont="1" applyFill="1" applyAlignment="1">
      <alignment horizontal="right"/>
    </xf>
    <xf numFmtId="0" fontId="16" fillId="36" borderId="0" xfId="0" applyFont="1" applyFill="1" applyAlignment="1">
      <alignment horizontal="center" wrapText="1"/>
    </xf>
    <xf numFmtId="0" fontId="0" fillId="36" borderId="0" xfId="0" applyFill="1" applyAlignment="1">
      <alignment horizontal="center" wrapText="1"/>
    </xf>
    <xf numFmtId="17" fontId="16" fillId="36" borderId="0" xfId="0" applyNumberFormat="1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4" fillId="36" borderId="0" xfId="0" applyFont="1" applyFill="1" applyAlignment="1">
      <alignment horizontal="right"/>
    </xf>
    <xf numFmtId="0" fontId="10" fillId="36" borderId="16" xfId="0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top" wrapText="1"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17" fontId="16" fillId="36" borderId="0" xfId="0" applyNumberFormat="1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vertical="top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165" fontId="14" fillId="36" borderId="0" xfId="0" applyNumberFormat="1" applyFont="1" applyFill="1" applyBorder="1" applyAlignment="1">
      <alignment horizontal="center" wrapText="1"/>
    </xf>
    <xf numFmtId="171" fontId="14" fillId="36" borderId="0" xfId="0" applyNumberFormat="1" applyFont="1" applyFill="1" applyBorder="1" applyAlignment="1">
      <alignment horizontal="center" wrapText="1"/>
    </xf>
    <xf numFmtId="165" fontId="14" fillId="36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70" fillId="36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/>
    </xf>
    <xf numFmtId="165" fontId="14" fillId="36" borderId="0" xfId="0" applyNumberFormat="1" applyFont="1" applyFill="1" applyBorder="1" applyAlignment="1">
      <alignment horizontal="center"/>
    </xf>
    <xf numFmtId="171" fontId="14" fillId="36" borderId="0" xfId="0" applyNumberFormat="1" applyFont="1" applyFill="1" applyBorder="1" applyAlignment="1">
      <alignment horizontal="center" wrapText="1"/>
    </xf>
    <xf numFmtId="0" fontId="64" fillId="36" borderId="0" xfId="0" applyFont="1" applyFill="1" applyBorder="1" applyAlignment="1">
      <alignment/>
    </xf>
    <xf numFmtId="1" fontId="14" fillId="36" borderId="0" xfId="0" applyNumberFormat="1" applyFont="1" applyFill="1" applyBorder="1" applyAlignment="1">
      <alignment horizontal="center"/>
    </xf>
    <xf numFmtId="165" fontId="64" fillId="36" borderId="0" xfId="0" applyNumberFormat="1" applyFont="1" applyFill="1" applyBorder="1" applyAlignment="1">
      <alignment/>
    </xf>
    <xf numFmtId="165" fontId="14" fillId="36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horizontal="center"/>
    </xf>
    <xf numFmtId="0" fontId="64" fillId="36" borderId="0" xfId="0" applyFont="1" applyFill="1" applyBorder="1" applyAlignment="1">
      <alignment/>
    </xf>
    <xf numFmtId="165" fontId="64" fillId="0" borderId="0" xfId="0" applyNumberFormat="1" applyFont="1" applyFill="1" applyBorder="1" applyAlignment="1">
      <alignment horizontal="center" wrapText="1"/>
    </xf>
    <xf numFmtId="0" fontId="64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64" fillId="36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2" fontId="64" fillId="36" borderId="0" xfId="0" applyNumberFormat="1" applyFont="1" applyFill="1" applyBorder="1" applyAlignment="1">
      <alignment/>
    </xf>
    <xf numFmtId="171" fontId="10" fillId="36" borderId="0" xfId="0" applyNumberFormat="1" applyFont="1" applyFill="1" applyBorder="1" applyAlignment="1">
      <alignment horizontal="center"/>
    </xf>
    <xf numFmtId="2" fontId="66" fillId="36" borderId="0" xfId="0" applyNumberFormat="1" applyFont="1" applyFill="1" applyBorder="1" applyAlignment="1">
      <alignment/>
    </xf>
    <xf numFmtId="0" fontId="72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top" wrapText="1"/>
    </xf>
    <xf numFmtId="171" fontId="10" fillId="36" borderId="0" xfId="0" applyNumberFormat="1" applyFont="1" applyFill="1" applyBorder="1" applyAlignment="1">
      <alignment horizontal="center" wrapText="1"/>
    </xf>
    <xf numFmtId="0" fontId="72" fillId="36" borderId="0" xfId="0" applyFont="1" applyFill="1" applyBorder="1" applyAlignment="1">
      <alignment/>
    </xf>
    <xf numFmtId="0" fontId="16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16" fillId="36" borderId="0" xfId="0" applyFont="1" applyFill="1" applyAlignment="1">
      <alignment wrapText="1"/>
    </xf>
    <xf numFmtId="17" fontId="16" fillId="36" borderId="0" xfId="0" applyNumberFormat="1" applyFont="1" applyFill="1" applyAlignment="1">
      <alignment/>
    </xf>
    <xf numFmtId="0" fontId="14" fillId="36" borderId="14" xfId="0" applyFont="1" applyFill="1" applyBorder="1" applyAlignment="1">
      <alignment/>
    </xf>
    <xf numFmtId="0" fontId="14" fillId="36" borderId="30" xfId="0" applyFont="1" applyFill="1" applyBorder="1" applyAlignment="1">
      <alignment horizontal="center" vertical="center" wrapText="1"/>
    </xf>
    <xf numFmtId="165" fontId="14" fillId="36" borderId="30" xfId="0" applyNumberFormat="1" applyFont="1" applyFill="1" applyBorder="1" applyAlignment="1">
      <alignment horizontal="center"/>
    </xf>
    <xf numFmtId="165" fontId="14" fillId="36" borderId="30" xfId="0" applyNumberFormat="1" applyFont="1" applyFill="1" applyBorder="1" applyAlignment="1">
      <alignment horizontal="center"/>
    </xf>
    <xf numFmtId="165" fontId="10" fillId="36" borderId="30" xfId="0" applyNumberFormat="1" applyFont="1" applyFill="1" applyBorder="1" applyAlignment="1">
      <alignment horizontal="center"/>
    </xf>
    <xf numFmtId="41" fontId="66" fillId="33" borderId="12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129</xdr:row>
      <xdr:rowOff>0</xdr:rowOff>
    </xdr:from>
    <xdr:to>
      <xdr:col>5</xdr:col>
      <xdr:colOff>714375</xdr:colOff>
      <xdr:row>131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6730900"/>
          <a:ext cx="2085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90;&#1099;&#1088;&#1077;&#1074;&#1089;&#1082;&#1080;&#1081;\&#1057;&#1042;&#1054;&#1044;%209%20&#1084;&#1077;&#1089;&#1103;&#1094;&#1077;&#1074;%202016%20&#1052;&#1080;&#1085;&#1101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9;&#1086;&#1084;&#1086;&#1083;&#1100;&#1089;&#1082;&#1080;&#1081;\&#1060;&#1086;&#1088;&#1084;&#1072;%201,%202,%201&#1072;%20%20&#1079;&#1072;%209%20&#1084;&#1077;&#1089;&#1103;&#1094;&#1077;&#1074;%20%202016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 1-закупки"/>
      <sheetName val="АДМ."/>
      <sheetName val="ОС"/>
      <sheetName val="ФО"/>
      <sheetName val="СД"/>
      <sheetName val="РУНО"/>
      <sheetName val="ЦФХО"/>
      <sheetName val="КСО"/>
      <sheetName val="Бат.сп"/>
      <sheetName val="№ 2-закупки"/>
      <sheetName val="№ 1а-закупки"/>
    </sheetNames>
    <sheetDataSet>
      <sheetData sheetId="1">
        <row r="23">
          <cell r="G23">
            <v>24</v>
          </cell>
          <cell r="H23">
            <v>5</v>
          </cell>
          <cell r="J23">
            <v>10</v>
          </cell>
          <cell r="K23">
            <v>168</v>
          </cell>
        </row>
        <row r="25">
          <cell r="G25">
            <v>14</v>
          </cell>
        </row>
        <row r="26">
          <cell r="G26">
            <v>12</v>
          </cell>
        </row>
        <row r="27">
          <cell r="G27">
            <v>1</v>
          </cell>
        </row>
        <row r="28">
          <cell r="G28">
            <v>1</v>
          </cell>
        </row>
        <row r="29">
          <cell r="G29">
            <v>1</v>
          </cell>
        </row>
        <row r="35">
          <cell r="J35">
            <v>10</v>
          </cell>
          <cell r="K35">
            <v>168</v>
          </cell>
        </row>
        <row r="37">
          <cell r="G37">
            <v>23</v>
          </cell>
          <cell r="H37">
            <v>5</v>
          </cell>
          <cell r="J37">
            <v>10</v>
          </cell>
          <cell r="K37">
            <v>168</v>
          </cell>
        </row>
        <row r="38">
          <cell r="G38">
            <v>13</v>
          </cell>
        </row>
        <row r="39">
          <cell r="G39">
            <v>12</v>
          </cell>
        </row>
        <row r="40">
          <cell r="G40">
            <v>1</v>
          </cell>
        </row>
        <row r="43">
          <cell r="G43">
            <v>23</v>
          </cell>
          <cell r="H43">
            <v>5</v>
          </cell>
          <cell r="J43">
            <v>10</v>
          </cell>
          <cell r="K43">
            <v>168</v>
          </cell>
        </row>
        <row r="47">
          <cell r="J47">
            <v>1</v>
          </cell>
        </row>
        <row r="56">
          <cell r="G56">
            <v>59</v>
          </cell>
          <cell r="H56">
            <v>11</v>
          </cell>
        </row>
        <row r="58">
          <cell r="G58">
            <v>18</v>
          </cell>
        </row>
        <row r="61">
          <cell r="G61">
            <v>59</v>
          </cell>
          <cell r="H61">
            <v>11</v>
          </cell>
        </row>
        <row r="65">
          <cell r="G65">
            <v>5</v>
          </cell>
        </row>
        <row r="66">
          <cell r="G66">
            <v>1</v>
          </cell>
        </row>
        <row r="69">
          <cell r="G69">
            <v>4</v>
          </cell>
        </row>
        <row r="70">
          <cell r="G70">
            <v>5</v>
          </cell>
        </row>
        <row r="74">
          <cell r="G74">
            <v>6429.673</v>
          </cell>
          <cell r="H74">
            <v>934.743</v>
          </cell>
          <cell r="J74">
            <v>1203.12</v>
          </cell>
          <cell r="K74">
            <v>1181.805</v>
          </cell>
        </row>
        <row r="76">
          <cell r="G76">
            <v>5201.607</v>
          </cell>
        </row>
        <row r="77">
          <cell r="G77">
            <v>3239.464</v>
          </cell>
        </row>
        <row r="78">
          <cell r="G78">
            <v>1957.013</v>
          </cell>
        </row>
        <row r="79">
          <cell r="G79">
            <v>5.13</v>
          </cell>
        </row>
        <row r="80">
          <cell r="G80">
            <v>5.13</v>
          </cell>
        </row>
        <row r="87">
          <cell r="G87">
            <v>6269.86</v>
          </cell>
          <cell r="H87">
            <v>905.824</v>
          </cell>
          <cell r="J87">
            <v>1203.12</v>
          </cell>
          <cell r="K87">
            <v>1181.805</v>
          </cell>
        </row>
        <row r="88">
          <cell r="G88">
            <v>5179.677</v>
          </cell>
        </row>
        <row r="89">
          <cell r="G89">
            <v>3222.664</v>
          </cell>
        </row>
        <row r="90">
          <cell r="G90">
            <v>1957.013</v>
          </cell>
        </row>
        <row r="93">
          <cell r="G93">
            <v>6269.86</v>
          </cell>
          <cell r="H93">
            <v>905.824</v>
          </cell>
          <cell r="J93">
            <v>1203.12</v>
          </cell>
          <cell r="K93">
            <v>1181.805</v>
          </cell>
        </row>
        <row r="97">
          <cell r="J97">
            <v>30</v>
          </cell>
        </row>
        <row r="106">
          <cell r="G106">
            <v>2</v>
          </cell>
        </row>
        <row r="107">
          <cell r="G107">
            <v>2</v>
          </cell>
        </row>
        <row r="108">
          <cell r="G108">
            <v>2</v>
          </cell>
        </row>
        <row r="109">
          <cell r="G109">
            <v>2</v>
          </cell>
        </row>
        <row r="111">
          <cell r="G111">
            <v>2</v>
          </cell>
        </row>
        <row r="118">
          <cell r="G118">
            <v>1881.2</v>
          </cell>
        </row>
        <row r="119">
          <cell r="G119">
            <v>1881.2</v>
          </cell>
        </row>
        <row r="120">
          <cell r="G120">
            <v>1881.2</v>
          </cell>
        </row>
        <row r="121">
          <cell r="G121">
            <v>1881.2</v>
          </cell>
        </row>
        <row r="124">
          <cell r="G124">
            <v>1881.2</v>
          </cell>
        </row>
      </sheetData>
      <sheetData sheetId="2">
        <row r="23">
          <cell r="G23">
            <v>4</v>
          </cell>
          <cell r="H23">
            <v>7</v>
          </cell>
          <cell r="J23">
            <v>1</v>
          </cell>
          <cell r="K23">
            <v>21</v>
          </cell>
        </row>
        <row r="25">
          <cell r="G25">
            <v>2</v>
          </cell>
          <cell r="H25">
            <v>4</v>
          </cell>
        </row>
        <row r="26">
          <cell r="G26">
            <v>2</v>
          </cell>
          <cell r="H26">
            <v>2</v>
          </cell>
        </row>
        <row r="27">
          <cell r="H27">
            <v>1</v>
          </cell>
        </row>
        <row r="28">
          <cell r="H28">
            <v>1</v>
          </cell>
        </row>
        <row r="29">
          <cell r="H29">
            <v>1</v>
          </cell>
        </row>
        <row r="35">
          <cell r="J35">
            <v>1</v>
          </cell>
          <cell r="K35">
            <v>21</v>
          </cell>
        </row>
        <row r="37">
          <cell r="G37">
            <v>4</v>
          </cell>
          <cell r="H37">
            <v>6</v>
          </cell>
          <cell r="J37">
            <v>1</v>
          </cell>
          <cell r="K37">
            <v>21</v>
          </cell>
        </row>
        <row r="38">
          <cell r="G38">
            <v>2</v>
          </cell>
          <cell r="H38">
            <v>3</v>
          </cell>
        </row>
        <row r="39">
          <cell r="G39">
            <v>2</v>
          </cell>
          <cell r="H39">
            <v>2</v>
          </cell>
        </row>
        <row r="40">
          <cell r="H40">
            <v>1</v>
          </cell>
        </row>
        <row r="43">
          <cell r="G43">
            <v>4</v>
          </cell>
          <cell r="H43">
            <v>6</v>
          </cell>
          <cell r="J43">
            <v>1</v>
          </cell>
          <cell r="K43">
            <v>21</v>
          </cell>
        </row>
        <row r="56">
          <cell r="G56">
            <v>15</v>
          </cell>
          <cell r="H56">
            <v>10</v>
          </cell>
        </row>
        <row r="58">
          <cell r="G58">
            <v>2</v>
          </cell>
          <cell r="H58">
            <v>4</v>
          </cell>
        </row>
        <row r="61">
          <cell r="G61">
            <v>15</v>
          </cell>
          <cell r="H61">
            <v>10</v>
          </cell>
        </row>
        <row r="65">
          <cell r="H65">
            <v>1</v>
          </cell>
        </row>
        <row r="69">
          <cell r="H69">
            <v>1</v>
          </cell>
        </row>
        <row r="70">
          <cell r="G70">
            <v>3</v>
          </cell>
        </row>
        <row r="74">
          <cell r="G74">
            <v>4333.199</v>
          </cell>
          <cell r="H74">
            <v>1646.153</v>
          </cell>
          <cell r="J74">
            <v>52.2</v>
          </cell>
          <cell r="K74">
            <v>1057.529</v>
          </cell>
        </row>
        <row r="76">
          <cell r="G76">
            <v>676</v>
          </cell>
          <cell r="H76">
            <v>1303.553</v>
          </cell>
        </row>
        <row r="77">
          <cell r="G77">
            <v>676</v>
          </cell>
          <cell r="H77">
            <v>892.888</v>
          </cell>
        </row>
        <row r="78">
          <cell r="H78">
            <v>10.665</v>
          </cell>
        </row>
        <row r="79">
          <cell r="H79">
            <v>400</v>
          </cell>
        </row>
        <row r="80">
          <cell r="H80">
            <v>400</v>
          </cell>
        </row>
        <row r="87">
          <cell r="G87">
            <v>3836.961</v>
          </cell>
          <cell r="H87">
            <v>1233.438</v>
          </cell>
          <cell r="J87">
            <v>52.2</v>
          </cell>
          <cell r="K87">
            <v>1057.529</v>
          </cell>
        </row>
        <row r="88">
          <cell r="G88">
            <v>676</v>
          </cell>
          <cell r="H88">
            <v>901.388</v>
          </cell>
        </row>
        <row r="89">
          <cell r="G89">
            <v>676</v>
          </cell>
          <cell r="H89">
            <v>890.888</v>
          </cell>
        </row>
        <row r="90">
          <cell r="H90">
            <v>10.5</v>
          </cell>
        </row>
        <row r="93">
          <cell r="G93">
            <v>3836.961</v>
          </cell>
          <cell r="H93">
            <v>1233.438</v>
          </cell>
          <cell r="J93">
            <v>52.2</v>
          </cell>
          <cell r="K93">
            <v>1057.529</v>
          </cell>
        </row>
        <row r="106">
          <cell r="G106">
            <v>1</v>
          </cell>
          <cell r="H106">
            <v>2</v>
          </cell>
        </row>
        <row r="107">
          <cell r="H107">
            <v>1</v>
          </cell>
        </row>
        <row r="108">
          <cell r="G108">
            <v>1</v>
          </cell>
          <cell r="H108">
            <v>2</v>
          </cell>
        </row>
        <row r="109">
          <cell r="H109">
            <v>1</v>
          </cell>
        </row>
        <row r="111">
          <cell r="G111">
            <v>4</v>
          </cell>
          <cell r="H111">
            <v>2</v>
          </cell>
        </row>
        <row r="118">
          <cell r="G118">
            <v>2987.199</v>
          </cell>
          <cell r="H118">
            <v>420</v>
          </cell>
        </row>
        <row r="119">
          <cell r="H119">
            <v>400</v>
          </cell>
        </row>
        <row r="120">
          <cell r="G120">
            <v>2494.311</v>
          </cell>
          <cell r="H120">
            <v>417.8</v>
          </cell>
        </row>
        <row r="121">
          <cell r="G121">
            <v>2494.311</v>
          </cell>
          <cell r="H121">
            <v>417.8</v>
          </cell>
        </row>
        <row r="124">
          <cell r="H124">
            <v>398</v>
          </cell>
        </row>
      </sheetData>
      <sheetData sheetId="3">
        <row r="23">
          <cell r="G23">
            <v>1</v>
          </cell>
          <cell r="J23">
            <v>1</v>
          </cell>
          <cell r="K23">
            <v>18</v>
          </cell>
        </row>
        <row r="25">
          <cell r="G25">
            <v>1</v>
          </cell>
        </row>
        <row r="37">
          <cell r="G37">
            <v>1</v>
          </cell>
          <cell r="J37">
            <v>1</v>
          </cell>
          <cell r="K37">
            <v>18</v>
          </cell>
        </row>
        <row r="38">
          <cell r="G38">
            <v>1</v>
          </cell>
        </row>
        <row r="43">
          <cell r="G43">
            <v>1</v>
          </cell>
          <cell r="J43">
            <v>1</v>
          </cell>
          <cell r="K43">
            <v>18</v>
          </cell>
        </row>
        <row r="56">
          <cell r="G56">
            <v>2</v>
          </cell>
        </row>
        <row r="58">
          <cell r="G58">
            <v>2</v>
          </cell>
        </row>
        <row r="61">
          <cell r="G61">
            <v>2</v>
          </cell>
        </row>
        <row r="74">
          <cell r="G74">
            <v>83</v>
          </cell>
          <cell r="J74">
            <v>98</v>
          </cell>
          <cell r="K74">
            <v>573</v>
          </cell>
        </row>
        <row r="76">
          <cell r="G76">
            <v>83</v>
          </cell>
        </row>
        <row r="87">
          <cell r="G87">
            <v>81</v>
          </cell>
          <cell r="J87">
            <v>98</v>
          </cell>
          <cell r="K87">
            <v>573</v>
          </cell>
        </row>
        <row r="88">
          <cell r="G88">
            <v>81</v>
          </cell>
        </row>
        <row r="93">
          <cell r="G93">
            <v>81</v>
          </cell>
          <cell r="J93">
            <v>98</v>
          </cell>
          <cell r="K93">
            <v>573</v>
          </cell>
        </row>
      </sheetData>
      <sheetData sheetId="4">
        <row r="23">
          <cell r="K23">
            <v>6</v>
          </cell>
        </row>
        <row r="35">
          <cell r="K35">
            <v>6</v>
          </cell>
        </row>
        <row r="37">
          <cell r="K37">
            <v>6</v>
          </cell>
        </row>
        <row r="43">
          <cell r="K43">
            <v>6</v>
          </cell>
        </row>
        <row r="74">
          <cell r="K74">
            <v>53.9</v>
          </cell>
        </row>
        <row r="87">
          <cell r="K87">
            <v>53.9</v>
          </cell>
        </row>
        <row r="93">
          <cell r="K93">
            <v>53.9</v>
          </cell>
        </row>
      </sheetData>
      <sheetData sheetId="5">
        <row r="23">
          <cell r="G23">
            <v>16</v>
          </cell>
          <cell r="J23">
            <v>119</v>
          </cell>
          <cell r="K23">
            <v>1050</v>
          </cell>
        </row>
        <row r="25">
          <cell r="G25">
            <v>6</v>
          </cell>
        </row>
        <row r="26">
          <cell r="G26">
            <v>2</v>
          </cell>
        </row>
        <row r="27">
          <cell r="G27">
            <v>2</v>
          </cell>
        </row>
        <row r="28">
          <cell r="G28">
            <v>1</v>
          </cell>
        </row>
        <row r="37">
          <cell r="G37">
            <v>15</v>
          </cell>
          <cell r="J37">
            <v>119</v>
          </cell>
          <cell r="K37">
            <v>1050</v>
          </cell>
        </row>
        <row r="38">
          <cell r="G38">
            <v>5</v>
          </cell>
        </row>
        <row r="39">
          <cell r="G39">
            <v>2</v>
          </cell>
        </row>
        <row r="40">
          <cell r="G40">
            <v>2</v>
          </cell>
        </row>
        <row r="43">
          <cell r="G43">
            <v>15</v>
          </cell>
          <cell r="J43">
            <v>119</v>
          </cell>
          <cell r="K43">
            <v>1050</v>
          </cell>
        </row>
        <row r="56">
          <cell r="G56">
            <v>55</v>
          </cell>
        </row>
        <row r="58">
          <cell r="G58">
            <v>11</v>
          </cell>
        </row>
        <row r="61">
          <cell r="G61">
            <v>55</v>
          </cell>
        </row>
        <row r="65">
          <cell r="G65">
            <v>6</v>
          </cell>
        </row>
        <row r="69">
          <cell r="G69">
            <v>6</v>
          </cell>
        </row>
        <row r="70">
          <cell r="G70">
            <v>10</v>
          </cell>
        </row>
        <row r="74">
          <cell r="G74">
            <v>8929.604</v>
          </cell>
          <cell r="J74">
            <v>23956.46</v>
          </cell>
          <cell r="K74">
            <v>16051</v>
          </cell>
        </row>
        <row r="76">
          <cell r="G76">
            <v>4202.5</v>
          </cell>
        </row>
        <row r="77">
          <cell r="G77">
            <v>1527.05</v>
          </cell>
        </row>
        <row r="78">
          <cell r="G78">
            <v>924.48</v>
          </cell>
        </row>
        <row r="79">
          <cell r="G79">
            <v>832</v>
          </cell>
        </row>
        <row r="87">
          <cell r="G87">
            <v>7584.28</v>
          </cell>
          <cell r="J87">
            <v>23956.46</v>
          </cell>
          <cell r="K87">
            <v>16051</v>
          </cell>
        </row>
        <row r="88">
          <cell r="G88">
            <v>3370.525</v>
          </cell>
        </row>
        <row r="89">
          <cell r="G89">
            <v>1527.05</v>
          </cell>
        </row>
        <row r="90">
          <cell r="G90">
            <v>924.48</v>
          </cell>
        </row>
        <row r="93">
          <cell r="G93">
            <v>7584.28</v>
          </cell>
          <cell r="J93">
            <v>23956.46</v>
          </cell>
          <cell r="K93">
            <v>16051</v>
          </cell>
        </row>
        <row r="106">
          <cell r="G106">
            <v>14</v>
          </cell>
        </row>
        <row r="107">
          <cell r="G107">
            <v>5</v>
          </cell>
        </row>
        <row r="108">
          <cell r="G108">
            <v>13</v>
          </cell>
        </row>
        <row r="109">
          <cell r="G109">
            <v>4</v>
          </cell>
        </row>
        <row r="111">
          <cell r="G111">
            <v>51</v>
          </cell>
        </row>
        <row r="118">
          <cell r="G118">
            <v>8104.669</v>
          </cell>
        </row>
        <row r="119">
          <cell r="G119">
            <v>3507.475</v>
          </cell>
        </row>
        <row r="120">
          <cell r="G120">
            <v>6766.496</v>
          </cell>
        </row>
        <row r="121">
          <cell r="G121">
            <v>6259.926</v>
          </cell>
        </row>
        <row r="123">
          <cell r="G123">
            <v>506.57</v>
          </cell>
        </row>
        <row r="124">
          <cell r="G124">
            <v>2675.475</v>
          </cell>
        </row>
      </sheetData>
      <sheetData sheetId="6">
        <row r="23">
          <cell r="D23">
            <v>5</v>
          </cell>
          <cell r="G23">
            <v>15</v>
          </cell>
          <cell r="H23">
            <v>4</v>
          </cell>
          <cell r="J23">
            <v>89</v>
          </cell>
          <cell r="K23">
            <v>510</v>
          </cell>
        </row>
        <row r="25">
          <cell r="D25">
            <v>5</v>
          </cell>
          <cell r="G25">
            <v>2</v>
          </cell>
          <cell r="H25">
            <v>3</v>
          </cell>
        </row>
        <row r="26">
          <cell r="D26">
            <v>4</v>
          </cell>
          <cell r="G26">
            <v>2</v>
          </cell>
          <cell r="H26">
            <v>3</v>
          </cell>
        </row>
        <row r="28">
          <cell r="D28">
            <v>1</v>
          </cell>
        </row>
        <row r="29">
          <cell r="D29">
            <v>1</v>
          </cell>
        </row>
        <row r="35">
          <cell r="D35">
            <v>5</v>
          </cell>
          <cell r="J35">
            <v>89</v>
          </cell>
          <cell r="K35">
            <v>510</v>
          </cell>
        </row>
        <row r="37">
          <cell r="D37">
            <v>4</v>
          </cell>
          <cell r="G37">
            <v>15</v>
          </cell>
          <cell r="H37">
            <v>4</v>
          </cell>
          <cell r="J37">
            <v>89</v>
          </cell>
          <cell r="K37">
            <v>510</v>
          </cell>
        </row>
        <row r="38">
          <cell r="D38">
            <v>4</v>
          </cell>
          <cell r="G38">
            <v>2</v>
          </cell>
          <cell r="H38">
            <v>3</v>
          </cell>
        </row>
        <row r="39">
          <cell r="D39">
            <v>4</v>
          </cell>
          <cell r="G39">
            <v>2</v>
          </cell>
          <cell r="H39">
            <v>3</v>
          </cell>
        </row>
        <row r="43">
          <cell r="D43">
            <v>4</v>
          </cell>
          <cell r="G43">
            <v>15</v>
          </cell>
          <cell r="H43">
            <v>4</v>
          </cell>
          <cell r="J43">
            <v>89</v>
          </cell>
          <cell r="K43">
            <v>510</v>
          </cell>
        </row>
        <row r="56">
          <cell r="D56">
            <v>4</v>
          </cell>
          <cell r="G56">
            <v>49</v>
          </cell>
          <cell r="H56">
            <v>5</v>
          </cell>
        </row>
        <row r="58">
          <cell r="D58">
            <v>4</v>
          </cell>
          <cell r="G58">
            <v>2</v>
          </cell>
          <cell r="H58">
            <v>3</v>
          </cell>
        </row>
        <row r="61">
          <cell r="D61">
            <v>4</v>
          </cell>
          <cell r="G61">
            <v>49</v>
          </cell>
          <cell r="H61">
            <v>5</v>
          </cell>
        </row>
        <row r="65">
          <cell r="G65">
            <v>1</v>
          </cell>
        </row>
        <row r="69">
          <cell r="G69">
            <v>1</v>
          </cell>
        </row>
        <row r="74">
          <cell r="D74">
            <v>504.689</v>
          </cell>
          <cell r="G74">
            <v>8887.365</v>
          </cell>
          <cell r="H74">
            <v>763.001</v>
          </cell>
          <cell r="J74">
            <v>7203.179</v>
          </cell>
          <cell r="K74">
            <v>18598.192</v>
          </cell>
        </row>
        <row r="76">
          <cell r="D76">
            <v>504.689</v>
          </cell>
          <cell r="G76">
            <v>4471.444</v>
          </cell>
          <cell r="H76">
            <v>582.997</v>
          </cell>
        </row>
        <row r="77">
          <cell r="D77">
            <v>461.162</v>
          </cell>
          <cell r="G77">
            <v>4471.444</v>
          </cell>
          <cell r="H77">
            <v>582.997</v>
          </cell>
        </row>
        <row r="79">
          <cell r="D79">
            <v>43.527</v>
          </cell>
        </row>
        <row r="80">
          <cell r="D80">
            <v>43.527</v>
          </cell>
        </row>
        <row r="87">
          <cell r="D87">
            <v>438.101</v>
          </cell>
          <cell r="G87">
            <v>8122.015</v>
          </cell>
          <cell r="H87">
            <v>732.997</v>
          </cell>
          <cell r="J87">
            <v>7203.179</v>
          </cell>
          <cell r="K87">
            <v>18598.192</v>
          </cell>
        </row>
        <row r="88">
          <cell r="D88">
            <v>438.101</v>
          </cell>
          <cell r="G88">
            <v>4471.444</v>
          </cell>
          <cell r="H88">
            <v>582.997</v>
          </cell>
        </row>
        <row r="89">
          <cell r="D89">
            <v>438.101</v>
          </cell>
          <cell r="G89">
            <v>4471.444</v>
          </cell>
          <cell r="H89">
            <v>582.997</v>
          </cell>
        </row>
        <row r="93">
          <cell r="D93">
            <v>438.101</v>
          </cell>
          <cell r="G93">
            <v>8122.015</v>
          </cell>
          <cell r="H93">
            <v>732.997</v>
          </cell>
          <cell r="J93">
            <v>7203.179</v>
          </cell>
          <cell r="K93">
            <v>18598.192</v>
          </cell>
        </row>
        <row r="106">
          <cell r="G106">
            <v>9</v>
          </cell>
          <cell r="H106">
            <v>2</v>
          </cell>
        </row>
        <row r="107">
          <cell r="G107">
            <v>1</v>
          </cell>
          <cell r="H107">
            <v>2</v>
          </cell>
        </row>
        <row r="108">
          <cell r="G108">
            <v>9</v>
          </cell>
          <cell r="H108">
            <v>2</v>
          </cell>
        </row>
        <row r="109">
          <cell r="G109">
            <v>1</v>
          </cell>
          <cell r="H109">
            <v>2</v>
          </cell>
        </row>
        <row r="111">
          <cell r="G111">
            <v>28</v>
          </cell>
          <cell r="H111">
            <v>2</v>
          </cell>
        </row>
        <row r="118">
          <cell r="G118">
            <v>3125.507</v>
          </cell>
          <cell r="H118">
            <v>390.287</v>
          </cell>
        </row>
        <row r="119">
          <cell r="G119">
            <v>419.284</v>
          </cell>
          <cell r="H119">
            <v>390.287</v>
          </cell>
        </row>
        <row r="120">
          <cell r="G120">
            <v>2774.561</v>
          </cell>
          <cell r="H120">
            <v>390.287</v>
          </cell>
        </row>
        <row r="121">
          <cell r="G121">
            <v>2774.561</v>
          </cell>
          <cell r="H121">
            <v>390.287</v>
          </cell>
        </row>
        <row r="124">
          <cell r="G124">
            <v>419.284</v>
          </cell>
          <cell r="H124">
            <v>390.287</v>
          </cell>
        </row>
      </sheetData>
      <sheetData sheetId="7">
        <row r="23">
          <cell r="J23">
            <v>1</v>
          </cell>
          <cell r="K23">
            <v>3</v>
          </cell>
        </row>
        <row r="35">
          <cell r="J35">
            <v>1</v>
          </cell>
          <cell r="K35">
            <v>3</v>
          </cell>
        </row>
        <row r="37">
          <cell r="J37">
            <v>1</v>
          </cell>
          <cell r="K37">
            <v>3</v>
          </cell>
        </row>
        <row r="43">
          <cell r="J43">
            <v>1</v>
          </cell>
          <cell r="K43">
            <v>3</v>
          </cell>
        </row>
        <row r="74">
          <cell r="J74">
            <v>23.5</v>
          </cell>
          <cell r="K74">
            <v>12.5</v>
          </cell>
        </row>
        <row r="87">
          <cell r="J87">
            <v>23.5</v>
          </cell>
          <cell r="K87">
            <v>12.5</v>
          </cell>
        </row>
        <row r="93">
          <cell r="J93">
            <v>23.5</v>
          </cell>
          <cell r="K93">
            <v>12.5</v>
          </cell>
        </row>
      </sheetData>
      <sheetData sheetId="8">
        <row r="23">
          <cell r="G23">
            <v>2</v>
          </cell>
          <cell r="J23">
            <v>4</v>
          </cell>
          <cell r="K23">
            <v>64</v>
          </cell>
        </row>
        <row r="25">
          <cell r="G25">
            <v>2</v>
          </cell>
        </row>
        <row r="26">
          <cell r="G26">
            <v>1</v>
          </cell>
        </row>
        <row r="28">
          <cell r="G28">
            <v>1</v>
          </cell>
        </row>
        <row r="29">
          <cell r="G29">
            <v>1</v>
          </cell>
        </row>
        <row r="35">
          <cell r="J35">
            <v>4</v>
          </cell>
          <cell r="K35">
            <v>64</v>
          </cell>
        </row>
        <row r="37">
          <cell r="G37">
            <v>1</v>
          </cell>
          <cell r="J37">
            <v>4</v>
          </cell>
          <cell r="K37">
            <v>64</v>
          </cell>
        </row>
        <row r="38">
          <cell r="G38">
            <v>1</v>
          </cell>
        </row>
        <row r="39">
          <cell r="G39">
            <v>1</v>
          </cell>
        </row>
        <row r="43">
          <cell r="G43">
            <v>1</v>
          </cell>
          <cell r="J43">
            <v>4</v>
          </cell>
          <cell r="K43">
            <v>64</v>
          </cell>
        </row>
        <row r="56">
          <cell r="G56">
            <v>2</v>
          </cell>
        </row>
        <row r="58">
          <cell r="G58">
            <v>1</v>
          </cell>
        </row>
        <row r="61">
          <cell r="G61">
            <v>2</v>
          </cell>
        </row>
        <row r="70">
          <cell r="G70">
            <v>1</v>
          </cell>
        </row>
        <row r="74">
          <cell r="G74">
            <v>2520.611</v>
          </cell>
          <cell r="J74">
            <v>621.3</v>
          </cell>
          <cell r="K74">
            <v>2997.2</v>
          </cell>
        </row>
        <row r="76">
          <cell r="G76">
            <v>2520.611</v>
          </cell>
        </row>
        <row r="77">
          <cell r="G77">
            <v>1610.111</v>
          </cell>
        </row>
        <row r="79">
          <cell r="G79">
            <v>910.5</v>
          </cell>
        </row>
        <row r="80">
          <cell r="G80">
            <v>910.5</v>
          </cell>
        </row>
        <row r="87">
          <cell r="G87">
            <v>1610.111</v>
          </cell>
          <cell r="J87">
            <v>621.3</v>
          </cell>
          <cell r="K87">
            <v>2997.2</v>
          </cell>
        </row>
        <row r="88">
          <cell r="G88">
            <v>1610.111</v>
          </cell>
        </row>
        <row r="89">
          <cell r="G89">
            <v>1610.111</v>
          </cell>
        </row>
        <row r="93">
          <cell r="G93">
            <v>1610.111</v>
          </cell>
          <cell r="J93">
            <v>621.3</v>
          </cell>
          <cell r="K93">
            <v>2997.2</v>
          </cell>
        </row>
        <row r="106">
          <cell r="G106">
            <v>1</v>
          </cell>
        </row>
        <row r="107">
          <cell r="G107">
            <v>1</v>
          </cell>
        </row>
        <row r="108">
          <cell r="G108">
            <v>1</v>
          </cell>
        </row>
        <row r="109">
          <cell r="G109">
            <v>1</v>
          </cell>
        </row>
        <row r="111">
          <cell r="G111">
            <v>1</v>
          </cell>
        </row>
        <row r="118">
          <cell r="G118">
            <v>1610.111</v>
          </cell>
        </row>
        <row r="119">
          <cell r="G119">
            <v>1610.111</v>
          </cell>
        </row>
        <row r="120">
          <cell r="G120">
            <v>1610.111</v>
          </cell>
        </row>
        <row r="121">
          <cell r="G121">
            <v>1610.111</v>
          </cell>
        </row>
        <row r="124">
          <cell r="G124">
            <v>1610.111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 1-закупки"/>
      <sheetName val="№ 2-закупки"/>
      <sheetName val="№ 1а-закупки"/>
    </sheetNames>
    <sheetDataSet>
      <sheetData sheetId="1">
        <row r="65">
          <cell r="E65">
            <v>39049.75742000001</v>
          </cell>
          <cell r="F65">
            <v>32875.73177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"/>
  <sheetViews>
    <sheetView view="pageBreakPreview" zoomScale="80" zoomScaleNormal="80" zoomScaleSheetLayoutView="80" zoomScalePageLayoutView="0" workbookViewId="0" topLeftCell="A56">
      <selection activeCell="A120" sqref="A120:IV12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2" width="9.140625" style="26" customWidth="1"/>
    <col min="13" max="16384" width="9.140625" style="40" customWidth="1"/>
  </cols>
  <sheetData>
    <row r="1" spans="1:11" ht="14.2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ht="14.25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4.25">
      <c r="A3" s="462" t="s">
        <v>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ht="15">
      <c r="A4" s="156"/>
    </row>
    <row r="5" spans="1:11" ht="16.5">
      <c r="A5" s="463" t="s">
        <v>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5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</row>
    <row r="7" spans="1:11" ht="15">
      <c r="A7" s="464" t="s">
        <v>5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</row>
    <row r="8" spans="1:11" ht="15">
      <c r="A8" s="464" t="s">
        <v>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</row>
    <row r="9" spans="1:11" ht="15">
      <c r="A9" s="464" t="s">
        <v>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ht="15">
      <c r="A10" s="157"/>
    </row>
    <row r="11" spans="1:2" ht="15">
      <c r="A11" s="158" t="s">
        <v>8</v>
      </c>
      <c r="B11" s="158"/>
    </row>
    <row r="12" spans="1:11" ht="62.25">
      <c r="A12" s="158" t="s">
        <v>9</v>
      </c>
      <c r="B12" s="465" t="s">
        <v>373</v>
      </c>
      <c r="C12" s="466"/>
      <c r="D12" s="466"/>
      <c r="E12" s="466"/>
      <c r="F12" s="466"/>
      <c r="G12" s="61"/>
      <c r="H12" s="61"/>
      <c r="I12" s="61"/>
      <c r="J12" s="61"/>
      <c r="K12" s="63"/>
    </row>
    <row r="13" spans="1:11" ht="15.75" customHeight="1">
      <c r="A13" s="158"/>
      <c r="B13" s="159"/>
      <c r="K13" s="63"/>
    </row>
    <row r="14" spans="1:11" ht="15">
      <c r="A14" s="158" t="s">
        <v>10</v>
      </c>
      <c r="B14" s="467" t="s">
        <v>477</v>
      </c>
      <c r="C14" s="466"/>
      <c r="D14" s="466"/>
      <c r="E14" s="466"/>
      <c r="F14" s="466"/>
      <c r="G14" s="61"/>
      <c r="H14" s="61"/>
      <c r="I14" s="61"/>
      <c r="J14" s="61"/>
      <c r="K14" s="63"/>
    </row>
    <row r="15" spans="1:11" ht="15">
      <c r="A15" s="157"/>
      <c r="K15" s="63"/>
    </row>
    <row r="16" spans="1:11" ht="15.75" thickBot="1">
      <c r="A16" s="468" t="s">
        <v>11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</row>
    <row r="17" spans="1:11" ht="15.75" customHeight="1" thickBot="1">
      <c r="A17" s="469" t="s">
        <v>12</v>
      </c>
      <c r="B17" s="469" t="s">
        <v>13</v>
      </c>
      <c r="C17" s="160" t="s">
        <v>14</v>
      </c>
      <c r="D17" s="472" t="s">
        <v>16</v>
      </c>
      <c r="E17" s="473"/>
      <c r="F17" s="473"/>
      <c r="G17" s="473"/>
      <c r="H17" s="473"/>
      <c r="I17" s="473"/>
      <c r="J17" s="473"/>
      <c r="K17" s="474"/>
    </row>
    <row r="18" spans="1:11" ht="26.25" customHeight="1" thickBot="1">
      <c r="A18" s="470"/>
      <c r="B18" s="470"/>
      <c r="C18" s="161" t="s">
        <v>15</v>
      </c>
      <c r="D18" s="472" t="s">
        <v>17</v>
      </c>
      <c r="E18" s="473"/>
      <c r="F18" s="474"/>
      <c r="G18" s="469" t="s">
        <v>18</v>
      </c>
      <c r="H18" s="469" t="s">
        <v>19</v>
      </c>
      <c r="I18" s="469" t="s">
        <v>20</v>
      </c>
      <c r="J18" s="472" t="s">
        <v>21</v>
      </c>
      <c r="K18" s="474"/>
    </row>
    <row r="19" spans="1:11" ht="93" thickBot="1">
      <c r="A19" s="471"/>
      <c r="B19" s="471"/>
      <c r="C19" s="72"/>
      <c r="D19" s="163" t="s">
        <v>22</v>
      </c>
      <c r="E19" s="163" t="s">
        <v>23</v>
      </c>
      <c r="F19" s="163" t="s">
        <v>260</v>
      </c>
      <c r="G19" s="471"/>
      <c r="H19" s="471"/>
      <c r="I19" s="471"/>
      <c r="J19" s="163" t="s">
        <v>261</v>
      </c>
      <c r="K19" s="163" t="s">
        <v>26</v>
      </c>
    </row>
    <row r="20" spans="1:11" ht="15" thickBot="1">
      <c r="A20" s="162">
        <v>1</v>
      </c>
      <c r="B20" s="163">
        <v>2</v>
      </c>
      <c r="C20" s="163">
        <v>3</v>
      </c>
      <c r="D20" s="163">
        <v>4</v>
      </c>
      <c r="E20" s="163">
        <v>5</v>
      </c>
      <c r="F20" s="163">
        <v>6</v>
      </c>
      <c r="G20" s="163">
        <v>7</v>
      </c>
      <c r="H20" s="163">
        <v>8</v>
      </c>
      <c r="I20" s="163">
        <v>9</v>
      </c>
      <c r="J20" s="163">
        <v>10</v>
      </c>
      <c r="K20" s="163">
        <v>11</v>
      </c>
    </row>
    <row r="21" spans="1:11" ht="15" customHeight="1">
      <c r="A21" s="475" t="s">
        <v>262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15.75" customHeight="1" thickBot="1">
      <c r="A22" s="478" t="s">
        <v>28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80"/>
    </row>
    <row r="23" spans="1:12" ht="53.25" thickBot="1">
      <c r="A23" s="330" t="s">
        <v>29</v>
      </c>
      <c r="B23" s="331">
        <v>101</v>
      </c>
      <c r="C23" s="101">
        <f>SUM(D23:K23)</f>
        <v>883</v>
      </c>
      <c r="D23" s="101"/>
      <c r="E23" s="101"/>
      <c r="F23" s="101"/>
      <c r="G23" s="101">
        <v>19</v>
      </c>
      <c r="H23" s="101"/>
      <c r="I23" s="101"/>
      <c r="J23" s="101">
        <v>129</v>
      </c>
      <c r="K23" s="101">
        <v>735</v>
      </c>
      <c r="L23" s="26">
        <f>SUM(D23:I23)</f>
        <v>19</v>
      </c>
    </row>
    <row r="24" spans="1:11" ht="39.75" thickBot="1">
      <c r="A24" s="164" t="s">
        <v>263</v>
      </c>
      <c r="B24" s="163">
        <v>102</v>
      </c>
      <c r="C24" s="101"/>
      <c r="D24" s="74"/>
      <c r="E24" s="74"/>
      <c r="F24" s="74"/>
      <c r="G24" s="74"/>
      <c r="H24" s="74"/>
      <c r="I24" s="74"/>
      <c r="J24" s="74"/>
      <c r="K24" s="74"/>
    </row>
    <row r="25" spans="1:11" ht="39.75" thickBot="1">
      <c r="A25" s="164" t="s">
        <v>264</v>
      </c>
      <c r="B25" s="163">
        <v>103</v>
      </c>
      <c r="C25" s="101">
        <f aca="true" t="shared" si="0" ref="C25:C54">SUM(D25:K25)</f>
        <v>6</v>
      </c>
      <c r="D25" s="74"/>
      <c r="E25" s="74"/>
      <c r="F25" s="74"/>
      <c r="G25" s="74">
        <v>6</v>
      </c>
      <c r="H25" s="74"/>
      <c r="I25" s="74"/>
      <c r="J25" s="74"/>
      <c r="K25" s="74"/>
    </row>
    <row r="26" spans="1:11" ht="53.25" thickBot="1">
      <c r="A26" s="332" t="s">
        <v>410</v>
      </c>
      <c r="B26" s="333" t="s">
        <v>383</v>
      </c>
      <c r="C26" s="101">
        <f t="shared" si="0"/>
        <v>5</v>
      </c>
      <c r="D26" s="334"/>
      <c r="E26" s="334"/>
      <c r="F26" s="334"/>
      <c r="G26" s="334">
        <v>5</v>
      </c>
      <c r="H26" s="334"/>
      <c r="I26" s="334"/>
      <c r="J26" s="334"/>
      <c r="K26" s="334"/>
    </row>
    <row r="27" spans="1:11" ht="53.25" thickBot="1">
      <c r="A27" s="332" t="s">
        <v>411</v>
      </c>
      <c r="B27" s="333" t="s">
        <v>385</v>
      </c>
      <c r="C27" s="101"/>
      <c r="D27" s="334"/>
      <c r="E27" s="334"/>
      <c r="F27" s="334"/>
      <c r="G27" s="334">
        <v>1</v>
      </c>
      <c r="H27" s="334"/>
      <c r="I27" s="334"/>
      <c r="J27" s="334"/>
      <c r="K27" s="334"/>
    </row>
    <row r="28" spans="1:11" ht="53.25" thickBot="1">
      <c r="A28" s="164" t="s">
        <v>265</v>
      </c>
      <c r="B28" s="163">
        <v>104</v>
      </c>
      <c r="C28" s="101"/>
      <c r="D28" s="74"/>
      <c r="E28" s="74"/>
      <c r="F28" s="74"/>
      <c r="G28" s="74">
        <v>1</v>
      </c>
      <c r="H28" s="74"/>
      <c r="I28" s="74"/>
      <c r="J28" s="74"/>
      <c r="K28" s="74"/>
    </row>
    <row r="29" spans="1:11" ht="66" thickBot="1">
      <c r="A29" s="332" t="s">
        <v>412</v>
      </c>
      <c r="B29" s="333" t="s">
        <v>387</v>
      </c>
      <c r="C29" s="101"/>
      <c r="D29" s="334"/>
      <c r="E29" s="334"/>
      <c r="F29" s="334"/>
      <c r="G29" s="334"/>
      <c r="H29" s="334"/>
      <c r="I29" s="334"/>
      <c r="J29" s="334"/>
      <c r="K29" s="334"/>
    </row>
    <row r="30" spans="1:11" ht="79.5" thickBot="1">
      <c r="A30" s="330" t="s">
        <v>413</v>
      </c>
      <c r="B30" s="331">
        <v>105</v>
      </c>
      <c r="C30" s="101"/>
      <c r="D30" s="101"/>
      <c r="E30" s="101"/>
      <c r="F30" s="101"/>
      <c r="G30" s="101">
        <v>1</v>
      </c>
      <c r="H30" s="101"/>
      <c r="I30" s="101"/>
      <c r="J30" s="101"/>
      <c r="K30" s="101"/>
    </row>
    <row r="31" spans="1:11" ht="53.25" customHeight="1" thickBot="1">
      <c r="A31" s="164" t="s">
        <v>34</v>
      </c>
      <c r="B31" s="163">
        <v>106</v>
      </c>
      <c r="C31" s="101"/>
      <c r="D31" s="74"/>
      <c r="E31" s="74"/>
      <c r="F31" s="74"/>
      <c r="G31" s="74"/>
      <c r="H31" s="74"/>
      <c r="I31" s="74"/>
      <c r="J31" s="74"/>
      <c r="K31" s="74"/>
    </row>
    <row r="32" spans="1:11" ht="27" thickBot="1">
      <c r="A32" s="164" t="s">
        <v>267</v>
      </c>
      <c r="B32" s="163">
        <v>107</v>
      </c>
      <c r="C32" s="101"/>
      <c r="D32" s="74"/>
      <c r="E32" s="74"/>
      <c r="F32" s="74"/>
      <c r="G32" s="74"/>
      <c r="H32" s="74"/>
      <c r="I32" s="74"/>
      <c r="J32" s="74"/>
      <c r="K32" s="74"/>
    </row>
    <row r="33" spans="1:11" ht="27" thickBot="1">
      <c r="A33" s="164" t="s">
        <v>268</v>
      </c>
      <c r="B33" s="163">
        <v>108</v>
      </c>
      <c r="C33" s="101"/>
      <c r="D33" s="74"/>
      <c r="E33" s="74"/>
      <c r="F33" s="74"/>
      <c r="G33" s="74"/>
      <c r="H33" s="74"/>
      <c r="I33" s="74"/>
      <c r="J33" s="74"/>
      <c r="K33" s="74"/>
    </row>
    <row r="34" spans="1:11" ht="39.75" thickBot="1">
      <c r="A34" s="164" t="s">
        <v>269</v>
      </c>
      <c r="B34" s="163">
        <v>109</v>
      </c>
      <c r="C34" s="101"/>
      <c r="D34" s="74"/>
      <c r="E34" s="74"/>
      <c r="F34" s="74"/>
      <c r="G34" s="74"/>
      <c r="H34" s="74"/>
      <c r="I34" s="74"/>
      <c r="J34" s="74"/>
      <c r="K34" s="74"/>
    </row>
    <row r="35" spans="1:11" ht="53.25" thickBot="1">
      <c r="A35" s="312" t="s">
        <v>388</v>
      </c>
      <c r="B35" s="333" t="s">
        <v>389</v>
      </c>
      <c r="C35" s="101">
        <f t="shared" si="0"/>
        <v>882</v>
      </c>
      <c r="D35" s="334"/>
      <c r="E35" s="334"/>
      <c r="F35" s="334"/>
      <c r="G35" s="334">
        <v>18</v>
      </c>
      <c r="H35" s="334"/>
      <c r="I35" s="334"/>
      <c r="J35" s="334">
        <v>129</v>
      </c>
      <c r="K35" s="334">
        <v>735</v>
      </c>
    </row>
    <row r="36" spans="1:11" ht="53.25" thickBot="1">
      <c r="A36" s="312" t="s">
        <v>390</v>
      </c>
      <c r="B36" s="333" t="s">
        <v>391</v>
      </c>
      <c r="C36" s="101">
        <f t="shared" si="0"/>
        <v>0</v>
      </c>
      <c r="D36" s="334"/>
      <c r="E36" s="334"/>
      <c r="F36" s="334"/>
      <c r="G36" s="334"/>
      <c r="H36" s="334"/>
      <c r="I36" s="334"/>
      <c r="J36" s="334"/>
      <c r="K36" s="334"/>
    </row>
    <row r="37" spans="1:11" ht="27" thickBot="1">
      <c r="A37" s="164" t="s">
        <v>270</v>
      </c>
      <c r="B37" s="163">
        <v>110</v>
      </c>
      <c r="C37" s="101">
        <f t="shared" si="0"/>
        <v>882</v>
      </c>
      <c r="D37" s="74"/>
      <c r="E37" s="74"/>
      <c r="F37" s="74"/>
      <c r="G37" s="74">
        <v>18</v>
      </c>
      <c r="H37" s="74"/>
      <c r="I37" s="74"/>
      <c r="J37" s="74">
        <v>129</v>
      </c>
      <c r="K37" s="74">
        <v>735</v>
      </c>
    </row>
    <row r="38" spans="1:11" ht="53.25" thickBot="1">
      <c r="A38" s="164" t="s">
        <v>271</v>
      </c>
      <c r="B38" s="163">
        <v>111</v>
      </c>
      <c r="C38" s="101">
        <f t="shared" si="0"/>
        <v>5</v>
      </c>
      <c r="D38" s="74"/>
      <c r="E38" s="74"/>
      <c r="F38" s="74"/>
      <c r="G38" s="74">
        <v>5</v>
      </c>
      <c r="H38" s="74"/>
      <c r="I38" s="74"/>
      <c r="J38" s="74"/>
      <c r="K38" s="74"/>
    </row>
    <row r="39" spans="1:11" ht="66" thickBot="1">
      <c r="A39" s="332" t="s">
        <v>414</v>
      </c>
      <c r="B39" s="333" t="s">
        <v>393</v>
      </c>
      <c r="C39" s="101">
        <f t="shared" si="0"/>
        <v>4</v>
      </c>
      <c r="D39" s="334"/>
      <c r="E39" s="334"/>
      <c r="F39" s="334"/>
      <c r="G39" s="334">
        <v>4</v>
      </c>
      <c r="H39" s="334"/>
      <c r="I39" s="334"/>
      <c r="J39" s="334"/>
      <c r="K39" s="334"/>
    </row>
    <row r="40" spans="1:11" ht="66" thickBot="1">
      <c r="A40" s="332" t="s">
        <v>415</v>
      </c>
      <c r="B40" s="333" t="s">
        <v>395</v>
      </c>
      <c r="C40" s="101"/>
      <c r="D40" s="334"/>
      <c r="E40" s="334"/>
      <c r="F40" s="334"/>
      <c r="G40" s="334">
        <v>1</v>
      </c>
      <c r="H40" s="334"/>
      <c r="I40" s="334"/>
      <c r="J40" s="334"/>
      <c r="K40" s="334"/>
    </row>
    <row r="41" spans="1:11" ht="39.75" thickBot="1">
      <c r="A41" s="164" t="s">
        <v>272</v>
      </c>
      <c r="B41" s="163">
        <v>112</v>
      </c>
      <c r="C41" s="101"/>
      <c r="D41" s="74"/>
      <c r="E41" s="74"/>
      <c r="F41" s="74"/>
      <c r="G41" s="74"/>
      <c r="H41" s="74"/>
      <c r="I41" s="74"/>
      <c r="J41" s="74"/>
      <c r="K41" s="74"/>
    </row>
    <row r="42" spans="1:11" ht="39.75" thickBot="1">
      <c r="A42" s="164" t="s">
        <v>273</v>
      </c>
      <c r="B42" s="163">
        <v>113</v>
      </c>
      <c r="C42" s="101"/>
      <c r="D42" s="74"/>
      <c r="E42" s="74"/>
      <c r="F42" s="74"/>
      <c r="G42" s="74"/>
      <c r="H42" s="74"/>
      <c r="I42" s="74"/>
      <c r="J42" s="74"/>
      <c r="K42" s="74"/>
    </row>
    <row r="43" spans="1:11" ht="39.75" thickBot="1">
      <c r="A43" s="164" t="s">
        <v>274</v>
      </c>
      <c r="B43" s="163">
        <v>114</v>
      </c>
      <c r="C43" s="101">
        <f t="shared" si="0"/>
        <v>882</v>
      </c>
      <c r="D43" s="74"/>
      <c r="E43" s="74"/>
      <c r="F43" s="74"/>
      <c r="G43" s="74">
        <v>18</v>
      </c>
      <c r="H43" s="74"/>
      <c r="I43" s="74"/>
      <c r="J43" s="74">
        <v>129</v>
      </c>
      <c r="K43" s="74">
        <v>735</v>
      </c>
    </row>
    <row r="44" spans="1:11" ht="14.25">
      <c r="A44" s="165" t="s">
        <v>275</v>
      </c>
      <c r="B44" s="469">
        <v>115</v>
      </c>
      <c r="C44" s="460"/>
      <c r="D44" s="458"/>
      <c r="E44" s="458"/>
      <c r="F44" s="458"/>
      <c r="G44" s="458"/>
      <c r="H44" s="458"/>
      <c r="I44" s="458"/>
      <c r="J44" s="458"/>
      <c r="K44" s="458"/>
    </row>
    <row r="45" spans="1:11" ht="15" thickBot="1">
      <c r="A45" s="166" t="s">
        <v>44</v>
      </c>
      <c r="B45" s="471"/>
      <c r="C45" s="461"/>
      <c r="D45" s="459"/>
      <c r="E45" s="459"/>
      <c r="F45" s="459"/>
      <c r="G45" s="459"/>
      <c r="H45" s="459"/>
      <c r="I45" s="459"/>
      <c r="J45" s="459"/>
      <c r="K45" s="459"/>
    </row>
    <row r="46" spans="1:11" ht="15" thickBot="1">
      <c r="A46" s="164" t="s">
        <v>45</v>
      </c>
      <c r="B46" s="163">
        <v>116</v>
      </c>
      <c r="C46" s="101">
        <f t="shared" si="0"/>
        <v>0</v>
      </c>
      <c r="D46" s="74"/>
      <c r="E46" s="74"/>
      <c r="F46" s="74"/>
      <c r="G46" s="74"/>
      <c r="H46" s="74"/>
      <c r="I46" s="74"/>
      <c r="J46" s="74"/>
      <c r="K46" s="74"/>
    </row>
    <row r="47" spans="1:11" ht="15" thickBot="1">
      <c r="A47" s="164" t="s">
        <v>46</v>
      </c>
      <c r="B47" s="163">
        <v>121</v>
      </c>
      <c r="C47" s="101">
        <f t="shared" si="0"/>
        <v>0</v>
      </c>
      <c r="D47" s="74"/>
      <c r="E47" s="74"/>
      <c r="F47" s="74"/>
      <c r="G47" s="74"/>
      <c r="H47" s="74"/>
      <c r="I47" s="74"/>
      <c r="J47" s="74"/>
      <c r="K47" s="74"/>
    </row>
    <row r="48" spans="1:11" ht="15" thickBot="1">
      <c r="A48" s="164" t="s">
        <v>47</v>
      </c>
      <c r="B48" s="163">
        <v>122</v>
      </c>
      <c r="C48" s="101">
        <f t="shared" si="0"/>
        <v>0</v>
      </c>
      <c r="D48" s="74"/>
      <c r="E48" s="74"/>
      <c r="F48" s="74"/>
      <c r="G48" s="74"/>
      <c r="H48" s="74"/>
      <c r="I48" s="74"/>
      <c r="J48" s="74"/>
      <c r="K48" s="74"/>
    </row>
    <row r="49" spans="1:11" ht="14.25">
      <c r="A49" s="165" t="s">
        <v>48</v>
      </c>
      <c r="B49" s="469">
        <v>123</v>
      </c>
      <c r="C49" s="460"/>
      <c r="D49" s="458"/>
      <c r="E49" s="458"/>
      <c r="F49" s="458"/>
      <c r="G49" s="458"/>
      <c r="H49" s="458"/>
      <c r="I49" s="458"/>
      <c r="J49" s="458"/>
      <c r="K49" s="458"/>
    </row>
    <row r="50" spans="1:11" ht="15" thickBot="1">
      <c r="A50" s="166" t="s">
        <v>49</v>
      </c>
      <c r="B50" s="471"/>
      <c r="C50" s="461"/>
      <c r="D50" s="459"/>
      <c r="E50" s="459"/>
      <c r="F50" s="459"/>
      <c r="G50" s="459"/>
      <c r="H50" s="459"/>
      <c r="I50" s="459"/>
      <c r="J50" s="459"/>
      <c r="K50" s="459"/>
    </row>
    <row r="51" spans="1:11" ht="27" thickBot="1">
      <c r="A51" s="166" t="s">
        <v>50</v>
      </c>
      <c r="B51" s="163">
        <v>124</v>
      </c>
      <c r="C51" s="101">
        <f t="shared" si="0"/>
        <v>0</v>
      </c>
      <c r="D51" s="74"/>
      <c r="E51" s="74"/>
      <c r="F51" s="74"/>
      <c r="G51" s="74"/>
      <c r="H51" s="74"/>
      <c r="I51" s="74"/>
      <c r="J51" s="74"/>
      <c r="K51" s="74"/>
    </row>
    <row r="52" spans="1:11" ht="39.75" thickBot="1">
      <c r="A52" s="166" t="s">
        <v>51</v>
      </c>
      <c r="B52" s="163">
        <v>125</v>
      </c>
      <c r="C52" s="101">
        <f t="shared" si="0"/>
        <v>0</v>
      </c>
      <c r="D52" s="74"/>
      <c r="E52" s="74"/>
      <c r="F52" s="74"/>
      <c r="G52" s="74"/>
      <c r="H52" s="74"/>
      <c r="I52" s="74"/>
      <c r="J52" s="74"/>
      <c r="K52" s="74"/>
    </row>
    <row r="53" spans="1:11" ht="15" thickBot="1">
      <c r="A53" s="164" t="s">
        <v>52</v>
      </c>
      <c r="B53" s="163">
        <v>126</v>
      </c>
      <c r="C53" s="101">
        <f t="shared" si="0"/>
        <v>0</v>
      </c>
      <c r="D53" s="74"/>
      <c r="E53" s="74"/>
      <c r="F53" s="74"/>
      <c r="G53" s="74"/>
      <c r="H53" s="74"/>
      <c r="I53" s="74"/>
      <c r="J53" s="74"/>
      <c r="K53" s="74"/>
    </row>
    <row r="54" spans="1:11" ht="39.75" thickBot="1">
      <c r="A54" s="164" t="s">
        <v>276</v>
      </c>
      <c r="B54" s="163">
        <v>127</v>
      </c>
      <c r="C54" s="101">
        <f t="shared" si="0"/>
        <v>0</v>
      </c>
      <c r="D54" s="74"/>
      <c r="E54" s="74"/>
      <c r="F54" s="74"/>
      <c r="G54" s="74"/>
      <c r="H54" s="74"/>
      <c r="I54" s="74"/>
      <c r="J54" s="74"/>
      <c r="K54" s="74"/>
    </row>
    <row r="55" spans="1:11" ht="15.75" customHeight="1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164" t="s">
        <v>278</v>
      </c>
      <c r="B56" s="163">
        <v>201</v>
      </c>
      <c r="C56" s="101">
        <f aca="true" t="shared" si="1" ref="C56:C71">SUM(D56:K56)</f>
        <v>60</v>
      </c>
      <c r="D56" s="74"/>
      <c r="E56" s="74"/>
      <c r="F56" s="74"/>
      <c r="G56" s="74">
        <v>60</v>
      </c>
      <c r="H56" s="74"/>
      <c r="I56" s="74"/>
      <c r="J56" s="74"/>
      <c r="K56" s="74"/>
    </row>
    <row r="57" spans="1:11" ht="53.25" thickBot="1">
      <c r="A57" s="166" t="s">
        <v>279</v>
      </c>
      <c r="B57" s="163">
        <v>202</v>
      </c>
      <c r="C57" s="101">
        <f t="shared" si="1"/>
        <v>0</v>
      </c>
      <c r="D57" s="74"/>
      <c r="E57" s="74"/>
      <c r="F57" s="74"/>
      <c r="G57" s="74"/>
      <c r="H57" s="74"/>
      <c r="I57" s="74"/>
      <c r="J57" s="74"/>
      <c r="K57" s="74"/>
    </row>
    <row r="58" spans="1:11" ht="53.25" thickBot="1">
      <c r="A58" s="166" t="s">
        <v>280</v>
      </c>
      <c r="B58" s="163">
        <v>203</v>
      </c>
      <c r="C58" s="101">
        <f t="shared" si="1"/>
        <v>7</v>
      </c>
      <c r="D58" s="74"/>
      <c r="E58" s="74"/>
      <c r="F58" s="74"/>
      <c r="G58" s="74">
        <v>7</v>
      </c>
      <c r="H58" s="74"/>
      <c r="I58" s="74"/>
      <c r="J58" s="74"/>
      <c r="K58" s="74"/>
    </row>
    <row r="59" spans="1:11" ht="27" thickBot="1">
      <c r="A59" s="166" t="s">
        <v>281</v>
      </c>
      <c r="B59" s="163">
        <v>204</v>
      </c>
      <c r="C59" s="101">
        <f t="shared" si="1"/>
        <v>0</v>
      </c>
      <c r="D59" s="74"/>
      <c r="E59" s="74"/>
      <c r="F59" s="74"/>
      <c r="G59" s="74"/>
      <c r="H59" s="74"/>
      <c r="I59" s="74"/>
      <c r="J59" s="74"/>
      <c r="K59" s="74"/>
    </row>
    <row r="60" spans="1:11" ht="39.75" thickBot="1">
      <c r="A60" s="166" t="s">
        <v>282</v>
      </c>
      <c r="B60" s="163">
        <v>205</v>
      </c>
      <c r="C60" s="101">
        <f t="shared" si="1"/>
        <v>0</v>
      </c>
      <c r="D60" s="74"/>
      <c r="E60" s="74"/>
      <c r="F60" s="74"/>
      <c r="G60" s="74"/>
      <c r="H60" s="74"/>
      <c r="I60" s="74"/>
      <c r="J60" s="74"/>
      <c r="K60" s="74"/>
    </row>
    <row r="61" spans="1:11" ht="27" thickBot="1">
      <c r="A61" s="166" t="s">
        <v>283</v>
      </c>
      <c r="B61" s="163">
        <v>206</v>
      </c>
      <c r="C61" s="101">
        <f t="shared" si="1"/>
        <v>60</v>
      </c>
      <c r="D61" s="74"/>
      <c r="E61" s="74"/>
      <c r="F61" s="74"/>
      <c r="G61" s="74">
        <v>60</v>
      </c>
      <c r="H61" s="74"/>
      <c r="I61" s="74"/>
      <c r="J61" s="74"/>
      <c r="K61" s="74"/>
    </row>
    <row r="62" spans="1:11" ht="14.25">
      <c r="A62" s="165" t="s">
        <v>284</v>
      </c>
      <c r="B62" s="469">
        <v>207</v>
      </c>
      <c r="C62" s="460"/>
      <c r="D62" s="458"/>
      <c r="E62" s="458"/>
      <c r="F62" s="458"/>
      <c r="G62" s="458"/>
      <c r="H62" s="458"/>
      <c r="I62" s="458"/>
      <c r="J62" s="458"/>
      <c r="K62" s="458"/>
    </row>
    <row r="63" spans="1:11" ht="15" thickBot="1">
      <c r="A63" s="166" t="s">
        <v>62</v>
      </c>
      <c r="B63" s="471"/>
      <c r="C63" s="461"/>
      <c r="D63" s="459"/>
      <c r="E63" s="459"/>
      <c r="F63" s="459"/>
      <c r="G63" s="459"/>
      <c r="H63" s="459"/>
      <c r="I63" s="459"/>
      <c r="J63" s="459"/>
      <c r="K63" s="459"/>
    </row>
    <row r="64" spans="1:11" ht="15" thickBot="1">
      <c r="A64" s="164" t="s">
        <v>63</v>
      </c>
      <c r="B64" s="163">
        <v>208</v>
      </c>
      <c r="C64" s="101">
        <f t="shared" si="1"/>
        <v>0</v>
      </c>
      <c r="D64" s="74"/>
      <c r="E64" s="74"/>
      <c r="F64" s="74"/>
      <c r="G64" s="74"/>
      <c r="H64" s="74"/>
      <c r="I64" s="74"/>
      <c r="J64" s="74"/>
      <c r="K64" s="74"/>
    </row>
    <row r="65" spans="1:11" ht="39.75" thickBot="1">
      <c r="A65" s="164" t="s">
        <v>64</v>
      </c>
      <c r="B65" s="163">
        <v>209</v>
      </c>
      <c r="C65" s="101">
        <f t="shared" si="1"/>
        <v>2</v>
      </c>
      <c r="D65" s="74"/>
      <c r="E65" s="74"/>
      <c r="F65" s="74"/>
      <c r="G65" s="74">
        <v>2</v>
      </c>
      <c r="H65" s="74"/>
      <c r="I65" s="74"/>
      <c r="J65" s="74"/>
      <c r="K65" s="74"/>
    </row>
    <row r="66" spans="1:11" ht="14.25">
      <c r="A66" s="165" t="s">
        <v>65</v>
      </c>
      <c r="B66" s="469" t="s">
        <v>67</v>
      </c>
      <c r="C66" s="460">
        <f t="shared" si="1"/>
        <v>2</v>
      </c>
      <c r="D66" s="458"/>
      <c r="E66" s="458"/>
      <c r="F66" s="458"/>
      <c r="G66" s="458">
        <v>2</v>
      </c>
      <c r="H66" s="458"/>
      <c r="I66" s="458"/>
      <c r="J66" s="458"/>
      <c r="K66" s="458"/>
    </row>
    <row r="67" spans="1:11" ht="27" thickBot="1">
      <c r="A67" s="166" t="s">
        <v>66</v>
      </c>
      <c r="B67" s="471"/>
      <c r="C67" s="461"/>
      <c r="D67" s="459"/>
      <c r="E67" s="459"/>
      <c r="F67" s="459"/>
      <c r="G67" s="459"/>
      <c r="H67" s="459"/>
      <c r="I67" s="459"/>
      <c r="J67" s="459"/>
      <c r="K67" s="459"/>
    </row>
    <row r="68" spans="1:11" ht="15" customHeight="1" thickBot="1">
      <c r="A68" s="164" t="s">
        <v>68</v>
      </c>
      <c r="B68" s="163">
        <v>211</v>
      </c>
      <c r="C68" s="101">
        <f t="shared" si="1"/>
        <v>0</v>
      </c>
      <c r="D68" s="74"/>
      <c r="E68" s="74"/>
      <c r="F68" s="74"/>
      <c r="G68" s="74"/>
      <c r="H68" s="74"/>
      <c r="I68" s="74"/>
      <c r="J68" s="74"/>
      <c r="K68" s="74"/>
    </row>
    <row r="69" spans="1:11" ht="27" thickBot="1">
      <c r="A69" s="166" t="s">
        <v>69</v>
      </c>
      <c r="B69" s="163" t="s">
        <v>70</v>
      </c>
      <c r="C69" s="101">
        <f t="shared" si="1"/>
        <v>0</v>
      </c>
      <c r="D69" s="74"/>
      <c r="E69" s="74"/>
      <c r="F69" s="74"/>
      <c r="G69" s="74"/>
      <c r="H69" s="74"/>
      <c r="I69" s="74"/>
      <c r="J69" s="74"/>
      <c r="K69" s="74"/>
    </row>
    <row r="70" spans="1:11" ht="27" thickBot="1">
      <c r="A70" s="164" t="s">
        <v>71</v>
      </c>
      <c r="B70" s="163">
        <v>213</v>
      </c>
      <c r="C70" s="101">
        <f t="shared" si="1"/>
        <v>0</v>
      </c>
      <c r="D70" s="74"/>
      <c r="E70" s="74"/>
      <c r="F70" s="74"/>
      <c r="G70" s="74"/>
      <c r="H70" s="74"/>
      <c r="I70" s="74"/>
      <c r="J70" s="74"/>
      <c r="K70" s="74"/>
    </row>
    <row r="71" spans="1:11" ht="27" thickBot="1">
      <c r="A71" s="164" t="s">
        <v>72</v>
      </c>
      <c r="B71" s="163">
        <v>214</v>
      </c>
      <c r="C71" s="101">
        <f t="shared" si="1"/>
        <v>0</v>
      </c>
      <c r="D71" s="74"/>
      <c r="E71" s="74"/>
      <c r="F71" s="74"/>
      <c r="G71" s="74"/>
      <c r="H71" s="74"/>
      <c r="I71" s="74"/>
      <c r="J71" s="74"/>
      <c r="K71" s="74"/>
    </row>
    <row r="72" spans="1:11" ht="15" customHeight="1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.75" customHeight="1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164" t="s">
        <v>75</v>
      </c>
      <c r="B74" s="163">
        <v>301</v>
      </c>
      <c r="C74" s="101">
        <f aca="true" t="shared" si="2" ref="C74:C103">SUM(D74:K74)</f>
        <v>37148.81149</v>
      </c>
      <c r="D74" s="74"/>
      <c r="E74" s="74"/>
      <c r="F74" s="74"/>
      <c r="G74" s="74">
        <f>13124.81087+G79</f>
        <v>13616.80587</v>
      </c>
      <c r="H74" s="74"/>
      <c r="I74" s="74"/>
      <c r="J74" s="74">
        <v>17461.63114</v>
      </c>
      <c r="K74" s="74">
        <v>6070.37448</v>
      </c>
      <c r="L74" s="26">
        <f>SUM(D74:I74)</f>
        <v>13616.80587</v>
      </c>
    </row>
    <row r="75" spans="1:12" ht="53.25" thickBot="1">
      <c r="A75" s="164" t="s">
        <v>286</v>
      </c>
      <c r="B75" s="163">
        <v>302</v>
      </c>
      <c r="C75" s="101">
        <f t="shared" si="2"/>
        <v>0</v>
      </c>
      <c r="D75" s="74"/>
      <c r="E75" s="74"/>
      <c r="F75" s="74"/>
      <c r="G75" s="74"/>
      <c r="H75" s="74"/>
      <c r="I75" s="74"/>
      <c r="J75" s="74"/>
      <c r="K75" s="74"/>
      <c r="L75" s="26">
        <f>SUM(D87:I87)</f>
        <v>10900.690230000002</v>
      </c>
    </row>
    <row r="76" spans="1:13" ht="53.25" thickBot="1">
      <c r="A76" s="164" t="s">
        <v>287</v>
      </c>
      <c r="B76" s="163">
        <v>303</v>
      </c>
      <c r="C76" s="101">
        <f t="shared" si="2"/>
        <v>3009.24268</v>
      </c>
      <c r="D76" s="74"/>
      <c r="E76" s="74"/>
      <c r="F76" s="74"/>
      <c r="G76" s="74">
        <f>G79+G88</f>
        <v>3009.24268</v>
      </c>
      <c r="H76" s="74"/>
      <c r="I76" s="74"/>
      <c r="J76" s="74"/>
      <c r="K76" s="74"/>
      <c r="L76" s="26">
        <v>13124.81087</v>
      </c>
      <c r="M76" s="40">
        <v>10900.690230000002</v>
      </c>
    </row>
    <row r="77" spans="1:11" ht="53.25" thickBot="1">
      <c r="A77" s="332" t="s">
        <v>416</v>
      </c>
      <c r="B77" s="333" t="s">
        <v>397</v>
      </c>
      <c r="C77" s="101">
        <f t="shared" si="2"/>
        <v>2219.09607</v>
      </c>
      <c r="D77" s="334"/>
      <c r="E77" s="334"/>
      <c r="F77" s="334"/>
      <c r="G77" s="334">
        <v>2219.09607</v>
      </c>
      <c r="H77" s="334"/>
      <c r="I77" s="334"/>
      <c r="J77" s="334"/>
      <c r="K77" s="334"/>
    </row>
    <row r="78" spans="1:11" ht="66" thickBot="1">
      <c r="A78" s="332" t="s">
        <v>417</v>
      </c>
      <c r="B78" s="333" t="s">
        <v>399</v>
      </c>
      <c r="C78" s="101">
        <f t="shared" si="2"/>
        <v>0</v>
      </c>
      <c r="D78" s="334"/>
      <c r="E78" s="334"/>
      <c r="F78" s="334"/>
      <c r="G78" s="334">
        <v>0</v>
      </c>
      <c r="H78" s="334"/>
      <c r="I78" s="334"/>
      <c r="J78" s="334"/>
      <c r="K78" s="334"/>
    </row>
    <row r="79" spans="1:11" ht="66" thickBot="1">
      <c r="A79" s="164" t="s">
        <v>288</v>
      </c>
      <c r="B79" s="163">
        <v>304</v>
      </c>
      <c r="C79" s="101">
        <f t="shared" si="2"/>
        <v>491.995</v>
      </c>
      <c r="D79" s="74"/>
      <c r="E79" s="74"/>
      <c r="F79" s="74"/>
      <c r="G79" s="74">
        <v>491.995</v>
      </c>
      <c r="H79" s="74"/>
      <c r="I79" s="74"/>
      <c r="J79" s="74"/>
      <c r="K79" s="74"/>
    </row>
    <row r="80" spans="1:11" ht="66" thickBot="1">
      <c r="A80" s="332" t="s">
        <v>418</v>
      </c>
      <c r="B80" s="333" t="s">
        <v>401</v>
      </c>
      <c r="C80" s="101">
        <f t="shared" si="2"/>
        <v>0</v>
      </c>
      <c r="D80" s="334"/>
      <c r="E80" s="334"/>
      <c r="F80" s="334"/>
      <c r="G80" s="334">
        <v>0</v>
      </c>
      <c r="H80" s="334"/>
      <c r="I80" s="334"/>
      <c r="J80" s="334"/>
      <c r="K80" s="334"/>
    </row>
    <row r="81" spans="1:11" ht="93" thickBot="1">
      <c r="A81" s="330" t="s">
        <v>419</v>
      </c>
      <c r="B81" s="331">
        <v>305</v>
      </c>
      <c r="C81" s="101">
        <f t="shared" si="2"/>
        <v>491.995</v>
      </c>
      <c r="D81" s="101"/>
      <c r="E81" s="101"/>
      <c r="F81" s="101"/>
      <c r="G81" s="74">
        <v>491.995</v>
      </c>
      <c r="H81" s="101"/>
      <c r="I81" s="101"/>
      <c r="J81" s="101"/>
      <c r="K81" s="101"/>
    </row>
    <row r="82" spans="1:11" ht="53.25" thickBot="1">
      <c r="A82" s="164" t="s">
        <v>80</v>
      </c>
      <c r="B82" s="163">
        <v>306</v>
      </c>
      <c r="C82" s="101">
        <f t="shared" si="2"/>
        <v>0</v>
      </c>
      <c r="D82" s="74"/>
      <c r="E82" s="74"/>
      <c r="F82" s="74"/>
      <c r="G82" s="74"/>
      <c r="H82" s="74"/>
      <c r="I82" s="74"/>
      <c r="J82" s="74"/>
      <c r="K82" s="74"/>
    </row>
    <row r="83" spans="1:11" ht="39.75" thickBot="1">
      <c r="A83" s="164" t="s">
        <v>290</v>
      </c>
      <c r="B83" s="163">
        <v>307</v>
      </c>
      <c r="C83" s="101">
        <f t="shared" si="2"/>
        <v>0</v>
      </c>
      <c r="D83" s="74"/>
      <c r="E83" s="74"/>
      <c r="F83" s="74"/>
      <c r="G83" s="74"/>
      <c r="H83" s="74"/>
      <c r="I83" s="74"/>
      <c r="J83" s="74"/>
      <c r="K83" s="74"/>
    </row>
    <row r="84" spans="1:11" ht="39.75" thickBot="1">
      <c r="A84" s="164" t="s">
        <v>291</v>
      </c>
      <c r="B84" s="163">
        <v>308</v>
      </c>
      <c r="C84" s="101">
        <f t="shared" si="2"/>
        <v>0</v>
      </c>
      <c r="D84" s="74"/>
      <c r="E84" s="74"/>
      <c r="F84" s="74"/>
      <c r="G84" s="74"/>
      <c r="H84" s="74"/>
      <c r="I84" s="74"/>
      <c r="J84" s="74"/>
      <c r="K84" s="74"/>
    </row>
    <row r="85" spans="1:11" ht="27" thickBot="1">
      <c r="A85" s="332" t="s">
        <v>420</v>
      </c>
      <c r="B85" s="333" t="s">
        <v>403</v>
      </c>
      <c r="C85" s="101">
        <f t="shared" si="2"/>
        <v>43674.36241</v>
      </c>
      <c r="D85" s="334"/>
      <c r="E85" s="334"/>
      <c r="F85" s="334"/>
      <c r="G85" s="334">
        <v>13616.80587</v>
      </c>
      <c r="H85" s="334"/>
      <c r="I85" s="334"/>
      <c r="J85" s="334">
        <v>17589.25317</v>
      </c>
      <c r="K85" s="334">
        <v>12468.30337</v>
      </c>
    </row>
    <row r="86" spans="1:11" ht="27" thickBot="1">
      <c r="A86" s="332" t="s">
        <v>421</v>
      </c>
      <c r="B86" s="333" t="s">
        <v>405</v>
      </c>
      <c r="C86" s="101">
        <f t="shared" si="2"/>
        <v>0</v>
      </c>
      <c r="D86" s="334"/>
      <c r="E86" s="334"/>
      <c r="F86" s="334"/>
      <c r="G86" s="334"/>
      <c r="H86" s="334"/>
      <c r="I86" s="334"/>
      <c r="J86" s="334"/>
      <c r="K86" s="334"/>
    </row>
    <row r="87" spans="1:11" ht="27" thickBot="1">
      <c r="A87" s="164" t="s">
        <v>292</v>
      </c>
      <c r="B87" s="163">
        <v>309</v>
      </c>
      <c r="C87" s="101">
        <f t="shared" si="2"/>
        <v>40958.246770000005</v>
      </c>
      <c r="D87" s="74"/>
      <c r="E87" s="74"/>
      <c r="F87" s="74"/>
      <c r="G87" s="74">
        <v>10900.690230000002</v>
      </c>
      <c r="H87" s="74"/>
      <c r="I87" s="74"/>
      <c r="J87" s="101">
        <v>17589.25317</v>
      </c>
      <c r="K87" s="101">
        <v>12468.30337</v>
      </c>
    </row>
    <row r="88" spans="1:11" ht="53.25" thickBot="1">
      <c r="A88" s="164" t="s">
        <v>293</v>
      </c>
      <c r="B88" s="163">
        <v>310</v>
      </c>
      <c r="C88" s="101">
        <f t="shared" si="2"/>
        <v>2517.24768</v>
      </c>
      <c r="D88" s="74"/>
      <c r="E88" s="74"/>
      <c r="F88" s="74"/>
      <c r="G88" s="74">
        <v>2517.24768</v>
      </c>
      <c r="H88" s="74"/>
      <c r="I88" s="74"/>
      <c r="J88" s="74"/>
      <c r="K88" s="74"/>
    </row>
    <row r="89" spans="1:11" ht="66" thickBot="1">
      <c r="A89" s="332" t="s">
        <v>422</v>
      </c>
      <c r="B89" s="333" t="s">
        <v>407</v>
      </c>
      <c r="C89" s="101">
        <f t="shared" si="2"/>
        <v>2219.09607</v>
      </c>
      <c r="D89" s="334"/>
      <c r="E89" s="334"/>
      <c r="F89" s="334"/>
      <c r="G89" s="334">
        <v>2219.09607</v>
      </c>
      <c r="H89" s="334"/>
      <c r="I89" s="334"/>
      <c r="J89" s="334"/>
      <c r="K89" s="334"/>
    </row>
    <row r="90" spans="1:11" ht="66" thickBot="1">
      <c r="A90" s="332" t="s">
        <v>423</v>
      </c>
      <c r="B90" s="333" t="s">
        <v>409</v>
      </c>
      <c r="C90" s="101">
        <f t="shared" si="2"/>
        <v>0</v>
      </c>
      <c r="D90" s="334"/>
      <c r="E90" s="334"/>
      <c r="F90" s="334"/>
      <c r="G90" s="334"/>
      <c r="H90" s="334"/>
      <c r="I90" s="334"/>
      <c r="J90" s="334"/>
      <c r="K90" s="334"/>
    </row>
    <row r="91" spans="1:11" ht="39.75" thickBot="1">
      <c r="A91" s="164" t="s">
        <v>294</v>
      </c>
      <c r="B91" s="163">
        <v>311</v>
      </c>
      <c r="C91" s="101">
        <f t="shared" si="2"/>
        <v>0</v>
      </c>
      <c r="D91" s="74"/>
      <c r="E91" s="74"/>
      <c r="F91" s="74"/>
      <c r="G91" s="74"/>
      <c r="H91" s="74"/>
      <c r="I91" s="74"/>
      <c r="J91" s="74"/>
      <c r="K91" s="74"/>
    </row>
    <row r="92" spans="1:11" ht="39.75" thickBot="1">
      <c r="A92" s="164" t="s">
        <v>295</v>
      </c>
      <c r="B92" s="163">
        <v>312</v>
      </c>
      <c r="C92" s="101">
        <f t="shared" si="2"/>
        <v>0</v>
      </c>
      <c r="D92" s="74"/>
      <c r="E92" s="74"/>
      <c r="F92" s="74"/>
      <c r="G92" s="74"/>
      <c r="H92" s="74"/>
      <c r="I92" s="74"/>
      <c r="J92" s="74"/>
      <c r="K92" s="74"/>
    </row>
    <row r="93" spans="1:11" ht="39.75" thickBot="1">
      <c r="A93" s="164" t="s">
        <v>296</v>
      </c>
      <c r="B93" s="163">
        <v>313</v>
      </c>
      <c r="C93" s="101">
        <f t="shared" si="2"/>
        <v>39935.21509</v>
      </c>
      <c r="D93" s="74"/>
      <c r="E93" s="74"/>
      <c r="F93" s="74"/>
      <c r="G93" s="74">
        <v>9877.65855</v>
      </c>
      <c r="H93" s="74"/>
      <c r="I93" s="74"/>
      <c r="J93" s="101">
        <v>17589.25317</v>
      </c>
      <c r="K93" s="101">
        <v>12468.30337</v>
      </c>
    </row>
    <row r="94" spans="1:11" ht="14.25">
      <c r="A94" s="165" t="s">
        <v>275</v>
      </c>
      <c r="B94" s="469">
        <v>314</v>
      </c>
      <c r="C94" s="460">
        <f t="shared" si="2"/>
        <v>0</v>
      </c>
      <c r="D94" s="458"/>
      <c r="E94" s="458"/>
      <c r="F94" s="458"/>
      <c r="G94" s="458"/>
      <c r="H94" s="458"/>
      <c r="I94" s="458"/>
      <c r="J94" s="458"/>
      <c r="K94" s="458"/>
    </row>
    <row r="95" spans="1:11" ht="15" thickBot="1">
      <c r="A95" s="166" t="s">
        <v>44</v>
      </c>
      <c r="B95" s="471"/>
      <c r="C95" s="461"/>
      <c r="D95" s="459"/>
      <c r="E95" s="459"/>
      <c r="F95" s="459"/>
      <c r="G95" s="459"/>
      <c r="H95" s="459"/>
      <c r="I95" s="459"/>
      <c r="J95" s="459"/>
      <c r="K95" s="459"/>
    </row>
    <row r="96" spans="1:11" ht="15" thickBot="1">
      <c r="A96" s="164" t="s">
        <v>88</v>
      </c>
      <c r="B96" s="163">
        <v>315</v>
      </c>
      <c r="C96" s="101">
        <f t="shared" si="2"/>
        <v>0</v>
      </c>
      <c r="D96" s="74"/>
      <c r="E96" s="74"/>
      <c r="F96" s="74"/>
      <c r="G96" s="74"/>
      <c r="H96" s="74"/>
      <c r="I96" s="74"/>
      <c r="J96" s="74"/>
      <c r="K96" s="74"/>
    </row>
    <row r="97" spans="1:11" ht="27" thickBot="1">
      <c r="A97" s="164" t="s">
        <v>297</v>
      </c>
      <c r="B97" s="163">
        <v>321</v>
      </c>
      <c r="C97" s="101">
        <f t="shared" si="2"/>
        <v>0</v>
      </c>
      <c r="D97" s="74"/>
      <c r="E97" s="74"/>
      <c r="F97" s="74"/>
      <c r="G97" s="74"/>
      <c r="H97" s="74"/>
      <c r="I97" s="74"/>
      <c r="J97" s="74"/>
      <c r="K97" s="74"/>
    </row>
    <row r="98" spans="1:11" ht="27" thickBot="1">
      <c r="A98" s="164" t="s">
        <v>298</v>
      </c>
      <c r="B98" s="163">
        <v>322</v>
      </c>
      <c r="C98" s="101">
        <f t="shared" si="2"/>
        <v>0</v>
      </c>
      <c r="D98" s="74"/>
      <c r="E98" s="74"/>
      <c r="F98" s="74"/>
      <c r="G98" s="74"/>
      <c r="H98" s="74"/>
      <c r="I98" s="74"/>
      <c r="J98" s="74"/>
      <c r="K98" s="74"/>
    </row>
    <row r="99" spans="1:11" ht="14.25">
      <c r="A99" s="165" t="s">
        <v>48</v>
      </c>
      <c r="B99" s="469">
        <v>323</v>
      </c>
      <c r="C99" s="460">
        <f t="shared" si="2"/>
        <v>0</v>
      </c>
      <c r="D99" s="458"/>
      <c r="E99" s="458"/>
      <c r="F99" s="458"/>
      <c r="G99" s="458"/>
      <c r="H99" s="458"/>
      <c r="I99" s="458"/>
      <c r="J99" s="458"/>
      <c r="K99" s="458"/>
    </row>
    <row r="100" spans="1:11" ht="15" thickBot="1">
      <c r="A100" s="166" t="s">
        <v>49</v>
      </c>
      <c r="B100" s="471"/>
      <c r="C100" s="461"/>
      <c r="D100" s="459"/>
      <c r="E100" s="459"/>
      <c r="F100" s="459"/>
      <c r="G100" s="459"/>
      <c r="H100" s="459"/>
      <c r="I100" s="459"/>
      <c r="J100" s="459"/>
      <c r="K100" s="459"/>
    </row>
    <row r="101" spans="1:11" ht="27" thickBot="1">
      <c r="A101" s="166" t="s">
        <v>50</v>
      </c>
      <c r="B101" s="163">
        <v>324</v>
      </c>
      <c r="C101" s="101">
        <f t="shared" si="2"/>
        <v>0</v>
      </c>
      <c r="D101" s="74"/>
      <c r="E101" s="74"/>
      <c r="F101" s="74"/>
      <c r="G101" s="74"/>
      <c r="H101" s="74"/>
      <c r="I101" s="74"/>
      <c r="J101" s="74"/>
      <c r="K101" s="74"/>
    </row>
    <row r="102" spans="1:11" ht="39.75" thickBot="1">
      <c r="A102" s="166" t="s">
        <v>51</v>
      </c>
      <c r="B102" s="163">
        <v>325</v>
      </c>
      <c r="C102" s="101">
        <f t="shared" si="2"/>
        <v>0</v>
      </c>
      <c r="D102" s="74"/>
      <c r="E102" s="74"/>
      <c r="F102" s="74"/>
      <c r="G102" s="74"/>
      <c r="H102" s="74"/>
      <c r="I102" s="74"/>
      <c r="J102" s="74"/>
      <c r="K102" s="74"/>
    </row>
    <row r="103" spans="1:11" ht="15" thickBot="1">
      <c r="A103" s="164" t="s">
        <v>52</v>
      </c>
      <c r="B103" s="163">
        <v>326</v>
      </c>
      <c r="C103" s="101">
        <f t="shared" si="2"/>
        <v>0</v>
      </c>
      <c r="D103" s="74"/>
      <c r="E103" s="74"/>
      <c r="F103" s="74"/>
      <c r="G103" s="74"/>
      <c r="H103" s="74"/>
      <c r="I103" s="74"/>
      <c r="J103" s="74"/>
      <c r="K103" s="74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164" t="s">
        <v>301</v>
      </c>
      <c r="B106" s="163">
        <v>4.101</v>
      </c>
      <c r="C106" s="101">
        <f>SUM(D106:K106)</f>
        <v>18</v>
      </c>
      <c r="D106" s="74"/>
      <c r="E106" s="74"/>
      <c r="F106" s="74"/>
      <c r="G106" s="74">
        <v>18</v>
      </c>
      <c r="H106" s="74"/>
      <c r="I106" s="74"/>
      <c r="J106" s="163"/>
      <c r="K106" s="163"/>
    </row>
    <row r="107" spans="1:11" ht="79.5" thickBot="1">
      <c r="A107" s="164" t="s">
        <v>302</v>
      </c>
      <c r="B107" s="163">
        <v>4.102</v>
      </c>
      <c r="C107" s="101">
        <f>SUM(D107:K107)</f>
        <v>6</v>
      </c>
      <c r="D107" s="74"/>
      <c r="E107" s="74"/>
      <c r="F107" s="74"/>
      <c r="G107" s="74">
        <v>6</v>
      </c>
      <c r="H107" s="74"/>
      <c r="I107" s="74"/>
      <c r="J107" s="163"/>
      <c r="K107" s="163"/>
    </row>
    <row r="108" spans="1:11" ht="53.25" thickBot="1">
      <c r="A108" s="164" t="s">
        <v>303</v>
      </c>
      <c r="B108" s="163">
        <v>4.103</v>
      </c>
      <c r="C108" s="101">
        <f>SUM(D108:K108)</f>
        <v>17</v>
      </c>
      <c r="D108" s="74"/>
      <c r="E108" s="74"/>
      <c r="F108" s="74"/>
      <c r="G108" s="74">
        <v>17</v>
      </c>
      <c r="H108" s="74"/>
      <c r="I108" s="74"/>
      <c r="J108" s="163"/>
      <c r="K108" s="163"/>
    </row>
    <row r="109" spans="1:11" ht="93" thickBot="1">
      <c r="A109" s="164" t="s">
        <v>304</v>
      </c>
      <c r="B109" s="163">
        <v>4.104</v>
      </c>
      <c r="C109" s="101">
        <f>SUM(D109:K109)</f>
        <v>5</v>
      </c>
      <c r="D109" s="74"/>
      <c r="E109" s="74"/>
      <c r="F109" s="74"/>
      <c r="G109" s="74">
        <v>5</v>
      </c>
      <c r="H109" s="74"/>
      <c r="I109" s="74"/>
      <c r="J109" s="163"/>
      <c r="K109" s="163"/>
    </row>
    <row r="110" spans="1:11" ht="15.75" customHeight="1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164" t="s">
        <v>306</v>
      </c>
      <c r="B111" s="163">
        <v>4.201</v>
      </c>
      <c r="C111" s="101">
        <f>SUM(D111:K111)</f>
        <v>59</v>
      </c>
      <c r="D111" s="74"/>
      <c r="E111" s="74"/>
      <c r="F111" s="74"/>
      <c r="G111" s="74">
        <v>59</v>
      </c>
      <c r="H111" s="74"/>
      <c r="I111" s="74"/>
      <c r="J111" s="163"/>
      <c r="K111" s="163"/>
    </row>
    <row r="112" spans="1:11" ht="39.75" thickBot="1">
      <c r="A112" s="164" t="s">
        <v>99</v>
      </c>
      <c r="B112" s="163">
        <v>4.202</v>
      </c>
      <c r="C112" s="101">
        <f>SUM(D112:K112)</f>
        <v>2</v>
      </c>
      <c r="D112" s="74"/>
      <c r="E112" s="74"/>
      <c r="F112" s="74"/>
      <c r="G112" s="74">
        <v>2</v>
      </c>
      <c r="H112" s="74"/>
      <c r="I112" s="74"/>
      <c r="J112" s="163"/>
      <c r="K112" s="163"/>
    </row>
    <row r="113" spans="1:11" ht="53.25" thickBot="1">
      <c r="A113" s="164" t="s">
        <v>307</v>
      </c>
      <c r="B113" s="163">
        <v>4.203</v>
      </c>
      <c r="C113" s="101">
        <f>SUM(D113:K113)</f>
        <v>0</v>
      </c>
      <c r="D113" s="74"/>
      <c r="E113" s="74"/>
      <c r="F113" s="74"/>
      <c r="G113" s="74">
        <v>0</v>
      </c>
      <c r="H113" s="74"/>
      <c r="I113" s="74"/>
      <c r="J113" s="163"/>
      <c r="K113" s="163"/>
    </row>
    <row r="114" spans="1:11" ht="15" customHeight="1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.75" customHeight="1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164" t="s">
        <v>103</v>
      </c>
      <c r="B116" s="163">
        <v>4.301</v>
      </c>
      <c r="C116" s="446">
        <v>39935.21509</v>
      </c>
      <c r="D116" s="343"/>
      <c r="E116" s="343"/>
      <c r="F116" s="343"/>
      <c r="G116" s="343"/>
      <c r="H116" s="343"/>
      <c r="I116" s="343"/>
      <c r="J116" s="163"/>
      <c r="K116" s="163"/>
    </row>
    <row r="117" spans="1:11" ht="39.75" thickBot="1">
      <c r="A117" s="164" t="s">
        <v>104</v>
      </c>
      <c r="B117" s="163">
        <v>4.302</v>
      </c>
      <c r="C117" s="446">
        <v>8383.44268</v>
      </c>
      <c r="D117" s="343"/>
      <c r="E117" s="343"/>
      <c r="F117" s="343"/>
      <c r="G117" s="343"/>
      <c r="H117" s="343"/>
      <c r="I117" s="343"/>
      <c r="J117" s="163"/>
      <c r="K117" s="163"/>
    </row>
    <row r="118" spans="1:11" ht="53.25" thickBot="1">
      <c r="A118" s="164" t="s">
        <v>310</v>
      </c>
      <c r="B118" s="163">
        <v>4.303</v>
      </c>
      <c r="C118" s="101">
        <f aca="true" t="shared" si="3" ref="C118:C125">SUM(D118:K118)</f>
        <v>13222.84587</v>
      </c>
      <c r="D118" s="74"/>
      <c r="E118" s="74"/>
      <c r="F118" s="74"/>
      <c r="G118" s="74">
        <v>13222.84587</v>
      </c>
      <c r="H118" s="74"/>
      <c r="I118" s="74"/>
      <c r="J118" s="163"/>
      <c r="K118" s="163"/>
    </row>
    <row r="119" spans="1:11" ht="66" thickBot="1">
      <c r="A119" s="164" t="s">
        <v>311</v>
      </c>
      <c r="B119" s="163">
        <v>4.304</v>
      </c>
      <c r="C119" s="101">
        <f t="shared" si="3"/>
        <v>2615.28268</v>
      </c>
      <c r="D119" s="74"/>
      <c r="E119" s="74"/>
      <c r="F119" s="74"/>
      <c r="G119" s="74">
        <v>2615.28268</v>
      </c>
      <c r="H119" s="74"/>
      <c r="I119" s="74"/>
      <c r="J119" s="163"/>
      <c r="K119" s="163"/>
    </row>
    <row r="120" spans="1:11" ht="53.25" thickBot="1">
      <c r="A120" s="164" t="s">
        <v>312</v>
      </c>
      <c r="B120" s="163">
        <v>4.305</v>
      </c>
      <c r="C120" s="101">
        <f t="shared" si="3"/>
        <v>9483.69855</v>
      </c>
      <c r="D120" s="74"/>
      <c r="E120" s="74"/>
      <c r="F120" s="74"/>
      <c r="G120" s="74">
        <v>9483.69855</v>
      </c>
      <c r="H120" s="74"/>
      <c r="I120" s="74"/>
      <c r="J120" s="163"/>
      <c r="K120" s="163"/>
    </row>
    <row r="121" spans="1:11" ht="14.25">
      <c r="A121" s="167" t="s">
        <v>313</v>
      </c>
      <c r="B121" s="469">
        <v>4.306</v>
      </c>
      <c r="C121" s="460">
        <f t="shared" si="3"/>
        <v>9483.69855</v>
      </c>
      <c r="D121" s="458"/>
      <c r="E121" s="458"/>
      <c r="F121" s="458"/>
      <c r="G121" s="458">
        <v>9483.69855</v>
      </c>
      <c r="H121" s="458"/>
      <c r="I121" s="458"/>
      <c r="J121" s="469"/>
      <c r="K121" s="469"/>
    </row>
    <row r="122" spans="1:11" ht="15" thickBot="1">
      <c r="A122" s="164" t="s">
        <v>109</v>
      </c>
      <c r="B122" s="471"/>
      <c r="C122" s="461"/>
      <c r="D122" s="459"/>
      <c r="E122" s="459"/>
      <c r="F122" s="459"/>
      <c r="G122" s="459"/>
      <c r="H122" s="459"/>
      <c r="I122" s="459"/>
      <c r="J122" s="471"/>
      <c r="K122" s="471"/>
    </row>
    <row r="123" spans="1:11" ht="27" thickBot="1">
      <c r="A123" s="166" t="s">
        <v>110</v>
      </c>
      <c r="B123" s="163">
        <v>4.307</v>
      </c>
      <c r="C123" s="101">
        <f t="shared" si="3"/>
        <v>0</v>
      </c>
      <c r="D123" s="74"/>
      <c r="E123" s="74"/>
      <c r="F123" s="74"/>
      <c r="G123" s="74">
        <v>0</v>
      </c>
      <c r="H123" s="74"/>
      <c r="I123" s="74"/>
      <c r="J123" s="163"/>
      <c r="K123" s="163"/>
    </row>
    <row r="124" spans="1:11" ht="79.5" thickBot="1">
      <c r="A124" s="164" t="s">
        <v>314</v>
      </c>
      <c r="B124" s="163">
        <v>4.308</v>
      </c>
      <c r="C124" s="101">
        <f t="shared" si="3"/>
        <v>1825.13607</v>
      </c>
      <c r="D124" s="74"/>
      <c r="E124" s="74"/>
      <c r="F124" s="74"/>
      <c r="G124" s="74">
        <v>1825.13607</v>
      </c>
      <c r="H124" s="74"/>
      <c r="I124" s="74"/>
      <c r="J124" s="163"/>
      <c r="K124" s="163"/>
    </row>
    <row r="125" spans="1:11" ht="79.5" thickBot="1">
      <c r="A125" s="166" t="s">
        <v>315</v>
      </c>
      <c r="B125" s="113">
        <v>4.309</v>
      </c>
      <c r="C125" s="101">
        <f t="shared" si="3"/>
        <v>0</v>
      </c>
      <c r="D125" s="113"/>
      <c r="E125" s="113"/>
      <c r="F125" s="113"/>
      <c r="G125" s="163"/>
      <c r="H125" s="113"/>
      <c r="I125" s="113"/>
      <c r="J125" s="113"/>
      <c r="K125" s="113"/>
    </row>
    <row r="126" ht="15">
      <c r="A126" s="168"/>
    </row>
    <row r="127" spans="1:7" ht="16.5" customHeight="1">
      <c r="A127" s="484" t="s">
        <v>113</v>
      </c>
      <c r="B127" s="158"/>
      <c r="C127" s="485" t="s">
        <v>374</v>
      </c>
      <c r="D127" s="486"/>
      <c r="E127" s="485" t="s">
        <v>378</v>
      </c>
      <c r="F127" s="487"/>
      <c r="G127" s="487"/>
    </row>
    <row r="128" spans="1:7" ht="32.25" customHeight="1">
      <c r="A128" s="484"/>
      <c r="B128" s="158"/>
      <c r="C128" s="486"/>
      <c r="D128" s="486"/>
      <c r="E128" s="488"/>
      <c r="F128" s="487"/>
      <c r="G128" s="487"/>
    </row>
    <row r="129" spans="1:5" ht="26.25">
      <c r="A129" s="158"/>
      <c r="B129" s="169"/>
      <c r="C129" s="169" t="s">
        <v>114</v>
      </c>
      <c r="D129" s="169"/>
      <c r="E129" s="169" t="s">
        <v>115</v>
      </c>
    </row>
    <row r="130" spans="1:5" ht="15">
      <c r="A130" s="158"/>
      <c r="B130" s="169"/>
      <c r="C130" s="169"/>
      <c r="D130" s="169"/>
      <c r="E130" s="169"/>
    </row>
    <row r="131" spans="1:5" ht="15.75" thickBot="1">
      <c r="A131" s="158"/>
      <c r="B131" s="169"/>
      <c r="C131" s="169"/>
      <c r="D131" s="169"/>
      <c r="E131" s="170"/>
    </row>
    <row r="132" spans="1:5" ht="15">
      <c r="A132" s="158"/>
      <c r="B132" s="169"/>
      <c r="C132" s="169"/>
      <c r="D132" s="169"/>
      <c r="E132" s="169"/>
    </row>
    <row r="133" ht="15">
      <c r="A133" s="168"/>
    </row>
    <row r="134" ht="15">
      <c r="A134" s="156" t="s">
        <v>375</v>
      </c>
    </row>
    <row r="135" ht="15">
      <c r="A135" s="156" t="s">
        <v>376</v>
      </c>
    </row>
    <row r="136" ht="30.75">
      <c r="A136" s="156" t="s">
        <v>377</v>
      </c>
    </row>
    <row r="138" ht="15">
      <c r="A138" s="168"/>
    </row>
  </sheetData>
  <sheetProtection/>
  <mergeCells count="102">
    <mergeCell ref="A104:K104"/>
    <mergeCell ref="K121:K122"/>
    <mergeCell ref="C121:C122"/>
    <mergeCell ref="K99:K100"/>
    <mergeCell ref="D94:D95"/>
    <mergeCell ref="C127:D128"/>
    <mergeCell ref="E127:G128"/>
    <mergeCell ref="I121:I122"/>
    <mergeCell ref="J121:J122"/>
    <mergeCell ref="G121:G122"/>
    <mergeCell ref="H121:H122"/>
    <mergeCell ref="H99:H100"/>
    <mergeCell ref="I99:I100"/>
    <mergeCell ref="A105:K105"/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I94:I95"/>
    <mergeCell ref="J94:J95"/>
    <mergeCell ref="K94:K95"/>
    <mergeCell ref="B99:B100"/>
    <mergeCell ref="E94:E95"/>
    <mergeCell ref="F94:F95"/>
    <mergeCell ref="G94:G95"/>
    <mergeCell ref="J99:J100"/>
    <mergeCell ref="C99:C100"/>
    <mergeCell ref="C94:C95"/>
    <mergeCell ref="K62:K63"/>
    <mergeCell ref="B66:B67"/>
    <mergeCell ref="A72:K72"/>
    <mergeCell ref="A73:K73"/>
    <mergeCell ref="D99:D100"/>
    <mergeCell ref="E99:E100"/>
    <mergeCell ref="F99:F100"/>
    <mergeCell ref="G99:G100"/>
    <mergeCell ref="B94:B95"/>
    <mergeCell ref="H94:H95"/>
    <mergeCell ref="K49:K50"/>
    <mergeCell ref="A55:K55"/>
    <mergeCell ref="B62:B63"/>
    <mergeCell ref="D62:D63"/>
    <mergeCell ref="E62:E63"/>
    <mergeCell ref="F62:F63"/>
    <mergeCell ref="G62:G63"/>
    <mergeCell ref="H62:H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H66:H67"/>
    <mergeCell ref="I66:I67"/>
    <mergeCell ref="B12:F12"/>
    <mergeCell ref="B14:F14"/>
    <mergeCell ref="H44:H45"/>
    <mergeCell ref="I44:I45"/>
    <mergeCell ref="I49:I50"/>
    <mergeCell ref="I62:I63"/>
    <mergeCell ref="A1:K1"/>
    <mergeCell ref="A2:K2"/>
    <mergeCell ref="A3:K3"/>
    <mergeCell ref="A5:K5"/>
    <mergeCell ref="A6:K6"/>
    <mergeCell ref="A7:K7"/>
    <mergeCell ref="J66:J67"/>
    <mergeCell ref="K66:K67"/>
    <mergeCell ref="C44:C45"/>
    <mergeCell ref="C49:C50"/>
    <mergeCell ref="C62:C63"/>
    <mergeCell ref="C66:C67"/>
    <mergeCell ref="D66:D67"/>
    <mergeCell ref="E66:E67"/>
    <mergeCell ref="F66:F67"/>
    <mergeCell ref="G66:G67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8"/>
  <sheetViews>
    <sheetView zoomScale="70" zoomScaleNormal="70" zoomScalePageLayoutView="0" workbookViewId="0" topLeftCell="A53">
      <selection activeCell="C74" sqref="C74:C9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85" t="s">
        <v>162</v>
      </c>
      <c r="C12" s="585"/>
      <c r="D12" s="585"/>
      <c r="E12" s="585"/>
      <c r="F12" s="585"/>
      <c r="G12" s="585"/>
      <c r="H12" s="585"/>
      <c r="I12" s="585"/>
      <c r="J12" s="585"/>
      <c r="K12" s="63"/>
    </row>
    <row r="13" spans="1:11" ht="15">
      <c r="A13" s="43"/>
      <c r="B13" s="44"/>
      <c r="K13" s="63"/>
    </row>
    <row r="14" spans="1:11" ht="18" customHeight="1">
      <c r="A14" s="43" t="s">
        <v>10</v>
      </c>
      <c r="B14" s="555" t="s">
        <v>218</v>
      </c>
      <c r="C14" s="555"/>
      <c r="D14" s="61"/>
      <c r="E14" s="61"/>
      <c r="F14" s="61"/>
      <c r="G14" s="61"/>
      <c r="H14" s="61"/>
      <c r="I14" s="61"/>
      <c r="J14" s="6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536</v>
      </c>
      <c r="D23" s="357"/>
      <c r="E23" s="357"/>
      <c r="F23" s="357"/>
      <c r="G23" s="357">
        <v>24</v>
      </c>
      <c r="H23" s="357">
        <v>2</v>
      </c>
      <c r="I23" s="357"/>
      <c r="J23" s="357">
        <v>86</v>
      </c>
      <c r="K23" s="357">
        <v>424</v>
      </c>
      <c r="L23" s="40">
        <f>SUM(D23:I23)</f>
        <v>26</v>
      </c>
    </row>
    <row r="24" spans="1:11" ht="39.75" thickBot="1">
      <c r="A24" s="299" t="s">
        <v>263</v>
      </c>
      <c r="B24" s="298">
        <v>102</v>
      </c>
      <c r="C24" s="357">
        <f aca="true" t="shared" si="0" ref="C24:C43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17</v>
      </c>
      <c r="D25" s="366"/>
      <c r="E25" s="366"/>
      <c r="F25" s="366"/>
      <c r="G25" s="366">
        <v>16</v>
      </c>
      <c r="H25" s="366">
        <v>1</v>
      </c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12</v>
      </c>
      <c r="D26" s="354"/>
      <c r="E26" s="354"/>
      <c r="F26" s="354"/>
      <c r="G26" s="354">
        <v>11</v>
      </c>
      <c r="H26" s="354">
        <v>1</v>
      </c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10</v>
      </c>
      <c r="D27" s="354"/>
      <c r="E27" s="354"/>
      <c r="F27" s="354"/>
      <c r="G27" s="354">
        <v>9</v>
      </c>
      <c r="H27" s="354">
        <v>1</v>
      </c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5</v>
      </c>
      <c r="D28" s="366"/>
      <c r="E28" s="366"/>
      <c r="F28" s="366"/>
      <c r="G28" s="366">
        <v>5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1</v>
      </c>
      <c r="D29" s="354"/>
      <c r="E29" s="354"/>
      <c r="F29" s="354"/>
      <c r="G29" s="354">
        <v>1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3</v>
      </c>
      <c r="D30" s="357"/>
      <c r="E30" s="357"/>
      <c r="F30" s="357"/>
      <c r="G30" s="357">
        <v>3</v>
      </c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1</v>
      </c>
      <c r="D31" s="366"/>
      <c r="E31" s="366"/>
      <c r="F31" s="366"/>
      <c r="G31" s="366">
        <v>1</v>
      </c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536</v>
      </c>
      <c r="D35" s="396"/>
      <c r="E35" s="396"/>
      <c r="F35" s="396"/>
      <c r="G35" s="396">
        <v>24</v>
      </c>
      <c r="H35" s="396">
        <v>2</v>
      </c>
      <c r="I35" s="396"/>
      <c r="J35" s="396">
        <v>86</v>
      </c>
      <c r="K35" s="396">
        <v>424</v>
      </c>
    </row>
    <row r="36" spans="1:11" ht="53.25" thickBot="1">
      <c r="A36" s="312" t="s">
        <v>390</v>
      </c>
      <c r="B36" s="307" t="s">
        <v>391</v>
      </c>
      <c r="C36" s="357">
        <f t="shared" si="0"/>
        <v>2</v>
      </c>
      <c r="D36" s="354"/>
      <c r="E36" s="354"/>
      <c r="F36" s="354"/>
      <c r="G36" s="354">
        <v>2</v>
      </c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531</v>
      </c>
      <c r="D37" s="366"/>
      <c r="E37" s="366"/>
      <c r="F37" s="366"/>
      <c r="G37" s="366">
        <v>19</v>
      </c>
      <c r="H37" s="366">
        <v>2</v>
      </c>
      <c r="I37" s="366"/>
      <c r="J37" s="366">
        <v>86</v>
      </c>
      <c r="K37" s="366">
        <v>424</v>
      </c>
    </row>
    <row r="38" spans="1:11" ht="53.25" thickBot="1">
      <c r="A38" s="299" t="s">
        <v>271</v>
      </c>
      <c r="B38" s="298">
        <v>111</v>
      </c>
      <c r="C38" s="357">
        <f t="shared" si="0"/>
        <v>12</v>
      </c>
      <c r="D38" s="366"/>
      <c r="E38" s="366"/>
      <c r="F38" s="366"/>
      <c r="G38" s="366">
        <v>11</v>
      </c>
      <c r="H38" s="366">
        <v>1</v>
      </c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8</v>
      </c>
      <c r="D39" s="354"/>
      <c r="E39" s="354"/>
      <c r="F39" s="354"/>
      <c r="G39" s="354">
        <v>7</v>
      </c>
      <c r="H39" s="354">
        <v>1</v>
      </c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8</v>
      </c>
      <c r="D40" s="354"/>
      <c r="E40" s="354"/>
      <c r="F40" s="354"/>
      <c r="G40" s="354">
        <v>7</v>
      </c>
      <c r="H40" s="354">
        <v>1</v>
      </c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531</v>
      </c>
      <c r="D43" s="366"/>
      <c r="E43" s="366"/>
      <c r="F43" s="366"/>
      <c r="G43" s="366">
        <v>19</v>
      </c>
      <c r="H43" s="366">
        <v>2</v>
      </c>
      <c r="I43" s="366"/>
      <c r="J43" s="366">
        <v>86</v>
      </c>
      <c r="K43" s="366">
        <v>424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/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57"/>
      <c r="D48" s="366"/>
      <c r="E48" s="366"/>
      <c r="F48" s="366"/>
      <c r="G48" s="366"/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89"/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/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65</v>
      </c>
      <c r="D56" s="366"/>
      <c r="E56" s="366"/>
      <c r="F56" s="366"/>
      <c r="G56" s="366">
        <v>63</v>
      </c>
      <c r="H56" s="366">
        <v>2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22</v>
      </c>
      <c r="D58" s="366"/>
      <c r="E58" s="366"/>
      <c r="F58" s="366"/>
      <c r="G58" s="366">
        <v>21</v>
      </c>
      <c r="H58" s="366">
        <v>1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65</v>
      </c>
      <c r="D61" s="366"/>
      <c r="E61" s="366"/>
      <c r="F61" s="366"/>
      <c r="G61" s="366">
        <v>63</v>
      </c>
      <c r="H61" s="366">
        <v>2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9</v>
      </c>
      <c r="D65" s="366"/>
      <c r="E65" s="366"/>
      <c r="F65" s="366"/>
      <c r="G65" s="366">
        <v>9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8">
        <v>9</v>
      </c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299" t="s">
        <v>68</v>
      </c>
      <c r="B68" s="298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0</v>
      </c>
      <c r="D69" s="366"/>
      <c r="E69" s="366"/>
      <c r="F69" s="366"/>
      <c r="G69" s="366"/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0</v>
      </c>
      <c r="D70" s="366"/>
      <c r="E70" s="366"/>
      <c r="F70" s="366"/>
      <c r="G70" s="366"/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5" ht="27" thickBot="1">
      <c r="A74" s="299" t="s">
        <v>75</v>
      </c>
      <c r="B74" s="298">
        <v>301</v>
      </c>
      <c r="C74" s="357">
        <f aca="true" t="shared" si="2" ref="C74:C93">SUM(D74:K74)</f>
        <v>66407.48300000001</v>
      </c>
      <c r="D74" s="366"/>
      <c r="E74" s="366"/>
      <c r="F74" s="366"/>
      <c r="G74" s="366">
        <f>34145.9+G79</f>
        <v>41320.603</v>
      </c>
      <c r="H74" s="366">
        <v>850.9</v>
      </c>
      <c r="I74" s="366"/>
      <c r="J74" s="222">
        <v>13897.4</v>
      </c>
      <c r="K74" s="222">
        <v>10338.58</v>
      </c>
      <c r="L74" s="40">
        <f>SUM(D74:I74)</f>
        <v>42171.503000000004</v>
      </c>
      <c r="N74" s="40">
        <v>34996.793999999994</v>
      </c>
      <c r="O74" s="40">
        <v>31881.355000000003</v>
      </c>
    </row>
    <row r="75" spans="1:14" ht="53.25" thickBot="1">
      <c r="A75" s="299" t="s">
        <v>286</v>
      </c>
      <c r="B75" s="298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N75" s="40">
        <v>34145.899999999994</v>
      </c>
    </row>
    <row r="76" spans="1:11" ht="53.25" thickBot="1">
      <c r="A76" s="299" t="s">
        <v>287</v>
      </c>
      <c r="B76" s="298">
        <v>303</v>
      </c>
      <c r="C76" s="445">
        <f t="shared" si="2"/>
        <v>21896.29</v>
      </c>
      <c r="D76" s="366"/>
      <c r="E76" s="366"/>
      <c r="F76" s="366"/>
      <c r="G76" s="366">
        <v>21537.99</v>
      </c>
      <c r="H76" s="366">
        <v>358.3</v>
      </c>
      <c r="I76" s="366"/>
      <c r="J76" s="366"/>
      <c r="K76" s="366"/>
    </row>
    <row r="77" spans="1:11" ht="53.25" thickBot="1">
      <c r="A77" s="306" t="s">
        <v>416</v>
      </c>
      <c r="B77" s="307" t="s">
        <v>397</v>
      </c>
      <c r="C77" s="445">
        <f t="shared" si="2"/>
        <v>16101.75</v>
      </c>
      <c r="D77" s="354"/>
      <c r="E77" s="354"/>
      <c r="F77" s="354"/>
      <c r="G77" s="354">
        <v>15743.45</v>
      </c>
      <c r="H77" s="354">
        <v>358.3</v>
      </c>
      <c r="I77" s="354"/>
      <c r="J77" s="354"/>
      <c r="K77" s="354"/>
    </row>
    <row r="78" spans="1:11" ht="66" thickBot="1">
      <c r="A78" s="306" t="s">
        <v>417</v>
      </c>
      <c r="B78" s="307" t="s">
        <v>399</v>
      </c>
      <c r="C78" s="445">
        <f t="shared" si="2"/>
        <v>10172.269999999999</v>
      </c>
      <c r="D78" s="354"/>
      <c r="E78" s="354"/>
      <c r="F78" s="354"/>
      <c r="G78" s="354">
        <v>9813.97</v>
      </c>
      <c r="H78" s="354">
        <v>358.3</v>
      </c>
      <c r="I78" s="354"/>
      <c r="J78" s="354"/>
      <c r="K78" s="354"/>
    </row>
    <row r="79" spans="1:11" ht="66" thickBot="1">
      <c r="A79" s="299" t="s">
        <v>288</v>
      </c>
      <c r="B79" s="298">
        <v>304</v>
      </c>
      <c r="C79" s="445">
        <f t="shared" si="2"/>
        <v>7174.7029999999995</v>
      </c>
      <c r="D79" s="366"/>
      <c r="E79" s="366"/>
      <c r="F79" s="366"/>
      <c r="G79" s="366">
        <v>7174.7029999999995</v>
      </c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445">
        <f t="shared" si="2"/>
        <v>1245.21</v>
      </c>
      <c r="D80" s="354"/>
      <c r="E80" s="354"/>
      <c r="F80" s="354"/>
      <c r="G80" s="354">
        <v>1245.21</v>
      </c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2"/>
        <v>411.093</v>
      </c>
      <c r="D82" s="366"/>
      <c r="E82" s="366"/>
      <c r="F82" s="366"/>
      <c r="G82" s="366">
        <v>411.093</v>
      </c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3" ht="27" thickBot="1">
      <c r="A85" s="306" t="s">
        <v>420</v>
      </c>
      <c r="B85" s="307" t="s">
        <v>403</v>
      </c>
      <c r="C85" s="445">
        <f t="shared" si="2"/>
        <v>66407.48300000001</v>
      </c>
      <c r="D85" s="354"/>
      <c r="E85" s="354"/>
      <c r="F85" s="354"/>
      <c r="G85" s="354">
        <v>41320.603</v>
      </c>
      <c r="H85" s="354">
        <v>850.9</v>
      </c>
      <c r="I85" s="354"/>
      <c r="J85" s="222">
        <v>13897.4</v>
      </c>
      <c r="K85" s="222">
        <v>10338.58</v>
      </c>
      <c r="M85" s="40">
        <f>J85+K85</f>
        <v>24235.98</v>
      </c>
    </row>
    <row r="86" spans="1:11" ht="27" thickBot="1">
      <c r="A86" s="306" t="s">
        <v>421</v>
      </c>
      <c r="B86" s="307" t="s">
        <v>405</v>
      </c>
      <c r="C86" s="445">
        <f t="shared" si="2"/>
        <v>6937.51</v>
      </c>
      <c r="D86" s="354"/>
      <c r="E86" s="354"/>
      <c r="F86" s="354"/>
      <c r="G86" s="354">
        <v>6937.51</v>
      </c>
      <c r="H86" s="354"/>
      <c r="I86" s="354"/>
      <c r="J86" s="354"/>
      <c r="K86" s="354"/>
    </row>
    <row r="87" spans="1:11" s="178" customFormat="1" ht="27" thickBot="1">
      <c r="A87" s="175" t="s">
        <v>292</v>
      </c>
      <c r="B87" s="176">
        <v>309</v>
      </c>
      <c r="C87" s="445">
        <f t="shared" si="2"/>
        <v>56117.340000000004</v>
      </c>
      <c r="D87" s="222"/>
      <c r="E87" s="222"/>
      <c r="F87" s="222"/>
      <c r="G87" s="389">
        <v>31056.06</v>
      </c>
      <c r="H87" s="222">
        <v>825.3</v>
      </c>
      <c r="I87" s="222"/>
      <c r="J87" s="222">
        <v>13897.4</v>
      </c>
      <c r="K87" s="222">
        <v>10338.58</v>
      </c>
    </row>
    <row r="88" spans="1:11" ht="53.25" thickBot="1">
      <c r="A88" s="299" t="s">
        <v>293</v>
      </c>
      <c r="B88" s="298">
        <v>310</v>
      </c>
      <c r="C88" s="445">
        <f t="shared" si="2"/>
        <v>13526.15</v>
      </c>
      <c r="D88" s="366"/>
      <c r="E88" s="366"/>
      <c r="F88" s="366"/>
      <c r="G88" s="366">
        <v>13167.85</v>
      </c>
      <c r="H88" s="366">
        <v>358.3</v>
      </c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2"/>
        <v>10140.769999999999</v>
      </c>
      <c r="D89" s="354"/>
      <c r="E89" s="354"/>
      <c r="F89" s="354"/>
      <c r="G89" s="354">
        <v>9782.47</v>
      </c>
      <c r="H89" s="354">
        <v>358.3</v>
      </c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2"/>
        <v>13085.869999999999</v>
      </c>
      <c r="D90" s="354"/>
      <c r="E90" s="354"/>
      <c r="F90" s="354"/>
      <c r="G90" s="354">
        <v>12727.57</v>
      </c>
      <c r="H90" s="354">
        <v>358.3</v>
      </c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2"/>
        <v>56117.340000000004</v>
      </c>
      <c r="D93" s="366"/>
      <c r="E93" s="366"/>
      <c r="F93" s="366"/>
      <c r="G93" s="327">
        <v>31056.06</v>
      </c>
      <c r="H93" s="366">
        <v>825.3</v>
      </c>
      <c r="I93" s="366"/>
      <c r="J93" s="366">
        <v>13897.4</v>
      </c>
      <c r="K93" s="366">
        <v>10338.58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96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96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96"/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89"/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96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96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96"/>
      <c r="D103" s="366"/>
      <c r="E103" s="366"/>
      <c r="F103" s="366"/>
      <c r="G103" s="366"/>
      <c r="H103" s="366"/>
      <c r="I103" s="366"/>
      <c r="J103" s="366"/>
      <c r="K103" s="366"/>
    </row>
    <row r="104" spans="1:11" ht="27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30.75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15</v>
      </c>
      <c r="D106" s="366"/>
      <c r="E106" s="366"/>
      <c r="F106" s="366"/>
      <c r="G106" s="366">
        <v>13</v>
      </c>
      <c r="H106" s="366">
        <v>2</v>
      </c>
      <c r="I106" s="366"/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12</v>
      </c>
      <c r="D107" s="366"/>
      <c r="E107" s="366"/>
      <c r="F107" s="366"/>
      <c r="G107" s="366">
        <v>11</v>
      </c>
      <c r="H107" s="366">
        <v>1</v>
      </c>
      <c r="I107" s="366"/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12</v>
      </c>
      <c r="D108" s="366"/>
      <c r="E108" s="366"/>
      <c r="F108" s="366"/>
      <c r="G108" s="366">
        <v>10</v>
      </c>
      <c r="H108" s="366">
        <v>2</v>
      </c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9</v>
      </c>
      <c r="D109" s="366"/>
      <c r="E109" s="366"/>
      <c r="F109" s="366"/>
      <c r="G109" s="366">
        <v>8</v>
      </c>
      <c r="H109" s="366">
        <v>1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20</v>
      </c>
      <c r="D111" s="366"/>
      <c r="E111" s="366"/>
      <c r="F111" s="366"/>
      <c r="G111" s="366">
        <v>17</v>
      </c>
      <c r="H111" s="366">
        <v>3</v>
      </c>
      <c r="I111" s="366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5</v>
      </c>
      <c r="D112" s="366"/>
      <c r="E112" s="366"/>
      <c r="F112" s="366"/>
      <c r="G112" s="366">
        <v>5</v>
      </c>
      <c r="H112" s="366"/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00"/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00">
        <v>49109.01</v>
      </c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25888.36</v>
      </c>
      <c r="D118" s="366"/>
      <c r="E118" s="366"/>
      <c r="F118" s="366"/>
      <c r="G118" s="366">
        <v>25037.47</v>
      </c>
      <c r="H118" s="366">
        <v>850.89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18693.17</v>
      </c>
      <c r="D119" s="366"/>
      <c r="E119" s="366"/>
      <c r="F119" s="366"/>
      <c r="G119" s="366">
        <v>18334.87</v>
      </c>
      <c r="H119" s="366">
        <v>358.3</v>
      </c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57">
        <f t="shared" si="3"/>
        <v>17734.3</v>
      </c>
      <c r="D120" s="366"/>
      <c r="E120" s="366"/>
      <c r="F120" s="366"/>
      <c r="G120" s="366">
        <v>16909.1</v>
      </c>
      <c r="H120" s="366">
        <v>825.2</v>
      </c>
      <c r="I120" s="366"/>
      <c r="J120" s="344"/>
      <c r="K120" s="344"/>
    </row>
    <row r="121" spans="1:11" ht="14.25">
      <c r="A121" s="304" t="s">
        <v>313</v>
      </c>
      <c r="B121" s="502" t="s">
        <v>244</v>
      </c>
      <c r="C121" s="489">
        <f>SUM(D121:K122)</f>
        <v>17734.3</v>
      </c>
      <c r="D121" s="498"/>
      <c r="E121" s="498"/>
      <c r="F121" s="498"/>
      <c r="G121" s="498">
        <v>16909.1</v>
      </c>
      <c r="H121" s="498">
        <v>825.2</v>
      </c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3"/>
        <v>11563.400000000001</v>
      </c>
      <c r="D124" s="366"/>
      <c r="E124" s="366"/>
      <c r="F124" s="366"/>
      <c r="G124" s="366">
        <v>11205.2</v>
      </c>
      <c r="H124" s="366">
        <v>358.2</v>
      </c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305"/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7" ht="14.25">
      <c r="A127" s="524" t="s">
        <v>113</v>
      </c>
      <c r="B127" s="588" t="s">
        <v>163</v>
      </c>
      <c r="C127" s="588"/>
      <c r="D127" s="588"/>
      <c r="E127" s="589" t="s">
        <v>164</v>
      </c>
      <c r="F127" s="589"/>
      <c r="G127" s="589"/>
    </row>
    <row r="128" spans="1:7" ht="14.25">
      <c r="A128" s="524"/>
      <c r="B128" s="588"/>
      <c r="C128" s="588"/>
      <c r="D128" s="588"/>
      <c r="E128" s="589"/>
      <c r="F128" s="589"/>
      <c r="G128" s="589"/>
    </row>
    <row r="129" spans="1:7" ht="15">
      <c r="A129" s="43"/>
      <c r="B129" s="521" t="s">
        <v>114</v>
      </c>
      <c r="C129" s="521"/>
      <c r="D129" s="521"/>
      <c r="E129" s="586" t="s">
        <v>115</v>
      </c>
      <c r="F129" s="586"/>
      <c r="G129" s="586"/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165</v>
      </c>
    </row>
    <row r="135" ht="15">
      <c r="A135" s="41" t="s">
        <v>166</v>
      </c>
    </row>
    <row r="136" spans="1:2" ht="15">
      <c r="A136" s="587" t="s">
        <v>167</v>
      </c>
      <c r="B136" s="587"/>
    </row>
    <row r="138" ht="15">
      <c r="A138" s="56"/>
    </row>
  </sheetData>
  <sheetProtection/>
  <mergeCells count="105">
    <mergeCell ref="B129:D129"/>
    <mergeCell ref="E129:G129"/>
    <mergeCell ref="A136:B136"/>
    <mergeCell ref="A127:A128"/>
    <mergeCell ref="B127:D128"/>
    <mergeCell ref="E127:G128"/>
    <mergeCell ref="A104:K104"/>
    <mergeCell ref="A105:K105"/>
    <mergeCell ref="A110:K110"/>
    <mergeCell ref="A114:K114"/>
    <mergeCell ref="A115:K115"/>
    <mergeCell ref="B121:B122"/>
    <mergeCell ref="C121:C122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E94:E95"/>
    <mergeCell ref="F94:F95"/>
    <mergeCell ref="G94:G95"/>
    <mergeCell ref="H94:H95"/>
    <mergeCell ref="I94:I95"/>
    <mergeCell ref="J94:J95"/>
    <mergeCell ref="I49:I50"/>
    <mergeCell ref="J49:J50"/>
    <mergeCell ref="K49:K50"/>
    <mergeCell ref="A55:K55"/>
    <mergeCell ref="B62:B63"/>
    <mergeCell ref="B66:B67"/>
    <mergeCell ref="D62:D63"/>
    <mergeCell ref="E62:E63"/>
    <mergeCell ref="F62:F63"/>
    <mergeCell ref="G62:G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C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H62:H63"/>
    <mergeCell ref="I62:I63"/>
    <mergeCell ref="J62:J63"/>
    <mergeCell ref="K62:K63"/>
    <mergeCell ref="D66:D67"/>
    <mergeCell ref="E66:E67"/>
    <mergeCell ref="F66:F67"/>
    <mergeCell ref="G66:G67"/>
    <mergeCell ref="H66:H67"/>
    <mergeCell ref="I66:I67"/>
    <mergeCell ref="J66:J67"/>
    <mergeCell ref="K66:K67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C44:C45"/>
    <mergeCell ref="C49:C50"/>
    <mergeCell ref="C62:C63"/>
    <mergeCell ref="C66:C67"/>
    <mergeCell ref="C94:C95"/>
    <mergeCell ref="C99:C100"/>
    <mergeCell ref="A72:K72"/>
    <mergeCell ref="A73:K73"/>
    <mergeCell ref="B94:B95"/>
    <mergeCell ref="D94:D95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8"/>
  <sheetViews>
    <sheetView zoomScale="80" zoomScaleNormal="80" zoomScalePageLayoutView="0" workbookViewId="0" topLeftCell="A59">
      <selection activeCell="C62" sqref="C62:C63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6" customHeight="1">
      <c r="A12" s="43" t="s">
        <v>9</v>
      </c>
      <c r="B12" s="555" t="s">
        <v>168</v>
      </c>
      <c r="C12" s="555"/>
      <c r="D12" s="555"/>
      <c r="E12" s="555"/>
      <c r="F12" s="555"/>
      <c r="G12" s="555"/>
      <c r="H12" s="555"/>
      <c r="I12" s="555"/>
      <c r="J12" s="555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555" t="s">
        <v>427</v>
      </c>
      <c r="C14" s="555"/>
      <c r="D14" s="555"/>
      <c r="E14" s="555"/>
      <c r="F14" s="555"/>
      <c r="G14" s="555"/>
      <c r="H14" s="555"/>
      <c r="I14" s="555"/>
      <c r="J14" s="555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1473</v>
      </c>
      <c r="D23" s="357"/>
      <c r="E23" s="357"/>
      <c r="F23" s="357"/>
      <c r="G23" s="357">
        <v>39</v>
      </c>
      <c r="H23" s="357">
        <v>14</v>
      </c>
      <c r="I23" s="357"/>
      <c r="J23" s="357">
        <v>127</v>
      </c>
      <c r="K23" s="357">
        <v>1293</v>
      </c>
      <c r="L23" s="40">
        <f>SUM(D23:I23)</f>
        <v>53</v>
      </c>
    </row>
    <row r="24" spans="1:11" ht="39.75" thickBot="1">
      <c r="A24" s="299" t="s">
        <v>263</v>
      </c>
      <c r="B24" s="298">
        <v>102</v>
      </c>
      <c r="C24" s="357">
        <f aca="true" t="shared" si="0" ref="C24:C71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18</v>
      </c>
      <c r="D25" s="366"/>
      <c r="E25" s="366"/>
      <c r="F25" s="366"/>
      <c r="G25" s="366">
        <v>13</v>
      </c>
      <c r="H25" s="366">
        <v>5</v>
      </c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8</v>
      </c>
      <c r="D26" s="354"/>
      <c r="E26" s="354"/>
      <c r="F26" s="354"/>
      <c r="G26" s="354">
        <v>6</v>
      </c>
      <c r="H26" s="354">
        <v>2</v>
      </c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13</v>
      </c>
      <c r="D27" s="354"/>
      <c r="E27" s="354"/>
      <c r="F27" s="354"/>
      <c r="G27" s="354">
        <v>11</v>
      </c>
      <c r="H27" s="354">
        <v>2</v>
      </c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3</v>
      </c>
      <c r="D28" s="366"/>
      <c r="E28" s="366"/>
      <c r="F28" s="366"/>
      <c r="G28" s="366">
        <v>2</v>
      </c>
      <c r="H28" s="366">
        <v>1</v>
      </c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2</v>
      </c>
      <c r="D29" s="354"/>
      <c r="E29" s="354"/>
      <c r="F29" s="354"/>
      <c r="G29" s="354">
        <v>2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52</v>
      </c>
      <c r="D35" s="354"/>
      <c r="E35" s="354"/>
      <c r="F35" s="354"/>
      <c r="G35" s="354">
        <v>39</v>
      </c>
      <c r="H35" s="354">
        <v>13</v>
      </c>
      <c r="I35" s="354"/>
      <c r="J35" s="354"/>
      <c r="K35" s="354"/>
    </row>
    <row r="36" spans="1:11" ht="53.25" thickBot="1">
      <c r="A36" s="312" t="s">
        <v>390</v>
      </c>
      <c r="B36" s="307" t="s">
        <v>391</v>
      </c>
      <c r="C36" s="357">
        <f t="shared" si="0"/>
        <v>1</v>
      </c>
      <c r="D36" s="354"/>
      <c r="E36" s="354"/>
      <c r="F36" s="354"/>
      <c r="G36" s="354"/>
      <c r="H36" s="354">
        <v>1</v>
      </c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1470</v>
      </c>
      <c r="D37" s="366"/>
      <c r="E37" s="366"/>
      <c r="F37" s="366"/>
      <c r="G37" s="366">
        <v>37</v>
      </c>
      <c r="H37" s="366">
        <v>13</v>
      </c>
      <c r="I37" s="366"/>
      <c r="J37" s="366">
        <v>127</v>
      </c>
      <c r="K37" s="366">
        <v>1293</v>
      </c>
    </row>
    <row r="38" spans="1:11" ht="53.25" thickBot="1">
      <c r="A38" s="299" t="s">
        <v>271</v>
      </c>
      <c r="B38" s="298">
        <v>111</v>
      </c>
      <c r="C38" s="357">
        <f t="shared" si="0"/>
        <v>15</v>
      </c>
      <c r="D38" s="366"/>
      <c r="E38" s="366"/>
      <c r="F38" s="366"/>
      <c r="G38" s="366">
        <v>11</v>
      </c>
      <c r="H38" s="366">
        <v>4</v>
      </c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8</v>
      </c>
      <c r="D39" s="354"/>
      <c r="E39" s="354"/>
      <c r="F39" s="354"/>
      <c r="G39" s="354">
        <v>6</v>
      </c>
      <c r="H39" s="354">
        <v>2</v>
      </c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14</v>
      </c>
      <c r="D40" s="354"/>
      <c r="E40" s="354"/>
      <c r="F40" s="354"/>
      <c r="G40" s="354">
        <v>12</v>
      </c>
      <c r="H40" s="354">
        <v>2</v>
      </c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1470</v>
      </c>
      <c r="D43" s="366"/>
      <c r="E43" s="366"/>
      <c r="F43" s="366"/>
      <c r="G43" s="366">
        <v>37</v>
      </c>
      <c r="H43" s="366">
        <v>13</v>
      </c>
      <c r="I43" s="366"/>
      <c r="J43" s="366">
        <v>127</v>
      </c>
      <c r="K43" s="366">
        <v>1293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/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60">
        <f t="shared" si="0"/>
        <v>48</v>
      </c>
      <c r="D48" s="366"/>
      <c r="E48" s="366"/>
      <c r="F48" s="366"/>
      <c r="G48" s="366">
        <v>4</v>
      </c>
      <c r="H48" s="366">
        <v>4</v>
      </c>
      <c r="I48" s="366"/>
      <c r="J48" s="366">
        <v>40</v>
      </c>
      <c r="K48" s="366"/>
    </row>
    <row r="49" spans="1:11" ht="14.25">
      <c r="A49" s="301" t="s">
        <v>48</v>
      </c>
      <c r="B49" s="529">
        <v>123</v>
      </c>
      <c r="C49" s="561">
        <f t="shared" si="0"/>
        <v>44</v>
      </c>
      <c r="D49" s="498"/>
      <c r="E49" s="498"/>
      <c r="F49" s="498"/>
      <c r="G49" s="498"/>
      <c r="H49" s="498">
        <v>4</v>
      </c>
      <c r="I49" s="498"/>
      <c r="J49" s="498">
        <v>40</v>
      </c>
      <c r="K49" s="498"/>
    </row>
    <row r="50" spans="1:11" ht="15" thickBot="1">
      <c r="A50" s="302" t="s">
        <v>49</v>
      </c>
      <c r="B50" s="530"/>
      <c r="C50" s="562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4</v>
      </c>
      <c r="D51" s="366"/>
      <c r="E51" s="366"/>
      <c r="F51" s="366"/>
      <c r="G51" s="366">
        <v>4</v>
      </c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/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t="shared" si="0"/>
        <v>219</v>
      </c>
      <c r="D56" s="366"/>
      <c r="E56" s="366"/>
      <c r="F56" s="366"/>
      <c r="G56" s="366">
        <v>185</v>
      </c>
      <c r="H56" s="366">
        <v>34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0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0"/>
        <v>23</v>
      </c>
      <c r="D58" s="366"/>
      <c r="E58" s="366"/>
      <c r="F58" s="366"/>
      <c r="G58" s="366">
        <v>17</v>
      </c>
      <c r="H58" s="366">
        <v>6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0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0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0"/>
        <v>219</v>
      </c>
      <c r="D61" s="366"/>
      <c r="E61" s="366"/>
      <c r="F61" s="366"/>
      <c r="G61" s="366">
        <v>185</v>
      </c>
      <c r="H61" s="366">
        <v>34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89">
        <f t="shared" si="0"/>
        <v>0</v>
      </c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0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0"/>
        <v>43</v>
      </c>
      <c r="D65" s="366"/>
      <c r="E65" s="366"/>
      <c r="F65" s="366"/>
      <c r="G65" s="366">
        <v>38</v>
      </c>
      <c r="H65" s="366">
        <v>5</v>
      </c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>
        <f t="shared" si="0"/>
        <v>43</v>
      </c>
      <c r="D66" s="498"/>
      <c r="E66" s="498"/>
      <c r="F66" s="498"/>
      <c r="G66" s="498">
        <v>38</v>
      </c>
      <c r="H66" s="498">
        <v>5</v>
      </c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>
        <f t="shared" si="0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0"/>
        <v>0</v>
      </c>
      <c r="D69" s="366"/>
      <c r="E69" s="366"/>
      <c r="F69" s="366"/>
      <c r="G69" s="366"/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0"/>
        <v>9</v>
      </c>
      <c r="D70" s="366"/>
      <c r="E70" s="366"/>
      <c r="F70" s="366"/>
      <c r="G70" s="366">
        <v>9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0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1" ref="C74:C103">SUM(D74:K74)</f>
        <v>76530.12</v>
      </c>
      <c r="D74" s="366"/>
      <c r="E74" s="366"/>
      <c r="F74" s="366"/>
      <c r="G74" s="366">
        <f>32791.78+G79</f>
        <v>34006.38</v>
      </c>
      <c r="H74" s="366">
        <v>2066.44</v>
      </c>
      <c r="I74" s="366"/>
      <c r="J74" s="366">
        <v>19771.96</v>
      </c>
      <c r="K74" s="366">
        <v>20685.34</v>
      </c>
      <c r="L74" s="40">
        <f>SUM(D74:I74)</f>
        <v>36072.82</v>
      </c>
    </row>
    <row r="75" spans="1:12" ht="53.25" thickBot="1">
      <c r="A75" s="299" t="s">
        <v>286</v>
      </c>
      <c r="B75" s="298">
        <v>302</v>
      </c>
      <c r="C75" s="445">
        <f t="shared" si="1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30136.72</v>
      </c>
    </row>
    <row r="76" spans="1:11" ht="53.25" thickBot="1">
      <c r="A76" s="299" t="s">
        <v>287</v>
      </c>
      <c r="B76" s="298">
        <v>303</v>
      </c>
      <c r="C76" s="445">
        <f t="shared" si="1"/>
        <v>11247.5</v>
      </c>
      <c r="D76" s="366"/>
      <c r="E76" s="366"/>
      <c r="F76" s="366"/>
      <c r="G76" s="366">
        <v>10020.26</v>
      </c>
      <c r="H76" s="366">
        <v>1227.24</v>
      </c>
      <c r="I76" s="366"/>
      <c r="J76" s="366"/>
      <c r="K76" s="366"/>
    </row>
    <row r="77" spans="1:11" ht="53.25" thickBot="1">
      <c r="A77" s="306" t="s">
        <v>416</v>
      </c>
      <c r="B77" s="307" t="s">
        <v>397</v>
      </c>
      <c r="C77" s="445">
        <f t="shared" si="1"/>
        <v>2975.71</v>
      </c>
      <c r="D77" s="354"/>
      <c r="E77" s="354"/>
      <c r="F77" s="354"/>
      <c r="G77" s="354">
        <v>2542.03</v>
      </c>
      <c r="H77" s="354">
        <v>433.68</v>
      </c>
      <c r="I77" s="354"/>
      <c r="J77" s="354"/>
      <c r="K77" s="354"/>
    </row>
    <row r="78" spans="1:11" ht="66" thickBot="1">
      <c r="A78" s="306" t="s">
        <v>417</v>
      </c>
      <c r="B78" s="307" t="s">
        <v>399</v>
      </c>
      <c r="C78" s="445">
        <f t="shared" si="1"/>
        <v>8577.46</v>
      </c>
      <c r="D78" s="354"/>
      <c r="E78" s="354"/>
      <c r="F78" s="354"/>
      <c r="G78" s="354">
        <v>8163.0599999999995</v>
      </c>
      <c r="H78" s="354">
        <v>414.4</v>
      </c>
      <c r="I78" s="354"/>
      <c r="J78" s="354"/>
      <c r="K78" s="354"/>
    </row>
    <row r="79" spans="1:11" ht="66" thickBot="1">
      <c r="A79" s="299" t="s">
        <v>288</v>
      </c>
      <c r="B79" s="298">
        <v>304</v>
      </c>
      <c r="C79" s="445">
        <f t="shared" si="1"/>
        <v>1214.6</v>
      </c>
      <c r="D79" s="366"/>
      <c r="E79" s="366"/>
      <c r="F79" s="366"/>
      <c r="G79" s="366">
        <v>1214.6</v>
      </c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445">
        <f t="shared" si="1"/>
        <v>1857.2</v>
      </c>
      <c r="D80" s="354"/>
      <c r="E80" s="354"/>
      <c r="F80" s="354"/>
      <c r="G80" s="354">
        <v>1857.2</v>
      </c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1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1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1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1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445">
        <f t="shared" si="1"/>
        <v>76530.12</v>
      </c>
      <c r="D85" s="354"/>
      <c r="E85" s="354"/>
      <c r="F85" s="354"/>
      <c r="G85" s="354">
        <v>34006.38</v>
      </c>
      <c r="H85" s="354">
        <v>2066.44</v>
      </c>
      <c r="I85" s="354"/>
      <c r="J85" s="354">
        <v>19771.96</v>
      </c>
      <c r="K85" s="354">
        <v>20685.34</v>
      </c>
    </row>
    <row r="86" spans="1:15" ht="27" thickBot="1">
      <c r="A86" s="306" t="s">
        <v>421</v>
      </c>
      <c r="B86" s="307" t="s">
        <v>405</v>
      </c>
      <c r="C86" s="445">
        <f t="shared" si="1"/>
        <v>379.16</v>
      </c>
      <c r="D86" s="354"/>
      <c r="E86" s="354"/>
      <c r="F86" s="354"/>
      <c r="G86" s="354"/>
      <c r="H86" s="354">
        <v>379.16</v>
      </c>
      <c r="I86" s="354"/>
      <c r="J86" s="354"/>
      <c r="K86" s="354"/>
      <c r="M86" s="40" t="s">
        <v>481</v>
      </c>
      <c r="N86" s="40">
        <v>32791.78</v>
      </c>
      <c r="O86" s="40">
        <v>28465.490000000005</v>
      </c>
    </row>
    <row r="87" spans="1:15" s="178" customFormat="1" ht="27" thickBot="1">
      <c r="A87" s="175" t="s">
        <v>292</v>
      </c>
      <c r="B87" s="176">
        <v>309</v>
      </c>
      <c r="C87" s="445">
        <f t="shared" si="1"/>
        <v>70594.02</v>
      </c>
      <c r="D87" s="222"/>
      <c r="E87" s="222"/>
      <c r="F87" s="222"/>
      <c r="G87" s="222">
        <v>28465.49</v>
      </c>
      <c r="H87" s="222">
        <v>1671.23</v>
      </c>
      <c r="I87" s="222"/>
      <c r="J87" s="222">
        <v>19771.96</v>
      </c>
      <c r="K87" s="222">
        <v>20685.34</v>
      </c>
      <c r="M87" s="178" t="s">
        <v>482</v>
      </c>
      <c r="N87" s="178">
        <v>2066.44</v>
      </c>
      <c r="O87" s="178">
        <v>1671.2300000000002</v>
      </c>
    </row>
    <row r="88" spans="1:11" ht="53.25" thickBot="1">
      <c r="A88" s="299" t="s">
        <v>293</v>
      </c>
      <c r="B88" s="298">
        <v>310</v>
      </c>
      <c r="C88" s="445">
        <f t="shared" si="1"/>
        <v>8941.33</v>
      </c>
      <c r="D88" s="366"/>
      <c r="E88" s="366"/>
      <c r="F88" s="366"/>
      <c r="G88" s="366">
        <v>8098.76</v>
      </c>
      <c r="H88" s="366">
        <v>842.5699999999999</v>
      </c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1"/>
        <v>2973.91</v>
      </c>
      <c r="D89" s="354"/>
      <c r="E89" s="354"/>
      <c r="F89" s="354"/>
      <c r="G89" s="354">
        <v>2540.23</v>
      </c>
      <c r="H89" s="354">
        <v>433.68</v>
      </c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1"/>
        <v>8507.65</v>
      </c>
      <c r="D90" s="354"/>
      <c r="E90" s="354"/>
      <c r="F90" s="354"/>
      <c r="G90" s="354">
        <v>8098.76</v>
      </c>
      <c r="H90" s="354">
        <v>408.89</v>
      </c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1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1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1"/>
        <v>70594.02</v>
      </c>
      <c r="D93" s="366"/>
      <c r="E93" s="366"/>
      <c r="F93" s="366"/>
      <c r="G93" s="366">
        <v>28465.49</v>
      </c>
      <c r="H93" s="366">
        <v>1671.23</v>
      </c>
      <c r="I93" s="366"/>
      <c r="J93" s="366">
        <v>19771.96</v>
      </c>
      <c r="K93" s="366">
        <v>20685.34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57">
        <f t="shared" si="1"/>
        <v>32612.503999999997</v>
      </c>
      <c r="D98" s="366"/>
      <c r="E98" s="366"/>
      <c r="F98" s="366"/>
      <c r="G98" s="366">
        <v>28800.374</v>
      </c>
      <c r="H98" s="366">
        <v>389.76</v>
      </c>
      <c r="I98" s="366"/>
      <c r="J98" s="366">
        <v>3422.37</v>
      </c>
      <c r="K98" s="366"/>
    </row>
    <row r="99" spans="1:11" ht="14.25">
      <c r="A99" s="301" t="s">
        <v>48</v>
      </c>
      <c r="B99" s="502">
        <v>323</v>
      </c>
      <c r="C99" s="489">
        <f>SUM(D99:K100)</f>
        <v>3812.13</v>
      </c>
      <c r="D99" s="498"/>
      <c r="E99" s="498"/>
      <c r="F99" s="498"/>
      <c r="G99" s="498"/>
      <c r="H99" s="498">
        <v>389.76</v>
      </c>
      <c r="I99" s="498"/>
      <c r="J99" s="498">
        <v>3422.37</v>
      </c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1"/>
        <v>28800.370000000003</v>
      </c>
      <c r="D101" s="366"/>
      <c r="E101" s="366"/>
      <c r="F101" s="366"/>
      <c r="G101" s="366">
        <v>28800.370000000003</v>
      </c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1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1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44</v>
      </c>
      <c r="D106" s="366"/>
      <c r="E106" s="366"/>
      <c r="F106" s="366"/>
      <c r="G106" s="366">
        <v>34</v>
      </c>
      <c r="H106" s="366">
        <v>10</v>
      </c>
      <c r="I106" s="366"/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8</v>
      </c>
      <c r="D107" s="366"/>
      <c r="E107" s="366"/>
      <c r="F107" s="366"/>
      <c r="G107" s="366">
        <v>7</v>
      </c>
      <c r="H107" s="366">
        <v>1</v>
      </c>
      <c r="I107" s="366"/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44</v>
      </c>
      <c r="D108" s="366"/>
      <c r="E108" s="366"/>
      <c r="F108" s="366"/>
      <c r="G108" s="366">
        <v>34</v>
      </c>
      <c r="H108" s="366">
        <v>10</v>
      </c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10</v>
      </c>
      <c r="D109" s="366"/>
      <c r="E109" s="366"/>
      <c r="F109" s="366"/>
      <c r="G109" s="366">
        <v>9</v>
      </c>
      <c r="H109" s="366">
        <v>1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211</v>
      </c>
      <c r="D111" s="366"/>
      <c r="E111" s="366"/>
      <c r="F111" s="366"/>
      <c r="G111" s="366">
        <v>181</v>
      </c>
      <c r="H111" s="366">
        <v>30</v>
      </c>
      <c r="I111" s="366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42</v>
      </c>
      <c r="D112" s="366"/>
      <c r="E112" s="366"/>
      <c r="F112" s="366"/>
      <c r="G112" s="366">
        <v>38</v>
      </c>
      <c r="H112" s="366">
        <v>4</v>
      </c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2</v>
      </c>
      <c r="D113" s="366"/>
      <c r="E113" s="366"/>
      <c r="F113" s="366"/>
      <c r="G113" s="366"/>
      <c r="H113" s="366">
        <v>2</v>
      </c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00">
        <v>143621.11000000002</v>
      </c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00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2" ref="C118:C125">SUM(D118:K118)</f>
        <v>26351.31</v>
      </c>
      <c r="D118" s="366"/>
      <c r="E118" s="366"/>
      <c r="F118" s="366"/>
      <c r="G118" s="366">
        <v>25258.33</v>
      </c>
      <c r="H118" s="366">
        <v>1092.98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2"/>
        <v>6570.24</v>
      </c>
      <c r="D119" s="366"/>
      <c r="E119" s="366"/>
      <c r="F119" s="366"/>
      <c r="G119" s="366">
        <v>6305.86</v>
      </c>
      <c r="H119" s="366">
        <v>264.38</v>
      </c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57">
        <f t="shared" si="2"/>
        <v>22559.12</v>
      </c>
      <c r="D120" s="366"/>
      <c r="E120" s="366"/>
      <c r="F120" s="366"/>
      <c r="G120" s="366">
        <v>21855.84</v>
      </c>
      <c r="H120" s="366">
        <v>703.28</v>
      </c>
      <c r="I120" s="366"/>
      <c r="J120" s="344"/>
      <c r="K120" s="344"/>
    </row>
    <row r="121" spans="1:11" ht="14.25">
      <c r="A121" s="304" t="s">
        <v>313</v>
      </c>
      <c r="B121" s="502" t="s">
        <v>244</v>
      </c>
      <c r="C121" s="489">
        <f t="shared" si="2"/>
        <v>22559.12</v>
      </c>
      <c r="D121" s="498"/>
      <c r="E121" s="498"/>
      <c r="F121" s="498"/>
      <c r="G121" s="498">
        <v>21855.84</v>
      </c>
      <c r="H121" s="498">
        <v>703.28</v>
      </c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2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2"/>
        <v>6241.56</v>
      </c>
      <c r="D124" s="366"/>
      <c r="E124" s="366"/>
      <c r="F124" s="366"/>
      <c r="G124" s="366">
        <v>6241.56</v>
      </c>
      <c r="H124" s="366"/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357">
        <f t="shared" si="2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15">
      <c r="A127" s="524" t="s">
        <v>113</v>
      </c>
      <c r="B127" s="43"/>
      <c r="C127" s="25"/>
      <c r="D127" s="43"/>
      <c r="E127" s="25"/>
    </row>
    <row r="128" spans="1:7" ht="15">
      <c r="A128" s="524"/>
      <c r="B128" s="591" t="s">
        <v>169</v>
      </c>
      <c r="C128" s="591"/>
      <c r="D128" s="43"/>
      <c r="E128" s="555" t="s">
        <v>319</v>
      </c>
      <c r="F128" s="555"/>
      <c r="G128" s="555"/>
    </row>
    <row r="129" spans="1:7" ht="15">
      <c r="A129" s="43"/>
      <c r="B129" s="590" t="s">
        <v>114</v>
      </c>
      <c r="C129" s="590"/>
      <c r="D129" s="58"/>
      <c r="E129" s="521" t="s">
        <v>115</v>
      </c>
      <c r="F129" s="521"/>
      <c r="G129" s="521"/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170</v>
      </c>
    </row>
    <row r="135" ht="15">
      <c r="A135" s="41" t="s">
        <v>171</v>
      </c>
    </row>
    <row r="136" ht="30.75">
      <c r="A136" s="41" t="s">
        <v>142</v>
      </c>
    </row>
    <row r="138" ht="15">
      <c r="A138" s="56"/>
    </row>
  </sheetData>
  <sheetProtection/>
  <mergeCells count="104">
    <mergeCell ref="C66:C67"/>
    <mergeCell ref="C62:C63"/>
    <mergeCell ref="A110:K110"/>
    <mergeCell ref="A114:K114"/>
    <mergeCell ref="A115:K115"/>
    <mergeCell ref="B121:B122"/>
    <mergeCell ref="B129:C129"/>
    <mergeCell ref="E129:G129"/>
    <mergeCell ref="A127:A128"/>
    <mergeCell ref="B128:C128"/>
    <mergeCell ref="E128:G128"/>
    <mergeCell ref="J94:J95"/>
    <mergeCell ref="K94:K95"/>
    <mergeCell ref="B99:B100"/>
    <mergeCell ref="A104:K104"/>
    <mergeCell ref="A105:K105"/>
    <mergeCell ref="B94:B95"/>
    <mergeCell ref="D94:D95"/>
    <mergeCell ref="E94:E95"/>
    <mergeCell ref="F94:F95"/>
    <mergeCell ref="D99:D100"/>
    <mergeCell ref="J62:J63"/>
    <mergeCell ref="K62:K63"/>
    <mergeCell ref="B66:B67"/>
    <mergeCell ref="A72:K72"/>
    <mergeCell ref="A73:K73"/>
    <mergeCell ref="B62:B63"/>
    <mergeCell ref="D62:D63"/>
    <mergeCell ref="H62:H63"/>
    <mergeCell ref="K66:K67"/>
    <mergeCell ref="E62:E63"/>
    <mergeCell ref="H44:H45"/>
    <mergeCell ref="I44:I45"/>
    <mergeCell ref="G94:G95"/>
    <mergeCell ref="H94:H95"/>
    <mergeCell ref="I62:I63"/>
    <mergeCell ref="I94:I95"/>
    <mergeCell ref="I66:I67"/>
    <mergeCell ref="J44:J45"/>
    <mergeCell ref="K44:K45"/>
    <mergeCell ref="B49:B50"/>
    <mergeCell ref="A55:K55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D49:D50"/>
    <mergeCell ref="E49:E50"/>
    <mergeCell ref="F49:F50"/>
    <mergeCell ref="G49:G50"/>
    <mergeCell ref="H49:H50"/>
    <mergeCell ref="I49:I50"/>
    <mergeCell ref="F62:F63"/>
    <mergeCell ref="G62:G63"/>
    <mergeCell ref="I99:I100"/>
    <mergeCell ref="J49:J50"/>
    <mergeCell ref="K49:K50"/>
    <mergeCell ref="D66:D67"/>
    <mergeCell ref="E66:E67"/>
    <mergeCell ref="F66:F67"/>
    <mergeCell ref="G66:G67"/>
    <mergeCell ref="H66:H67"/>
    <mergeCell ref="J66:J67"/>
    <mergeCell ref="K99:K100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C49:C50"/>
    <mergeCell ref="C44:C45"/>
    <mergeCell ref="C94:C95"/>
    <mergeCell ref="C99:C100"/>
    <mergeCell ref="C121:C122"/>
    <mergeCell ref="J99:J100"/>
    <mergeCell ref="E99:E100"/>
    <mergeCell ref="F99:F100"/>
    <mergeCell ref="G99:G100"/>
    <mergeCell ref="H99:H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="80" zoomScaleNormal="80" zoomScalePageLayoutView="0" workbookViewId="0" topLeftCell="A55">
      <selection activeCell="C74" sqref="C74:C9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0" width="15.8515625" style="40" customWidth="1"/>
    <col min="11" max="11" width="17.140625" style="40" customWidth="1"/>
    <col min="12" max="16384" width="9.140625" style="40" customWidth="1"/>
  </cols>
  <sheetData>
    <row r="1" spans="1:11" ht="14.25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4.25">
      <c r="A2" s="563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4.25">
      <c r="A3" s="563" t="s">
        <v>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ht="15">
      <c r="A4" s="66"/>
    </row>
    <row r="5" spans="1:11" ht="16.5">
      <c r="A5" s="463" t="s">
        <v>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5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ht="15">
      <c r="A7" s="564" t="s">
        <v>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</row>
    <row r="8" spans="1:11" ht="15">
      <c r="A8" s="564" t="s">
        <v>6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</row>
    <row r="9" spans="1:11" ht="15">
      <c r="A9" s="564" t="s">
        <v>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ht="15">
      <c r="A10" s="67"/>
    </row>
    <row r="11" spans="1:2" ht="15">
      <c r="A11" s="68" t="s">
        <v>8</v>
      </c>
      <c r="B11" s="68"/>
    </row>
    <row r="12" spans="1:11" ht="62.25">
      <c r="A12" s="68" t="s">
        <v>9</v>
      </c>
      <c r="B12" s="592" t="s">
        <v>172</v>
      </c>
      <c r="C12" s="592"/>
      <c r="D12" s="592"/>
      <c r="E12" s="592"/>
      <c r="F12" s="592"/>
      <c r="G12" s="592"/>
      <c r="H12" s="592"/>
      <c r="I12" s="592"/>
      <c r="J12" s="592"/>
      <c r="K12" s="63"/>
    </row>
    <row r="13" spans="1:11" ht="15">
      <c r="A13" s="68"/>
      <c r="B13" s="83"/>
      <c r="C13" s="84"/>
      <c r="D13" s="84"/>
      <c r="E13" s="84"/>
      <c r="F13" s="84"/>
      <c r="G13" s="84"/>
      <c r="H13" s="84"/>
      <c r="I13" s="84"/>
      <c r="J13" s="84"/>
      <c r="K13" s="63"/>
    </row>
    <row r="14" spans="1:11" ht="15">
      <c r="A14" s="68" t="s">
        <v>10</v>
      </c>
      <c r="B14" s="595" t="s">
        <v>428</v>
      </c>
      <c r="C14" s="592"/>
      <c r="D14" s="592"/>
      <c r="E14" s="592"/>
      <c r="F14" s="592"/>
      <c r="G14" s="592"/>
      <c r="H14" s="592"/>
      <c r="I14" s="592"/>
      <c r="J14" s="592"/>
      <c r="K14" s="63"/>
    </row>
    <row r="15" spans="1:11" ht="15">
      <c r="A15" s="67"/>
      <c r="K15" s="63"/>
    </row>
    <row r="16" spans="1:11" ht="15.75" thickBot="1">
      <c r="A16" s="568" t="s">
        <v>11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15" thickBot="1">
      <c r="A17" s="569" t="s">
        <v>12</v>
      </c>
      <c r="B17" s="569" t="s">
        <v>13</v>
      </c>
      <c r="C17" s="69" t="s">
        <v>14</v>
      </c>
      <c r="D17" s="572" t="s">
        <v>16</v>
      </c>
      <c r="E17" s="573"/>
      <c r="F17" s="573"/>
      <c r="G17" s="573"/>
      <c r="H17" s="573"/>
      <c r="I17" s="573"/>
      <c r="J17" s="573"/>
      <c r="K17" s="574"/>
    </row>
    <row r="18" spans="1:11" ht="26.25" customHeight="1" thickBot="1">
      <c r="A18" s="570"/>
      <c r="B18" s="570"/>
      <c r="C18" s="70" t="s">
        <v>15</v>
      </c>
      <c r="D18" s="572" t="s">
        <v>17</v>
      </c>
      <c r="E18" s="573"/>
      <c r="F18" s="574"/>
      <c r="G18" s="569" t="s">
        <v>18</v>
      </c>
      <c r="H18" s="569" t="s">
        <v>19</v>
      </c>
      <c r="I18" s="569" t="s">
        <v>20</v>
      </c>
      <c r="J18" s="572" t="s">
        <v>21</v>
      </c>
      <c r="K18" s="574"/>
    </row>
    <row r="19" spans="1:11" ht="93" thickBot="1">
      <c r="A19" s="571"/>
      <c r="B19" s="571"/>
      <c r="C19" s="72"/>
      <c r="D19" s="73" t="s">
        <v>22</v>
      </c>
      <c r="E19" s="73" t="s">
        <v>23</v>
      </c>
      <c r="F19" s="73" t="s">
        <v>260</v>
      </c>
      <c r="G19" s="571"/>
      <c r="H19" s="571"/>
      <c r="I19" s="571"/>
      <c r="J19" s="73" t="s">
        <v>261</v>
      </c>
      <c r="K19" s="73" t="s">
        <v>26</v>
      </c>
    </row>
    <row r="20" spans="1:11" ht="15" thickBot="1">
      <c r="A20" s="71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</row>
    <row r="21" spans="1:11" ht="14.25">
      <c r="A21" s="475" t="s">
        <v>262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15" thickBot="1">
      <c r="A22" s="478" t="s">
        <v>28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80"/>
    </row>
    <row r="23" spans="1:12" ht="53.25" thickBot="1">
      <c r="A23" s="309" t="s">
        <v>29</v>
      </c>
      <c r="B23" s="310">
        <v>101</v>
      </c>
      <c r="C23" s="311">
        <f>SUM(D23:K23)</f>
        <v>2942</v>
      </c>
      <c r="D23" s="357">
        <v>2</v>
      </c>
      <c r="E23" s="357"/>
      <c r="F23" s="357"/>
      <c r="G23" s="357">
        <v>38</v>
      </c>
      <c r="H23" s="357">
        <v>26</v>
      </c>
      <c r="I23" s="357">
        <v>6</v>
      </c>
      <c r="J23" s="357">
        <v>212</v>
      </c>
      <c r="K23" s="357">
        <v>2658</v>
      </c>
      <c r="L23" s="40">
        <f>SUM(D23:I23)</f>
        <v>72</v>
      </c>
    </row>
    <row r="24" spans="1:11" ht="39.75" thickBot="1">
      <c r="A24" s="299" t="s">
        <v>263</v>
      </c>
      <c r="B24" s="298">
        <v>102</v>
      </c>
      <c r="C24" s="357">
        <f aca="true" t="shared" si="0" ref="C24:C71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31</v>
      </c>
      <c r="D25" s="366"/>
      <c r="E25" s="366"/>
      <c r="F25" s="366"/>
      <c r="G25" s="366">
        <v>11</v>
      </c>
      <c r="H25" s="366">
        <v>14</v>
      </c>
      <c r="I25" s="366">
        <v>6</v>
      </c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26</v>
      </c>
      <c r="D26" s="354"/>
      <c r="E26" s="354"/>
      <c r="F26" s="354"/>
      <c r="G26" s="354">
        <v>7</v>
      </c>
      <c r="H26" s="354">
        <v>13</v>
      </c>
      <c r="I26" s="354">
        <v>6</v>
      </c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26</v>
      </c>
      <c r="D27" s="354"/>
      <c r="E27" s="354"/>
      <c r="F27" s="354"/>
      <c r="G27" s="354">
        <v>6</v>
      </c>
      <c r="H27" s="354">
        <v>14</v>
      </c>
      <c r="I27" s="354">
        <v>6</v>
      </c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3</v>
      </c>
      <c r="D28" s="366"/>
      <c r="E28" s="366"/>
      <c r="F28" s="366"/>
      <c r="G28" s="366">
        <v>3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2</v>
      </c>
      <c r="D29" s="354"/>
      <c r="E29" s="354"/>
      <c r="F29" s="354"/>
      <c r="G29" s="354">
        <v>2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1</v>
      </c>
      <c r="D30" s="357"/>
      <c r="E30" s="357"/>
      <c r="F30" s="357"/>
      <c r="G30" s="357">
        <v>1</v>
      </c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2942</v>
      </c>
      <c r="D35" s="354">
        <v>2</v>
      </c>
      <c r="E35" s="354"/>
      <c r="F35" s="354"/>
      <c r="G35" s="354">
        <v>38</v>
      </c>
      <c r="H35" s="354">
        <v>26</v>
      </c>
      <c r="I35" s="354">
        <v>6</v>
      </c>
      <c r="J35" s="354">
        <v>212</v>
      </c>
      <c r="K35" s="354">
        <v>2658</v>
      </c>
    </row>
    <row r="36" spans="1:11" ht="53.25" thickBot="1">
      <c r="A36" s="312" t="s">
        <v>390</v>
      </c>
      <c r="B36" s="307" t="s">
        <v>391</v>
      </c>
      <c r="C36" s="357">
        <f t="shared" si="0"/>
        <v>3</v>
      </c>
      <c r="D36" s="354"/>
      <c r="E36" s="354"/>
      <c r="F36" s="354"/>
      <c r="G36" s="354">
        <v>2</v>
      </c>
      <c r="H36" s="354">
        <v>1</v>
      </c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2939</v>
      </c>
      <c r="D37" s="366">
        <v>2</v>
      </c>
      <c r="E37" s="366"/>
      <c r="F37" s="366"/>
      <c r="G37" s="366">
        <v>35</v>
      </c>
      <c r="H37" s="366">
        <v>26</v>
      </c>
      <c r="I37" s="366">
        <v>6</v>
      </c>
      <c r="J37" s="357">
        <v>212</v>
      </c>
      <c r="K37" s="357">
        <v>2658</v>
      </c>
    </row>
    <row r="38" spans="1:11" ht="53.25" thickBot="1">
      <c r="A38" s="299" t="s">
        <v>271</v>
      </c>
      <c r="B38" s="298">
        <v>111</v>
      </c>
      <c r="C38" s="357">
        <f t="shared" si="0"/>
        <v>28</v>
      </c>
      <c r="D38" s="366"/>
      <c r="E38" s="366"/>
      <c r="F38" s="366"/>
      <c r="G38" s="366">
        <v>8</v>
      </c>
      <c r="H38" s="366">
        <v>14</v>
      </c>
      <c r="I38" s="366">
        <v>6</v>
      </c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25</v>
      </c>
      <c r="D39" s="354"/>
      <c r="E39" s="354"/>
      <c r="F39" s="354"/>
      <c r="G39" s="354">
        <v>6</v>
      </c>
      <c r="H39" s="354">
        <v>13</v>
      </c>
      <c r="I39" s="354">
        <v>6</v>
      </c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26</v>
      </c>
      <c r="D40" s="354"/>
      <c r="E40" s="354"/>
      <c r="F40" s="354"/>
      <c r="G40" s="354">
        <v>6</v>
      </c>
      <c r="H40" s="354">
        <v>14</v>
      </c>
      <c r="I40" s="354">
        <v>6</v>
      </c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2939</v>
      </c>
      <c r="D43" s="366">
        <v>2</v>
      </c>
      <c r="E43" s="366"/>
      <c r="F43" s="366"/>
      <c r="G43" s="366">
        <v>35</v>
      </c>
      <c r="H43" s="366">
        <v>26</v>
      </c>
      <c r="I43" s="366">
        <v>6</v>
      </c>
      <c r="J43" s="357">
        <v>212</v>
      </c>
      <c r="K43" s="357">
        <v>2658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/>
      <c r="D47" s="366"/>
      <c r="E47" s="366"/>
      <c r="F47" s="366"/>
      <c r="G47" s="357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57">
        <f t="shared" si="0"/>
        <v>4</v>
      </c>
      <c r="D48" s="366"/>
      <c r="E48" s="366"/>
      <c r="F48" s="366"/>
      <c r="G48" s="357">
        <v>1</v>
      </c>
      <c r="H48" s="366"/>
      <c r="I48" s="366"/>
      <c r="J48" s="366">
        <v>3</v>
      </c>
      <c r="K48" s="366"/>
    </row>
    <row r="49" spans="1:11" ht="14.25">
      <c r="A49" s="301" t="s">
        <v>48</v>
      </c>
      <c r="B49" s="502">
        <v>123</v>
      </c>
      <c r="C49" s="489"/>
      <c r="D49" s="498"/>
      <c r="E49" s="498"/>
      <c r="F49" s="498"/>
      <c r="G49" s="489"/>
      <c r="H49" s="498"/>
      <c r="I49" s="498"/>
      <c r="J49" s="498">
        <v>3</v>
      </c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0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1</v>
      </c>
      <c r="D51" s="366"/>
      <c r="E51" s="366"/>
      <c r="F51" s="366"/>
      <c r="G51" s="357">
        <v>1</v>
      </c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299" t="s">
        <v>278</v>
      </c>
      <c r="B56" s="298">
        <v>201</v>
      </c>
      <c r="C56" s="357">
        <f t="shared" si="0"/>
        <v>279</v>
      </c>
      <c r="D56" s="366">
        <v>7</v>
      </c>
      <c r="E56" s="366"/>
      <c r="F56" s="366"/>
      <c r="G56" s="366">
        <v>206</v>
      </c>
      <c r="H56" s="366">
        <v>60</v>
      </c>
      <c r="I56" s="366">
        <v>6</v>
      </c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0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0"/>
        <v>32</v>
      </c>
      <c r="D58" s="366"/>
      <c r="E58" s="366"/>
      <c r="F58" s="366"/>
      <c r="G58" s="366">
        <v>11</v>
      </c>
      <c r="H58" s="366">
        <v>15</v>
      </c>
      <c r="I58" s="366">
        <v>6</v>
      </c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0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0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0"/>
        <v>279</v>
      </c>
      <c r="D61" s="366">
        <v>7</v>
      </c>
      <c r="E61" s="366"/>
      <c r="F61" s="366"/>
      <c r="G61" s="366">
        <v>206</v>
      </c>
      <c r="H61" s="366">
        <v>60</v>
      </c>
      <c r="I61" s="366">
        <v>6</v>
      </c>
      <c r="J61" s="366"/>
      <c r="K61" s="366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0"/>
        <v>12</v>
      </c>
      <c r="D65" s="366"/>
      <c r="E65" s="366"/>
      <c r="F65" s="366"/>
      <c r="G65" s="366">
        <v>9</v>
      </c>
      <c r="H65" s="366">
        <v>3</v>
      </c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0"/>
        <v>12</v>
      </c>
      <c r="D69" s="366"/>
      <c r="E69" s="366"/>
      <c r="F69" s="366"/>
      <c r="G69" s="366">
        <v>9</v>
      </c>
      <c r="H69" s="366">
        <v>3</v>
      </c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0"/>
        <v>95</v>
      </c>
      <c r="D70" s="366"/>
      <c r="E70" s="366"/>
      <c r="F70" s="366"/>
      <c r="G70" s="366">
        <v>95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0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299" t="s">
        <v>75</v>
      </c>
      <c r="B74" s="298">
        <v>301</v>
      </c>
      <c r="C74" s="357">
        <f aca="true" t="shared" si="1" ref="C74:C103">SUM(D74:K74)</f>
        <v>114215.38079999998</v>
      </c>
      <c r="D74" s="313">
        <v>705.41666</v>
      </c>
      <c r="E74" s="313"/>
      <c r="F74" s="313"/>
      <c r="G74" s="313">
        <v>31893.1868</v>
      </c>
      <c r="H74" s="313">
        <v>2977.10421</v>
      </c>
      <c r="I74" s="313">
        <v>2371.05012</v>
      </c>
      <c r="J74" s="313">
        <v>40061.08414</v>
      </c>
      <c r="K74" s="313">
        <v>36207.53887</v>
      </c>
      <c r="L74" s="40">
        <f>SUM(D74:I74)</f>
        <v>37946.757789999996</v>
      </c>
    </row>
    <row r="75" spans="1:12" ht="53.25" thickBot="1">
      <c r="A75" s="299" t="s">
        <v>286</v>
      </c>
      <c r="B75" s="298">
        <v>302</v>
      </c>
      <c r="C75" s="445">
        <f t="shared" si="1"/>
        <v>0</v>
      </c>
      <c r="D75" s="313"/>
      <c r="E75" s="313"/>
      <c r="F75" s="313"/>
      <c r="G75" s="313"/>
      <c r="H75" s="313"/>
      <c r="I75" s="313"/>
      <c r="J75" s="313"/>
      <c r="K75" s="313"/>
      <c r="L75" s="40">
        <f>SUM(D87:I87)</f>
        <v>29610.20343</v>
      </c>
    </row>
    <row r="76" spans="1:11" ht="53.25" thickBot="1">
      <c r="A76" s="299" t="s">
        <v>287</v>
      </c>
      <c r="B76" s="298">
        <v>303</v>
      </c>
      <c r="C76" s="445">
        <f t="shared" si="1"/>
        <v>16668.71752</v>
      </c>
      <c r="D76" s="313"/>
      <c r="E76" s="313"/>
      <c r="F76" s="313"/>
      <c r="G76" s="313">
        <v>12449.309</v>
      </c>
      <c r="H76" s="313">
        <v>1848.3584</v>
      </c>
      <c r="I76" s="313">
        <v>2371.05012</v>
      </c>
      <c r="J76" s="313"/>
      <c r="K76" s="313"/>
    </row>
    <row r="77" spans="1:12" ht="53.25" thickBot="1">
      <c r="A77" s="306" t="s">
        <v>416</v>
      </c>
      <c r="B77" s="307" t="s">
        <v>397</v>
      </c>
      <c r="C77" s="445">
        <f t="shared" si="1"/>
        <v>12528.12584</v>
      </c>
      <c r="D77" s="251"/>
      <c r="E77" s="251"/>
      <c r="F77" s="251"/>
      <c r="G77" s="251">
        <v>8596.68732</v>
      </c>
      <c r="H77" s="251">
        <v>1560.3884</v>
      </c>
      <c r="I77" s="251">
        <v>2371.05012</v>
      </c>
      <c r="J77" s="251"/>
      <c r="K77" s="251"/>
      <c r="L77" s="139"/>
    </row>
    <row r="78" spans="1:11" ht="66" thickBot="1">
      <c r="A78" s="306" t="s">
        <v>417</v>
      </c>
      <c r="B78" s="307" t="s">
        <v>399</v>
      </c>
      <c r="C78" s="445">
        <f t="shared" si="1"/>
        <v>12141.60584</v>
      </c>
      <c r="D78" s="251"/>
      <c r="E78" s="251"/>
      <c r="F78" s="251"/>
      <c r="G78" s="251">
        <v>7922.19732</v>
      </c>
      <c r="H78" s="251">
        <v>1848.3584</v>
      </c>
      <c r="I78" s="251">
        <v>2371.05012</v>
      </c>
      <c r="J78" s="251"/>
      <c r="K78" s="251"/>
    </row>
    <row r="79" spans="1:11" ht="66" thickBot="1">
      <c r="A79" s="299" t="s">
        <v>288</v>
      </c>
      <c r="B79" s="298">
        <v>304</v>
      </c>
      <c r="C79" s="445">
        <f t="shared" si="1"/>
        <v>4100.18</v>
      </c>
      <c r="D79" s="313"/>
      <c r="E79" s="313"/>
      <c r="F79" s="313"/>
      <c r="G79" s="313">
        <v>4100.18</v>
      </c>
      <c r="H79" s="313"/>
      <c r="I79" s="313"/>
      <c r="J79" s="313"/>
      <c r="K79" s="313"/>
    </row>
    <row r="80" spans="1:11" ht="66" thickBot="1">
      <c r="A80" s="306" t="s">
        <v>418</v>
      </c>
      <c r="B80" s="307" t="s">
        <v>401</v>
      </c>
      <c r="C80" s="445">
        <f t="shared" si="1"/>
        <v>3425.69</v>
      </c>
      <c r="D80" s="251"/>
      <c r="E80" s="251"/>
      <c r="F80" s="251"/>
      <c r="G80" s="251">
        <v>3425.69</v>
      </c>
      <c r="H80" s="251"/>
      <c r="I80" s="251"/>
      <c r="J80" s="251"/>
      <c r="K80" s="251"/>
    </row>
    <row r="81" spans="1:11" ht="93" thickBot="1">
      <c r="A81" s="309" t="s">
        <v>419</v>
      </c>
      <c r="B81" s="310">
        <v>305</v>
      </c>
      <c r="C81" s="445">
        <f t="shared" si="1"/>
        <v>674.49</v>
      </c>
      <c r="D81" s="322"/>
      <c r="E81" s="322"/>
      <c r="F81" s="322"/>
      <c r="G81" s="322">
        <v>674.49</v>
      </c>
      <c r="H81" s="322"/>
      <c r="I81" s="322"/>
      <c r="J81" s="322"/>
      <c r="K81" s="322"/>
    </row>
    <row r="82" spans="1:11" ht="53.25" thickBot="1">
      <c r="A82" s="299" t="s">
        <v>80</v>
      </c>
      <c r="B82" s="298">
        <v>306</v>
      </c>
      <c r="C82" s="445">
        <f t="shared" si="1"/>
        <v>0</v>
      </c>
      <c r="D82" s="313"/>
      <c r="E82" s="313"/>
      <c r="F82" s="313"/>
      <c r="G82" s="313"/>
      <c r="H82" s="313"/>
      <c r="I82" s="313"/>
      <c r="J82" s="313"/>
      <c r="K82" s="313"/>
    </row>
    <row r="83" spans="1:11" ht="39.75" thickBot="1">
      <c r="A83" s="299" t="s">
        <v>290</v>
      </c>
      <c r="B83" s="298">
        <v>307</v>
      </c>
      <c r="C83" s="445">
        <f t="shared" si="1"/>
        <v>0</v>
      </c>
      <c r="D83" s="313"/>
      <c r="E83" s="313"/>
      <c r="F83" s="313"/>
      <c r="G83" s="313"/>
      <c r="H83" s="313"/>
      <c r="I83" s="313"/>
      <c r="J83" s="313"/>
      <c r="K83" s="313"/>
    </row>
    <row r="84" spans="1:11" ht="39.75" thickBot="1">
      <c r="A84" s="299" t="s">
        <v>291</v>
      </c>
      <c r="B84" s="298">
        <v>308</v>
      </c>
      <c r="C84" s="445">
        <f t="shared" si="1"/>
        <v>0</v>
      </c>
      <c r="D84" s="313"/>
      <c r="E84" s="313"/>
      <c r="F84" s="313"/>
      <c r="G84" s="313"/>
      <c r="H84" s="313"/>
      <c r="I84" s="313"/>
      <c r="J84" s="313"/>
      <c r="K84" s="313"/>
    </row>
    <row r="85" spans="1:11" ht="27" thickBot="1">
      <c r="A85" s="306" t="s">
        <v>420</v>
      </c>
      <c r="B85" s="307" t="s">
        <v>403</v>
      </c>
      <c r="C85" s="445">
        <f t="shared" si="1"/>
        <v>114215.38079999998</v>
      </c>
      <c r="D85" s="251">
        <v>705.41666</v>
      </c>
      <c r="E85" s="251"/>
      <c r="F85" s="251"/>
      <c r="G85" s="251">
        <v>31893.1868</v>
      </c>
      <c r="H85" s="251">
        <v>2977.10421</v>
      </c>
      <c r="I85" s="251">
        <v>2371.05012</v>
      </c>
      <c r="J85" s="251">
        <v>40061.08414</v>
      </c>
      <c r="K85" s="251">
        <v>36207.53887</v>
      </c>
    </row>
    <row r="86" spans="1:11" ht="27" thickBot="1">
      <c r="A86" s="306" t="s">
        <v>421</v>
      </c>
      <c r="B86" s="307" t="s">
        <v>405</v>
      </c>
      <c r="C86" s="445">
        <f t="shared" si="1"/>
        <v>1746.73323</v>
      </c>
      <c r="D86" s="251"/>
      <c r="E86" s="251"/>
      <c r="F86" s="251"/>
      <c r="G86" s="251">
        <v>1593.9</v>
      </c>
      <c r="H86" s="251">
        <v>152.83323</v>
      </c>
      <c r="I86" s="251"/>
      <c r="J86" s="251"/>
      <c r="K86" s="251"/>
    </row>
    <row r="87" spans="1:11" s="178" customFormat="1" ht="27" thickBot="1">
      <c r="A87" s="175" t="s">
        <v>292</v>
      </c>
      <c r="B87" s="176">
        <v>309</v>
      </c>
      <c r="C87" s="445">
        <f t="shared" si="1"/>
        <v>105878.82644</v>
      </c>
      <c r="D87" s="177">
        <v>535</v>
      </c>
      <c r="E87" s="177"/>
      <c r="F87" s="177"/>
      <c r="G87" s="177">
        <v>24054.83175</v>
      </c>
      <c r="H87" s="177">
        <v>2650.77699</v>
      </c>
      <c r="I87" s="177">
        <v>2369.59469</v>
      </c>
      <c r="J87" s="177">
        <v>40061.08414</v>
      </c>
      <c r="K87" s="177">
        <v>36207.53887</v>
      </c>
    </row>
    <row r="88" spans="1:11" ht="53.25" thickBot="1">
      <c r="A88" s="299" t="s">
        <v>293</v>
      </c>
      <c r="B88" s="298">
        <v>310</v>
      </c>
      <c r="C88" s="445">
        <f t="shared" si="1"/>
        <v>12561.232</v>
      </c>
      <c r="D88" s="313"/>
      <c r="E88" s="313"/>
      <c r="F88" s="313"/>
      <c r="G88" s="313">
        <v>8349.12932</v>
      </c>
      <c r="H88" s="313">
        <v>1842.50799</v>
      </c>
      <c r="I88" s="313">
        <v>2369.59469</v>
      </c>
      <c r="J88" s="313"/>
      <c r="K88" s="313"/>
    </row>
    <row r="89" spans="1:11" ht="66" thickBot="1">
      <c r="A89" s="306" t="s">
        <v>422</v>
      </c>
      <c r="B89" s="307" t="s">
        <v>407</v>
      </c>
      <c r="C89" s="445">
        <f t="shared" si="1"/>
        <v>11847.2</v>
      </c>
      <c r="D89" s="251"/>
      <c r="E89" s="251"/>
      <c r="F89" s="251"/>
      <c r="G89" s="251">
        <v>7922.19732</v>
      </c>
      <c r="H89" s="251">
        <v>1555.40799</v>
      </c>
      <c r="I89" s="251">
        <v>2369.59469</v>
      </c>
      <c r="J89" s="251"/>
      <c r="K89" s="251"/>
    </row>
    <row r="90" spans="1:11" ht="66" thickBot="1">
      <c r="A90" s="306" t="s">
        <v>423</v>
      </c>
      <c r="B90" s="307" t="s">
        <v>409</v>
      </c>
      <c r="C90" s="445">
        <f t="shared" si="1"/>
        <v>12134.300000000001</v>
      </c>
      <c r="D90" s="251"/>
      <c r="E90" s="251"/>
      <c r="F90" s="251"/>
      <c r="G90" s="251">
        <v>7922.19732</v>
      </c>
      <c r="H90" s="251">
        <v>1842.50799</v>
      </c>
      <c r="I90" s="251">
        <v>2369.59469</v>
      </c>
      <c r="J90" s="251"/>
      <c r="K90" s="251"/>
    </row>
    <row r="91" spans="1:11" ht="39.75" thickBot="1">
      <c r="A91" s="299" t="s">
        <v>294</v>
      </c>
      <c r="B91" s="298">
        <v>311</v>
      </c>
      <c r="C91" s="357">
        <f t="shared" si="1"/>
        <v>0</v>
      </c>
      <c r="D91" s="313"/>
      <c r="E91" s="313"/>
      <c r="F91" s="313"/>
      <c r="G91" s="313"/>
      <c r="H91" s="313"/>
      <c r="I91" s="313"/>
      <c r="J91" s="313"/>
      <c r="K91" s="313"/>
    </row>
    <row r="92" spans="1:11" ht="39.75" thickBot="1">
      <c r="A92" s="299" t="s">
        <v>295</v>
      </c>
      <c r="B92" s="298">
        <v>312</v>
      </c>
      <c r="C92" s="357">
        <f t="shared" si="1"/>
        <v>0</v>
      </c>
      <c r="D92" s="313"/>
      <c r="E92" s="313"/>
      <c r="F92" s="313"/>
      <c r="G92" s="313"/>
      <c r="H92" s="313"/>
      <c r="I92" s="313"/>
      <c r="J92" s="313"/>
      <c r="K92" s="313"/>
    </row>
    <row r="93" spans="1:11" ht="39.75" thickBot="1">
      <c r="A93" s="299" t="s">
        <v>296</v>
      </c>
      <c r="B93" s="298">
        <v>313</v>
      </c>
      <c r="C93" s="357">
        <f t="shared" si="1"/>
        <v>105878.82644</v>
      </c>
      <c r="D93" s="313">
        <v>535</v>
      </c>
      <c r="E93" s="313"/>
      <c r="F93" s="313"/>
      <c r="G93" s="313">
        <v>24054.83175</v>
      </c>
      <c r="H93" s="313">
        <v>2650.77699</v>
      </c>
      <c r="I93" s="313">
        <v>2369.59469</v>
      </c>
      <c r="J93" s="313">
        <v>40061.08414</v>
      </c>
      <c r="K93" s="313">
        <v>36207.53887</v>
      </c>
    </row>
    <row r="94" spans="1:11" ht="14.25">
      <c r="A94" s="301" t="s">
        <v>275</v>
      </c>
      <c r="B94" s="502">
        <v>314</v>
      </c>
      <c r="C94" s="489">
        <f t="shared" si="1"/>
        <v>0</v>
      </c>
      <c r="D94" s="536"/>
      <c r="E94" s="536"/>
      <c r="F94" s="536"/>
      <c r="G94" s="536"/>
      <c r="H94" s="536"/>
      <c r="I94" s="536"/>
      <c r="J94" s="536"/>
      <c r="K94" s="536"/>
    </row>
    <row r="95" spans="1:11" ht="15" thickBot="1">
      <c r="A95" s="302" t="s">
        <v>44</v>
      </c>
      <c r="B95" s="503"/>
      <c r="C95" s="490"/>
      <c r="D95" s="537"/>
      <c r="E95" s="537"/>
      <c r="F95" s="537"/>
      <c r="G95" s="537"/>
      <c r="H95" s="537"/>
      <c r="I95" s="537"/>
      <c r="J95" s="537"/>
      <c r="K95" s="537"/>
    </row>
    <row r="96" spans="1:11" ht="15" thickBot="1">
      <c r="A96" s="299" t="s">
        <v>88</v>
      </c>
      <c r="B96" s="298">
        <v>315</v>
      </c>
      <c r="C96" s="357">
        <f t="shared" si="1"/>
        <v>0</v>
      </c>
      <c r="D96" s="313"/>
      <c r="E96" s="313"/>
      <c r="F96" s="313"/>
      <c r="G96" s="313"/>
      <c r="H96" s="313"/>
      <c r="I96" s="313"/>
      <c r="J96" s="313"/>
      <c r="K96" s="313"/>
    </row>
    <row r="97" spans="1:11" ht="27" thickBot="1">
      <c r="A97" s="299" t="s">
        <v>297</v>
      </c>
      <c r="B97" s="298">
        <v>321</v>
      </c>
      <c r="C97" s="357">
        <f t="shared" si="1"/>
        <v>0</v>
      </c>
      <c r="D97" s="313"/>
      <c r="E97" s="313"/>
      <c r="F97" s="313"/>
      <c r="G97" s="322"/>
      <c r="H97" s="313"/>
      <c r="I97" s="313"/>
      <c r="J97" s="313"/>
      <c r="K97" s="313"/>
    </row>
    <row r="98" spans="1:11" ht="27" thickBot="1">
      <c r="A98" s="299" t="s">
        <v>298</v>
      </c>
      <c r="B98" s="298">
        <v>322</v>
      </c>
      <c r="C98" s="357">
        <f t="shared" si="1"/>
        <v>977.1940400000001</v>
      </c>
      <c r="D98" s="313"/>
      <c r="E98" s="313"/>
      <c r="F98" s="313"/>
      <c r="G98" s="322">
        <v>410.71404</v>
      </c>
      <c r="H98" s="313"/>
      <c r="I98" s="313"/>
      <c r="J98" s="313">
        <v>566.48</v>
      </c>
      <c r="K98" s="313"/>
    </row>
    <row r="99" spans="1:11" ht="14.25">
      <c r="A99" s="301" t="s">
        <v>48</v>
      </c>
      <c r="B99" s="502">
        <v>323</v>
      </c>
      <c r="C99" s="489">
        <f t="shared" si="1"/>
        <v>0</v>
      </c>
      <c r="D99" s="536"/>
      <c r="E99" s="536"/>
      <c r="F99" s="536"/>
      <c r="G99" s="596"/>
      <c r="H99" s="536"/>
      <c r="I99" s="536"/>
      <c r="J99" s="536"/>
      <c r="K99" s="536"/>
    </row>
    <row r="100" spans="1:11" ht="15" thickBot="1">
      <c r="A100" s="302" t="s">
        <v>49</v>
      </c>
      <c r="B100" s="503"/>
      <c r="C100" s="490"/>
      <c r="D100" s="537"/>
      <c r="E100" s="537"/>
      <c r="F100" s="537"/>
      <c r="G100" s="597"/>
      <c r="H100" s="537"/>
      <c r="I100" s="537"/>
      <c r="J100" s="537"/>
      <c r="K100" s="537"/>
    </row>
    <row r="101" spans="1:11" ht="27" thickBot="1">
      <c r="A101" s="302" t="s">
        <v>50</v>
      </c>
      <c r="B101" s="298">
        <v>324</v>
      </c>
      <c r="C101" s="357">
        <f t="shared" si="1"/>
        <v>410.71404</v>
      </c>
      <c r="D101" s="313"/>
      <c r="E101" s="313"/>
      <c r="F101" s="313"/>
      <c r="G101" s="322">
        <v>410.71404</v>
      </c>
      <c r="H101" s="313"/>
      <c r="I101" s="313"/>
      <c r="J101" s="313"/>
      <c r="K101" s="313"/>
    </row>
    <row r="102" spans="1:11" ht="39.75" thickBot="1">
      <c r="A102" s="302" t="s">
        <v>51</v>
      </c>
      <c r="B102" s="298">
        <v>325</v>
      </c>
      <c r="C102" s="357">
        <f t="shared" si="1"/>
        <v>0</v>
      </c>
      <c r="D102" s="313"/>
      <c r="E102" s="313"/>
      <c r="F102" s="313"/>
      <c r="G102" s="313"/>
      <c r="H102" s="313"/>
      <c r="I102" s="313"/>
      <c r="J102" s="313"/>
      <c r="K102" s="313"/>
    </row>
    <row r="103" spans="1:11" ht="15" thickBot="1">
      <c r="A103" s="299" t="s">
        <v>52</v>
      </c>
      <c r="B103" s="298">
        <v>326</v>
      </c>
      <c r="C103" s="357">
        <f t="shared" si="1"/>
        <v>0</v>
      </c>
      <c r="D103" s="313"/>
      <c r="E103" s="313"/>
      <c r="F103" s="313"/>
      <c r="G103" s="313"/>
      <c r="H103" s="313"/>
      <c r="I103" s="313"/>
      <c r="J103" s="313"/>
      <c r="K103" s="313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299" t="s">
        <v>301</v>
      </c>
      <c r="B106" s="298" t="s">
        <v>232</v>
      </c>
      <c r="C106" s="357">
        <f>SUM(D106:K106)</f>
        <v>56</v>
      </c>
      <c r="D106" s="366">
        <v>2</v>
      </c>
      <c r="E106" s="366"/>
      <c r="F106" s="366"/>
      <c r="G106" s="366">
        <v>29</v>
      </c>
      <c r="H106" s="366">
        <v>21</v>
      </c>
      <c r="I106" s="366">
        <v>4</v>
      </c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18</v>
      </c>
      <c r="D107" s="366"/>
      <c r="E107" s="366"/>
      <c r="F107" s="366"/>
      <c r="G107" s="366">
        <v>4</v>
      </c>
      <c r="H107" s="366">
        <v>10</v>
      </c>
      <c r="I107" s="366">
        <v>4</v>
      </c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38</v>
      </c>
      <c r="D108" s="366">
        <v>2</v>
      </c>
      <c r="E108" s="366"/>
      <c r="F108" s="366"/>
      <c r="G108" s="366">
        <v>25</v>
      </c>
      <c r="H108" s="366">
        <v>11</v>
      </c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18</v>
      </c>
      <c r="D109" s="366"/>
      <c r="E109" s="366"/>
      <c r="F109" s="366"/>
      <c r="G109" s="366">
        <v>4</v>
      </c>
      <c r="H109" s="366">
        <v>10</v>
      </c>
      <c r="I109" s="366">
        <v>4</v>
      </c>
      <c r="J109" s="344"/>
      <c r="K109" s="344"/>
    </row>
    <row r="110" spans="1:11" ht="15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299" t="s">
        <v>306</v>
      </c>
      <c r="B111" s="298" t="s">
        <v>236</v>
      </c>
      <c r="C111" s="357">
        <f>SUM(D111:K111)</f>
        <v>245</v>
      </c>
      <c r="D111" s="366">
        <v>7</v>
      </c>
      <c r="E111" s="366"/>
      <c r="F111" s="366"/>
      <c r="G111" s="366">
        <v>184</v>
      </c>
      <c r="H111" s="366">
        <v>50</v>
      </c>
      <c r="I111" s="366">
        <v>4</v>
      </c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10</v>
      </c>
      <c r="D112" s="366"/>
      <c r="E112" s="366"/>
      <c r="F112" s="366"/>
      <c r="G112" s="366">
        <v>8</v>
      </c>
      <c r="H112" s="366">
        <v>2</v>
      </c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299" t="s">
        <v>103</v>
      </c>
      <c r="B116" s="298" t="s">
        <v>239</v>
      </c>
      <c r="C116" s="372">
        <v>154726.07525</v>
      </c>
      <c r="D116" s="323"/>
      <c r="E116" s="323"/>
      <c r="F116" s="323"/>
      <c r="G116" s="323"/>
      <c r="H116" s="323"/>
      <c r="I116" s="323"/>
      <c r="J116" s="323"/>
      <c r="K116" s="323"/>
    </row>
    <row r="117" spans="1:11" ht="43.5" thickBot="1">
      <c r="A117" s="303" t="s">
        <v>104</v>
      </c>
      <c r="B117" s="298" t="s">
        <v>240</v>
      </c>
      <c r="C117" s="372">
        <v>42705.1364</v>
      </c>
      <c r="D117" s="323"/>
      <c r="E117" s="323"/>
      <c r="F117" s="323"/>
      <c r="G117" s="323"/>
      <c r="H117" s="323"/>
      <c r="I117" s="323"/>
      <c r="J117" s="323"/>
      <c r="K117" s="323"/>
    </row>
    <row r="118" spans="1:11" ht="53.25" thickBot="1">
      <c r="A118" s="299" t="s">
        <v>310</v>
      </c>
      <c r="B118" s="298" t="s">
        <v>241</v>
      </c>
      <c r="C118" s="357">
        <f aca="true" t="shared" si="2" ref="C118:C125">SUM(D118:K118)</f>
        <v>23657.162719999997</v>
      </c>
      <c r="D118" s="313">
        <v>705.41666</v>
      </c>
      <c r="E118" s="313"/>
      <c r="F118" s="313"/>
      <c r="G118" s="313">
        <v>19165.46448</v>
      </c>
      <c r="H118" s="313">
        <v>2072.71115</v>
      </c>
      <c r="I118" s="313">
        <v>1713.57043</v>
      </c>
      <c r="J118" s="323"/>
      <c r="K118" s="323"/>
    </row>
    <row r="119" spans="1:11" ht="66" thickBot="1">
      <c r="A119" s="299" t="s">
        <v>311</v>
      </c>
      <c r="B119" s="298" t="s">
        <v>242</v>
      </c>
      <c r="C119" s="357">
        <f t="shared" si="2"/>
        <v>3929.517</v>
      </c>
      <c r="D119" s="313"/>
      <c r="E119" s="313"/>
      <c r="F119" s="313"/>
      <c r="G119" s="313">
        <v>1119.148</v>
      </c>
      <c r="H119" s="313">
        <v>1096.79857</v>
      </c>
      <c r="I119" s="313">
        <v>1713.57043</v>
      </c>
      <c r="J119" s="323"/>
      <c r="K119" s="323"/>
    </row>
    <row r="120" spans="1:11" ht="53.25" thickBot="1">
      <c r="A120" s="299" t="s">
        <v>312</v>
      </c>
      <c r="B120" s="298" t="s">
        <v>243</v>
      </c>
      <c r="C120" s="357">
        <f t="shared" si="2"/>
        <v>15938.15582</v>
      </c>
      <c r="D120" s="313">
        <v>535</v>
      </c>
      <c r="E120" s="313"/>
      <c r="F120" s="313"/>
      <c r="G120" s="313">
        <v>14648.88682</v>
      </c>
      <c r="H120" s="313">
        <v>754.269</v>
      </c>
      <c r="I120" s="313"/>
      <c r="J120" s="323"/>
      <c r="K120" s="323"/>
    </row>
    <row r="121" spans="1:11" ht="14.25">
      <c r="A121" s="304" t="s">
        <v>313</v>
      </c>
      <c r="B121" s="502" t="s">
        <v>244</v>
      </c>
      <c r="C121" s="489">
        <f t="shared" si="2"/>
        <v>15938.15582</v>
      </c>
      <c r="D121" s="536">
        <v>535</v>
      </c>
      <c r="E121" s="536"/>
      <c r="F121" s="536"/>
      <c r="G121" s="536">
        <v>14648.88682</v>
      </c>
      <c r="H121" s="536">
        <v>754.269</v>
      </c>
      <c r="I121" s="536"/>
      <c r="J121" s="593"/>
      <c r="K121" s="593"/>
    </row>
    <row r="122" spans="1:11" ht="15" thickBot="1">
      <c r="A122" s="299" t="s">
        <v>109</v>
      </c>
      <c r="B122" s="503"/>
      <c r="C122" s="490"/>
      <c r="D122" s="537"/>
      <c r="E122" s="537"/>
      <c r="F122" s="537"/>
      <c r="G122" s="537"/>
      <c r="H122" s="537"/>
      <c r="I122" s="537"/>
      <c r="J122" s="594"/>
      <c r="K122" s="594"/>
    </row>
    <row r="123" spans="1:11" ht="27" thickBot="1">
      <c r="A123" s="302" t="s">
        <v>110</v>
      </c>
      <c r="B123" s="298" t="s">
        <v>245</v>
      </c>
      <c r="C123" s="357">
        <f t="shared" si="2"/>
        <v>0</v>
      </c>
      <c r="D123" s="313"/>
      <c r="E123" s="313"/>
      <c r="F123" s="313"/>
      <c r="G123" s="313"/>
      <c r="H123" s="313"/>
      <c r="I123" s="313"/>
      <c r="J123" s="323"/>
      <c r="K123" s="323"/>
    </row>
    <row r="124" spans="1:11" ht="79.5" thickBot="1">
      <c r="A124" s="299" t="s">
        <v>314</v>
      </c>
      <c r="B124" s="298" t="s">
        <v>246</v>
      </c>
      <c r="C124" s="357">
        <f t="shared" si="2"/>
        <v>3923.1209899999994</v>
      </c>
      <c r="D124" s="313"/>
      <c r="E124" s="313"/>
      <c r="F124" s="313"/>
      <c r="G124" s="313">
        <v>1119.148</v>
      </c>
      <c r="H124" s="313">
        <v>1091.85799</v>
      </c>
      <c r="I124" s="313">
        <v>1712.115</v>
      </c>
      <c r="J124" s="323"/>
      <c r="K124" s="323"/>
    </row>
    <row r="125" spans="1:11" ht="79.5" thickBot="1">
      <c r="A125" s="302" t="s">
        <v>315</v>
      </c>
      <c r="B125" s="305" t="s">
        <v>247</v>
      </c>
      <c r="C125" s="357">
        <f t="shared" si="2"/>
        <v>115.9061</v>
      </c>
      <c r="D125" s="328"/>
      <c r="E125" s="328"/>
      <c r="F125" s="328"/>
      <c r="G125" s="323">
        <v>115.9061</v>
      </c>
      <c r="H125" s="328"/>
      <c r="I125" s="328"/>
      <c r="J125" s="328"/>
      <c r="K125" s="328"/>
    </row>
    <row r="126" ht="15">
      <c r="A126" s="76"/>
    </row>
    <row r="127" spans="1:5" ht="16.5" customHeight="1">
      <c r="A127" s="598" t="s">
        <v>173</v>
      </c>
      <c r="B127" s="599"/>
      <c r="C127" s="78"/>
      <c r="D127" s="68"/>
      <c r="E127" s="78"/>
    </row>
    <row r="128" spans="1:10" ht="15.75" customHeight="1">
      <c r="A128" s="598"/>
      <c r="B128" s="599"/>
      <c r="C128" s="600" t="s">
        <v>174</v>
      </c>
      <c r="D128" s="600"/>
      <c r="E128" s="600"/>
      <c r="G128" s="600" t="s">
        <v>320</v>
      </c>
      <c r="H128" s="600"/>
      <c r="I128" s="600"/>
      <c r="J128" s="600"/>
    </row>
    <row r="129" spans="1:8" ht="15.75" customHeight="1">
      <c r="A129" s="68"/>
      <c r="B129" s="85"/>
      <c r="C129" s="601" t="s">
        <v>114</v>
      </c>
      <c r="D129" s="601"/>
      <c r="H129" s="85" t="s">
        <v>115</v>
      </c>
    </row>
    <row r="130" spans="1:5" ht="15">
      <c r="A130" s="68"/>
      <c r="B130" s="85"/>
      <c r="C130" s="85"/>
      <c r="D130" s="85"/>
      <c r="E130" s="85"/>
    </row>
    <row r="131" spans="1:5" ht="15">
      <c r="A131" s="68"/>
      <c r="B131" s="85"/>
      <c r="C131" s="85"/>
      <c r="D131" s="85"/>
      <c r="E131" s="86"/>
    </row>
    <row r="132" spans="1:5" ht="15">
      <c r="A132" s="68"/>
      <c r="B132" s="85"/>
      <c r="C132" s="85"/>
      <c r="D132" s="85"/>
      <c r="E132" s="85" t="s">
        <v>116</v>
      </c>
    </row>
    <row r="133" ht="15">
      <c r="A133" s="76"/>
    </row>
    <row r="134" spans="1:2" ht="15">
      <c r="A134" s="602" t="s">
        <v>175</v>
      </c>
      <c r="B134" s="602"/>
    </row>
    <row r="135" spans="1:2" ht="15">
      <c r="A135" s="602" t="s">
        <v>176</v>
      </c>
      <c r="B135" s="602"/>
    </row>
    <row r="136" spans="1:2" ht="15.75" customHeight="1">
      <c r="A136" s="602" t="s">
        <v>142</v>
      </c>
      <c r="B136" s="602"/>
    </row>
    <row r="138" ht="15">
      <c r="A138" s="76"/>
    </row>
  </sheetData>
  <sheetProtection/>
  <mergeCells count="106">
    <mergeCell ref="B121:B122"/>
    <mergeCell ref="C129:D129"/>
    <mergeCell ref="A134:B134"/>
    <mergeCell ref="A135:B135"/>
    <mergeCell ref="A136:B136"/>
    <mergeCell ref="J99:J100"/>
    <mergeCell ref="I121:I122"/>
    <mergeCell ref="F121:F122"/>
    <mergeCell ref="G121:G122"/>
    <mergeCell ref="H121:H122"/>
    <mergeCell ref="K99:K100"/>
    <mergeCell ref="A104:K104"/>
    <mergeCell ref="A105:K105"/>
    <mergeCell ref="A127:B128"/>
    <mergeCell ref="C128:E128"/>
    <mergeCell ref="G128:J128"/>
    <mergeCell ref="A110:K110"/>
    <mergeCell ref="A114:K114"/>
    <mergeCell ref="A115:K115"/>
    <mergeCell ref="J121:J122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B62:B63"/>
    <mergeCell ref="D62:D63"/>
    <mergeCell ref="E62:E63"/>
    <mergeCell ref="F62:F63"/>
    <mergeCell ref="G62:G63"/>
    <mergeCell ref="H62:H63"/>
    <mergeCell ref="C62:C63"/>
    <mergeCell ref="K44:K45"/>
    <mergeCell ref="B49:B50"/>
    <mergeCell ref="A55:K55"/>
    <mergeCell ref="D49:D50"/>
    <mergeCell ref="E49:E50"/>
    <mergeCell ref="F49:F50"/>
    <mergeCell ref="G49:G50"/>
    <mergeCell ref="C44:C45"/>
    <mergeCell ref="C49:C50"/>
    <mergeCell ref="J49:J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D121:D122"/>
    <mergeCell ref="E121:E122"/>
    <mergeCell ref="A1:K1"/>
    <mergeCell ref="A2:K2"/>
    <mergeCell ref="A3:K3"/>
    <mergeCell ref="A5:K5"/>
    <mergeCell ref="A6:K6"/>
    <mergeCell ref="A7:K7"/>
    <mergeCell ref="C99:C100"/>
    <mergeCell ref="B14:J14"/>
    <mergeCell ref="C94:C95"/>
    <mergeCell ref="C66:C67"/>
    <mergeCell ref="C121:C122"/>
    <mergeCell ref="A8:K8"/>
    <mergeCell ref="A9:K9"/>
    <mergeCell ref="B12:J12"/>
    <mergeCell ref="K121:K122"/>
    <mergeCell ref="H49:H50"/>
    <mergeCell ref="I49:I50"/>
    <mergeCell ref="K49:K5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="70" zoomScaleNormal="70" zoomScalePageLayoutView="0" workbookViewId="0" topLeftCell="A52">
      <selection activeCell="N61" sqref="N61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07" t="s">
        <v>177</v>
      </c>
      <c r="C12" s="608"/>
      <c r="D12" s="608"/>
      <c r="E12" s="608"/>
      <c r="F12" s="608"/>
      <c r="G12" s="61"/>
      <c r="H12" s="61"/>
      <c r="I12" s="61"/>
      <c r="J12" s="61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607" t="s">
        <v>427</v>
      </c>
      <c r="C14" s="609"/>
      <c r="D14" s="609"/>
      <c r="E14" s="609"/>
      <c r="F14" s="61"/>
      <c r="G14" s="61"/>
      <c r="H14" s="61"/>
      <c r="I14" s="61"/>
      <c r="J14" s="6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1" ht="53.25" thickBot="1">
      <c r="A23" s="355" t="s">
        <v>29</v>
      </c>
      <c r="B23" s="356">
        <v>101</v>
      </c>
      <c r="C23" s="357">
        <f>SUM(D23:K23)</f>
        <v>867</v>
      </c>
      <c r="D23" s="357"/>
      <c r="E23" s="357"/>
      <c r="F23" s="357"/>
      <c r="G23" s="357">
        <v>11</v>
      </c>
      <c r="H23" s="357">
        <v>3</v>
      </c>
      <c r="I23" s="357"/>
      <c r="J23" s="357">
        <v>162</v>
      </c>
      <c r="K23" s="357">
        <v>691</v>
      </c>
    </row>
    <row r="24" spans="1:11" ht="39.75" thickBot="1">
      <c r="A24" s="345" t="s">
        <v>263</v>
      </c>
      <c r="B24" s="344">
        <v>102</v>
      </c>
      <c r="C24" s="357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345" t="s">
        <v>264</v>
      </c>
      <c r="B25" s="344">
        <v>103</v>
      </c>
      <c r="C25" s="357">
        <f t="shared" si="0"/>
        <v>11</v>
      </c>
      <c r="D25" s="366"/>
      <c r="E25" s="366"/>
      <c r="F25" s="366"/>
      <c r="G25" s="366">
        <v>10</v>
      </c>
      <c r="H25" s="366">
        <v>1</v>
      </c>
      <c r="I25" s="366"/>
      <c r="J25" s="366"/>
      <c r="K25" s="366"/>
    </row>
    <row r="26" spans="1:11" ht="53.25" thickBot="1">
      <c r="A26" s="352" t="s">
        <v>410</v>
      </c>
      <c r="B26" s="353" t="s">
        <v>383</v>
      </c>
      <c r="C26" s="357">
        <f t="shared" si="0"/>
        <v>9</v>
      </c>
      <c r="D26" s="354"/>
      <c r="E26" s="354"/>
      <c r="F26" s="354"/>
      <c r="G26" s="354">
        <v>9</v>
      </c>
      <c r="H26" s="354"/>
      <c r="I26" s="354"/>
      <c r="J26" s="354"/>
      <c r="K26" s="354"/>
    </row>
    <row r="27" spans="1:11" ht="53.25" thickBot="1">
      <c r="A27" s="352" t="s">
        <v>411</v>
      </c>
      <c r="B27" s="353" t="s">
        <v>385</v>
      </c>
      <c r="C27" s="357">
        <f t="shared" si="0"/>
        <v>0</v>
      </c>
      <c r="D27" s="354"/>
      <c r="E27" s="354"/>
      <c r="F27" s="354"/>
      <c r="G27" s="354"/>
      <c r="H27" s="354"/>
      <c r="I27" s="354"/>
      <c r="J27" s="354"/>
      <c r="K27" s="354"/>
    </row>
    <row r="28" spans="1:11" ht="53.25" thickBot="1">
      <c r="A28" s="345" t="s">
        <v>265</v>
      </c>
      <c r="B28" s="344">
        <v>104</v>
      </c>
      <c r="C28" s="357">
        <f t="shared" si="0"/>
        <v>2</v>
      </c>
      <c r="D28" s="366"/>
      <c r="E28" s="366"/>
      <c r="F28" s="366"/>
      <c r="G28" s="366">
        <v>1</v>
      </c>
      <c r="H28" s="366">
        <v>1</v>
      </c>
      <c r="I28" s="366"/>
      <c r="J28" s="366"/>
      <c r="K28" s="366"/>
    </row>
    <row r="29" spans="1:11" ht="66" thickBot="1">
      <c r="A29" s="352" t="s">
        <v>412</v>
      </c>
      <c r="B29" s="353" t="s">
        <v>387</v>
      </c>
      <c r="C29" s="357">
        <f t="shared" si="0"/>
        <v>2</v>
      </c>
      <c r="D29" s="354"/>
      <c r="E29" s="354"/>
      <c r="F29" s="354"/>
      <c r="G29" s="354">
        <v>1</v>
      </c>
      <c r="H29" s="354">
        <v>1</v>
      </c>
      <c r="I29" s="354"/>
      <c r="J29" s="354"/>
      <c r="K29" s="354"/>
    </row>
    <row r="30" spans="1:11" ht="79.5" thickBot="1">
      <c r="A30" s="355" t="s">
        <v>413</v>
      </c>
      <c r="B30" s="356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345" t="s">
        <v>34</v>
      </c>
      <c r="B31" s="344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345" t="s">
        <v>267</v>
      </c>
      <c r="B32" s="344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345" t="s">
        <v>268</v>
      </c>
      <c r="B33" s="344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345" t="s">
        <v>269</v>
      </c>
      <c r="B34" s="344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58" t="s">
        <v>388</v>
      </c>
      <c r="B35" s="353" t="s">
        <v>389</v>
      </c>
      <c r="C35" s="357">
        <f t="shared" si="0"/>
        <v>865</v>
      </c>
      <c r="D35" s="354"/>
      <c r="E35" s="354"/>
      <c r="F35" s="354"/>
      <c r="G35" s="354">
        <v>10</v>
      </c>
      <c r="H35" s="354">
        <v>2</v>
      </c>
      <c r="I35" s="354"/>
      <c r="J35" s="354">
        <v>162</v>
      </c>
      <c r="K35" s="354">
        <v>691</v>
      </c>
    </row>
    <row r="36" spans="1:11" ht="53.25" thickBot="1">
      <c r="A36" s="358" t="s">
        <v>390</v>
      </c>
      <c r="B36" s="353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345" t="s">
        <v>270</v>
      </c>
      <c r="B37" s="344">
        <v>110</v>
      </c>
      <c r="C37" s="357">
        <f t="shared" si="0"/>
        <v>865</v>
      </c>
      <c r="D37" s="366"/>
      <c r="E37" s="366"/>
      <c r="F37" s="366"/>
      <c r="G37" s="366">
        <v>10</v>
      </c>
      <c r="H37" s="366">
        <v>2</v>
      </c>
      <c r="I37" s="366"/>
      <c r="J37" s="366">
        <v>162</v>
      </c>
      <c r="K37" s="366">
        <v>691</v>
      </c>
    </row>
    <row r="38" spans="1:11" ht="53.25" thickBot="1">
      <c r="A38" s="345" t="s">
        <v>271</v>
      </c>
      <c r="B38" s="344">
        <v>111</v>
      </c>
      <c r="C38" s="357">
        <f t="shared" si="0"/>
        <v>9</v>
      </c>
      <c r="D38" s="366"/>
      <c r="E38" s="366"/>
      <c r="F38" s="366"/>
      <c r="G38" s="366">
        <v>9</v>
      </c>
      <c r="H38" s="366"/>
      <c r="I38" s="366"/>
      <c r="J38" s="366"/>
      <c r="K38" s="366"/>
    </row>
    <row r="39" spans="1:11" ht="66" thickBot="1">
      <c r="A39" s="352" t="s">
        <v>414</v>
      </c>
      <c r="B39" s="353" t="s">
        <v>393</v>
      </c>
      <c r="C39" s="357">
        <f t="shared" si="0"/>
        <v>9</v>
      </c>
      <c r="D39" s="354"/>
      <c r="E39" s="354"/>
      <c r="F39" s="354"/>
      <c r="G39" s="354">
        <v>9</v>
      </c>
      <c r="H39" s="354"/>
      <c r="I39" s="354"/>
      <c r="J39" s="354"/>
      <c r="K39" s="354"/>
    </row>
    <row r="40" spans="1:11" ht="66" thickBot="1">
      <c r="A40" s="352" t="s">
        <v>415</v>
      </c>
      <c r="B40" s="353" t="s">
        <v>395</v>
      </c>
      <c r="C40" s="357">
        <f t="shared" si="0"/>
        <v>0</v>
      </c>
      <c r="D40" s="354"/>
      <c r="E40" s="354"/>
      <c r="F40" s="354"/>
      <c r="G40" s="354"/>
      <c r="H40" s="354"/>
      <c r="I40" s="354"/>
      <c r="J40" s="354"/>
      <c r="K40" s="354"/>
    </row>
    <row r="41" spans="1:11" ht="39.75" thickBot="1">
      <c r="A41" s="345" t="s">
        <v>272</v>
      </c>
      <c r="B41" s="344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345" t="s">
        <v>273</v>
      </c>
      <c r="B42" s="344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345" t="s">
        <v>274</v>
      </c>
      <c r="B43" s="344">
        <v>114</v>
      </c>
      <c r="C43" s="357">
        <f t="shared" si="0"/>
        <v>865</v>
      </c>
      <c r="D43" s="366"/>
      <c r="E43" s="366"/>
      <c r="F43" s="366"/>
      <c r="G43" s="366">
        <v>10</v>
      </c>
      <c r="H43" s="366">
        <v>2</v>
      </c>
      <c r="I43" s="366"/>
      <c r="J43" s="366">
        <v>162</v>
      </c>
      <c r="K43" s="366">
        <v>691</v>
      </c>
    </row>
    <row r="44" spans="1:11" ht="15" thickBot="1">
      <c r="A44" s="347" t="s">
        <v>275</v>
      </c>
      <c r="B44" s="502">
        <v>115</v>
      </c>
      <c r="C44" s="357">
        <f t="shared" si="0"/>
        <v>0</v>
      </c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48" t="s">
        <v>44</v>
      </c>
      <c r="B45" s="503"/>
      <c r="C45" s="357">
        <f t="shared" si="0"/>
        <v>0</v>
      </c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345" t="s">
        <v>45</v>
      </c>
      <c r="B46" s="344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345" t="s">
        <v>46</v>
      </c>
      <c r="B47" s="344">
        <v>121</v>
      </c>
      <c r="C47" s="357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345" t="s">
        <v>47</v>
      </c>
      <c r="B48" s="344">
        <v>122</v>
      </c>
      <c r="C48" s="357">
        <f t="shared" si="0"/>
        <v>0</v>
      </c>
      <c r="D48" s="366"/>
      <c r="E48" s="366"/>
      <c r="F48" s="366"/>
      <c r="G48" s="366"/>
      <c r="H48" s="366"/>
      <c r="I48" s="366"/>
      <c r="J48" s="366"/>
      <c r="K48" s="366"/>
    </row>
    <row r="49" spans="1:11" ht="15" thickBot="1">
      <c r="A49" s="347" t="s">
        <v>48</v>
      </c>
      <c r="B49" s="502">
        <v>123</v>
      </c>
      <c r="C49" s="357">
        <f t="shared" si="0"/>
        <v>0</v>
      </c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48" t="s">
        <v>49</v>
      </c>
      <c r="B50" s="503"/>
      <c r="C50" s="357">
        <f t="shared" si="0"/>
        <v>0</v>
      </c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48" t="s">
        <v>50</v>
      </c>
      <c r="B51" s="344">
        <v>124</v>
      </c>
      <c r="C51" s="357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48" t="s">
        <v>51</v>
      </c>
      <c r="B52" s="344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345" t="s">
        <v>52</v>
      </c>
      <c r="B53" s="344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345" t="s">
        <v>276</v>
      </c>
      <c r="B54" s="344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345" t="s">
        <v>278</v>
      </c>
      <c r="B56" s="344">
        <v>201</v>
      </c>
      <c r="C56" s="357">
        <f aca="true" t="shared" si="1" ref="C56:C71">SUM(D56:K56)</f>
        <v>17</v>
      </c>
      <c r="D56" s="366"/>
      <c r="E56" s="366"/>
      <c r="F56" s="366"/>
      <c r="G56" s="366">
        <v>11</v>
      </c>
      <c r="H56" s="366">
        <v>6</v>
      </c>
      <c r="I56" s="366"/>
      <c r="J56" s="366"/>
      <c r="K56" s="366"/>
    </row>
    <row r="57" spans="1:11" ht="53.25" thickBot="1">
      <c r="A57" s="348" t="s">
        <v>279</v>
      </c>
      <c r="B57" s="344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48" t="s">
        <v>280</v>
      </c>
      <c r="B58" s="344">
        <v>203</v>
      </c>
      <c r="C58" s="357">
        <f t="shared" si="1"/>
        <v>9</v>
      </c>
      <c r="D58" s="366"/>
      <c r="E58" s="366"/>
      <c r="F58" s="366"/>
      <c r="G58" s="366">
        <v>9</v>
      </c>
      <c r="H58" s="366"/>
      <c r="I58" s="366"/>
      <c r="J58" s="366"/>
      <c r="K58" s="366"/>
    </row>
    <row r="59" spans="1:11" ht="27" thickBot="1">
      <c r="A59" s="348" t="s">
        <v>281</v>
      </c>
      <c r="B59" s="344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48" t="s">
        <v>282</v>
      </c>
      <c r="B60" s="344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48" t="s">
        <v>283</v>
      </c>
      <c r="B61" s="344">
        <v>206</v>
      </c>
      <c r="C61" s="357">
        <f t="shared" si="1"/>
        <v>17</v>
      </c>
      <c r="D61" s="366"/>
      <c r="E61" s="366"/>
      <c r="F61" s="366"/>
      <c r="G61" s="366">
        <v>11</v>
      </c>
      <c r="H61" s="366">
        <v>6</v>
      </c>
      <c r="I61" s="366"/>
      <c r="J61" s="366"/>
      <c r="K61" s="366"/>
    </row>
    <row r="62" spans="1:11" ht="14.25">
      <c r="A62" s="347" t="s">
        <v>284</v>
      </c>
      <c r="B62" s="502">
        <v>207</v>
      </c>
      <c r="C62" s="489">
        <f t="shared" si="1"/>
        <v>0</v>
      </c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48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345" t="s">
        <v>63</v>
      </c>
      <c r="B64" s="344">
        <v>208</v>
      </c>
      <c r="C64" s="357">
        <f t="shared" si="1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345" t="s">
        <v>64</v>
      </c>
      <c r="B65" s="344">
        <v>209</v>
      </c>
      <c r="C65" s="357">
        <f t="shared" si="1"/>
        <v>0</v>
      </c>
      <c r="D65" s="366"/>
      <c r="E65" s="366"/>
      <c r="F65" s="366"/>
      <c r="G65" s="366"/>
      <c r="H65" s="366"/>
      <c r="I65" s="366"/>
      <c r="J65" s="366"/>
      <c r="K65" s="366"/>
    </row>
    <row r="66" spans="1:11" ht="14.25">
      <c r="A66" s="347" t="s">
        <v>65</v>
      </c>
      <c r="B66" s="502" t="s">
        <v>67</v>
      </c>
      <c r="C66" s="489">
        <f t="shared" si="1"/>
        <v>0</v>
      </c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48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345" t="s">
        <v>68</v>
      </c>
      <c r="B68" s="344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48" t="s">
        <v>69</v>
      </c>
      <c r="B69" s="344" t="s">
        <v>70</v>
      </c>
      <c r="C69" s="357">
        <f t="shared" si="1"/>
        <v>0</v>
      </c>
      <c r="D69" s="366"/>
      <c r="E69" s="366"/>
      <c r="F69" s="366"/>
      <c r="G69" s="366"/>
      <c r="H69" s="366"/>
      <c r="I69" s="366"/>
      <c r="J69" s="366"/>
      <c r="K69" s="366"/>
    </row>
    <row r="70" spans="1:11" ht="27" thickBot="1">
      <c r="A70" s="345" t="s">
        <v>71</v>
      </c>
      <c r="B70" s="344">
        <v>213</v>
      </c>
      <c r="C70" s="357">
        <f t="shared" si="1"/>
        <v>0</v>
      </c>
      <c r="D70" s="366"/>
      <c r="E70" s="366"/>
      <c r="F70" s="366"/>
      <c r="G70" s="366"/>
      <c r="H70" s="366"/>
      <c r="I70" s="366"/>
      <c r="J70" s="366"/>
      <c r="K70" s="366"/>
    </row>
    <row r="71" spans="1:11" ht="27" thickBot="1">
      <c r="A71" s="345" t="s">
        <v>72</v>
      </c>
      <c r="B71" s="344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345" t="s">
        <v>75</v>
      </c>
      <c r="B74" s="344">
        <v>301</v>
      </c>
      <c r="C74" s="357">
        <f aca="true" t="shared" si="2" ref="C74:C93">SUM(D74:K74)</f>
        <v>40260.45</v>
      </c>
      <c r="D74" s="376"/>
      <c r="E74" s="376"/>
      <c r="F74" s="376"/>
      <c r="G74" s="376">
        <v>11272.45</v>
      </c>
      <c r="H74" s="376">
        <v>852.3</v>
      </c>
      <c r="I74" s="376"/>
      <c r="J74" s="376">
        <v>16361.7</v>
      </c>
      <c r="K74" s="376">
        <v>11774</v>
      </c>
      <c r="L74" s="40">
        <f>SUM(D74:H74)</f>
        <v>12124.75</v>
      </c>
    </row>
    <row r="75" spans="1:12" ht="53.25" thickBot="1">
      <c r="A75" s="345" t="s">
        <v>286</v>
      </c>
      <c r="B75" s="344">
        <v>302</v>
      </c>
      <c r="C75" s="445">
        <f t="shared" si="2"/>
        <v>0</v>
      </c>
      <c r="D75" s="376"/>
      <c r="E75" s="376"/>
      <c r="F75" s="376"/>
      <c r="G75" s="376"/>
      <c r="H75" s="376"/>
      <c r="I75" s="376"/>
      <c r="J75" s="376"/>
      <c r="K75" s="376"/>
      <c r="L75" s="40">
        <f>SUM(D87:I87)</f>
        <v>10942.050000000001</v>
      </c>
    </row>
    <row r="76" spans="1:12" ht="53.25" thickBot="1">
      <c r="A76" s="345" t="s">
        <v>287</v>
      </c>
      <c r="B76" s="344">
        <v>303</v>
      </c>
      <c r="C76" s="445">
        <f t="shared" si="2"/>
        <v>10292.35</v>
      </c>
      <c r="D76" s="376"/>
      <c r="E76" s="376"/>
      <c r="F76" s="376"/>
      <c r="G76" s="376">
        <v>10113.45</v>
      </c>
      <c r="H76" s="376">
        <v>178.9</v>
      </c>
      <c r="I76" s="376"/>
      <c r="J76" s="376"/>
      <c r="K76" s="376"/>
      <c r="L76" s="40">
        <f>G76-G79</f>
        <v>9323.050000000001</v>
      </c>
    </row>
    <row r="77" spans="1:11" ht="53.25" thickBot="1">
      <c r="A77" s="352" t="s">
        <v>416</v>
      </c>
      <c r="B77" s="353" t="s">
        <v>397</v>
      </c>
      <c r="C77" s="445">
        <f t="shared" si="2"/>
        <v>9323.05</v>
      </c>
      <c r="D77" s="377"/>
      <c r="E77" s="377"/>
      <c r="F77" s="377"/>
      <c r="G77" s="377">
        <v>9323.05</v>
      </c>
      <c r="H77" s="378"/>
      <c r="I77" s="378"/>
      <c r="J77" s="378"/>
      <c r="K77" s="378"/>
    </row>
    <row r="78" spans="1:11" ht="66" thickBot="1">
      <c r="A78" s="352" t="s">
        <v>417</v>
      </c>
      <c r="B78" s="353" t="s">
        <v>399</v>
      </c>
      <c r="C78" s="445">
        <f t="shared" si="2"/>
        <v>0</v>
      </c>
      <c r="D78" s="354"/>
      <c r="E78" s="354"/>
      <c r="F78" s="354"/>
      <c r="G78" s="354"/>
      <c r="H78" s="354"/>
      <c r="I78" s="354"/>
      <c r="J78" s="354"/>
      <c r="K78" s="354"/>
    </row>
    <row r="79" spans="1:11" ht="66" thickBot="1">
      <c r="A79" s="345" t="s">
        <v>288</v>
      </c>
      <c r="B79" s="344">
        <v>304</v>
      </c>
      <c r="C79" s="445">
        <f t="shared" si="2"/>
        <v>969.3</v>
      </c>
      <c r="D79" s="366"/>
      <c r="E79" s="366"/>
      <c r="F79" s="366"/>
      <c r="G79" s="366">
        <v>790.4</v>
      </c>
      <c r="H79" s="366">
        <v>178.9</v>
      </c>
      <c r="I79" s="366"/>
      <c r="J79" s="366"/>
      <c r="K79" s="366"/>
    </row>
    <row r="80" spans="1:11" ht="66" thickBot="1">
      <c r="A80" s="352" t="s">
        <v>418</v>
      </c>
      <c r="B80" s="353" t="s">
        <v>401</v>
      </c>
      <c r="C80" s="445">
        <f t="shared" si="2"/>
        <v>969.3</v>
      </c>
      <c r="D80" s="354"/>
      <c r="E80" s="354"/>
      <c r="F80" s="354"/>
      <c r="G80" s="354">
        <v>790.4</v>
      </c>
      <c r="H80" s="354">
        <v>178.9</v>
      </c>
      <c r="I80" s="354"/>
      <c r="J80" s="354"/>
      <c r="K80" s="354"/>
    </row>
    <row r="81" spans="1:11" ht="93" thickBot="1">
      <c r="A81" s="355" t="s">
        <v>419</v>
      </c>
      <c r="B81" s="356">
        <v>305</v>
      </c>
      <c r="C81" s="445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345" t="s">
        <v>80</v>
      </c>
      <c r="B82" s="344">
        <v>306</v>
      </c>
      <c r="C82" s="445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345" t="s">
        <v>290</v>
      </c>
      <c r="B83" s="344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345" t="s">
        <v>291</v>
      </c>
      <c r="B84" s="344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52" t="s">
        <v>420</v>
      </c>
      <c r="B85" s="353" t="s">
        <v>403</v>
      </c>
      <c r="C85" s="445">
        <f t="shared" si="2"/>
        <v>40260.45</v>
      </c>
      <c r="D85" s="354"/>
      <c r="E85" s="354"/>
      <c r="F85" s="354"/>
      <c r="G85" s="354">
        <v>11272.45</v>
      </c>
      <c r="H85" s="354">
        <v>852.3</v>
      </c>
      <c r="I85" s="354"/>
      <c r="J85" s="354">
        <v>16361.7</v>
      </c>
      <c r="K85" s="354">
        <v>11774</v>
      </c>
    </row>
    <row r="86" spans="1:11" ht="27" thickBot="1">
      <c r="A86" s="352" t="s">
        <v>421</v>
      </c>
      <c r="B86" s="353" t="s">
        <v>405</v>
      </c>
      <c r="C86" s="445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345" t="s">
        <v>292</v>
      </c>
      <c r="B87" s="344">
        <v>309</v>
      </c>
      <c r="C87" s="445">
        <f t="shared" si="2"/>
        <v>39077.75</v>
      </c>
      <c r="D87" s="366"/>
      <c r="E87" s="366"/>
      <c r="F87" s="366"/>
      <c r="G87" s="366">
        <v>10324.45</v>
      </c>
      <c r="H87" s="366">
        <v>617.6</v>
      </c>
      <c r="I87" s="366"/>
      <c r="J87" s="366">
        <v>16361.7</v>
      </c>
      <c r="K87" s="366">
        <v>11774</v>
      </c>
    </row>
    <row r="88" spans="1:11" ht="53.25" thickBot="1">
      <c r="A88" s="345" t="s">
        <v>293</v>
      </c>
      <c r="B88" s="344">
        <v>310</v>
      </c>
      <c r="C88" s="445">
        <f t="shared" si="2"/>
        <v>9258.15</v>
      </c>
      <c r="D88" s="366"/>
      <c r="E88" s="366"/>
      <c r="F88" s="366"/>
      <c r="G88" s="366">
        <v>9258.15</v>
      </c>
      <c r="H88" s="366"/>
      <c r="I88" s="366"/>
      <c r="J88" s="366"/>
      <c r="K88" s="366"/>
    </row>
    <row r="89" spans="1:11" ht="66" thickBot="1">
      <c r="A89" s="352" t="s">
        <v>422</v>
      </c>
      <c r="B89" s="353" t="s">
        <v>407</v>
      </c>
      <c r="C89" s="445">
        <f t="shared" si="2"/>
        <v>9258.15</v>
      </c>
      <c r="D89" s="354"/>
      <c r="E89" s="354"/>
      <c r="F89" s="354"/>
      <c r="G89" s="354">
        <v>9258.15</v>
      </c>
      <c r="H89" s="354"/>
      <c r="I89" s="354"/>
      <c r="J89" s="354"/>
      <c r="K89" s="354"/>
    </row>
    <row r="90" spans="1:11" ht="66" thickBot="1">
      <c r="A90" s="352" t="s">
        <v>423</v>
      </c>
      <c r="B90" s="353" t="s">
        <v>409</v>
      </c>
      <c r="C90" s="445">
        <f t="shared" si="2"/>
        <v>0</v>
      </c>
      <c r="D90" s="354"/>
      <c r="E90" s="354"/>
      <c r="F90" s="354"/>
      <c r="G90" s="354"/>
      <c r="H90" s="354"/>
      <c r="I90" s="354"/>
      <c r="J90" s="354"/>
      <c r="K90" s="354"/>
    </row>
    <row r="91" spans="1:11" ht="39.75" thickBot="1">
      <c r="A91" s="345" t="s">
        <v>294</v>
      </c>
      <c r="B91" s="344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345" t="s">
        <v>295</v>
      </c>
      <c r="B92" s="344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345" t="s">
        <v>296</v>
      </c>
      <c r="B93" s="344">
        <v>313</v>
      </c>
      <c r="C93" s="357">
        <f t="shared" si="2"/>
        <v>39077.75</v>
      </c>
      <c r="D93" s="366"/>
      <c r="E93" s="366"/>
      <c r="F93" s="366"/>
      <c r="G93" s="366">
        <v>10324.45</v>
      </c>
      <c r="H93" s="366">
        <v>617.6</v>
      </c>
      <c r="I93" s="366"/>
      <c r="J93" s="366">
        <v>16361.7</v>
      </c>
      <c r="K93" s="366">
        <v>11774</v>
      </c>
    </row>
    <row r="94" spans="1:11" ht="14.25">
      <c r="A94" s="347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48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345" t="s">
        <v>88</v>
      </c>
      <c r="B96" s="344">
        <v>315</v>
      </c>
      <c r="C96" s="412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345" t="s">
        <v>297</v>
      </c>
      <c r="B97" s="344">
        <v>321</v>
      </c>
      <c r="C97" s="412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345" t="s">
        <v>298</v>
      </c>
      <c r="B98" s="344">
        <v>322</v>
      </c>
      <c r="C98" s="412"/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347" t="s">
        <v>48</v>
      </c>
      <c r="B99" s="502">
        <v>323</v>
      </c>
      <c r="C99" s="489"/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348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48" t="s">
        <v>50</v>
      </c>
      <c r="B101" s="344">
        <v>324</v>
      </c>
      <c r="C101" s="412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48" t="s">
        <v>51</v>
      </c>
      <c r="B102" s="344">
        <v>325</v>
      </c>
      <c r="C102" s="412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345" t="s">
        <v>52</v>
      </c>
      <c r="B103" s="344">
        <v>326</v>
      </c>
      <c r="C103" s="412"/>
      <c r="D103" s="366"/>
      <c r="E103" s="366"/>
      <c r="F103" s="366"/>
      <c r="G103" s="366"/>
      <c r="H103" s="366"/>
      <c r="I103" s="366"/>
      <c r="J103" s="366"/>
      <c r="K103" s="366"/>
    </row>
    <row r="104" spans="1:11" ht="27.75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345" t="s">
        <v>301</v>
      </c>
      <c r="B106" s="344" t="s">
        <v>232</v>
      </c>
      <c r="C106" s="357">
        <f>SUM(D106:K106)</f>
        <v>12</v>
      </c>
      <c r="D106" s="366"/>
      <c r="E106" s="366"/>
      <c r="F106" s="366"/>
      <c r="G106" s="366">
        <v>9</v>
      </c>
      <c r="H106" s="366">
        <v>3</v>
      </c>
      <c r="I106" s="366"/>
      <c r="J106" s="344"/>
      <c r="K106" s="344"/>
    </row>
    <row r="107" spans="1:11" ht="79.5" thickBot="1">
      <c r="A107" s="345" t="s">
        <v>302</v>
      </c>
      <c r="B107" s="344" t="s">
        <v>233</v>
      </c>
      <c r="C107" s="357">
        <f>SUM(D107:K107)</f>
        <v>9</v>
      </c>
      <c r="D107" s="366"/>
      <c r="E107" s="366"/>
      <c r="F107" s="366"/>
      <c r="G107" s="366">
        <v>8</v>
      </c>
      <c r="H107" s="366">
        <v>1</v>
      </c>
      <c r="I107" s="366"/>
      <c r="J107" s="344"/>
      <c r="K107" s="344"/>
    </row>
    <row r="108" spans="1:11" ht="53.25" thickBot="1">
      <c r="A108" s="345" t="s">
        <v>303</v>
      </c>
      <c r="B108" s="344" t="s">
        <v>234</v>
      </c>
      <c r="C108" s="357">
        <f>SUM(D108:K108)</f>
        <v>11</v>
      </c>
      <c r="D108" s="366"/>
      <c r="E108" s="366"/>
      <c r="F108" s="366"/>
      <c r="G108" s="366">
        <v>9</v>
      </c>
      <c r="H108" s="366">
        <v>2</v>
      </c>
      <c r="I108" s="366"/>
      <c r="J108" s="344"/>
      <c r="K108" s="344"/>
    </row>
    <row r="109" spans="1:11" ht="93" thickBot="1">
      <c r="A109" s="345" t="s">
        <v>304</v>
      </c>
      <c r="B109" s="344" t="s">
        <v>235</v>
      </c>
      <c r="C109" s="357">
        <f>SUM(D109:K109)</f>
        <v>8</v>
      </c>
      <c r="D109" s="366"/>
      <c r="E109" s="366"/>
      <c r="F109" s="366"/>
      <c r="G109" s="366">
        <v>8</v>
      </c>
      <c r="H109" s="366"/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>
        <v>4.201</v>
      </c>
      <c r="C111" s="357">
        <f>SUM(D111:K111)</f>
        <v>16</v>
      </c>
      <c r="D111" s="366"/>
      <c r="E111" s="366"/>
      <c r="F111" s="366"/>
      <c r="G111" s="366">
        <v>10</v>
      </c>
      <c r="H111" s="366">
        <v>6</v>
      </c>
      <c r="I111" s="366"/>
      <c r="J111" s="344"/>
      <c r="K111" s="344"/>
    </row>
    <row r="112" spans="1:11" ht="39.75" thickBot="1">
      <c r="A112" s="299" t="s">
        <v>99</v>
      </c>
      <c r="B112" s="298">
        <v>4.202</v>
      </c>
      <c r="C112" s="357">
        <f>SUM(D112:K112)</f>
        <v>0</v>
      </c>
      <c r="D112" s="366"/>
      <c r="E112" s="366"/>
      <c r="F112" s="366"/>
      <c r="G112" s="366"/>
      <c r="H112" s="366"/>
      <c r="I112" s="366"/>
      <c r="J112" s="344"/>
      <c r="K112" s="344"/>
    </row>
    <row r="113" spans="1:11" ht="53.25" thickBot="1">
      <c r="A113" s="299" t="s">
        <v>307</v>
      </c>
      <c r="B113" s="298">
        <v>4.203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345" t="s">
        <v>103</v>
      </c>
      <c r="B116" s="344" t="s">
        <v>239</v>
      </c>
      <c r="C116" s="366">
        <v>48915.78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49" t="s">
        <v>104</v>
      </c>
      <c r="B117" s="344" t="s">
        <v>240</v>
      </c>
      <c r="C117" s="366">
        <v>3261.4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345" t="s">
        <v>310</v>
      </c>
      <c r="B118" s="344" t="s">
        <v>241</v>
      </c>
      <c r="C118" s="357">
        <f aca="true" t="shared" si="3" ref="C118:C125">SUM(D118:K118)</f>
        <v>10543.949999999999</v>
      </c>
      <c r="D118" s="376"/>
      <c r="E118" s="376"/>
      <c r="F118" s="376"/>
      <c r="G118" s="376">
        <v>9691.65</v>
      </c>
      <c r="H118" s="376">
        <v>852.3</v>
      </c>
      <c r="I118" s="104"/>
      <c r="J118" s="344"/>
      <c r="K118" s="344"/>
    </row>
    <row r="119" spans="1:11" ht="66" thickBot="1">
      <c r="A119" s="345" t="s">
        <v>311</v>
      </c>
      <c r="B119" s="344" t="s">
        <v>242</v>
      </c>
      <c r="C119" s="357">
        <f t="shared" si="3"/>
        <v>8711.55</v>
      </c>
      <c r="D119" s="104"/>
      <c r="E119" s="104"/>
      <c r="F119" s="104"/>
      <c r="G119" s="376">
        <v>8532.65</v>
      </c>
      <c r="H119" s="376">
        <v>178.9</v>
      </c>
      <c r="I119" s="104"/>
      <c r="J119" s="344"/>
      <c r="K119" s="344"/>
    </row>
    <row r="120" spans="1:11" ht="53.25" thickBot="1">
      <c r="A120" s="345" t="s">
        <v>312</v>
      </c>
      <c r="B120" s="344" t="s">
        <v>243</v>
      </c>
      <c r="C120" s="357">
        <f t="shared" si="3"/>
        <v>10169.15</v>
      </c>
      <c r="D120" s="376"/>
      <c r="E120" s="376"/>
      <c r="F120" s="376"/>
      <c r="G120" s="376">
        <v>9551.55</v>
      </c>
      <c r="H120" s="376">
        <v>617.6</v>
      </c>
      <c r="I120" s="104"/>
      <c r="J120" s="344"/>
      <c r="K120" s="344"/>
    </row>
    <row r="121" spans="1:11" ht="14.25">
      <c r="A121" s="350" t="s">
        <v>313</v>
      </c>
      <c r="B121" s="502" t="s">
        <v>244</v>
      </c>
      <c r="C121" s="489">
        <f>SUM(D121:K122)</f>
        <v>10169.15</v>
      </c>
      <c r="D121" s="603"/>
      <c r="E121" s="603"/>
      <c r="F121" s="603"/>
      <c r="G121" s="603">
        <v>9551.55</v>
      </c>
      <c r="H121" s="603">
        <v>617.6</v>
      </c>
      <c r="I121" s="605"/>
      <c r="J121" s="502"/>
      <c r="K121" s="502"/>
    </row>
    <row r="122" spans="1:11" ht="15" thickBot="1">
      <c r="A122" s="345" t="s">
        <v>109</v>
      </c>
      <c r="B122" s="503"/>
      <c r="C122" s="490"/>
      <c r="D122" s="604"/>
      <c r="E122" s="604"/>
      <c r="F122" s="604"/>
      <c r="G122" s="604"/>
      <c r="H122" s="604"/>
      <c r="I122" s="606"/>
      <c r="J122" s="503"/>
      <c r="K122" s="503"/>
    </row>
    <row r="123" spans="1:11" ht="27" thickBot="1">
      <c r="A123" s="348" t="s">
        <v>110</v>
      </c>
      <c r="B123" s="344" t="s">
        <v>245</v>
      </c>
      <c r="C123" s="357">
        <f t="shared" si="3"/>
        <v>0</v>
      </c>
      <c r="D123" s="104"/>
      <c r="E123" s="104"/>
      <c r="F123" s="104"/>
      <c r="G123" s="104"/>
      <c r="H123" s="104"/>
      <c r="I123" s="104"/>
      <c r="J123" s="344"/>
      <c r="K123" s="344"/>
    </row>
    <row r="124" spans="1:11" ht="79.5" thickBot="1">
      <c r="A124" s="345" t="s">
        <v>314</v>
      </c>
      <c r="B124" s="344" t="s">
        <v>246</v>
      </c>
      <c r="C124" s="357">
        <f t="shared" si="3"/>
        <v>8485.25</v>
      </c>
      <c r="D124" s="376"/>
      <c r="E124" s="376"/>
      <c r="F124" s="376"/>
      <c r="G124" s="376">
        <v>8485.25</v>
      </c>
      <c r="H124" s="104"/>
      <c r="I124" s="104"/>
      <c r="J124" s="344"/>
      <c r="K124" s="344"/>
    </row>
    <row r="125" spans="1:11" ht="79.5" thickBot="1">
      <c r="A125" s="348" t="s">
        <v>315</v>
      </c>
      <c r="B125" s="351" t="s">
        <v>247</v>
      </c>
      <c r="C125" s="357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7" ht="15">
      <c r="A127" s="524" t="s">
        <v>113</v>
      </c>
      <c r="B127" s="43"/>
      <c r="C127" s="25"/>
      <c r="D127" s="613" t="s">
        <v>321</v>
      </c>
      <c r="E127" s="611"/>
      <c r="F127" s="611"/>
      <c r="G127" s="611"/>
    </row>
    <row r="128" spans="1:7" ht="14.25">
      <c r="A128" s="524"/>
      <c r="B128" s="614" t="s">
        <v>178</v>
      </c>
      <c r="C128" s="615"/>
      <c r="D128" s="611"/>
      <c r="E128" s="611"/>
      <c r="F128" s="611"/>
      <c r="G128" s="611"/>
    </row>
    <row r="129" spans="1:5" ht="15">
      <c r="A129" s="43"/>
      <c r="B129" s="586" t="s">
        <v>114</v>
      </c>
      <c r="C129" s="610"/>
      <c r="D129" s="58"/>
      <c r="E129" s="58" t="s">
        <v>115</v>
      </c>
    </row>
    <row r="130" spans="1:6" ht="15">
      <c r="A130" s="43"/>
      <c r="B130" s="58"/>
      <c r="C130" s="58"/>
      <c r="D130" s="586"/>
      <c r="E130" s="611"/>
      <c r="F130" s="611"/>
    </row>
    <row r="131" spans="1:6" ht="15">
      <c r="A131" s="43"/>
      <c r="B131" s="58"/>
      <c r="C131" s="58"/>
      <c r="D131" s="611"/>
      <c r="E131" s="611"/>
      <c r="F131" s="611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179</v>
      </c>
    </row>
    <row r="135" ht="15">
      <c r="A135" s="41" t="s">
        <v>180</v>
      </c>
    </row>
    <row r="136" spans="1:2" ht="14.25">
      <c r="A136" s="612" t="s">
        <v>181</v>
      </c>
      <c r="B136" s="611"/>
    </row>
    <row r="138" ht="15">
      <c r="A138" s="56"/>
    </row>
  </sheetData>
  <sheetProtection/>
  <mergeCells count="103">
    <mergeCell ref="C62:C63"/>
    <mergeCell ref="C66:C67"/>
    <mergeCell ref="B121:B122"/>
    <mergeCell ref="B129:C129"/>
    <mergeCell ref="D130:F131"/>
    <mergeCell ref="A136:B136"/>
    <mergeCell ref="A127:A128"/>
    <mergeCell ref="D127:G128"/>
    <mergeCell ref="B128:C128"/>
    <mergeCell ref="D121:D122"/>
    <mergeCell ref="E121:E122"/>
    <mergeCell ref="K99:K100"/>
    <mergeCell ref="A104:K104"/>
    <mergeCell ref="A105:K105"/>
    <mergeCell ref="A110:K110"/>
    <mergeCell ref="A114:K114"/>
    <mergeCell ref="A115:K11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94:I95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A9:K9"/>
    <mergeCell ref="B12:F12"/>
    <mergeCell ref="B14:E14"/>
    <mergeCell ref="A16:K16"/>
    <mergeCell ref="A17:A19"/>
    <mergeCell ref="B17:B19"/>
    <mergeCell ref="D17:K17"/>
    <mergeCell ref="D18:F18"/>
    <mergeCell ref="G18:G19"/>
    <mergeCell ref="H18:H19"/>
    <mergeCell ref="I121:I122"/>
    <mergeCell ref="J121:J122"/>
    <mergeCell ref="K121:K122"/>
    <mergeCell ref="A1:K1"/>
    <mergeCell ref="A2:K2"/>
    <mergeCell ref="A3:K3"/>
    <mergeCell ref="A5:K5"/>
    <mergeCell ref="A6:K6"/>
    <mergeCell ref="A7:K7"/>
    <mergeCell ref="A8:K8"/>
    <mergeCell ref="C94:C95"/>
    <mergeCell ref="C99:C100"/>
    <mergeCell ref="C121:C122"/>
    <mergeCell ref="F121:F122"/>
    <mergeCell ref="G121:G122"/>
    <mergeCell ref="H121:H122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5"/>
  <sheetViews>
    <sheetView zoomScale="70" zoomScaleNormal="70" zoomScalePageLayoutView="0" workbookViewId="0" topLeftCell="A55">
      <selection activeCell="C66" sqref="C66:C6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3" width="9.140625" style="40" customWidth="1"/>
    <col min="14" max="15" width="11.421875" style="40" bestFit="1" customWidth="1"/>
    <col min="16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0"/>
      <c r="C12" s="87" t="s">
        <v>182</v>
      </c>
      <c r="D12" s="88"/>
      <c r="E12" s="88"/>
      <c r="F12" s="88"/>
      <c r="G12" s="88"/>
      <c r="H12" s="61"/>
      <c r="I12" s="61"/>
      <c r="J12" s="61"/>
      <c r="K12" s="63"/>
    </row>
    <row r="13" spans="1:11" ht="15">
      <c r="A13" s="43"/>
      <c r="B13" s="44"/>
      <c r="C13" s="89"/>
      <c r="D13" s="89"/>
      <c r="E13" s="89"/>
      <c r="F13" s="89"/>
      <c r="G13" s="89"/>
      <c r="K13" s="63"/>
    </row>
    <row r="14" spans="1:11" ht="15">
      <c r="A14" s="43" t="s">
        <v>10</v>
      </c>
      <c r="B14" s="62"/>
      <c r="C14" s="87" t="s">
        <v>429</v>
      </c>
      <c r="D14" s="88"/>
      <c r="E14" s="88"/>
      <c r="F14" s="88"/>
      <c r="G14" s="88"/>
      <c r="H14" s="61"/>
      <c r="I14" s="61"/>
      <c r="J14" s="61"/>
      <c r="K14" s="63"/>
    </row>
    <row r="15" spans="1:11" ht="15">
      <c r="A15" s="149"/>
      <c r="B15" s="152"/>
      <c r="C15" s="171"/>
      <c r="D15" s="172"/>
      <c r="E15" s="172"/>
      <c r="F15" s="172"/>
      <c r="G15" s="172"/>
      <c r="H15" s="63"/>
      <c r="I15" s="63"/>
      <c r="J15" s="63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1264</v>
      </c>
      <c r="D23" s="357"/>
      <c r="E23" s="357"/>
      <c r="F23" s="357"/>
      <c r="G23" s="357">
        <v>36</v>
      </c>
      <c r="H23" s="357">
        <v>44</v>
      </c>
      <c r="I23" s="357">
        <v>1</v>
      </c>
      <c r="J23" s="366">
        <v>169</v>
      </c>
      <c r="K23" s="366">
        <v>1014</v>
      </c>
      <c r="L23" s="40">
        <f>SUM(D23:I23)</f>
        <v>81</v>
      </c>
    </row>
    <row r="24" spans="1:11" ht="39.75" thickBot="1">
      <c r="A24" s="299" t="s">
        <v>263</v>
      </c>
      <c r="B24" s="298">
        <v>102</v>
      </c>
      <c r="C24" s="357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48</v>
      </c>
      <c r="D25" s="366"/>
      <c r="E25" s="366"/>
      <c r="F25" s="366"/>
      <c r="G25" s="366">
        <v>22</v>
      </c>
      <c r="H25" s="366">
        <v>25</v>
      </c>
      <c r="I25" s="366">
        <v>1</v>
      </c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35</v>
      </c>
      <c r="D26" s="354"/>
      <c r="E26" s="354"/>
      <c r="F26" s="354"/>
      <c r="G26" s="354">
        <v>14</v>
      </c>
      <c r="H26" s="354">
        <v>20</v>
      </c>
      <c r="I26" s="354">
        <v>1</v>
      </c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2</v>
      </c>
      <c r="D27" s="354"/>
      <c r="E27" s="354"/>
      <c r="F27" s="354"/>
      <c r="G27" s="354">
        <v>1</v>
      </c>
      <c r="H27" s="354">
        <v>1</v>
      </c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9</v>
      </c>
      <c r="D28" s="366"/>
      <c r="E28" s="366"/>
      <c r="F28" s="366"/>
      <c r="G28" s="366">
        <v>6</v>
      </c>
      <c r="H28" s="366">
        <v>3</v>
      </c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9</v>
      </c>
      <c r="D29" s="354"/>
      <c r="E29" s="354"/>
      <c r="F29" s="354"/>
      <c r="G29" s="354">
        <v>6</v>
      </c>
      <c r="H29" s="354">
        <v>3</v>
      </c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81</v>
      </c>
      <c r="D35" s="354"/>
      <c r="E35" s="354"/>
      <c r="F35" s="354"/>
      <c r="G35" s="354">
        <v>36</v>
      </c>
      <c r="H35" s="354">
        <v>44</v>
      </c>
      <c r="I35" s="354">
        <v>1</v>
      </c>
      <c r="J35" s="354"/>
      <c r="K35" s="354"/>
    </row>
    <row r="36" spans="1:11" ht="53.25" thickBot="1">
      <c r="A36" s="312" t="s">
        <v>390</v>
      </c>
      <c r="B36" s="307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1255</v>
      </c>
      <c r="D37" s="366"/>
      <c r="E37" s="366"/>
      <c r="F37" s="366"/>
      <c r="G37" s="366">
        <v>30</v>
      </c>
      <c r="H37" s="366">
        <v>41</v>
      </c>
      <c r="I37" s="366">
        <v>1</v>
      </c>
      <c r="J37" s="366">
        <v>169</v>
      </c>
      <c r="K37" s="366">
        <v>1014</v>
      </c>
    </row>
    <row r="38" spans="1:11" ht="53.25" thickBot="1">
      <c r="A38" s="299" t="s">
        <v>271</v>
      </c>
      <c r="B38" s="298">
        <v>111</v>
      </c>
      <c r="C38" s="357">
        <f t="shared" si="0"/>
        <v>39</v>
      </c>
      <c r="D38" s="366"/>
      <c r="E38" s="366"/>
      <c r="F38" s="366"/>
      <c r="G38" s="366">
        <v>16</v>
      </c>
      <c r="H38" s="366">
        <v>22</v>
      </c>
      <c r="I38" s="366">
        <v>1</v>
      </c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35</v>
      </c>
      <c r="D39" s="354"/>
      <c r="E39" s="354"/>
      <c r="F39" s="354"/>
      <c r="G39" s="354">
        <v>14</v>
      </c>
      <c r="H39" s="354">
        <v>20</v>
      </c>
      <c r="I39" s="354">
        <v>1</v>
      </c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2</v>
      </c>
      <c r="D40" s="354"/>
      <c r="E40" s="354"/>
      <c r="F40" s="354"/>
      <c r="G40" s="354">
        <v>1</v>
      </c>
      <c r="H40" s="354">
        <v>1</v>
      </c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1255</v>
      </c>
      <c r="D43" s="366"/>
      <c r="E43" s="366"/>
      <c r="F43" s="366"/>
      <c r="G43" s="366">
        <v>30</v>
      </c>
      <c r="H43" s="366">
        <v>41</v>
      </c>
      <c r="I43" s="366">
        <v>1</v>
      </c>
      <c r="J43" s="366">
        <v>169</v>
      </c>
      <c r="K43" s="366">
        <v>1014</v>
      </c>
    </row>
    <row r="44" spans="1:11" ht="15" thickBot="1">
      <c r="A44" s="301" t="s">
        <v>275</v>
      </c>
      <c r="B44" s="502">
        <v>115</v>
      </c>
      <c r="C44" s="357">
        <f t="shared" si="0"/>
        <v>0</v>
      </c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357">
        <f t="shared" si="0"/>
        <v>0</v>
      </c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57">
        <f t="shared" si="0"/>
        <v>0</v>
      </c>
      <c r="D48" s="366"/>
      <c r="E48" s="366"/>
      <c r="F48" s="366"/>
      <c r="G48" s="366"/>
      <c r="H48" s="366"/>
      <c r="I48" s="366"/>
      <c r="J48" s="366"/>
      <c r="K48" s="366"/>
    </row>
    <row r="49" spans="1:11" ht="15" thickBot="1">
      <c r="A49" s="301" t="s">
        <v>48</v>
      </c>
      <c r="B49" s="502">
        <v>123</v>
      </c>
      <c r="C49" s="357">
        <f t="shared" si="0"/>
        <v>0</v>
      </c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357">
        <f t="shared" si="0"/>
        <v>0</v>
      </c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153</v>
      </c>
      <c r="D56" s="366"/>
      <c r="E56" s="366"/>
      <c r="F56" s="366"/>
      <c r="G56" s="366">
        <v>83</v>
      </c>
      <c r="H56" s="366">
        <v>69</v>
      </c>
      <c r="I56" s="366">
        <v>1</v>
      </c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39</v>
      </c>
      <c r="D58" s="366"/>
      <c r="E58" s="366"/>
      <c r="F58" s="366"/>
      <c r="G58" s="366">
        <v>17</v>
      </c>
      <c r="H58" s="366">
        <v>21</v>
      </c>
      <c r="I58" s="366">
        <v>1</v>
      </c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153</v>
      </c>
      <c r="D61" s="366"/>
      <c r="E61" s="366"/>
      <c r="F61" s="366"/>
      <c r="G61" s="366">
        <v>83</v>
      </c>
      <c r="H61" s="366">
        <v>69</v>
      </c>
      <c r="I61" s="366">
        <v>1</v>
      </c>
      <c r="J61" s="366"/>
      <c r="K61" s="366"/>
    </row>
    <row r="62" spans="1:11" ht="14.25">
      <c r="A62" s="301" t="s">
        <v>284</v>
      </c>
      <c r="B62" s="502">
        <v>207</v>
      </c>
      <c r="C62" s="489">
        <f t="shared" si="1"/>
        <v>0</v>
      </c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1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10</v>
      </c>
      <c r="D65" s="366"/>
      <c r="E65" s="366"/>
      <c r="F65" s="366"/>
      <c r="G65" s="366">
        <v>6</v>
      </c>
      <c r="H65" s="366">
        <v>4</v>
      </c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>
        <f t="shared" si="1"/>
        <v>0</v>
      </c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10</v>
      </c>
      <c r="D69" s="366"/>
      <c r="E69" s="366"/>
      <c r="F69" s="366"/>
      <c r="G69" s="366">
        <v>6</v>
      </c>
      <c r="H69" s="366">
        <v>4</v>
      </c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0</v>
      </c>
      <c r="D70" s="366"/>
      <c r="E70" s="366"/>
      <c r="F70" s="366"/>
      <c r="G70" s="366"/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113941.93483</v>
      </c>
      <c r="D74" s="366"/>
      <c r="E74" s="366"/>
      <c r="F74" s="366"/>
      <c r="G74" s="366">
        <f>59265.54587+G79</f>
        <v>65366.74587</v>
      </c>
      <c r="H74" s="366">
        <f>6088.28896+H79</f>
        <v>6545.88896</v>
      </c>
      <c r="I74" s="366">
        <v>1349.7</v>
      </c>
      <c r="J74" s="366">
        <v>25864.3</v>
      </c>
      <c r="K74" s="366">
        <v>14815.3</v>
      </c>
      <c r="L74" s="40">
        <f>SUM(D74:I74)</f>
        <v>73262.33482999999</v>
      </c>
    </row>
    <row r="75" spans="1:12" ht="53.25" thickBot="1">
      <c r="A75" s="299" t="s">
        <v>286</v>
      </c>
      <c r="B75" s="298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63242.51</v>
      </c>
    </row>
    <row r="76" spans="1:11" ht="53.25" thickBot="1">
      <c r="A76" s="299" t="s">
        <v>287</v>
      </c>
      <c r="B76" s="298">
        <v>303</v>
      </c>
      <c r="C76" s="445">
        <f t="shared" si="2"/>
        <v>54769.7</v>
      </c>
      <c r="D76" s="366"/>
      <c r="E76" s="366"/>
      <c r="F76" s="366"/>
      <c r="G76" s="366">
        <v>50244.3</v>
      </c>
      <c r="H76" s="366">
        <v>3175.7</v>
      </c>
      <c r="I76" s="366">
        <v>1349.7</v>
      </c>
      <c r="J76" s="366"/>
      <c r="K76" s="366"/>
    </row>
    <row r="77" spans="1:15" ht="53.25" thickBot="1">
      <c r="A77" s="306" t="s">
        <v>416</v>
      </c>
      <c r="B77" s="307" t="s">
        <v>397</v>
      </c>
      <c r="C77" s="445">
        <f t="shared" si="2"/>
        <v>21003.100000000002</v>
      </c>
      <c r="D77" s="354"/>
      <c r="E77" s="354"/>
      <c r="F77" s="354"/>
      <c r="G77" s="354">
        <v>16967.7</v>
      </c>
      <c r="H77" s="354">
        <v>2685.7</v>
      </c>
      <c r="I77" s="354">
        <v>1349.7</v>
      </c>
      <c r="J77" s="354"/>
      <c r="K77" s="354"/>
      <c r="M77" s="399" t="s">
        <v>481</v>
      </c>
      <c r="N77" s="399">
        <v>59265.54587</v>
      </c>
      <c r="O77" s="399">
        <v>56112.55868</v>
      </c>
    </row>
    <row r="78" spans="1:15" ht="66" thickBot="1">
      <c r="A78" s="306" t="s">
        <v>417</v>
      </c>
      <c r="B78" s="307" t="s">
        <v>399</v>
      </c>
      <c r="C78" s="445">
        <f t="shared" si="2"/>
        <v>27207.9</v>
      </c>
      <c r="D78" s="354"/>
      <c r="E78" s="354"/>
      <c r="F78" s="354"/>
      <c r="G78" s="354">
        <v>27175.4</v>
      </c>
      <c r="H78" s="354">
        <v>32.5</v>
      </c>
      <c r="I78" s="354"/>
      <c r="J78" s="354"/>
      <c r="K78" s="354"/>
      <c r="M78" s="399" t="s">
        <v>482</v>
      </c>
      <c r="N78" s="399">
        <v>6088.28896</v>
      </c>
      <c r="O78" s="399">
        <v>5780.26</v>
      </c>
    </row>
    <row r="79" spans="1:15" ht="66" thickBot="1">
      <c r="A79" s="299" t="s">
        <v>288</v>
      </c>
      <c r="B79" s="298">
        <v>304</v>
      </c>
      <c r="C79" s="445">
        <f t="shared" si="2"/>
        <v>6558.8</v>
      </c>
      <c r="D79" s="366"/>
      <c r="E79" s="366"/>
      <c r="F79" s="366"/>
      <c r="G79" s="366">
        <v>6101.2</v>
      </c>
      <c r="H79" s="366">
        <v>457.6</v>
      </c>
      <c r="I79" s="366"/>
      <c r="J79" s="366"/>
      <c r="K79" s="366"/>
      <c r="L79" s="40">
        <f>C76-C79</f>
        <v>48210.899999999994</v>
      </c>
      <c r="M79" s="399" t="s">
        <v>483</v>
      </c>
      <c r="N79" s="399">
        <v>1349.67</v>
      </c>
      <c r="O79" s="399">
        <v>1349.67</v>
      </c>
    </row>
    <row r="80" spans="1:11" ht="66" thickBot="1">
      <c r="A80" s="306" t="s">
        <v>418</v>
      </c>
      <c r="B80" s="307" t="s">
        <v>401</v>
      </c>
      <c r="C80" s="445">
        <f t="shared" si="2"/>
        <v>6558.8</v>
      </c>
      <c r="D80" s="354"/>
      <c r="E80" s="354"/>
      <c r="F80" s="354"/>
      <c r="G80" s="354">
        <v>6101.2</v>
      </c>
      <c r="H80" s="354">
        <v>457.6</v>
      </c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445">
        <f t="shared" si="2"/>
        <v>73262.29999999999</v>
      </c>
      <c r="D85" s="354"/>
      <c r="E85" s="354"/>
      <c r="F85" s="354"/>
      <c r="G85" s="354">
        <v>65296.7</v>
      </c>
      <c r="H85" s="354">
        <v>6615.9</v>
      </c>
      <c r="I85" s="354">
        <v>1349.7</v>
      </c>
      <c r="J85" s="354"/>
      <c r="K85" s="354"/>
    </row>
    <row r="86" spans="1:11" ht="27" thickBot="1">
      <c r="A86" s="306" t="s">
        <v>421</v>
      </c>
      <c r="B86" s="307" t="s">
        <v>405</v>
      </c>
      <c r="C86" s="445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445">
        <f t="shared" si="2"/>
        <v>103922.11</v>
      </c>
      <c r="D87" s="366"/>
      <c r="E87" s="366"/>
      <c r="F87" s="366"/>
      <c r="G87" s="366">
        <v>56112.55</v>
      </c>
      <c r="H87" s="366">
        <v>5780.26</v>
      </c>
      <c r="I87" s="366">
        <v>1349.7</v>
      </c>
      <c r="J87" s="366">
        <v>25864.3</v>
      </c>
      <c r="K87" s="366">
        <v>14815.3</v>
      </c>
    </row>
    <row r="88" spans="1:11" ht="53.25" thickBot="1">
      <c r="A88" s="299" t="s">
        <v>293</v>
      </c>
      <c r="B88" s="298">
        <v>310</v>
      </c>
      <c r="C88" s="445">
        <f t="shared" si="2"/>
        <v>48020.799999999996</v>
      </c>
      <c r="D88" s="366"/>
      <c r="E88" s="366"/>
      <c r="F88" s="366"/>
      <c r="G88" s="366">
        <v>44007.2</v>
      </c>
      <c r="H88" s="366">
        <v>2663.9</v>
      </c>
      <c r="I88" s="366">
        <v>1349.7</v>
      </c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2"/>
        <v>7037.999999999999</v>
      </c>
      <c r="D89" s="354"/>
      <c r="E89" s="354"/>
      <c r="F89" s="354"/>
      <c r="G89" s="354">
        <v>3056.7</v>
      </c>
      <c r="H89" s="354">
        <v>2631.6</v>
      </c>
      <c r="I89" s="354">
        <v>1349.7</v>
      </c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2"/>
        <v>27071.9</v>
      </c>
      <c r="D90" s="354"/>
      <c r="E90" s="354"/>
      <c r="F90" s="354"/>
      <c r="G90" s="354">
        <v>27039.5</v>
      </c>
      <c r="H90" s="354">
        <v>32.4</v>
      </c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2"/>
        <v>103932.1</v>
      </c>
      <c r="D93" s="366"/>
      <c r="E93" s="366"/>
      <c r="F93" s="366"/>
      <c r="G93" s="366">
        <v>56052.5</v>
      </c>
      <c r="H93" s="366">
        <v>5850.3</v>
      </c>
      <c r="I93" s="366">
        <v>1349.7</v>
      </c>
      <c r="J93" s="366">
        <v>25864.3</v>
      </c>
      <c r="K93" s="366">
        <v>14815.3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57"/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89"/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67</v>
      </c>
      <c r="D106" s="366"/>
      <c r="E106" s="366"/>
      <c r="F106" s="366"/>
      <c r="G106" s="366">
        <v>33</v>
      </c>
      <c r="H106" s="366">
        <v>34</v>
      </c>
      <c r="I106" s="366"/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37</v>
      </c>
      <c r="D107" s="366"/>
      <c r="E107" s="366"/>
      <c r="F107" s="366"/>
      <c r="G107" s="366">
        <v>19</v>
      </c>
      <c r="H107" s="366">
        <v>18</v>
      </c>
      <c r="I107" s="366"/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60</v>
      </c>
      <c r="D108" s="366"/>
      <c r="E108" s="366"/>
      <c r="F108" s="366"/>
      <c r="G108" s="366">
        <v>28</v>
      </c>
      <c r="H108" s="366">
        <v>32</v>
      </c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29</v>
      </c>
      <c r="D109" s="366"/>
      <c r="E109" s="366"/>
      <c r="F109" s="366"/>
      <c r="G109" s="366">
        <v>14</v>
      </c>
      <c r="H109" s="366">
        <v>15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135</v>
      </c>
      <c r="D111" s="366"/>
      <c r="E111" s="366"/>
      <c r="F111" s="366"/>
      <c r="G111" s="366">
        <v>78</v>
      </c>
      <c r="H111" s="366">
        <v>57</v>
      </c>
      <c r="I111" s="366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9</v>
      </c>
      <c r="D112" s="366"/>
      <c r="E112" s="366"/>
      <c r="F112" s="366"/>
      <c r="G112" s="366">
        <v>5</v>
      </c>
      <c r="H112" s="366">
        <v>4</v>
      </c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00">
        <v>115054.4</v>
      </c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00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3" ref="C118:C125">SUM(D118:K118)</f>
        <v>68330.5</v>
      </c>
      <c r="D118" s="366"/>
      <c r="E118" s="366"/>
      <c r="F118" s="366"/>
      <c r="G118" s="366">
        <v>62793.5</v>
      </c>
      <c r="H118" s="366">
        <v>5537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50374.4</v>
      </c>
      <c r="D119" s="366"/>
      <c r="E119" s="366"/>
      <c r="F119" s="366"/>
      <c r="G119" s="366">
        <v>47966</v>
      </c>
      <c r="H119" s="366">
        <v>2408.4</v>
      </c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57">
        <f t="shared" si="3"/>
        <v>59774.3</v>
      </c>
      <c r="D120" s="366"/>
      <c r="E120" s="366"/>
      <c r="F120" s="366"/>
      <c r="G120" s="366">
        <v>54956.4</v>
      </c>
      <c r="H120" s="366">
        <v>4817.9</v>
      </c>
      <c r="I120" s="366"/>
      <c r="J120" s="344"/>
      <c r="K120" s="344"/>
    </row>
    <row r="121" spans="1:11" ht="14.25">
      <c r="A121" s="304" t="s">
        <v>313</v>
      </c>
      <c r="B121" s="502" t="s">
        <v>244</v>
      </c>
      <c r="C121" s="489"/>
      <c r="D121" s="498"/>
      <c r="E121" s="498"/>
      <c r="F121" s="498"/>
      <c r="G121" s="498">
        <v>54956.4</v>
      </c>
      <c r="H121" s="498">
        <v>4817.9</v>
      </c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3"/>
        <v>45017</v>
      </c>
      <c r="D124" s="366"/>
      <c r="E124" s="366"/>
      <c r="F124" s="366"/>
      <c r="G124" s="366">
        <v>43078.6</v>
      </c>
      <c r="H124" s="366">
        <v>1938.4</v>
      </c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357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15.75" thickBot="1">
      <c r="A127" s="524" t="s">
        <v>113</v>
      </c>
      <c r="B127" s="43"/>
      <c r="C127" s="57" t="s">
        <v>183</v>
      </c>
      <c r="D127" s="43"/>
      <c r="E127" s="57" t="s">
        <v>184</v>
      </c>
    </row>
    <row r="128" spans="1:5" ht="47.25" thickBot="1">
      <c r="A128" s="524"/>
      <c r="B128" s="43"/>
      <c r="C128" s="57" t="s">
        <v>322</v>
      </c>
      <c r="D128" s="43"/>
      <c r="E128" s="57" t="s">
        <v>185</v>
      </c>
    </row>
    <row r="129" spans="1:5" ht="26.25">
      <c r="A129" s="43"/>
      <c r="B129" s="58"/>
      <c r="C129" s="58" t="s">
        <v>114</v>
      </c>
      <c r="D129" s="58"/>
      <c r="E129" s="58" t="s">
        <v>115</v>
      </c>
    </row>
    <row r="130" ht="15">
      <c r="A130" s="56"/>
    </row>
    <row r="131" ht="30.75">
      <c r="A131" s="41" t="s">
        <v>186</v>
      </c>
    </row>
    <row r="132" ht="15">
      <c r="A132" s="41" t="s">
        <v>187</v>
      </c>
    </row>
    <row r="133" ht="30.75">
      <c r="A133" s="41" t="s">
        <v>188</v>
      </c>
    </row>
    <row r="135" ht="15">
      <c r="A135" s="56"/>
    </row>
  </sheetData>
  <sheetProtection/>
  <mergeCells count="96">
    <mergeCell ref="C62:C63"/>
    <mergeCell ref="C66:C67"/>
    <mergeCell ref="A127:A128"/>
    <mergeCell ref="A110:K110"/>
    <mergeCell ref="A114:K114"/>
    <mergeCell ref="A115:K115"/>
    <mergeCell ref="B121:B122"/>
    <mergeCell ref="D121:D122"/>
    <mergeCell ref="H121:H122"/>
    <mergeCell ref="I121:I122"/>
    <mergeCell ref="J121:J122"/>
    <mergeCell ref="K121:K122"/>
    <mergeCell ref="J99:J100"/>
    <mergeCell ref="K99:K100"/>
    <mergeCell ref="A104:K104"/>
    <mergeCell ref="A105:K105"/>
    <mergeCell ref="H94:H95"/>
    <mergeCell ref="I94:I95"/>
    <mergeCell ref="J94:J95"/>
    <mergeCell ref="B99:B100"/>
    <mergeCell ref="H99:H100"/>
    <mergeCell ref="I99:I100"/>
    <mergeCell ref="C94:C95"/>
    <mergeCell ref="B94:B95"/>
    <mergeCell ref="D94:D95"/>
    <mergeCell ref="E121:E122"/>
    <mergeCell ref="F94:F95"/>
    <mergeCell ref="G94:G95"/>
    <mergeCell ref="F121:F122"/>
    <mergeCell ref="G121:G122"/>
    <mergeCell ref="C99:C100"/>
    <mergeCell ref="C121:C122"/>
    <mergeCell ref="J66:J67"/>
    <mergeCell ref="F66:F67"/>
    <mergeCell ref="G66:G67"/>
    <mergeCell ref="H66:H67"/>
    <mergeCell ref="E99:E100"/>
    <mergeCell ref="F99:F100"/>
    <mergeCell ref="G99:G100"/>
    <mergeCell ref="E94:E95"/>
    <mergeCell ref="A73:K73"/>
    <mergeCell ref="D99:D100"/>
    <mergeCell ref="I62:I63"/>
    <mergeCell ref="J62:J63"/>
    <mergeCell ref="K62:K63"/>
    <mergeCell ref="I66:I67"/>
    <mergeCell ref="K94:K95"/>
    <mergeCell ref="K66:K67"/>
    <mergeCell ref="A72:K72"/>
    <mergeCell ref="B66:B67"/>
    <mergeCell ref="D66:D67"/>
    <mergeCell ref="E66:E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B49:B50"/>
    <mergeCell ref="D49:D50"/>
    <mergeCell ref="E49:E50"/>
    <mergeCell ref="F49:F50"/>
    <mergeCell ref="G49:G50"/>
    <mergeCell ref="H49:H50"/>
    <mergeCell ref="A21:K21"/>
    <mergeCell ref="A22:K22"/>
    <mergeCell ref="B44:B45"/>
    <mergeCell ref="D44:D45"/>
    <mergeCell ref="E44:E45"/>
    <mergeCell ref="F44:F45"/>
    <mergeCell ref="G44:G45"/>
    <mergeCell ref="I44:I45"/>
    <mergeCell ref="A1:K1"/>
    <mergeCell ref="A2:K2"/>
    <mergeCell ref="A3:K3"/>
    <mergeCell ref="A5:K5"/>
    <mergeCell ref="A6:K6"/>
    <mergeCell ref="A17:A19"/>
    <mergeCell ref="B17:B19"/>
    <mergeCell ref="D17:K17"/>
    <mergeCell ref="H18:H19"/>
    <mergeCell ref="A7:K7"/>
    <mergeCell ref="A8:K8"/>
    <mergeCell ref="A9:K9"/>
    <mergeCell ref="A16:K16"/>
    <mergeCell ref="H44:H45"/>
    <mergeCell ref="J44:J45"/>
    <mergeCell ref="K44:K45"/>
    <mergeCell ref="D18:F18"/>
    <mergeCell ref="G18:G19"/>
    <mergeCell ref="I18:I19"/>
    <mergeCell ref="J18:K18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60" zoomScaleNormal="90" zoomScalePageLayoutView="0" workbookViewId="0" topLeftCell="A47">
      <selection activeCell="R60" sqref="R6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3" customHeight="1">
      <c r="A12" s="43" t="s">
        <v>9</v>
      </c>
      <c r="B12" s="523" t="s">
        <v>189</v>
      </c>
      <c r="C12" s="566"/>
      <c r="D12" s="566"/>
      <c r="E12" s="566"/>
      <c r="F12" s="566"/>
      <c r="G12" s="566"/>
      <c r="H12" s="566"/>
      <c r="I12" s="566"/>
      <c r="J12" s="566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523" t="s">
        <v>218</v>
      </c>
      <c r="C14" s="616"/>
      <c r="D14" s="616"/>
      <c r="E14" s="616"/>
      <c r="F14" s="616"/>
      <c r="G14" s="616"/>
      <c r="H14" s="616"/>
      <c r="I14" s="616"/>
      <c r="J14" s="6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617" t="s">
        <v>21</v>
      </c>
      <c r="K18" s="6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90" t="s">
        <v>261</v>
      </c>
      <c r="K19" s="90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90">
        <v>10</v>
      </c>
      <c r="K20" s="90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3673</v>
      </c>
      <c r="D23" s="357"/>
      <c r="E23" s="357"/>
      <c r="F23" s="357"/>
      <c r="G23" s="357">
        <v>58</v>
      </c>
      <c r="H23" s="357">
        <v>12</v>
      </c>
      <c r="I23" s="357"/>
      <c r="J23" s="357">
        <v>112</v>
      </c>
      <c r="K23" s="357">
        <v>3491</v>
      </c>
      <c r="L23" s="40">
        <f>SUM(D23:I23)</f>
        <v>70</v>
      </c>
    </row>
    <row r="24" spans="1:11" ht="39.75" thickBot="1">
      <c r="A24" s="299" t="s">
        <v>263</v>
      </c>
      <c r="B24" s="298">
        <v>102</v>
      </c>
      <c r="C24" s="357"/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aca="true" t="shared" si="0" ref="C25:C47">SUM(D25:K25)</f>
        <v>25</v>
      </c>
      <c r="D25" s="366"/>
      <c r="E25" s="366"/>
      <c r="F25" s="366"/>
      <c r="G25" s="366">
        <v>13</v>
      </c>
      <c r="H25" s="366">
        <v>12</v>
      </c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15</v>
      </c>
      <c r="D26" s="354"/>
      <c r="E26" s="354"/>
      <c r="F26" s="354"/>
      <c r="G26" s="354">
        <v>3</v>
      </c>
      <c r="H26" s="354">
        <v>12</v>
      </c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18</v>
      </c>
      <c r="D27" s="354"/>
      <c r="E27" s="354"/>
      <c r="F27" s="354"/>
      <c r="G27" s="354">
        <v>6</v>
      </c>
      <c r="H27" s="354">
        <v>12</v>
      </c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4</v>
      </c>
      <c r="D28" s="366"/>
      <c r="E28" s="366"/>
      <c r="F28" s="366"/>
      <c r="G28" s="366">
        <v>4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4</v>
      </c>
      <c r="D29" s="354"/>
      <c r="E29" s="354"/>
      <c r="F29" s="354"/>
      <c r="G29" s="354">
        <v>4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3677</v>
      </c>
      <c r="D35" s="354"/>
      <c r="E35" s="354"/>
      <c r="F35" s="354"/>
      <c r="G35" s="354">
        <v>62</v>
      </c>
      <c r="H35" s="354">
        <v>12</v>
      </c>
      <c r="I35" s="354"/>
      <c r="J35" s="354">
        <v>112</v>
      </c>
      <c r="K35" s="354">
        <v>3491</v>
      </c>
    </row>
    <row r="36" spans="1:11" ht="53.25" thickBot="1">
      <c r="A36" s="312" t="s">
        <v>390</v>
      </c>
      <c r="B36" s="307" t="s">
        <v>391</v>
      </c>
      <c r="C36" s="357">
        <f t="shared" si="0"/>
        <v>4</v>
      </c>
      <c r="D36" s="354"/>
      <c r="E36" s="354"/>
      <c r="F36" s="354"/>
      <c r="G36" s="354">
        <v>4</v>
      </c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3669</v>
      </c>
      <c r="D37" s="366"/>
      <c r="E37" s="366"/>
      <c r="F37" s="366"/>
      <c r="G37" s="366">
        <v>54</v>
      </c>
      <c r="H37" s="366">
        <v>12</v>
      </c>
      <c r="I37" s="366"/>
      <c r="J37" s="357">
        <v>112</v>
      </c>
      <c r="K37" s="357">
        <v>3491</v>
      </c>
    </row>
    <row r="38" spans="1:11" ht="53.25" thickBot="1">
      <c r="A38" s="299" t="s">
        <v>271</v>
      </c>
      <c r="B38" s="298">
        <v>111</v>
      </c>
      <c r="C38" s="357">
        <f t="shared" si="0"/>
        <v>21</v>
      </c>
      <c r="D38" s="366"/>
      <c r="E38" s="366"/>
      <c r="F38" s="366"/>
      <c r="G38" s="366">
        <v>9</v>
      </c>
      <c r="H38" s="366">
        <v>12</v>
      </c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15</v>
      </c>
      <c r="D39" s="354"/>
      <c r="E39" s="354"/>
      <c r="F39" s="354"/>
      <c r="G39" s="354">
        <v>3</v>
      </c>
      <c r="H39" s="354">
        <v>12</v>
      </c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2</v>
      </c>
      <c r="D40" s="354"/>
      <c r="E40" s="354"/>
      <c r="F40" s="354"/>
      <c r="G40" s="354">
        <v>2</v>
      </c>
      <c r="H40" s="354"/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3669</v>
      </c>
      <c r="D43" s="366"/>
      <c r="E43" s="366"/>
      <c r="F43" s="366"/>
      <c r="G43" s="366">
        <v>54</v>
      </c>
      <c r="H43" s="366">
        <v>12</v>
      </c>
      <c r="I43" s="366"/>
      <c r="J43" s="357">
        <v>112</v>
      </c>
      <c r="K43" s="357">
        <v>3491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19</v>
      </c>
      <c r="D47" s="366"/>
      <c r="E47" s="366"/>
      <c r="F47" s="366"/>
      <c r="G47" s="366">
        <v>18</v>
      </c>
      <c r="H47" s="366"/>
      <c r="I47" s="366"/>
      <c r="J47" s="366">
        <v>1</v>
      </c>
      <c r="K47" s="366"/>
    </row>
    <row r="48" spans="1:11" ht="15" thickBot="1">
      <c r="A48" s="299" t="s">
        <v>47</v>
      </c>
      <c r="B48" s="298">
        <v>122</v>
      </c>
      <c r="C48" s="357"/>
      <c r="D48" s="366"/>
      <c r="E48" s="366"/>
      <c r="F48" s="366"/>
      <c r="G48" s="266"/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89"/>
      <c r="D49" s="498"/>
      <c r="E49" s="498"/>
      <c r="F49" s="498"/>
      <c r="G49" s="494"/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5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/>
      <c r="D51" s="366"/>
      <c r="E51" s="366"/>
      <c r="F51" s="366"/>
      <c r="G51" s="2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/>
      <c r="D54" s="366"/>
      <c r="E54" s="366"/>
      <c r="F54" s="366"/>
      <c r="G54" s="366"/>
      <c r="H54" s="366"/>
      <c r="I54" s="366"/>
      <c r="J54" s="366"/>
      <c r="K54" s="366"/>
    </row>
    <row r="55" spans="1:11" ht="15.75" customHeight="1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347</v>
      </c>
      <c r="D56" s="366"/>
      <c r="E56" s="366"/>
      <c r="F56" s="366"/>
      <c r="G56" s="366">
        <v>335</v>
      </c>
      <c r="H56" s="366">
        <v>12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41</v>
      </c>
      <c r="D58" s="366"/>
      <c r="E58" s="366"/>
      <c r="F58" s="366"/>
      <c r="G58" s="366">
        <v>29</v>
      </c>
      <c r="H58" s="366">
        <v>12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/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/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347</v>
      </c>
      <c r="D61" s="366"/>
      <c r="E61" s="366"/>
      <c r="F61" s="366"/>
      <c r="G61" s="366">
        <v>335</v>
      </c>
      <c r="H61" s="366">
        <v>12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23</v>
      </c>
      <c r="D65" s="366"/>
      <c r="E65" s="366"/>
      <c r="F65" s="366"/>
      <c r="G65" s="366">
        <v>23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4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5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23</v>
      </c>
      <c r="D69" s="366"/>
      <c r="E69" s="366"/>
      <c r="F69" s="366"/>
      <c r="G69" s="366">
        <v>23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61</v>
      </c>
      <c r="D70" s="366"/>
      <c r="E70" s="366"/>
      <c r="F70" s="366"/>
      <c r="G70" s="366">
        <v>61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1</v>
      </c>
      <c r="D71" s="366"/>
      <c r="E71" s="366"/>
      <c r="F71" s="366"/>
      <c r="G71" s="366">
        <v>1</v>
      </c>
      <c r="H71" s="366"/>
      <c r="I71" s="366"/>
      <c r="J71" s="366"/>
      <c r="K71" s="366"/>
    </row>
    <row r="72" spans="1:11" ht="15" customHeight="1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.75" customHeight="1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126060.29999999999</v>
      </c>
      <c r="D74" s="366"/>
      <c r="E74" s="366"/>
      <c r="F74" s="366"/>
      <c r="G74" s="366">
        <v>65972.7</v>
      </c>
      <c r="H74" s="366">
        <v>1349.3</v>
      </c>
      <c r="I74" s="366"/>
      <c r="J74" s="366">
        <v>17791</v>
      </c>
      <c r="K74" s="366">
        <v>40947.299999999996</v>
      </c>
      <c r="L74" s="40">
        <f>SUM(D74:I74)</f>
        <v>67322</v>
      </c>
    </row>
    <row r="75" spans="1:12" ht="53.25" thickBot="1">
      <c r="A75" s="299" t="s">
        <v>286</v>
      </c>
      <c r="B75" s="298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56615.6</v>
      </c>
    </row>
    <row r="76" spans="1:11" ht="53.25" thickBot="1">
      <c r="A76" s="299" t="s">
        <v>287</v>
      </c>
      <c r="B76" s="298">
        <v>303</v>
      </c>
      <c r="C76" s="445">
        <f t="shared" si="2"/>
        <v>19348.199999999997</v>
      </c>
      <c r="D76" s="366"/>
      <c r="E76" s="366"/>
      <c r="F76" s="366"/>
      <c r="G76" s="366">
        <v>17998.899999999998</v>
      </c>
      <c r="H76" s="366">
        <v>1349.3</v>
      </c>
      <c r="I76" s="366"/>
      <c r="J76" s="366"/>
      <c r="K76" s="366"/>
    </row>
    <row r="77" spans="1:11" ht="53.25" thickBot="1">
      <c r="A77" s="306" t="s">
        <v>416</v>
      </c>
      <c r="B77" s="307" t="s">
        <v>397</v>
      </c>
      <c r="C77" s="445">
        <f t="shared" si="2"/>
        <v>2311.1</v>
      </c>
      <c r="D77" s="354"/>
      <c r="E77" s="354"/>
      <c r="F77" s="354"/>
      <c r="G77" s="354">
        <v>961.8</v>
      </c>
      <c r="H77" s="354">
        <v>1349.3</v>
      </c>
      <c r="I77" s="354"/>
      <c r="J77" s="354"/>
      <c r="K77" s="354"/>
    </row>
    <row r="78" spans="1:11" ht="66" thickBot="1">
      <c r="A78" s="306" t="s">
        <v>417</v>
      </c>
      <c r="B78" s="307" t="s">
        <v>399</v>
      </c>
      <c r="C78" s="445">
        <f t="shared" si="2"/>
        <v>3906.5</v>
      </c>
      <c r="D78" s="354"/>
      <c r="E78" s="354"/>
      <c r="F78" s="354"/>
      <c r="G78" s="354">
        <v>2557.2</v>
      </c>
      <c r="H78" s="354">
        <v>1349.3</v>
      </c>
      <c r="I78" s="354"/>
      <c r="J78" s="354"/>
      <c r="K78" s="354"/>
    </row>
    <row r="79" spans="1:12" ht="66" thickBot="1">
      <c r="A79" s="299" t="s">
        <v>288</v>
      </c>
      <c r="B79" s="298">
        <v>304</v>
      </c>
      <c r="C79" s="445">
        <f t="shared" si="2"/>
        <v>1348</v>
      </c>
      <c r="D79" s="366"/>
      <c r="E79" s="366"/>
      <c r="F79" s="366"/>
      <c r="G79" s="366">
        <v>1348</v>
      </c>
      <c r="H79" s="366"/>
      <c r="I79" s="366"/>
      <c r="J79" s="366"/>
      <c r="K79" s="366"/>
      <c r="L79" s="40">
        <f>C76-C79</f>
        <v>18000.199999999997</v>
      </c>
    </row>
    <row r="80" spans="1:11" ht="66" thickBot="1">
      <c r="A80" s="306" t="s">
        <v>418</v>
      </c>
      <c r="B80" s="307" t="s">
        <v>401</v>
      </c>
      <c r="C80" s="445">
        <f t="shared" si="2"/>
        <v>1348</v>
      </c>
      <c r="D80" s="354"/>
      <c r="E80" s="354"/>
      <c r="F80" s="354"/>
      <c r="G80" s="354">
        <v>1348</v>
      </c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445">
        <f t="shared" si="2"/>
        <v>130265</v>
      </c>
      <c r="D85" s="354"/>
      <c r="E85" s="354"/>
      <c r="F85" s="354"/>
      <c r="G85" s="354">
        <v>70177.40000000001</v>
      </c>
      <c r="H85" s="354">
        <v>1349.3</v>
      </c>
      <c r="I85" s="354"/>
      <c r="J85" s="354">
        <v>17791</v>
      </c>
      <c r="K85" s="354">
        <v>40947.299999999996</v>
      </c>
    </row>
    <row r="86" spans="1:11" ht="27" thickBot="1">
      <c r="A86" s="306" t="s">
        <v>421</v>
      </c>
      <c r="B86" s="307" t="s">
        <v>405</v>
      </c>
      <c r="C86" s="445">
        <f t="shared" si="2"/>
        <v>4204.7</v>
      </c>
      <c r="D86" s="354"/>
      <c r="E86" s="354"/>
      <c r="F86" s="354"/>
      <c r="G86" s="354">
        <v>4204.7</v>
      </c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445">
        <f t="shared" si="2"/>
        <v>115353.9</v>
      </c>
      <c r="D87" s="366"/>
      <c r="E87" s="366"/>
      <c r="F87" s="366"/>
      <c r="G87" s="366">
        <v>55338.7</v>
      </c>
      <c r="H87" s="366">
        <v>1276.9</v>
      </c>
      <c r="I87" s="366"/>
      <c r="J87" s="366">
        <v>17791</v>
      </c>
      <c r="K87" s="366">
        <v>40947.299999999996</v>
      </c>
    </row>
    <row r="88" spans="1:11" ht="53.25" thickBot="1">
      <c r="A88" s="299" t="s">
        <v>293</v>
      </c>
      <c r="B88" s="298">
        <v>310</v>
      </c>
      <c r="C88" s="445">
        <f t="shared" si="2"/>
        <v>17863.100000000002</v>
      </c>
      <c r="D88" s="366"/>
      <c r="E88" s="366"/>
      <c r="F88" s="366"/>
      <c r="G88" s="366">
        <v>16586.2</v>
      </c>
      <c r="H88" s="366">
        <v>1276.9</v>
      </c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2"/>
        <v>2238.7</v>
      </c>
      <c r="D89" s="354"/>
      <c r="E89" s="354"/>
      <c r="F89" s="354"/>
      <c r="G89" s="354">
        <v>961.8</v>
      </c>
      <c r="H89" s="354">
        <v>1276.9</v>
      </c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2"/>
        <v>3834.1</v>
      </c>
      <c r="D90" s="354"/>
      <c r="E90" s="354"/>
      <c r="F90" s="354"/>
      <c r="G90" s="354">
        <v>2557.2</v>
      </c>
      <c r="H90" s="354">
        <v>1276.9</v>
      </c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2"/>
        <v>115353.9</v>
      </c>
      <c r="D93" s="366"/>
      <c r="E93" s="366"/>
      <c r="F93" s="366"/>
      <c r="G93" s="366">
        <v>55338.7</v>
      </c>
      <c r="H93" s="366">
        <v>1276.9</v>
      </c>
      <c r="I93" s="366"/>
      <c r="J93" s="366">
        <v>17791</v>
      </c>
      <c r="K93" s="366">
        <v>40947.299999999996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>
        <f t="shared" si="2"/>
        <v>-78.5</v>
      </c>
      <c r="D97" s="366"/>
      <c r="E97" s="366"/>
      <c r="F97" s="366"/>
      <c r="G97" s="366">
        <v>101.80000000000001</v>
      </c>
      <c r="H97" s="366"/>
      <c r="I97" s="366"/>
      <c r="J97" s="366">
        <v>-180.3</v>
      </c>
      <c r="K97" s="366"/>
    </row>
    <row r="98" spans="1:11" ht="27" thickBot="1">
      <c r="A98" s="299" t="s">
        <v>298</v>
      </c>
      <c r="B98" s="298">
        <v>322</v>
      </c>
      <c r="C98" s="357">
        <f t="shared" si="2"/>
        <v>0</v>
      </c>
      <c r="D98" s="366"/>
      <c r="E98" s="366"/>
      <c r="F98" s="366"/>
      <c r="G98" s="266"/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89"/>
      <c r="D99" s="498"/>
      <c r="E99" s="498"/>
      <c r="F99" s="498"/>
      <c r="G99" s="494"/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5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299" t="s">
        <v>301</v>
      </c>
      <c r="B106" s="298" t="s">
        <v>232</v>
      </c>
      <c r="C106" s="357">
        <f>SUM(D106:K106)</f>
        <v>59</v>
      </c>
      <c r="D106" s="300"/>
      <c r="E106" s="300"/>
      <c r="F106" s="300"/>
      <c r="G106" s="300">
        <v>47</v>
      </c>
      <c r="H106" s="300">
        <v>12</v>
      </c>
      <c r="I106" s="300"/>
      <c r="J106" s="298"/>
      <c r="K106" s="298"/>
    </row>
    <row r="107" spans="1:11" ht="79.5" thickBot="1">
      <c r="A107" s="299" t="s">
        <v>302</v>
      </c>
      <c r="B107" s="298" t="s">
        <v>233</v>
      </c>
      <c r="C107" s="357">
        <f>SUM(D107:K107)</f>
        <v>19</v>
      </c>
      <c r="D107" s="300"/>
      <c r="E107" s="300"/>
      <c r="F107" s="300"/>
      <c r="G107" s="300">
        <v>7</v>
      </c>
      <c r="H107" s="300">
        <v>12</v>
      </c>
      <c r="I107" s="300"/>
      <c r="J107" s="298"/>
      <c r="K107" s="298"/>
    </row>
    <row r="108" spans="1:11" ht="53.25" thickBot="1">
      <c r="A108" s="299" t="s">
        <v>303</v>
      </c>
      <c r="B108" s="298" t="s">
        <v>234</v>
      </c>
      <c r="C108" s="357">
        <f>SUM(D108:K108)</f>
        <v>56</v>
      </c>
      <c r="D108" s="300"/>
      <c r="E108" s="300"/>
      <c r="F108" s="300"/>
      <c r="G108" s="300">
        <v>44</v>
      </c>
      <c r="H108" s="300">
        <v>12</v>
      </c>
      <c r="I108" s="300"/>
      <c r="J108" s="298"/>
      <c r="K108" s="298"/>
    </row>
    <row r="109" spans="1:11" ht="93" thickBot="1">
      <c r="A109" s="299" t="s">
        <v>304</v>
      </c>
      <c r="B109" s="298" t="s">
        <v>235</v>
      </c>
      <c r="C109" s="357">
        <f>SUM(D109:K109)</f>
        <v>16</v>
      </c>
      <c r="D109" s="300"/>
      <c r="E109" s="300"/>
      <c r="F109" s="300"/>
      <c r="G109" s="300">
        <v>4</v>
      </c>
      <c r="H109" s="300">
        <v>12</v>
      </c>
      <c r="I109" s="300"/>
      <c r="J109" s="298"/>
      <c r="K109" s="298"/>
    </row>
    <row r="110" spans="1:11" ht="15.75" customHeight="1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299" t="s">
        <v>306</v>
      </c>
      <c r="B111" s="298" t="s">
        <v>236</v>
      </c>
      <c r="C111" s="357">
        <f>SUM(D111:K111)</f>
        <v>307</v>
      </c>
      <c r="D111" s="300"/>
      <c r="E111" s="300"/>
      <c r="F111" s="300"/>
      <c r="G111" s="300">
        <v>295</v>
      </c>
      <c r="H111" s="300">
        <v>12</v>
      </c>
      <c r="I111" s="300"/>
      <c r="J111" s="298"/>
      <c r="K111" s="298"/>
    </row>
    <row r="112" spans="1:11" ht="39.75" thickBot="1">
      <c r="A112" s="299" t="s">
        <v>99</v>
      </c>
      <c r="B112" s="298" t="s">
        <v>237</v>
      </c>
      <c r="C112" s="357">
        <f>SUM(D112:K112)</f>
        <v>12</v>
      </c>
      <c r="D112" s="300"/>
      <c r="E112" s="300"/>
      <c r="F112" s="300"/>
      <c r="G112" s="300">
        <v>12</v>
      </c>
      <c r="H112" s="300"/>
      <c r="I112" s="300"/>
      <c r="J112" s="298"/>
      <c r="K112" s="298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00"/>
      <c r="E113" s="300"/>
      <c r="F113" s="300"/>
      <c r="G113" s="300"/>
      <c r="H113" s="300"/>
      <c r="I113" s="300"/>
      <c r="J113" s="298"/>
      <c r="K113" s="298"/>
    </row>
    <row r="114" spans="1:11" ht="15" customHeight="1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.75" customHeight="1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299" t="s">
        <v>103</v>
      </c>
      <c r="B116" s="298" t="s">
        <v>239</v>
      </c>
      <c r="C116" s="222"/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222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35259.3</v>
      </c>
      <c r="D118" s="300"/>
      <c r="E118" s="300"/>
      <c r="F118" s="300"/>
      <c r="G118" s="300">
        <v>33910</v>
      </c>
      <c r="H118" s="300">
        <v>1349.3</v>
      </c>
      <c r="I118" s="300"/>
      <c r="J118" s="298"/>
      <c r="K118" s="298"/>
    </row>
    <row r="119" spans="1:11" ht="66" thickBot="1">
      <c r="A119" s="299" t="s">
        <v>311</v>
      </c>
      <c r="B119" s="298" t="s">
        <v>242</v>
      </c>
      <c r="C119" s="357">
        <f t="shared" si="3"/>
        <v>3168.3999999999996</v>
      </c>
      <c r="D119" s="300"/>
      <c r="E119" s="300"/>
      <c r="F119" s="300"/>
      <c r="G119" s="300">
        <v>1819.1</v>
      </c>
      <c r="H119" s="300">
        <v>1349.3</v>
      </c>
      <c r="I119" s="300"/>
      <c r="J119" s="298"/>
      <c r="K119" s="298"/>
    </row>
    <row r="120" spans="1:11" ht="53.25" thickBot="1">
      <c r="A120" s="299" t="s">
        <v>312</v>
      </c>
      <c r="B120" s="298" t="s">
        <v>243</v>
      </c>
      <c r="C120" s="357">
        <f t="shared" si="3"/>
        <v>25429.6</v>
      </c>
      <c r="D120" s="300"/>
      <c r="E120" s="300"/>
      <c r="F120" s="300"/>
      <c r="G120" s="300">
        <v>25429.6</v>
      </c>
      <c r="H120" s="300"/>
      <c r="I120" s="300"/>
      <c r="J120" s="298"/>
      <c r="K120" s="298"/>
    </row>
    <row r="121" spans="1:11" ht="14.25">
      <c r="A121" s="304" t="s">
        <v>313</v>
      </c>
      <c r="B121" s="502" t="s">
        <v>244</v>
      </c>
      <c r="C121" s="489">
        <f t="shared" si="3"/>
        <v>25429.6</v>
      </c>
      <c r="D121" s="498"/>
      <c r="E121" s="498"/>
      <c r="F121" s="498"/>
      <c r="G121" s="498">
        <v>25429.6</v>
      </c>
      <c r="H121" s="498"/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00"/>
      <c r="E123" s="300"/>
      <c r="F123" s="300"/>
      <c r="G123" s="300"/>
      <c r="H123" s="300"/>
      <c r="I123" s="300"/>
      <c r="J123" s="298"/>
      <c r="K123" s="298"/>
    </row>
    <row r="124" spans="1:11" ht="79.5" thickBot="1">
      <c r="A124" s="299" t="s">
        <v>314</v>
      </c>
      <c r="B124" s="298" t="s">
        <v>246</v>
      </c>
      <c r="C124" s="357">
        <f t="shared" si="3"/>
        <v>2882</v>
      </c>
      <c r="D124" s="300"/>
      <c r="E124" s="300"/>
      <c r="F124" s="300"/>
      <c r="G124" s="300">
        <v>1605.1</v>
      </c>
      <c r="H124" s="300">
        <v>1276.9</v>
      </c>
      <c r="I124" s="300"/>
      <c r="J124" s="298"/>
      <c r="K124" s="298"/>
    </row>
    <row r="125" spans="1:11" ht="79.5" thickBot="1">
      <c r="A125" s="302" t="s">
        <v>315</v>
      </c>
      <c r="B125" s="305" t="s">
        <v>247</v>
      </c>
      <c r="C125" s="82">
        <v>1044.2</v>
      </c>
      <c r="D125" s="305"/>
      <c r="E125" s="305"/>
      <c r="F125" s="305"/>
      <c r="G125" s="298"/>
      <c r="H125" s="305"/>
      <c r="I125" s="305"/>
      <c r="J125" s="305"/>
      <c r="K125" s="305"/>
    </row>
    <row r="126" ht="15">
      <c r="A126" s="56"/>
    </row>
    <row r="127" spans="1:5" ht="15">
      <c r="A127" s="524" t="s">
        <v>113</v>
      </c>
      <c r="B127" s="43"/>
      <c r="C127" s="25"/>
      <c r="D127" s="43"/>
      <c r="E127" s="25"/>
    </row>
    <row r="128" spans="1:7" ht="14.25">
      <c r="A128" s="524"/>
      <c r="B128" s="527" t="s">
        <v>190</v>
      </c>
      <c r="C128" s="619"/>
      <c r="D128" s="619"/>
      <c r="E128" s="527" t="s">
        <v>476</v>
      </c>
      <c r="F128" s="619"/>
      <c r="G128" s="619"/>
    </row>
    <row r="129" spans="1:7" ht="15">
      <c r="A129" s="43"/>
      <c r="B129" s="521" t="s">
        <v>114</v>
      </c>
      <c r="C129" s="620"/>
      <c r="D129" s="521"/>
      <c r="E129" s="521" t="s">
        <v>115</v>
      </c>
      <c r="F129" s="487"/>
      <c r="G129" s="487"/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191</v>
      </c>
    </row>
    <row r="135" ht="15">
      <c r="A135" s="41" t="s">
        <v>192</v>
      </c>
    </row>
    <row r="136" ht="30.75">
      <c r="A136" s="41" t="s">
        <v>193</v>
      </c>
    </row>
    <row r="138" ht="15">
      <c r="A138" s="56"/>
    </row>
  </sheetData>
  <sheetProtection/>
  <mergeCells count="104">
    <mergeCell ref="H94:H95"/>
    <mergeCell ref="J94:J95"/>
    <mergeCell ref="B129:D129"/>
    <mergeCell ref="E129:G129"/>
    <mergeCell ref="B99:B100"/>
    <mergeCell ref="A104:K104"/>
    <mergeCell ref="A114:K114"/>
    <mergeCell ref="A115:K115"/>
    <mergeCell ref="B121:B122"/>
    <mergeCell ref="K94:K95"/>
    <mergeCell ref="J49:J50"/>
    <mergeCell ref="D94:D95"/>
    <mergeCell ref="E94:E95"/>
    <mergeCell ref="F94:F95"/>
    <mergeCell ref="G94:G95"/>
    <mergeCell ref="A127:A128"/>
    <mergeCell ref="B128:D128"/>
    <mergeCell ref="E128:G128"/>
    <mergeCell ref="A105:K105"/>
    <mergeCell ref="A110:K110"/>
    <mergeCell ref="I99:I100"/>
    <mergeCell ref="J99:J100"/>
    <mergeCell ref="K99:K100"/>
    <mergeCell ref="D99:D100"/>
    <mergeCell ref="E99:E100"/>
    <mergeCell ref="F99:F100"/>
    <mergeCell ref="G99:G100"/>
    <mergeCell ref="H99:H100"/>
    <mergeCell ref="I94:I95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H66:H67"/>
    <mergeCell ref="A55:K55"/>
    <mergeCell ref="B62:B63"/>
    <mergeCell ref="D62:D63"/>
    <mergeCell ref="E62:E63"/>
    <mergeCell ref="F62:F63"/>
    <mergeCell ref="G62:G63"/>
    <mergeCell ref="H62:H63"/>
    <mergeCell ref="I62:I63"/>
    <mergeCell ref="A22:K22"/>
    <mergeCell ref="J62:J63"/>
    <mergeCell ref="K62:K63"/>
    <mergeCell ref="H44:H45"/>
    <mergeCell ref="I44:I45"/>
    <mergeCell ref="J44:J45"/>
    <mergeCell ref="K44:K45"/>
    <mergeCell ref="G49:G50"/>
    <mergeCell ref="H49:H50"/>
    <mergeCell ref="I49:I50"/>
    <mergeCell ref="A16:K16"/>
    <mergeCell ref="B49:B50"/>
    <mergeCell ref="D49:D50"/>
    <mergeCell ref="E49:E50"/>
    <mergeCell ref="F49:F50"/>
    <mergeCell ref="K49:K50"/>
    <mergeCell ref="H18:H19"/>
    <mergeCell ref="I18:I19"/>
    <mergeCell ref="J18:K18"/>
    <mergeCell ref="A17:A19"/>
    <mergeCell ref="A1:K1"/>
    <mergeCell ref="A2:K2"/>
    <mergeCell ref="A3:K3"/>
    <mergeCell ref="A5:K5"/>
    <mergeCell ref="A6:K6"/>
    <mergeCell ref="G18:G19"/>
    <mergeCell ref="A8:K8"/>
    <mergeCell ref="A9:K9"/>
    <mergeCell ref="B12:J12"/>
    <mergeCell ref="A7:K7"/>
    <mergeCell ref="B17:B19"/>
    <mergeCell ref="D17:K17"/>
    <mergeCell ref="D18:F18"/>
    <mergeCell ref="A21:K21"/>
    <mergeCell ref="B14:I14"/>
    <mergeCell ref="B44:B45"/>
    <mergeCell ref="D44:D45"/>
    <mergeCell ref="E44:E45"/>
    <mergeCell ref="F44:F45"/>
    <mergeCell ref="G44:G45"/>
    <mergeCell ref="C94:C95"/>
    <mergeCell ref="F66:F67"/>
    <mergeCell ref="G66:G67"/>
    <mergeCell ref="C99:C100"/>
    <mergeCell ref="C44:C45"/>
    <mergeCell ref="C49:C50"/>
    <mergeCell ref="C62:C63"/>
    <mergeCell ref="C66:C67"/>
    <mergeCell ref="C121:C122"/>
    <mergeCell ref="J121:J122"/>
    <mergeCell ref="K121:K122"/>
    <mergeCell ref="D121:D122"/>
    <mergeCell ref="E121:E122"/>
    <mergeCell ref="F121:F122"/>
    <mergeCell ref="G121:G122"/>
    <mergeCell ref="H121:H122"/>
    <mergeCell ref="I121:I122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8"/>
  <sheetViews>
    <sheetView view="pageBreakPreview" zoomScale="70" zoomScaleNormal="80" zoomScaleSheetLayoutView="70" zoomScalePageLayoutView="0" workbookViewId="0" topLeftCell="A53">
      <selection activeCell="C74" sqref="C74:C9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55" t="s">
        <v>194</v>
      </c>
      <c r="C12" s="555"/>
      <c r="D12" s="555"/>
      <c r="E12" s="555"/>
      <c r="F12" s="555"/>
      <c r="G12" s="555"/>
      <c r="H12" s="555"/>
      <c r="I12" s="555"/>
      <c r="J12" s="555"/>
      <c r="K12" s="63"/>
    </row>
    <row r="13" spans="1:11" ht="15">
      <c r="A13" s="43"/>
      <c r="B13" s="44"/>
      <c r="K13" s="63"/>
    </row>
    <row r="14" spans="1:11" ht="31.5" customHeight="1">
      <c r="A14" s="43" t="s">
        <v>10</v>
      </c>
      <c r="B14" s="555" t="s">
        <v>424</v>
      </c>
      <c r="C14" s="555"/>
      <c r="D14" s="555"/>
      <c r="E14" s="555"/>
      <c r="F14" s="555"/>
      <c r="G14" s="555"/>
      <c r="H14" s="555"/>
      <c r="I14" s="555"/>
      <c r="J14" s="555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626"/>
      <c r="D22" s="626"/>
      <c r="E22" s="626"/>
      <c r="F22" s="626"/>
      <c r="G22" s="626"/>
      <c r="H22" s="626"/>
      <c r="I22" s="626"/>
      <c r="J22" s="626"/>
      <c r="K22" s="627"/>
    </row>
    <row r="23" spans="1:12" ht="53.25" thickBot="1">
      <c r="A23" s="355" t="s">
        <v>29</v>
      </c>
      <c r="B23" s="414">
        <v>101</v>
      </c>
      <c r="C23" s="361">
        <f>SUM(D23:K23)</f>
        <v>2560</v>
      </c>
      <c r="D23" s="361">
        <v>1</v>
      </c>
      <c r="E23" s="361">
        <v>1</v>
      </c>
      <c r="F23" s="361"/>
      <c r="G23" s="361">
        <v>86</v>
      </c>
      <c r="H23" s="361">
        <v>36</v>
      </c>
      <c r="I23" s="361"/>
      <c r="J23" s="416">
        <v>307</v>
      </c>
      <c r="K23" s="416">
        <v>2129</v>
      </c>
      <c r="L23" s="40">
        <f>SUM(D23:I23)</f>
        <v>124</v>
      </c>
    </row>
    <row r="24" spans="1:11" ht="39.75" thickBot="1">
      <c r="A24" s="345" t="s">
        <v>263</v>
      </c>
      <c r="B24" s="381">
        <v>102</v>
      </c>
      <c r="C24" s="361">
        <f aca="true" t="shared" si="0" ref="C24:C48">SUM(D24:K24)</f>
        <v>0</v>
      </c>
      <c r="D24" s="416"/>
      <c r="E24" s="416"/>
      <c r="F24" s="416"/>
      <c r="G24" s="416"/>
      <c r="H24" s="416"/>
      <c r="I24" s="416"/>
      <c r="J24" s="416"/>
      <c r="K24" s="416"/>
    </row>
    <row r="25" spans="1:11" ht="39.75" thickBot="1">
      <c r="A25" s="345" t="s">
        <v>264</v>
      </c>
      <c r="B25" s="381">
        <v>103</v>
      </c>
      <c r="C25" s="361">
        <f t="shared" si="0"/>
        <v>43</v>
      </c>
      <c r="D25" s="416"/>
      <c r="E25" s="416">
        <v>1</v>
      </c>
      <c r="F25" s="416"/>
      <c r="G25" s="416">
        <v>22</v>
      </c>
      <c r="H25" s="416">
        <v>20</v>
      </c>
      <c r="I25" s="416"/>
      <c r="J25" s="416"/>
      <c r="K25" s="416"/>
    </row>
    <row r="26" spans="1:11" ht="53.25" thickBot="1">
      <c r="A26" s="352" t="s">
        <v>410</v>
      </c>
      <c r="B26" s="415" t="s">
        <v>383</v>
      </c>
      <c r="C26" s="361">
        <f t="shared" si="0"/>
        <v>37</v>
      </c>
      <c r="D26" s="417"/>
      <c r="E26" s="417">
        <v>1</v>
      </c>
      <c r="F26" s="417"/>
      <c r="G26" s="417">
        <v>16</v>
      </c>
      <c r="H26" s="417">
        <v>20</v>
      </c>
      <c r="I26" s="417"/>
      <c r="J26" s="417"/>
      <c r="K26" s="417"/>
    </row>
    <row r="27" spans="1:11" ht="53.25" thickBot="1">
      <c r="A27" s="352" t="s">
        <v>411</v>
      </c>
      <c r="B27" s="415" t="s">
        <v>385</v>
      </c>
      <c r="C27" s="361">
        <f t="shared" si="0"/>
        <v>6</v>
      </c>
      <c r="D27" s="417"/>
      <c r="E27" s="417"/>
      <c r="F27" s="417"/>
      <c r="G27" s="417">
        <v>6</v>
      </c>
      <c r="H27" s="417"/>
      <c r="I27" s="417"/>
      <c r="J27" s="417"/>
      <c r="K27" s="417"/>
    </row>
    <row r="28" spans="1:11" ht="53.25" thickBot="1">
      <c r="A28" s="345" t="s">
        <v>265</v>
      </c>
      <c r="B28" s="381">
        <v>104</v>
      </c>
      <c r="C28" s="361">
        <f t="shared" si="0"/>
        <v>2</v>
      </c>
      <c r="D28" s="416"/>
      <c r="E28" s="416"/>
      <c r="F28" s="416"/>
      <c r="G28" s="416">
        <v>2</v>
      </c>
      <c r="H28" s="416"/>
      <c r="I28" s="416"/>
      <c r="J28" s="416"/>
      <c r="K28" s="416"/>
    </row>
    <row r="29" spans="1:11" ht="66" thickBot="1">
      <c r="A29" s="352" t="s">
        <v>412</v>
      </c>
      <c r="B29" s="415" t="s">
        <v>387</v>
      </c>
      <c r="C29" s="361">
        <f t="shared" si="0"/>
        <v>2</v>
      </c>
      <c r="D29" s="417"/>
      <c r="E29" s="417"/>
      <c r="F29" s="417"/>
      <c r="G29" s="417">
        <v>2</v>
      </c>
      <c r="H29" s="417"/>
      <c r="I29" s="417"/>
      <c r="J29" s="417"/>
      <c r="K29" s="417"/>
    </row>
    <row r="30" spans="1:11" ht="79.5" thickBot="1">
      <c r="A30" s="355" t="s">
        <v>413</v>
      </c>
      <c r="B30" s="414">
        <v>105</v>
      </c>
      <c r="C30" s="361">
        <f t="shared" si="0"/>
        <v>0</v>
      </c>
      <c r="D30" s="361"/>
      <c r="E30" s="361"/>
      <c r="F30" s="361"/>
      <c r="G30" s="361"/>
      <c r="H30" s="361"/>
      <c r="I30" s="361"/>
      <c r="J30" s="361"/>
      <c r="K30" s="361"/>
    </row>
    <row r="31" spans="1:11" ht="53.25" customHeight="1" thickBot="1">
      <c r="A31" s="345" t="s">
        <v>34</v>
      </c>
      <c r="B31" s="381">
        <v>106</v>
      </c>
      <c r="C31" s="361">
        <f t="shared" si="0"/>
        <v>0</v>
      </c>
      <c r="D31" s="416"/>
      <c r="E31" s="416"/>
      <c r="F31" s="416"/>
      <c r="G31" s="416"/>
      <c r="H31" s="416"/>
      <c r="I31" s="416"/>
      <c r="J31" s="416"/>
      <c r="K31" s="416"/>
    </row>
    <row r="32" spans="1:11" ht="27" thickBot="1">
      <c r="A32" s="345" t="s">
        <v>267</v>
      </c>
      <c r="B32" s="381">
        <v>107</v>
      </c>
      <c r="C32" s="361">
        <f t="shared" si="0"/>
        <v>1</v>
      </c>
      <c r="D32" s="416"/>
      <c r="E32" s="416"/>
      <c r="F32" s="416"/>
      <c r="G32" s="416">
        <v>1</v>
      </c>
      <c r="H32" s="416"/>
      <c r="I32" s="416"/>
      <c r="J32" s="416"/>
      <c r="K32" s="416"/>
    </row>
    <row r="33" spans="1:11" ht="27" thickBot="1">
      <c r="A33" s="345" t="s">
        <v>268</v>
      </c>
      <c r="B33" s="381">
        <v>108</v>
      </c>
      <c r="C33" s="361">
        <f t="shared" si="0"/>
        <v>1</v>
      </c>
      <c r="D33" s="416"/>
      <c r="E33" s="416"/>
      <c r="F33" s="416"/>
      <c r="G33" s="416">
        <v>1</v>
      </c>
      <c r="H33" s="416"/>
      <c r="I33" s="416"/>
      <c r="J33" s="416"/>
      <c r="K33" s="416"/>
    </row>
    <row r="34" spans="1:11" ht="39.75" thickBot="1">
      <c r="A34" s="345" t="s">
        <v>269</v>
      </c>
      <c r="B34" s="381">
        <v>109</v>
      </c>
      <c r="C34" s="361">
        <f t="shared" si="0"/>
        <v>0</v>
      </c>
      <c r="D34" s="416"/>
      <c r="E34" s="416"/>
      <c r="F34" s="416"/>
      <c r="G34" s="416"/>
      <c r="H34" s="416"/>
      <c r="I34" s="416"/>
      <c r="J34" s="416"/>
      <c r="K34" s="416"/>
    </row>
    <row r="35" spans="1:11" ht="53.25" thickBot="1">
      <c r="A35" s="358" t="s">
        <v>388</v>
      </c>
      <c r="B35" s="415" t="s">
        <v>389</v>
      </c>
      <c r="C35" s="361">
        <f t="shared" si="0"/>
        <v>2560</v>
      </c>
      <c r="D35" s="417">
        <v>1</v>
      </c>
      <c r="E35" s="417">
        <v>1</v>
      </c>
      <c r="F35" s="417"/>
      <c r="G35" s="417">
        <v>86</v>
      </c>
      <c r="H35" s="417">
        <v>36</v>
      </c>
      <c r="I35" s="417"/>
      <c r="J35" s="417">
        <v>307</v>
      </c>
      <c r="K35" s="417">
        <v>2129</v>
      </c>
    </row>
    <row r="36" spans="1:11" ht="53.25" thickBot="1">
      <c r="A36" s="358" t="s">
        <v>390</v>
      </c>
      <c r="B36" s="415" t="s">
        <v>391</v>
      </c>
      <c r="C36" s="361">
        <f t="shared" si="0"/>
        <v>0</v>
      </c>
      <c r="D36" s="417"/>
      <c r="E36" s="417"/>
      <c r="F36" s="417"/>
      <c r="G36" s="417"/>
      <c r="H36" s="417"/>
      <c r="I36" s="417"/>
      <c r="J36" s="417"/>
      <c r="K36" s="417"/>
    </row>
    <row r="37" spans="1:11" ht="27" thickBot="1">
      <c r="A37" s="345" t="s">
        <v>270</v>
      </c>
      <c r="B37" s="381">
        <v>110</v>
      </c>
      <c r="C37" s="361">
        <f t="shared" si="0"/>
        <v>2558</v>
      </c>
      <c r="D37" s="416">
        <v>1</v>
      </c>
      <c r="E37" s="416">
        <v>1</v>
      </c>
      <c r="F37" s="416"/>
      <c r="G37" s="416">
        <v>84</v>
      </c>
      <c r="H37" s="416">
        <v>36</v>
      </c>
      <c r="I37" s="416"/>
      <c r="J37" s="416">
        <v>307</v>
      </c>
      <c r="K37" s="416">
        <v>2129</v>
      </c>
    </row>
    <row r="38" spans="1:11" ht="53.25" thickBot="1">
      <c r="A38" s="345" t="s">
        <v>271</v>
      </c>
      <c r="B38" s="381">
        <v>111</v>
      </c>
      <c r="C38" s="361">
        <f t="shared" si="0"/>
        <v>39</v>
      </c>
      <c r="D38" s="416"/>
      <c r="E38" s="416">
        <v>1</v>
      </c>
      <c r="F38" s="416"/>
      <c r="G38" s="416">
        <v>18</v>
      </c>
      <c r="H38" s="416">
        <v>20</v>
      </c>
      <c r="I38" s="416"/>
      <c r="J38" s="416"/>
      <c r="K38" s="416"/>
    </row>
    <row r="39" spans="1:11" ht="66" thickBot="1">
      <c r="A39" s="352" t="s">
        <v>414</v>
      </c>
      <c r="B39" s="415" t="s">
        <v>393</v>
      </c>
      <c r="C39" s="361">
        <f t="shared" si="0"/>
        <v>37</v>
      </c>
      <c r="D39" s="417"/>
      <c r="E39" s="417">
        <v>1</v>
      </c>
      <c r="F39" s="417"/>
      <c r="G39" s="417">
        <v>16</v>
      </c>
      <c r="H39" s="417">
        <v>20</v>
      </c>
      <c r="I39" s="417"/>
      <c r="J39" s="417"/>
      <c r="K39" s="417"/>
    </row>
    <row r="40" spans="1:11" ht="66" thickBot="1">
      <c r="A40" s="352" t="s">
        <v>415</v>
      </c>
      <c r="B40" s="415" t="s">
        <v>395</v>
      </c>
      <c r="C40" s="361">
        <f t="shared" si="0"/>
        <v>2</v>
      </c>
      <c r="D40" s="417"/>
      <c r="E40" s="417"/>
      <c r="F40" s="417"/>
      <c r="G40" s="417">
        <v>2</v>
      </c>
      <c r="H40" s="417"/>
      <c r="I40" s="417"/>
      <c r="J40" s="417"/>
      <c r="K40" s="417"/>
    </row>
    <row r="41" spans="1:11" ht="39.75" thickBot="1">
      <c r="A41" s="345" t="s">
        <v>272</v>
      </c>
      <c r="B41" s="381">
        <v>112</v>
      </c>
      <c r="C41" s="361"/>
      <c r="D41" s="416"/>
      <c r="E41" s="416"/>
      <c r="F41" s="416"/>
      <c r="G41" s="416"/>
      <c r="H41" s="416"/>
      <c r="I41" s="416"/>
      <c r="J41" s="416"/>
      <c r="K41" s="416"/>
    </row>
    <row r="42" spans="1:11" ht="39.75" thickBot="1">
      <c r="A42" s="345" t="s">
        <v>273</v>
      </c>
      <c r="B42" s="381">
        <v>113</v>
      </c>
      <c r="C42" s="361"/>
      <c r="D42" s="416"/>
      <c r="E42" s="416"/>
      <c r="F42" s="416"/>
      <c r="G42" s="416"/>
      <c r="H42" s="416"/>
      <c r="I42" s="416"/>
      <c r="J42" s="416"/>
      <c r="K42" s="416"/>
    </row>
    <row r="43" spans="1:11" ht="39.75" thickBot="1">
      <c r="A43" s="345" t="s">
        <v>274</v>
      </c>
      <c r="B43" s="381">
        <v>114</v>
      </c>
      <c r="C43" s="361">
        <f>SUM(D43:K43)</f>
        <v>2558</v>
      </c>
      <c r="D43" s="416">
        <v>1</v>
      </c>
      <c r="E43" s="416">
        <v>1</v>
      </c>
      <c r="F43" s="416"/>
      <c r="G43" s="416">
        <v>84</v>
      </c>
      <c r="H43" s="416">
        <v>36</v>
      </c>
      <c r="I43" s="416"/>
      <c r="J43" s="416">
        <v>307</v>
      </c>
      <c r="K43" s="416">
        <v>2129</v>
      </c>
    </row>
    <row r="44" spans="1:11" ht="14.25">
      <c r="A44" s="347" t="s">
        <v>275</v>
      </c>
      <c r="B44" s="529">
        <v>115</v>
      </c>
      <c r="C44" s="621"/>
      <c r="D44" s="628"/>
      <c r="E44" s="628"/>
      <c r="F44" s="628"/>
      <c r="G44" s="628"/>
      <c r="H44" s="628"/>
      <c r="I44" s="628"/>
      <c r="J44" s="628"/>
      <c r="K44" s="628"/>
    </row>
    <row r="45" spans="1:11" ht="15" thickBot="1">
      <c r="A45" s="348" t="s">
        <v>44</v>
      </c>
      <c r="B45" s="530"/>
      <c r="C45" s="622"/>
      <c r="D45" s="628"/>
      <c r="E45" s="628"/>
      <c r="F45" s="628"/>
      <c r="G45" s="628"/>
      <c r="H45" s="628"/>
      <c r="I45" s="628"/>
      <c r="J45" s="628"/>
      <c r="K45" s="628"/>
    </row>
    <row r="46" spans="1:11" ht="15" thickBot="1">
      <c r="A46" s="345" t="s">
        <v>45</v>
      </c>
      <c r="B46" s="381">
        <v>116</v>
      </c>
      <c r="C46" s="361"/>
      <c r="D46" s="416"/>
      <c r="E46" s="416"/>
      <c r="F46" s="416"/>
      <c r="G46" s="416"/>
      <c r="H46" s="416"/>
      <c r="I46" s="416"/>
      <c r="J46" s="416"/>
      <c r="K46" s="416"/>
    </row>
    <row r="47" spans="1:11" ht="15" thickBot="1">
      <c r="A47" s="345" t="s">
        <v>46</v>
      </c>
      <c r="B47" s="381">
        <v>121</v>
      </c>
      <c r="C47" s="361">
        <f t="shared" si="0"/>
        <v>19</v>
      </c>
      <c r="D47" s="416"/>
      <c r="E47" s="416"/>
      <c r="F47" s="416"/>
      <c r="G47" s="416">
        <v>4</v>
      </c>
      <c r="H47" s="416"/>
      <c r="I47" s="416"/>
      <c r="J47" s="416">
        <v>14</v>
      </c>
      <c r="K47" s="416">
        <v>1</v>
      </c>
    </row>
    <row r="48" spans="1:11" ht="15" thickBot="1">
      <c r="A48" s="345" t="s">
        <v>47</v>
      </c>
      <c r="B48" s="381">
        <v>122</v>
      </c>
      <c r="C48" s="361">
        <f t="shared" si="0"/>
        <v>2</v>
      </c>
      <c r="D48" s="416"/>
      <c r="E48" s="416"/>
      <c r="F48" s="416"/>
      <c r="G48" s="416">
        <v>1</v>
      </c>
      <c r="H48" s="416">
        <v>1</v>
      </c>
      <c r="I48" s="416"/>
      <c r="J48" s="416"/>
      <c r="K48" s="416"/>
    </row>
    <row r="49" spans="1:11" ht="14.25">
      <c r="A49" s="347" t="s">
        <v>48</v>
      </c>
      <c r="B49" s="529">
        <v>123</v>
      </c>
      <c r="C49" s="621">
        <f>G49+H49</f>
        <v>2</v>
      </c>
      <c r="D49" s="628"/>
      <c r="E49" s="628"/>
      <c r="F49" s="628"/>
      <c r="G49" s="628">
        <v>1</v>
      </c>
      <c r="H49" s="628">
        <v>1</v>
      </c>
      <c r="I49" s="628"/>
      <c r="J49" s="628"/>
      <c r="K49" s="628"/>
    </row>
    <row r="50" spans="1:11" ht="15" thickBot="1">
      <c r="A50" s="348" t="s">
        <v>49</v>
      </c>
      <c r="B50" s="530"/>
      <c r="C50" s="622"/>
      <c r="D50" s="628"/>
      <c r="E50" s="628"/>
      <c r="F50" s="628"/>
      <c r="G50" s="628"/>
      <c r="H50" s="628"/>
      <c r="I50" s="628"/>
      <c r="J50" s="628"/>
      <c r="K50" s="628"/>
    </row>
    <row r="51" spans="1:11" ht="27" thickBot="1">
      <c r="A51" s="348" t="s">
        <v>50</v>
      </c>
      <c r="B51" s="381">
        <v>124</v>
      </c>
      <c r="C51" s="361"/>
      <c r="D51" s="416"/>
      <c r="E51" s="416"/>
      <c r="F51" s="416"/>
      <c r="G51" s="416"/>
      <c r="H51" s="416"/>
      <c r="I51" s="416"/>
      <c r="J51" s="416"/>
      <c r="K51" s="416"/>
    </row>
    <row r="52" spans="1:11" ht="39.75" thickBot="1">
      <c r="A52" s="348" t="s">
        <v>51</v>
      </c>
      <c r="B52" s="381">
        <v>125</v>
      </c>
      <c r="C52" s="361"/>
      <c r="D52" s="416"/>
      <c r="E52" s="416"/>
      <c r="F52" s="416"/>
      <c r="G52" s="416"/>
      <c r="H52" s="416"/>
      <c r="I52" s="416"/>
      <c r="J52" s="416"/>
      <c r="K52" s="416"/>
    </row>
    <row r="53" spans="1:11" ht="15" thickBot="1">
      <c r="A53" s="345" t="s">
        <v>52</v>
      </c>
      <c r="B53" s="381">
        <v>126</v>
      </c>
      <c r="C53" s="361"/>
      <c r="D53" s="416"/>
      <c r="E53" s="416"/>
      <c r="F53" s="416"/>
      <c r="G53" s="416"/>
      <c r="H53" s="416"/>
      <c r="I53" s="416"/>
      <c r="J53" s="416"/>
      <c r="K53" s="416"/>
    </row>
    <row r="54" spans="1:11" ht="39.75" thickBot="1">
      <c r="A54" s="345" t="s">
        <v>276</v>
      </c>
      <c r="B54" s="381">
        <v>127</v>
      </c>
      <c r="C54" s="361"/>
      <c r="D54" s="416"/>
      <c r="E54" s="416"/>
      <c r="F54" s="416"/>
      <c r="G54" s="416"/>
      <c r="H54" s="416"/>
      <c r="I54" s="416"/>
      <c r="J54" s="416"/>
      <c r="K54" s="416"/>
    </row>
    <row r="55" spans="1:11" ht="15" thickBot="1">
      <c r="A55" s="491" t="s">
        <v>277</v>
      </c>
      <c r="B55" s="492"/>
      <c r="C55" s="512"/>
      <c r="D55" s="626"/>
      <c r="E55" s="512"/>
      <c r="F55" s="512"/>
      <c r="G55" s="512"/>
      <c r="H55" s="512"/>
      <c r="I55" s="512"/>
      <c r="J55" s="512"/>
      <c r="K55" s="513"/>
    </row>
    <row r="56" spans="1:11" ht="15" thickBot="1">
      <c r="A56" s="345" t="s">
        <v>278</v>
      </c>
      <c r="B56" s="344">
        <v>201</v>
      </c>
      <c r="C56" s="359">
        <f>SUM(D56:K57)</f>
        <v>462</v>
      </c>
      <c r="D56" s="416">
        <v>8</v>
      </c>
      <c r="E56" s="366">
        <v>1</v>
      </c>
      <c r="F56" s="366"/>
      <c r="G56" s="366">
        <v>360</v>
      </c>
      <c r="H56" s="366">
        <v>93</v>
      </c>
      <c r="I56" s="366"/>
      <c r="J56" s="366"/>
      <c r="K56" s="366"/>
    </row>
    <row r="57" spans="1:11" ht="53.25" thickBot="1">
      <c r="A57" s="348" t="s">
        <v>279</v>
      </c>
      <c r="B57" s="344">
        <v>202</v>
      </c>
      <c r="C57" s="359">
        <f aca="true" t="shared" si="1" ref="C57:C70">SUM(D57:K58)</f>
        <v>39</v>
      </c>
      <c r="D57" s="41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48" t="s">
        <v>280</v>
      </c>
      <c r="B58" s="344">
        <v>203</v>
      </c>
      <c r="C58" s="359">
        <f t="shared" si="1"/>
        <v>39</v>
      </c>
      <c r="D58" s="416"/>
      <c r="E58" s="366">
        <v>1</v>
      </c>
      <c r="F58" s="366"/>
      <c r="G58" s="366">
        <v>18</v>
      </c>
      <c r="H58" s="366">
        <v>20</v>
      </c>
      <c r="I58" s="366"/>
      <c r="J58" s="366"/>
      <c r="K58" s="366"/>
    </row>
    <row r="59" spans="1:11" ht="27" thickBot="1">
      <c r="A59" s="348" t="s">
        <v>281</v>
      </c>
      <c r="B59" s="344">
        <v>204</v>
      </c>
      <c r="C59" s="359">
        <f t="shared" si="1"/>
        <v>0</v>
      </c>
      <c r="D59" s="41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48" t="s">
        <v>282</v>
      </c>
      <c r="B60" s="344">
        <v>205</v>
      </c>
      <c r="C60" s="359">
        <f t="shared" si="1"/>
        <v>0</v>
      </c>
      <c r="D60" s="416"/>
      <c r="E60" s="366"/>
      <c r="F60" s="366"/>
      <c r="G60" s="366"/>
      <c r="H60" s="366"/>
      <c r="I60" s="366"/>
      <c r="J60" s="366"/>
      <c r="K60" s="366"/>
    </row>
    <row r="61" spans="1:11" ht="27" thickBot="1">
      <c r="A61" s="348" t="s">
        <v>283</v>
      </c>
      <c r="B61" s="344">
        <v>206</v>
      </c>
      <c r="C61" s="359">
        <f t="shared" si="1"/>
        <v>0</v>
      </c>
      <c r="D61" s="416"/>
      <c r="E61" s="366"/>
      <c r="F61" s="366"/>
      <c r="G61" s="366"/>
      <c r="H61" s="366"/>
      <c r="I61" s="366"/>
      <c r="J61" s="366"/>
      <c r="K61" s="366"/>
    </row>
    <row r="62" spans="1:11" ht="14.25">
      <c r="A62" s="347" t="s">
        <v>284</v>
      </c>
      <c r="B62" s="502">
        <v>207</v>
      </c>
      <c r="C62" s="623"/>
      <c r="D62" s="628"/>
      <c r="E62" s="507"/>
      <c r="F62" s="498"/>
      <c r="G62" s="498"/>
      <c r="H62" s="498"/>
      <c r="I62" s="498"/>
      <c r="J62" s="498"/>
      <c r="K62" s="498"/>
    </row>
    <row r="63" spans="1:11" ht="15" thickBot="1">
      <c r="A63" s="348" t="s">
        <v>62</v>
      </c>
      <c r="B63" s="503"/>
      <c r="C63" s="624"/>
      <c r="D63" s="628"/>
      <c r="E63" s="513"/>
      <c r="F63" s="499"/>
      <c r="G63" s="499"/>
      <c r="H63" s="499"/>
      <c r="I63" s="499"/>
      <c r="J63" s="499"/>
      <c r="K63" s="499"/>
    </row>
    <row r="64" spans="1:11" ht="15" thickBot="1">
      <c r="A64" s="345" t="s">
        <v>63</v>
      </c>
      <c r="B64" s="344">
        <v>208</v>
      </c>
      <c r="C64" s="359">
        <f t="shared" si="1"/>
        <v>30</v>
      </c>
      <c r="D64" s="416"/>
      <c r="E64" s="366"/>
      <c r="F64" s="366"/>
      <c r="G64" s="366"/>
      <c r="H64" s="366"/>
      <c r="I64" s="366"/>
      <c r="J64" s="366"/>
      <c r="K64" s="366"/>
    </row>
    <row r="65" spans="1:11" ht="39.75" thickBot="1">
      <c r="A65" s="345" t="s">
        <v>64</v>
      </c>
      <c r="B65" s="344">
        <v>209</v>
      </c>
      <c r="C65" s="359">
        <f t="shared" si="1"/>
        <v>30</v>
      </c>
      <c r="D65" s="416"/>
      <c r="E65" s="366"/>
      <c r="F65" s="366"/>
      <c r="G65" s="366">
        <v>25</v>
      </c>
      <c r="H65" s="366">
        <v>5</v>
      </c>
      <c r="I65" s="366"/>
      <c r="J65" s="366"/>
      <c r="K65" s="366"/>
    </row>
    <row r="66" spans="1:11" ht="14.25">
      <c r="A66" s="347" t="s">
        <v>65</v>
      </c>
      <c r="B66" s="502" t="s">
        <v>67</v>
      </c>
      <c r="C66" s="623"/>
      <c r="D66" s="628"/>
      <c r="E66" s="507"/>
      <c r="F66" s="498"/>
      <c r="G66" s="496"/>
      <c r="H66" s="496"/>
      <c r="I66" s="498"/>
      <c r="J66" s="498"/>
      <c r="K66" s="498"/>
    </row>
    <row r="67" spans="1:11" ht="27" thickBot="1">
      <c r="A67" s="348" t="s">
        <v>66</v>
      </c>
      <c r="B67" s="503"/>
      <c r="C67" s="624"/>
      <c r="D67" s="628"/>
      <c r="E67" s="513"/>
      <c r="F67" s="499"/>
      <c r="G67" s="497"/>
      <c r="H67" s="497"/>
      <c r="I67" s="499"/>
      <c r="J67" s="499"/>
      <c r="K67" s="499"/>
    </row>
    <row r="68" spans="1:11" ht="15" customHeight="1" thickBot="1">
      <c r="A68" s="345" t="s">
        <v>68</v>
      </c>
      <c r="B68" s="344">
        <v>211</v>
      </c>
      <c r="C68" s="359">
        <f t="shared" si="1"/>
        <v>30</v>
      </c>
      <c r="D68" s="416"/>
      <c r="E68" s="366"/>
      <c r="F68" s="366"/>
      <c r="G68" s="402"/>
      <c r="H68" s="402"/>
      <c r="I68" s="366"/>
      <c r="J68" s="366"/>
      <c r="K68" s="366"/>
    </row>
    <row r="69" spans="1:11" ht="27" thickBot="1">
      <c r="A69" s="348" t="s">
        <v>69</v>
      </c>
      <c r="B69" s="344" t="s">
        <v>70</v>
      </c>
      <c r="C69" s="359">
        <f t="shared" si="1"/>
        <v>35</v>
      </c>
      <c r="D69" s="416"/>
      <c r="E69" s="366"/>
      <c r="F69" s="366"/>
      <c r="G69" s="402">
        <v>25</v>
      </c>
      <c r="H69" s="402">
        <v>5</v>
      </c>
      <c r="I69" s="366"/>
      <c r="J69" s="366"/>
      <c r="K69" s="366"/>
    </row>
    <row r="70" spans="1:11" ht="27" thickBot="1">
      <c r="A70" s="345" t="s">
        <v>71</v>
      </c>
      <c r="B70" s="344">
        <v>213</v>
      </c>
      <c r="C70" s="359">
        <f t="shared" si="1"/>
        <v>5</v>
      </c>
      <c r="D70" s="416"/>
      <c r="E70" s="366"/>
      <c r="F70" s="366"/>
      <c r="G70" s="366">
        <v>4</v>
      </c>
      <c r="H70" s="366">
        <v>1</v>
      </c>
      <c r="I70" s="366"/>
      <c r="J70" s="366"/>
      <c r="K70" s="366"/>
    </row>
    <row r="71" spans="1:11" ht="27" thickBot="1">
      <c r="A71" s="345" t="s">
        <v>72</v>
      </c>
      <c r="B71" s="344">
        <v>214</v>
      </c>
      <c r="C71" s="359">
        <f>SUM(D71:K71)</f>
        <v>0</v>
      </c>
      <c r="D71" s="41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62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345" t="s">
        <v>75</v>
      </c>
      <c r="B74" s="344">
        <v>301</v>
      </c>
      <c r="C74" s="359">
        <f aca="true" t="shared" si="2" ref="C74:C103">SUM(D74:K74)</f>
        <v>223875.81</v>
      </c>
      <c r="D74" s="413">
        <v>1232</v>
      </c>
      <c r="E74" s="366">
        <v>860.2</v>
      </c>
      <c r="F74" s="366"/>
      <c r="G74" s="366">
        <v>97748.78</v>
      </c>
      <c r="H74" s="366">
        <v>6932.05</v>
      </c>
      <c r="I74" s="366"/>
      <c r="J74" s="366">
        <v>63898.94</v>
      </c>
      <c r="K74" s="366">
        <v>53203.84</v>
      </c>
      <c r="L74" s="40">
        <f>SUM(D74:I74)</f>
        <v>106773.03</v>
      </c>
    </row>
    <row r="75" spans="1:12" ht="53.25" thickBot="1">
      <c r="A75" s="345" t="s">
        <v>286</v>
      </c>
      <c r="B75" s="344">
        <v>302</v>
      </c>
      <c r="C75" s="359">
        <f t="shared" si="2"/>
        <v>0</v>
      </c>
      <c r="D75" s="416"/>
      <c r="E75" s="366"/>
      <c r="F75" s="366"/>
      <c r="G75" s="366"/>
      <c r="H75" s="366"/>
      <c r="I75" s="366"/>
      <c r="J75" s="366"/>
      <c r="K75" s="366"/>
      <c r="L75" s="40">
        <f>SUM(D87:I87)</f>
        <v>81238.43999999999</v>
      </c>
    </row>
    <row r="76" spans="1:11" ht="53.25" thickBot="1">
      <c r="A76" s="345" t="s">
        <v>287</v>
      </c>
      <c r="B76" s="381">
        <v>303</v>
      </c>
      <c r="C76" s="359">
        <f t="shared" si="2"/>
        <v>28570.61</v>
      </c>
      <c r="D76" s="416"/>
      <c r="E76" s="366">
        <v>860.2</v>
      </c>
      <c r="F76" s="366"/>
      <c r="G76" s="366">
        <v>25628.41</v>
      </c>
      <c r="H76" s="366">
        <v>2082</v>
      </c>
      <c r="I76" s="366"/>
      <c r="J76" s="366"/>
      <c r="K76" s="366"/>
    </row>
    <row r="77" spans="1:15" ht="53.25" thickBot="1">
      <c r="A77" s="352" t="s">
        <v>416</v>
      </c>
      <c r="B77" s="415" t="s">
        <v>397</v>
      </c>
      <c r="C77" s="359">
        <f t="shared" si="2"/>
        <v>21343.61</v>
      </c>
      <c r="D77" s="417"/>
      <c r="E77" s="354">
        <v>860.2</v>
      </c>
      <c r="F77" s="354"/>
      <c r="G77" s="354">
        <v>18401.41</v>
      </c>
      <c r="H77" s="354">
        <v>2082</v>
      </c>
      <c r="I77" s="354"/>
      <c r="J77" s="354"/>
      <c r="K77" s="354"/>
      <c r="L77" s="40">
        <f>C76-C79</f>
        <v>14689.61</v>
      </c>
      <c r="O77" s="40">
        <f>G76-G79</f>
        <v>11747.41</v>
      </c>
    </row>
    <row r="78" spans="1:11" ht="66" thickBot="1">
      <c r="A78" s="352" t="s">
        <v>417</v>
      </c>
      <c r="B78" s="415" t="s">
        <v>399</v>
      </c>
      <c r="C78" s="359">
        <f t="shared" si="2"/>
        <v>7227</v>
      </c>
      <c r="D78" s="417"/>
      <c r="E78" s="354"/>
      <c r="F78" s="354"/>
      <c r="G78" s="354">
        <v>7227</v>
      </c>
      <c r="H78" s="354"/>
      <c r="I78" s="354"/>
      <c r="J78" s="354"/>
      <c r="K78" s="354"/>
    </row>
    <row r="79" spans="1:11" ht="66" thickBot="1">
      <c r="A79" s="345" t="s">
        <v>288</v>
      </c>
      <c r="B79" s="381">
        <v>304</v>
      </c>
      <c r="C79" s="359">
        <f t="shared" si="2"/>
        <v>13881</v>
      </c>
      <c r="D79" s="416"/>
      <c r="E79" s="366"/>
      <c r="F79" s="366"/>
      <c r="G79" s="366">
        <v>13881</v>
      </c>
      <c r="H79" s="366"/>
      <c r="I79" s="366"/>
      <c r="J79" s="366"/>
      <c r="K79" s="366"/>
    </row>
    <row r="80" spans="1:11" ht="66" thickBot="1">
      <c r="A80" s="352" t="s">
        <v>418</v>
      </c>
      <c r="B80" s="415" t="s">
        <v>401</v>
      </c>
      <c r="C80" s="359">
        <f t="shared" si="2"/>
        <v>13881</v>
      </c>
      <c r="D80" s="417"/>
      <c r="E80" s="354"/>
      <c r="F80" s="354"/>
      <c r="G80" s="354">
        <v>13881</v>
      </c>
      <c r="H80" s="354"/>
      <c r="I80" s="354"/>
      <c r="J80" s="354"/>
      <c r="K80" s="354"/>
    </row>
    <row r="81" spans="1:11" ht="93" thickBot="1">
      <c r="A81" s="355" t="s">
        <v>419</v>
      </c>
      <c r="B81" s="414">
        <v>305</v>
      </c>
      <c r="C81" s="359">
        <f t="shared" si="2"/>
        <v>0</v>
      </c>
      <c r="D81" s="361"/>
      <c r="E81" s="357"/>
      <c r="F81" s="357"/>
      <c r="G81" s="357"/>
      <c r="H81" s="357"/>
      <c r="I81" s="357"/>
      <c r="J81" s="357"/>
      <c r="K81" s="357"/>
    </row>
    <row r="82" spans="1:11" ht="53.25" thickBot="1">
      <c r="A82" s="345" t="s">
        <v>80</v>
      </c>
      <c r="B82" s="381">
        <v>306</v>
      </c>
      <c r="C82" s="359">
        <f t="shared" si="2"/>
        <v>0</v>
      </c>
      <c r="D82" s="416"/>
      <c r="E82" s="366"/>
      <c r="F82" s="366"/>
      <c r="G82" s="366"/>
      <c r="H82" s="366"/>
      <c r="I82" s="366"/>
      <c r="J82" s="366"/>
      <c r="K82" s="366"/>
    </row>
    <row r="83" spans="1:11" ht="39.75" thickBot="1">
      <c r="A83" s="345" t="s">
        <v>290</v>
      </c>
      <c r="B83" s="381">
        <v>307</v>
      </c>
      <c r="C83" s="359">
        <f t="shared" si="2"/>
        <v>350</v>
      </c>
      <c r="D83" s="416"/>
      <c r="E83" s="366"/>
      <c r="F83" s="366"/>
      <c r="G83" s="366">
        <v>350</v>
      </c>
      <c r="H83" s="366"/>
      <c r="I83" s="366"/>
      <c r="J83" s="366"/>
      <c r="K83" s="366"/>
    </row>
    <row r="84" spans="1:11" ht="39.75" thickBot="1">
      <c r="A84" s="345" t="s">
        <v>291</v>
      </c>
      <c r="B84" s="381">
        <v>308</v>
      </c>
      <c r="C84" s="359">
        <f t="shared" si="2"/>
        <v>350</v>
      </c>
      <c r="D84" s="416"/>
      <c r="E84" s="366"/>
      <c r="F84" s="366"/>
      <c r="G84" s="366">
        <v>350</v>
      </c>
      <c r="H84" s="366"/>
      <c r="I84" s="366"/>
      <c r="J84" s="366"/>
      <c r="K84" s="366"/>
    </row>
    <row r="85" spans="1:11" ht="27" thickBot="1">
      <c r="A85" s="352" t="s">
        <v>420</v>
      </c>
      <c r="B85" s="415" t="s">
        <v>403</v>
      </c>
      <c r="C85" s="359">
        <f t="shared" si="2"/>
        <v>0</v>
      </c>
      <c r="D85" s="417"/>
      <c r="E85" s="354"/>
      <c r="F85" s="354"/>
      <c r="G85" s="354"/>
      <c r="H85" s="354"/>
      <c r="I85" s="354"/>
      <c r="J85" s="354"/>
      <c r="K85" s="354"/>
    </row>
    <row r="86" spans="1:11" ht="27" thickBot="1">
      <c r="A86" s="352" t="s">
        <v>421</v>
      </c>
      <c r="B86" s="415" t="s">
        <v>405</v>
      </c>
      <c r="C86" s="359">
        <f t="shared" si="2"/>
        <v>0</v>
      </c>
      <c r="D86" s="417"/>
      <c r="E86" s="354"/>
      <c r="F86" s="354"/>
      <c r="G86" s="354"/>
      <c r="H86" s="354"/>
      <c r="I86" s="354"/>
      <c r="J86" s="354"/>
      <c r="K86" s="354"/>
    </row>
    <row r="87" spans="1:11" ht="27" thickBot="1">
      <c r="A87" s="345" t="s">
        <v>292</v>
      </c>
      <c r="B87" s="381">
        <v>309</v>
      </c>
      <c r="C87" s="359">
        <f t="shared" si="2"/>
        <v>198341.22</v>
      </c>
      <c r="D87" s="416">
        <v>250</v>
      </c>
      <c r="E87" s="366">
        <v>860.2</v>
      </c>
      <c r="F87" s="366"/>
      <c r="G87" s="366">
        <v>74505.54</v>
      </c>
      <c r="H87" s="366">
        <v>5622.7</v>
      </c>
      <c r="I87" s="366"/>
      <c r="J87" s="366">
        <v>63898.94</v>
      </c>
      <c r="K87" s="366">
        <v>53203.84</v>
      </c>
    </row>
    <row r="88" spans="1:11" ht="53.25" thickBot="1">
      <c r="A88" s="345" t="s">
        <v>293</v>
      </c>
      <c r="B88" s="381">
        <v>310</v>
      </c>
      <c r="C88" s="359">
        <f t="shared" si="2"/>
        <v>21991.27</v>
      </c>
      <c r="D88" s="416"/>
      <c r="E88" s="366">
        <v>860.2</v>
      </c>
      <c r="F88" s="366"/>
      <c r="G88" s="402">
        <v>19059.07</v>
      </c>
      <c r="H88" s="366">
        <v>2072</v>
      </c>
      <c r="I88" s="366"/>
      <c r="J88" s="366"/>
      <c r="K88" s="366"/>
    </row>
    <row r="89" spans="1:11" ht="66" thickBot="1">
      <c r="A89" s="352" t="s">
        <v>422</v>
      </c>
      <c r="B89" s="415" t="s">
        <v>407</v>
      </c>
      <c r="C89" s="359">
        <f t="shared" si="2"/>
        <v>14921.11</v>
      </c>
      <c r="D89" s="417"/>
      <c r="E89" s="354">
        <v>860.2</v>
      </c>
      <c r="F89" s="354"/>
      <c r="G89" s="354">
        <v>11988.91</v>
      </c>
      <c r="H89" s="354">
        <v>2072</v>
      </c>
      <c r="I89" s="354"/>
      <c r="J89" s="354"/>
      <c r="K89" s="354"/>
    </row>
    <row r="90" spans="1:11" ht="66" thickBot="1">
      <c r="A90" s="352" t="s">
        <v>423</v>
      </c>
      <c r="B90" s="415" t="s">
        <v>409</v>
      </c>
      <c r="C90" s="359">
        <f t="shared" si="2"/>
        <v>7070.16</v>
      </c>
      <c r="D90" s="417"/>
      <c r="E90" s="354"/>
      <c r="F90" s="354"/>
      <c r="G90" s="354">
        <v>7070.16</v>
      </c>
      <c r="H90" s="354"/>
      <c r="I90" s="354"/>
      <c r="J90" s="354"/>
      <c r="K90" s="354"/>
    </row>
    <row r="91" spans="1:11" ht="39.75" thickBot="1">
      <c r="A91" s="345" t="s">
        <v>294</v>
      </c>
      <c r="B91" s="381">
        <v>311</v>
      </c>
      <c r="C91" s="361">
        <f t="shared" si="2"/>
        <v>350</v>
      </c>
      <c r="D91" s="416"/>
      <c r="E91" s="366"/>
      <c r="F91" s="366"/>
      <c r="G91" s="366">
        <v>350</v>
      </c>
      <c r="H91" s="366"/>
      <c r="I91" s="366"/>
      <c r="J91" s="366"/>
      <c r="K91" s="366"/>
    </row>
    <row r="92" spans="1:11" ht="39.75" thickBot="1">
      <c r="A92" s="345" t="s">
        <v>295</v>
      </c>
      <c r="B92" s="381">
        <v>312</v>
      </c>
      <c r="C92" s="361">
        <f t="shared" si="2"/>
        <v>350</v>
      </c>
      <c r="D92" s="416"/>
      <c r="E92" s="366"/>
      <c r="F92" s="366"/>
      <c r="G92" s="366">
        <v>350</v>
      </c>
      <c r="H92" s="366"/>
      <c r="I92" s="366"/>
      <c r="J92" s="366"/>
      <c r="K92" s="366"/>
    </row>
    <row r="93" spans="1:11" ht="39.75" thickBot="1">
      <c r="A93" s="345" t="s">
        <v>296</v>
      </c>
      <c r="B93" s="381">
        <v>313</v>
      </c>
      <c r="C93" s="361">
        <f t="shared" si="2"/>
        <v>0</v>
      </c>
      <c r="D93" s="416"/>
      <c r="E93" s="366"/>
      <c r="F93" s="366"/>
      <c r="G93" s="366"/>
      <c r="H93" s="366"/>
      <c r="I93" s="366"/>
      <c r="J93" s="366"/>
      <c r="K93" s="366"/>
    </row>
    <row r="94" spans="1:11" ht="14.25">
      <c r="A94" s="347" t="s">
        <v>275</v>
      </c>
      <c r="B94" s="529">
        <v>314</v>
      </c>
      <c r="C94" s="625"/>
      <c r="D94" s="628"/>
      <c r="E94" s="507"/>
      <c r="F94" s="498"/>
      <c r="G94" s="498"/>
      <c r="H94" s="498"/>
      <c r="I94" s="498"/>
      <c r="J94" s="498"/>
      <c r="K94" s="498"/>
    </row>
    <row r="95" spans="1:11" ht="15" thickBot="1">
      <c r="A95" s="348" t="s">
        <v>44</v>
      </c>
      <c r="B95" s="530"/>
      <c r="C95" s="625"/>
      <c r="D95" s="628"/>
      <c r="E95" s="513"/>
      <c r="F95" s="499"/>
      <c r="G95" s="499"/>
      <c r="H95" s="499"/>
      <c r="I95" s="499"/>
      <c r="J95" s="499"/>
      <c r="K95" s="499"/>
    </row>
    <row r="96" spans="1:11" ht="15" thickBot="1">
      <c r="A96" s="345" t="s">
        <v>88</v>
      </c>
      <c r="B96" s="381">
        <v>315</v>
      </c>
      <c r="C96" s="361"/>
      <c r="D96" s="416"/>
      <c r="E96" s="366"/>
      <c r="F96" s="366"/>
      <c r="G96" s="366"/>
      <c r="H96" s="366"/>
      <c r="I96" s="366"/>
      <c r="J96" s="366"/>
      <c r="K96" s="366"/>
    </row>
    <row r="97" spans="1:11" ht="27" thickBot="1">
      <c r="A97" s="345" t="s">
        <v>297</v>
      </c>
      <c r="B97" s="381">
        <v>321</v>
      </c>
      <c r="C97" s="361">
        <f t="shared" si="2"/>
        <v>136.076</v>
      </c>
      <c r="D97" s="416"/>
      <c r="E97" s="366"/>
      <c r="F97" s="366"/>
      <c r="G97" s="366">
        <v>17.18</v>
      </c>
      <c r="H97" s="366"/>
      <c r="I97" s="366"/>
      <c r="J97" s="366">
        <v>118.896</v>
      </c>
      <c r="K97" s="366"/>
    </row>
    <row r="98" spans="1:11" ht="27" thickBot="1">
      <c r="A98" s="345" t="s">
        <v>298</v>
      </c>
      <c r="B98" s="381">
        <v>322</v>
      </c>
      <c r="C98" s="361">
        <f t="shared" si="2"/>
        <v>2039.79</v>
      </c>
      <c r="D98" s="416"/>
      <c r="E98" s="366"/>
      <c r="F98" s="366"/>
      <c r="G98" s="366">
        <v>1536.68</v>
      </c>
      <c r="H98" s="366">
        <v>277</v>
      </c>
      <c r="I98" s="366"/>
      <c r="J98" s="366">
        <v>226.11</v>
      </c>
      <c r="K98" s="366"/>
    </row>
    <row r="99" spans="1:11" ht="14.25">
      <c r="A99" s="347" t="s">
        <v>48</v>
      </c>
      <c r="B99" s="529">
        <v>323</v>
      </c>
      <c r="C99" s="625"/>
      <c r="D99" s="628"/>
      <c r="E99" s="507"/>
      <c r="F99" s="498"/>
      <c r="G99" s="498">
        <v>1536.68</v>
      </c>
      <c r="H99" s="498">
        <v>277</v>
      </c>
      <c r="I99" s="498"/>
      <c r="J99" s="498">
        <v>226.11</v>
      </c>
      <c r="K99" s="498"/>
    </row>
    <row r="100" spans="1:11" ht="15" thickBot="1">
      <c r="A100" s="348" t="s">
        <v>49</v>
      </c>
      <c r="B100" s="530"/>
      <c r="C100" s="625"/>
      <c r="D100" s="628"/>
      <c r="E100" s="513"/>
      <c r="F100" s="499"/>
      <c r="G100" s="499"/>
      <c r="H100" s="499"/>
      <c r="I100" s="499"/>
      <c r="J100" s="499"/>
      <c r="K100" s="499"/>
    </row>
    <row r="101" spans="1:11" ht="27" thickBot="1">
      <c r="A101" s="348" t="s">
        <v>50</v>
      </c>
      <c r="B101" s="381">
        <v>324</v>
      </c>
      <c r="C101" s="361">
        <f t="shared" si="2"/>
        <v>0</v>
      </c>
      <c r="D101" s="41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48" t="s">
        <v>51</v>
      </c>
      <c r="B102" s="381">
        <v>325</v>
      </c>
      <c r="C102" s="361">
        <f t="shared" si="2"/>
        <v>0</v>
      </c>
      <c r="D102" s="41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345" t="s">
        <v>52</v>
      </c>
      <c r="B103" s="381">
        <v>326</v>
      </c>
      <c r="C103" s="361">
        <f t="shared" si="2"/>
        <v>0</v>
      </c>
      <c r="D103" s="41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512"/>
      <c r="D104" s="51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345" t="s">
        <v>301</v>
      </c>
      <c r="B106" s="344" t="s">
        <v>232</v>
      </c>
      <c r="C106" s="359">
        <f>SUM(D106:K106)</f>
        <v>79</v>
      </c>
      <c r="D106" s="366"/>
      <c r="E106" s="366"/>
      <c r="F106" s="366"/>
      <c r="G106" s="366">
        <v>44</v>
      </c>
      <c r="H106" s="366">
        <v>35</v>
      </c>
      <c r="I106" s="366"/>
      <c r="J106" s="344"/>
      <c r="K106" s="344"/>
    </row>
    <row r="107" spans="1:11" ht="79.5" thickBot="1">
      <c r="A107" s="345" t="s">
        <v>302</v>
      </c>
      <c r="B107" s="344" t="s">
        <v>233</v>
      </c>
      <c r="C107" s="359">
        <f>SUM(D107:K107)</f>
        <v>26</v>
      </c>
      <c r="D107" s="366"/>
      <c r="E107" s="366"/>
      <c r="F107" s="366"/>
      <c r="G107" s="366">
        <v>6</v>
      </c>
      <c r="H107" s="366">
        <v>20</v>
      </c>
      <c r="I107" s="366"/>
      <c r="J107" s="344"/>
      <c r="K107" s="344"/>
    </row>
    <row r="108" spans="1:11" ht="53.25" thickBot="1">
      <c r="A108" s="345" t="s">
        <v>303</v>
      </c>
      <c r="B108" s="344" t="s">
        <v>234</v>
      </c>
      <c r="C108" s="359">
        <f>SUM(D108:K108)</f>
        <v>79</v>
      </c>
      <c r="D108" s="366"/>
      <c r="E108" s="366"/>
      <c r="F108" s="366"/>
      <c r="G108" s="366">
        <v>44</v>
      </c>
      <c r="H108" s="366">
        <v>35</v>
      </c>
      <c r="I108" s="366"/>
      <c r="J108" s="344"/>
      <c r="K108" s="344"/>
    </row>
    <row r="109" spans="1:11" ht="93" thickBot="1">
      <c r="A109" s="345" t="s">
        <v>304</v>
      </c>
      <c r="B109" s="344" t="s">
        <v>235</v>
      </c>
      <c r="C109" s="359">
        <f>SUM(D109:K109)</f>
        <v>26</v>
      </c>
      <c r="D109" s="366"/>
      <c r="E109" s="366"/>
      <c r="F109" s="366"/>
      <c r="G109" s="366">
        <v>6</v>
      </c>
      <c r="H109" s="366">
        <v>20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345" t="s">
        <v>306</v>
      </c>
      <c r="B111" s="344" t="s">
        <v>236</v>
      </c>
      <c r="C111" s="359">
        <f>SUM(D111:K111)</f>
        <v>273</v>
      </c>
      <c r="D111" s="346"/>
      <c r="E111" s="346"/>
      <c r="F111" s="346"/>
      <c r="G111" s="346">
        <v>194</v>
      </c>
      <c r="H111" s="346">
        <v>79</v>
      </c>
      <c r="I111" s="346"/>
      <c r="J111" s="344"/>
      <c r="K111" s="344"/>
    </row>
    <row r="112" spans="1:11" ht="39.75" thickBot="1">
      <c r="A112" s="345" t="s">
        <v>99</v>
      </c>
      <c r="B112" s="344" t="s">
        <v>237</v>
      </c>
      <c r="C112" s="359">
        <f>SUM(D112:K112)</f>
        <v>23</v>
      </c>
      <c r="D112" s="346"/>
      <c r="E112" s="346"/>
      <c r="F112" s="346"/>
      <c r="G112" s="346">
        <v>19</v>
      </c>
      <c r="H112" s="346">
        <v>4</v>
      </c>
      <c r="I112" s="346"/>
      <c r="J112" s="344"/>
      <c r="K112" s="344"/>
    </row>
    <row r="113" spans="1:11" ht="53.25" thickBot="1">
      <c r="A113" s="345" t="s">
        <v>307</v>
      </c>
      <c r="B113" s="344" t="s">
        <v>238</v>
      </c>
      <c r="C113" s="359">
        <f>SUM(D113:K113)</f>
        <v>0</v>
      </c>
      <c r="D113" s="346"/>
      <c r="E113" s="346"/>
      <c r="F113" s="346"/>
      <c r="G113" s="346"/>
      <c r="H113" s="346"/>
      <c r="I113" s="34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345" t="s">
        <v>103</v>
      </c>
      <c r="B116" s="344" t="s">
        <v>239</v>
      </c>
      <c r="C116" s="366">
        <v>312422.6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49" t="s">
        <v>104</v>
      </c>
      <c r="B117" s="344" t="s">
        <v>240</v>
      </c>
      <c r="C117" s="366"/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345" t="s">
        <v>310</v>
      </c>
      <c r="B118" s="344" t="s">
        <v>241</v>
      </c>
      <c r="C118" s="359">
        <f aca="true" t="shared" si="3" ref="C118:C125">SUM(D118:K118)</f>
        <v>34864.45</v>
      </c>
      <c r="D118" s="366"/>
      <c r="E118" s="366"/>
      <c r="F118" s="366"/>
      <c r="G118" s="366">
        <v>28411.59</v>
      </c>
      <c r="H118" s="366">
        <v>6452.86</v>
      </c>
      <c r="I118" s="366"/>
      <c r="J118" s="344"/>
      <c r="K118" s="344"/>
    </row>
    <row r="119" spans="1:11" ht="66" thickBot="1">
      <c r="A119" s="345" t="s">
        <v>311</v>
      </c>
      <c r="B119" s="344" t="s">
        <v>242</v>
      </c>
      <c r="C119" s="359">
        <f t="shared" si="3"/>
        <v>4841.5599999999995</v>
      </c>
      <c r="D119" s="366"/>
      <c r="E119" s="366"/>
      <c r="F119" s="366"/>
      <c r="G119" s="366">
        <v>2759.56</v>
      </c>
      <c r="H119" s="366">
        <v>2082</v>
      </c>
      <c r="I119" s="366"/>
      <c r="J119" s="344"/>
      <c r="K119" s="344"/>
    </row>
    <row r="120" spans="1:11" ht="53.25" thickBot="1">
      <c r="A120" s="345" t="s">
        <v>312</v>
      </c>
      <c r="B120" s="344" t="s">
        <v>243</v>
      </c>
      <c r="C120" s="359">
        <f t="shared" si="3"/>
        <v>28486.510000000002</v>
      </c>
      <c r="D120" s="366"/>
      <c r="E120" s="366"/>
      <c r="F120" s="366"/>
      <c r="G120" s="366">
        <v>23266.81</v>
      </c>
      <c r="H120" s="366">
        <v>5219.7</v>
      </c>
      <c r="I120" s="366"/>
      <c r="J120" s="344"/>
      <c r="K120" s="344"/>
    </row>
    <row r="121" spans="1:11" ht="14.25">
      <c r="A121" s="350" t="s">
        <v>313</v>
      </c>
      <c r="B121" s="502" t="s">
        <v>244</v>
      </c>
      <c r="C121" s="489"/>
      <c r="D121" s="498"/>
      <c r="E121" s="498"/>
      <c r="F121" s="498"/>
      <c r="G121" s="498">
        <v>23266.81</v>
      </c>
      <c r="H121" s="498">
        <v>5219.7</v>
      </c>
      <c r="I121" s="498"/>
      <c r="J121" s="502"/>
      <c r="K121" s="502"/>
    </row>
    <row r="122" spans="1:11" ht="15" thickBot="1">
      <c r="A122" s="345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48" t="s">
        <v>110</v>
      </c>
      <c r="B123" s="344" t="s">
        <v>245</v>
      </c>
      <c r="C123" s="359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345" t="s">
        <v>314</v>
      </c>
      <c r="B124" s="344" t="s">
        <v>246</v>
      </c>
      <c r="C124" s="359">
        <f t="shared" si="3"/>
        <v>4200.5599999999995</v>
      </c>
      <c r="D124" s="366"/>
      <c r="E124" s="366"/>
      <c r="F124" s="366"/>
      <c r="G124" s="366">
        <v>2128.56</v>
      </c>
      <c r="H124" s="366">
        <v>2072</v>
      </c>
      <c r="I124" s="366"/>
      <c r="J124" s="344"/>
      <c r="K124" s="344"/>
    </row>
    <row r="125" spans="1:11" ht="79.5" thickBot="1">
      <c r="A125" s="348" t="s">
        <v>315</v>
      </c>
      <c r="B125" s="351" t="s">
        <v>247</v>
      </c>
      <c r="C125" s="359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47.25" thickBot="1">
      <c r="A127" s="524" t="s">
        <v>113</v>
      </c>
      <c r="B127" s="43"/>
      <c r="C127" s="57" t="s">
        <v>195</v>
      </c>
      <c r="D127" s="43"/>
      <c r="E127" s="57" t="s">
        <v>196</v>
      </c>
    </row>
    <row r="128" spans="1:5" ht="47.25" thickBot="1">
      <c r="A128" s="524"/>
      <c r="B128" s="43"/>
      <c r="C128" s="57" t="s">
        <v>197</v>
      </c>
      <c r="D128" s="43"/>
      <c r="E128" s="57" t="s">
        <v>198</v>
      </c>
    </row>
    <row r="129" spans="1:5" ht="26.25">
      <c r="A129" s="43"/>
      <c r="B129" s="58"/>
      <c r="C129" s="58" t="s">
        <v>114</v>
      </c>
      <c r="D129" s="58"/>
      <c r="E129" s="58" t="s">
        <v>115</v>
      </c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199</v>
      </c>
    </row>
    <row r="135" ht="15">
      <c r="A135" s="41" t="s">
        <v>200</v>
      </c>
    </row>
    <row r="136" ht="30.75">
      <c r="A136" s="41" t="s">
        <v>142</v>
      </c>
    </row>
    <row r="138" ht="15">
      <c r="A138" s="56"/>
    </row>
  </sheetData>
  <sheetProtection/>
  <mergeCells count="100"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A105:K105"/>
    <mergeCell ref="A104:K104"/>
    <mergeCell ref="J121:J122"/>
    <mergeCell ref="K121:K122"/>
    <mergeCell ref="C121:C122"/>
    <mergeCell ref="H94:H95"/>
    <mergeCell ref="I94:I95"/>
    <mergeCell ref="J94:J95"/>
    <mergeCell ref="K94:K95"/>
    <mergeCell ref="B99:B100"/>
    <mergeCell ref="E94:E95"/>
    <mergeCell ref="F94:F95"/>
    <mergeCell ref="G94:G95"/>
    <mergeCell ref="J99:J100"/>
    <mergeCell ref="K99:K100"/>
    <mergeCell ref="J66:J67"/>
    <mergeCell ref="K66:K67"/>
    <mergeCell ref="A72:K72"/>
    <mergeCell ref="A73:K73"/>
    <mergeCell ref="D99:D100"/>
    <mergeCell ref="E99:E100"/>
    <mergeCell ref="F99:F100"/>
    <mergeCell ref="G99:G100"/>
    <mergeCell ref="B94:B95"/>
    <mergeCell ref="D94:D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80" zoomScaleNormal="70" zoomScaleSheetLayoutView="80" zoomScalePageLayoutView="0" workbookViewId="0" topLeftCell="A53">
      <selection activeCell="H96" sqref="H94:H96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0"/>
      <c r="C12" s="61"/>
      <c r="D12" s="61"/>
      <c r="E12" s="61"/>
      <c r="F12" s="61" t="s">
        <v>201</v>
      </c>
      <c r="G12" s="61"/>
      <c r="H12" s="61"/>
      <c r="I12" s="61"/>
      <c r="J12" s="61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62"/>
      <c r="C14" s="61"/>
      <c r="D14" s="61"/>
      <c r="E14" s="61"/>
      <c r="F14" s="61" t="s">
        <v>218</v>
      </c>
      <c r="G14" s="61"/>
      <c r="H14" s="61"/>
      <c r="I14" s="61"/>
      <c r="J14" s="6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299" t="s">
        <v>29</v>
      </c>
      <c r="B23" s="298">
        <v>101</v>
      </c>
      <c r="C23" s="300">
        <f>SUM(D23:K23)</f>
        <v>985</v>
      </c>
      <c r="D23" s="357"/>
      <c r="E23" s="357"/>
      <c r="F23" s="357"/>
      <c r="G23" s="357">
        <v>16</v>
      </c>
      <c r="H23" s="357">
        <v>15</v>
      </c>
      <c r="I23" s="357"/>
      <c r="J23" s="357">
        <v>115</v>
      </c>
      <c r="K23" s="357">
        <v>839</v>
      </c>
      <c r="L23" s="40">
        <f>SUM(D23:I23)</f>
        <v>31</v>
      </c>
    </row>
    <row r="24" spans="1:11" ht="39.75" thickBot="1">
      <c r="A24" s="299" t="s">
        <v>263</v>
      </c>
      <c r="B24" s="298">
        <v>102</v>
      </c>
      <c r="C24" s="346">
        <f aca="true" t="shared" si="0" ref="C24:C71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46">
        <f t="shared" si="0"/>
        <v>11</v>
      </c>
      <c r="D25" s="366"/>
      <c r="E25" s="366"/>
      <c r="F25" s="366"/>
      <c r="G25" s="366">
        <v>7</v>
      </c>
      <c r="H25" s="366">
        <v>4</v>
      </c>
      <c r="I25" s="366"/>
      <c r="J25" s="366"/>
      <c r="K25" s="366"/>
    </row>
    <row r="26" spans="1:11" ht="15" thickBot="1">
      <c r="A26" s="50"/>
      <c r="B26" s="48"/>
      <c r="C26" s="346">
        <f t="shared" si="0"/>
        <v>10</v>
      </c>
      <c r="D26" s="354"/>
      <c r="E26" s="354"/>
      <c r="F26" s="354"/>
      <c r="G26" s="354">
        <v>6</v>
      </c>
      <c r="H26" s="354">
        <v>4</v>
      </c>
      <c r="I26" s="354"/>
      <c r="J26" s="354"/>
      <c r="K26" s="354"/>
    </row>
    <row r="27" spans="1:11" ht="15" thickBot="1">
      <c r="A27" s="50"/>
      <c r="B27" s="48"/>
      <c r="C27" s="346">
        <f t="shared" si="0"/>
        <v>7</v>
      </c>
      <c r="D27" s="354"/>
      <c r="E27" s="354"/>
      <c r="F27" s="354"/>
      <c r="G27" s="354">
        <v>5</v>
      </c>
      <c r="H27" s="354">
        <v>2</v>
      </c>
      <c r="I27" s="354"/>
      <c r="J27" s="354"/>
      <c r="K27" s="354"/>
    </row>
    <row r="28" spans="1:11" ht="53.25" thickBot="1">
      <c r="A28" s="50" t="s">
        <v>265</v>
      </c>
      <c r="B28" s="48">
        <v>104</v>
      </c>
      <c r="C28" s="346">
        <f t="shared" si="0"/>
        <v>0</v>
      </c>
      <c r="D28" s="366"/>
      <c r="E28" s="366"/>
      <c r="F28" s="366"/>
      <c r="G28" s="366"/>
      <c r="H28" s="366"/>
      <c r="I28" s="366"/>
      <c r="J28" s="366"/>
      <c r="K28" s="366"/>
    </row>
    <row r="29" spans="1:11" ht="15" thickBot="1">
      <c r="A29" s="50"/>
      <c r="B29" s="48"/>
      <c r="C29" s="346">
        <f t="shared" si="0"/>
        <v>0</v>
      </c>
      <c r="D29" s="354"/>
      <c r="E29" s="354"/>
      <c r="F29" s="354"/>
      <c r="G29" s="354"/>
      <c r="H29" s="354"/>
      <c r="I29" s="354"/>
      <c r="J29" s="354"/>
      <c r="K29" s="354"/>
    </row>
    <row r="30" spans="1:11" ht="66" thickBot="1">
      <c r="A30" s="50" t="s">
        <v>266</v>
      </c>
      <c r="B30" s="48">
        <v>105</v>
      </c>
      <c r="C30" s="346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50" t="s">
        <v>34</v>
      </c>
      <c r="B31" s="48">
        <v>106</v>
      </c>
      <c r="C31" s="346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50" t="s">
        <v>267</v>
      </c>
      <c r="B32" s="48">
        <v>107</v>
      </c>
      <c r="C32" s="346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50" t="s">
        <v>268</v>
      </c>
      <c r="B33" s="48">
        <v>108</v>
      </c>
      <c r="C33" s="346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50" t="s">
        <v>269</v>
      </c>
      <c r="B34" s="48">
        <v>109</v>
      </c>
      <c r="C34" s="346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15" thickBot="1">
      <c r="A35" s="50"/>
      <c r="B35" s="48"/>
      <c r="C35" s="346">
        <f t="shared" si="0"/>
        <v>985</v>
      </c>
      <c r="D35" s="354"/>
      <c r="E35" s="354"/>
      <c r="F35" s="354"/>
      <c r="G35" s="354">
        <v>16</v>
      </c>
      <c r="H35" s="354">
        <v>15</v>
      </c>
      <c r="I35" s="354"/>
      <c r="J35" s="354">
        <v>115</v>
      </c>
      <c r="K35" s="354">
        <v>839</v>
      </c>
    </row>
    <row r="36" spans="1:11" ht="15" thickBot="1">
      <c r="A36" s="50"/>
      <c r="B36" s="48"/>
      <c r="C36" s="346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46">
        <f t="shared" si="0"/>
        <v>985</v>
      </c>
      <c r="D37" s="366"/>
      <c r="E37" s="366"/>
      <c r="F37" s="366"/>
      <c r="G37" s="366">
        <v>16</v>
      </c>
      <c r="H37" s="366">
        <v>15</v>
      </c>
      <c r="I37" s="366"/>
      <c r="J37" s="357">
        <v>115</v>
      </c>
      <c r="K37" s="357">
        <v>839</v>
      </c>
    </row>
    <row r="38" spans="1:11" ht="53.25" thickBot="1">
      <c r="A38" s="299" t="s">
        <v>271</v>
      </c>
      <c r="B38" s="298">
        <v>111</v>
      </c>
      <c r="C38" s="346">
        <f t="shared" si="0"/>
        <v>11</v>
      </c>
      <c r="D38" s="366"/>
      <c r="E38" s="366"/>
      <c r="F38" s="366"/>
      <c r="G38" s="366">
        <v>7</v>
      </c>
      <c r="H38" s="366">
        <v>4</v>
      </c>
      <c r="I38" s="366"/>
      <c r="J38" s="366"/>
      <c r="K38" s="366"/>
    </row>
    <row r="39" spans="1:11" ht="15" thickBot="1">
      <c r="A39" s="50"/>
      <c r="B39" s="48"/>
      <c r="C39" s="346">
        <f t="shared" si="0"/>
        <v>10</v>
      </c>
      <c r="D39" s="354"/>
      <c r="E39" s="354"/>
      <c r="F39" s="354"/>
      <c r="G39" s="354">
        <v>6</v>
      </c>
      <c r="H39" s="354">
        <v>4</v>
      </c>
      <c r="I39" s="354"/>
      <c r="J39" s="354"/>
      <c r="K39" s="354"/>
    </row>
    <row r="40" spans="1:11" ht="15" thickBot="1">
      <c r="A40" s="50"/>
      <c r="B40" s="48"/>
      <c r="C40" s="346">
        <f t="shared" si="0"/>
        <v>7</v>
      </c>
      <c r="D40" s="354"/>
      <c r="E40" s="354"/>
      <c r="F40" s="354"/>
      <c r="G40" s="354">
        <v>5</v>
      </c>
      <c r="H40" s="354">
        <v>2</v>
      </c>
      <c r="I40" s="354"/>
      <c r="J40" s="354"/>
      <c r="K40" s="354"/>
    </row>
    <row r="41" spans="1:11" ht="39.75" thickBot="1">
      <c r="A41" s="50" t="s">
        <v>272</v>
      </c>
      <c r="B41" s="48">
        <v>112</v>
      </c>
      <c r="C41" s="346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50" t="s">
        <v>273</v>
      </c>
      <c r="B42" s="48">
        <v>113</v>
      </c>
      <c r="C42" s="346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46">
        <f t="shared" si="0"/>
        <v>985</v>
      </c>
      <c r="D43" s="366"/>
      <c r="E43" s="366"/>
      <c r="F43" s="366"/>
      <c r="G43" s="366">
        <v>16</v>
      </c>
      <c r="H43" s="366">
        <v>15</v>
      </c>
      <c r="I43" s="366"/>
      <c r="J43" s="366">
        <v>115</v>
      </c>
      <c r="K43" s="366">
        <v>839</v>
      </c>
    </row>
    <row r="44" spans="1:11" ht="14.25">
      <c r="A44" s="51" t="s">
        <v>275</v>
      </c>
      <c r="B44" s="502">
        <v>115</v>
      </c>
      <c r="C44" s="498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52" t="s">
        <v>44</v>
      </c>
      <c r="B45" s="503"/>
      <c r="C45" s="499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50" t="s">
        <v>45</v>
      </c>
      <c r="B46" s="48">
        <v>116</v>
      </c>
      <c r="C46" s="346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50" t="s">
        <v>46</v>
      </c>
      <c r="B47" s="48">
        <v>121</v>
      </c>
      <c r="C47" s="346"/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50" t="s">
        <v>47</v>
      </c>
      <c r="B48" s="48">
        <v>122</v>
      </c>
      <c r="C48" s="346">
        <f t="shared" si="0"/>
        <v>1</v>
      </c>
      <c r="D48" s="366"/>
      <c r="E48" s="366"/>
      <c r="F48" s="366"/>
      <c r="G48" s="366">
        <v>1</v>
      </c>
      <c r="H48" s="366"/>
      <c r="I48" s="366"/>
      <c r="J48" s="366"/>
      <c r="K48" s="366"/>
    </row>
    <row r="49" spans="1:11" ht="14.25">
      <c r="A49" s="51" t="s">
        <v>48</v>
      </c>
      <c r="B49" s="502">
        <v>123</v>
      </c>
      <c r="C49" s="498">
        <v>1</v>
      </c>
      <c r="D49" s="498"/>
      <c r="E49" s="498"/>
      <c r="F49" s="498"/>
      <c r="G49" s="498">
        <v>1</v>
      </c>
      <c r="H49" s="498"/>
      <c r="I49" s="498"/>
      <c r="J49" s="498"/>
      <c r="K49" s="498"/>
    </row>
    <row r="50" spans="1:11" ht="15" thickBot="1">
      <c r="A50" s="52" t="s">
        <v>49</v>
      </c>
      <c r="B50" s="503"/>
      <c r="C50" s="499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52" t="s">
        <v>50</v>
      </c>
      <c r="B51" s="48">
        <v>124</v>
      </c>
      <c r="C51" s="346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52" t="s">
        <v>51</v>
      </c>
      <c r="B52" s="48">
        <v>125</v>
      </c>
      <c r="C52" s="346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50" t="s">
        <v>52</v>
      </c>
      <c r="B53" s="48">
        <v>126</v>
      </c>
      <c r="C53" s="346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50" t="s">
        <v>276</v>
      </c>
      <c r="B54" s="48">
        <v>127</v>
      </c>
      <c r="C54" s="346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46">
        <f t="shared" si="0"/>
        <v>90</v>
      </c>
      <c r="D56" s="366"/>
      <c r="E56" s="366"/>
      <c r="F56" s="366"/>
      <c r="G56" s="366">
        <v>56</v>
      </c>
      <c r="H56" s="366">
        <v>34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46">
        <f t="shared" si="0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46">
        <f t="shared" si="0"/>
        <v>11</v>
      </c>
      <c r="D58" s="366"/>
      <c r="E58" s="366"/>
      <c r="F58" s="366"/>
      <c r="G58" s="366">
        <v>7</v>
      </c>
      <c r="H58" s="366">
        <v>4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46">
        <f t="shared" si="0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46">
        <f t="shared" si="0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46">
        <f t="shared" si="0"/>
        <v>90</v>
      </c>
      <c r="D61" s="366"/>
      <c r="E61" s="366"/>
      <c r="F61" s="366"/>
      <c r="G61" s="366">
        <v>56</v>
      </c>
      <c r="H61" s="366">
        <v>34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46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46">
        <f t="shared" si="0"/>
        <v>5</v>
      </c>
      <c r="D65" s="366"/>
      <c r="E65" s="366"/>
      <c r="F65" s="366"/>
      <c r="G65" s="366">
        <v>5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9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46">
        <f t="shared" si="0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46">
        <f t="shared" si="0"/>
        <v>5</v>
      </c>
      <c r="D69" s="366"/>
      <c r="E69" s="366"/>
      <c r="F69" s="366"/>
      <c r="G69" s="366">
        <v>5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46">
        <f t="shared" si="0"/>
        <v>11</v>
      </c>
      <c r="D70" s="366"/>
      <c r="E70" s="366"/>
      <c r="F70" s="366"/>
      <c r="G70" s="366">
        <v>11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46">
        <f t="shared" si="0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46">
        <f aca="true" t="shared" si="1" ref="C74:C103">SUM(D74:K74)</f>
        <v>65742.48000000001</v>
      </c>
      <c r="D74" s="366"/>
      <c r="E74" s="366"/>
      <c r="F74" s="366"/>
      <c r="G74" s="366">
        <v>43905.91</v>
      </c>
      <c r="H74" s="366">
        <v>2186.58</v>
      </c>
      <c r="I74" s="366"/>
      <c r="J74" s="366">
        <v>9841.79</v>
      </c>
      <c r="K74" s="366">
        <v>9808.2</v>
      </c>
      <c r="L74" s="40">
        <f>SUM(D74:I74)</f>
        <v>46092.490000000005</v>
      </c>
    </row>
    <row r="75" spans="1:12" ht="53.25" thickBot="1">
      <c r="A75" s="299" t="s">
        <v>286</v>
      </c>
      <c r="B75" s="298">
        <v>302</v>
      </c>
      <c r="C75" s="444">
        <f t="shared" si="1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44204.159999999996</v>
      </c>
    </row>
    <row r="76" spans="1:11" ht="53.25" thickBot="1">
      <c r="A76" s="299" t="s">
        <v>287</v>
      </c>
      <c r="B76" s="298">
        <v>303</v>
      </c>
      <c r="C76" s="444">
        <f t="shared" si="1"/>
        <v>19062.75</v>
      </c>
      <c r="D76" s="366"/>
      <c r="E76" s="366"/>
      <c r="F76" s="366"/>
      <c r="G76" s="366">
        <v>18322.75</v>
      </c>
      <c r="H76" s="366">
        <v>740</v>
      </c>
      <c r="I76" s="366"/>
      <c r="J76" s="366"/>
      <c r="K76" s="366"/>
    </row>
    <row r="77" spans="1:11" ht="15" thickBot="1">
      <c r="A77" s="50"/>
      <c r="B77" s="48"/>
      <c r="C77" s="444">
        <f t="shared" si="1"/>
        <v>18076.05</v>
      </c>
      <c r="D77" s="354"/>
      <c r="E77" s="354"/>
      <c r="F77" s="354"/>
      <c r="G77" s="354">
        <v>17336.05</v>
      </c>
      <c r="H77" s="354">
        <v>740</v>
      </c>
      <c r="I77" s="354"/>
      <c r="J77" s="354"/>
      <c r="K77" s="354"/>
    </row>
    <row r="78" spans="1:11" ht="15" thickBot="1">
      <c r="A78" s="50"/>
      <c r="B78" s="48"/>
      <c r="C78" s="444">
        <f t="shared" si="1"/>
        <v>17422.85</v>
      </c>
      <c r="D78" s="354"/>
      <c r="E78" s="354"/>
      <c r="F78" s="354"/>
      <c r="G78" s="354">
        <v>16741.05</v>
      </c>
      <c r="H78" s="354">
        <v>681.8</v>
      </c>
      <c r="I78" s="354"/>
      <c r="J78" s="354"/>
      <c r="K78" s="354"/>
    </row>
    <row r="79" spans="1:11" ht="66" thickBot="1">
      <c r="A79" s="50" t="s">
        <v>288</v>
      </c>
      <c r="B79" s="48">
        <v>304</v>
      </c>
      <c r="C79" s="444">
        <f t="shared" si="1"/>
        <v>0</v>
      </c>
      <c r="D79" s="366"/>
      <c r="E79" s="366"/>
      <c r="F79" s="366"/>
      <c r="G79" s="366"/>
      <c r="H79" s="366"/>
      <c r="I79" s="366"/>
      <c r="J79" s="366"/>
      <c r="K79" s="366"/>
    </row>
    <row r="80" spans="1:11" ht="15" thickBot="1">
      <c r="A80" s="50"/>
      <c r="B80" s="48"/>
      <c r="C80" s="444">
        <f t="shared" si="1"/>
        <v>0</v>
      </c>
      <c r="D80" s="354"/>
      <c r="E80" s="354"/>
      <c r="F80" s="354"/>
      <c r="G80" s="354"/>
      <c r="H80" s="354"/>
      <c r="I80" s="354"/>
      <c r="J80" s="354"/>
      <c r="K80" s="354"/>
    </row>
    <row r="81" spans="1:11" ht="53.25" thickBot="1">
      <c r="A81" s="50" t="s">
        <v>289</v>
      </c>
      <c r="B81" s="48">
        <v>305</v>
      </c>
      <c r="C81" s="444">
        <f t="shared" si="1"/>
        <v>986.7</v>
      </c>
      <c r="D81" s="357"/>
      <c r="E81" s="357"/>
      <c r="F81" s="357"/>
      <c r="G81" s="357">
        <v>986.7</v>
      </c>
      <c r="H81" s="357"/>
      <c r="I81" s="357"/>
      <c r="J81" s="357"/>
      <c r="K81" s="357"/>
    </row>
    <row r="82" spans="1:11" ht="53.25" thickBot="1">
      <c r="A82" s="50" t="s">
        <v>80</v>
      </c>
      <c r="B82" s="48">
        <v>306</v>
      </c>
      <c r="C82" s="444">
        <f t="shared" si="1"/>
        <v>986.7</v>
      </c>
      <c r="D82" s="366"/>
      <c r="E82" s="366"/>
      <c r="F82" s="366"/>
      <c r="G82" s="366">
        <v>986.7</v>
      </c>
      <c r="H82" s="366"/>
      <c r="I82" s="366"/>
      <c r="J82" s="366"/>
      <c r="K82" s="366"/>
    </row>
    <row r="83" spans="1:11" ht="39.75" thickBot="1">
      <c r="A83" s="50" t="s">
        <v>290</v>
      </c>
      <c r="B83" s="48">
        <v>307</v>
      </c>
      <c r="C83" s="444">
        <f t="shared" si="1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50" t="s">
        <v>291</v>
      </c>
      <c r="B84" s="48">
        <v>308</v>
      </c>
      <c r="C84" s="444">
        <f t="shared" si="1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15" thickBot="1">
      <c r="A85" s="50"/>
      <c r="B85" s="48"/>
      <c r="C85" s="444">
        <f t="shared" si="1"/>
        <v>65742.48000000001</v>
      </c>
      <c r="D85" s="354"/>
      <c r="E85" s="354"/>
      <c r="F85" s="354"/>
      <c r="G85" s="354">
        <v>43905.91</v>
      </c>
      <c r="H85" s="354">
        <v>2186.58</v>
      </c>
      <c r="I85" s="354"/>
      <c r="J85" s="366">
        <v>9841.79</v>
      </c>
      <c r="K85" s="366">
        <v>9808.2</v>
      </c>
    </row>
    <row r="86" spans="1:11" ht="15" thickBot="1">
      <c r="A86" s="50"/>
      <c r="B86" s="48"/>
      <c r="C86" s="444">
        <f t="shared" si="1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444">
        <f t="shared" si="1"/>
        <v>63854.149999999994</v>
      </c>
      <c r="D87" s="366"/>
      <c r="E87" s="366"/>
      <c r="F87" s="366"/>
      <c r="G87" s="366">
        <v>42218.46</v>
      </c>
      <c r="H87" s="366">
        <v>1985.7</v>
      </c>
      <c r="I87" s="366"/>
      <c r="J87" s="366">
        <v>9841.79</v>
      </c>
      <c r="K87" s="366">
        <v>9808.2</v>
      </c>
    </row>
    <row r="88" spans="1:11" ht="53.25" thickBot="1">
      <c r="A88" s="299" t="s">
        <v>293</v>
      </c>
      <c r="B88" s="298">
        <v>310</v>
      </c>
      <c r="C88" s="444">
        <f t="shared" si="1"/>
        <v>19062.75</v>
      </c>
      <c r="D88" s="366"/>
      <c r="E88" s="366"/>
      <c r="F88" s="366"/>
      <c r="G88" s="366">
        <v>18322.75</v>
      </c>
      <c r="H88" s="366">
        <v>740</v>
      </c>
      <c r="I88" s="366"/>
      <c r="J88" s="366"/>
      <c r="K88" s="366"/>
    </row>
    <row r="89" spans="1:11" ht="15" thickBot="1">
      <c r="A89" s="50"/>
      <c r="B89" s="48"/>
      <c r="C89" s="444">
        <f t="shared" si="1"/>
        <v>18076.05</v>
      </c>
      <c r="D89" s="354"/>
      <c r="E89" s="354"/>
      <c r="F89" s="354"/>
      <c r="G89" s="354">
        <v>17336.05</v>
      </c>
      <c r="H89" s="354">
        <v>740</v>
      </c>
      <c r="I89" s="354"/>
      <c r="J89" s="354"/>
      <c r="K89" s="354"/>
    </row>
    <row r="90" spans="1:11" ht="15" thickBot="1">
      <c r="A90" s="50"/>
      <c r="B90" s="48"/>
      <c r="C90" s="444">
        <f t="shared" si="1"/>
        <v>17422.85</v>
      </c>
      <c r="D90" s="354"/>
      <c r="E90" s="354"/>
      <c r="F90" s="354"/>
      <c r="G90" s="354">
        <v>16741.05</v>
      </c>
      <c r="H90" s="354">
        <v>681.8</v>
      </c>
      <c r="I90" s="354"/>
      <c r="J90" s="354"/>
      <c r="K90" s="354"/>
    </row>
    <row r="91" spans="1:11" ht="39.75" thickBot="1">
      <c r="A91" s="50" t="s">
        <v>294</v>
      </c>
      <c r="B91" s="48">
        <v>311</v>
      </c>
      <c r="C91" s="444">
        <f t="shared" si="1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50" t="s">
        <v>295</v>
      </c>
      <c r="B92" s="48">
        <v>312</v>
      </c>
      <c r="C92" s="444">
        <f t="shared" si="1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444">
        <f t="shared" si="1"/>
        <v>58257.270000000004</v>
      </c>
      <c r="D93" s="366"/>
      <c r="E93" s="366"/>
      <c r="F93" s="366"/>
      <c r="G93" s="366">
        <v>36621.58</v>
      </c>
      <c r="H93" s="366">
        <v>1985.7</v>
      </c>
      <c r="I93" s="366"/>
      <c r="J93" s="366">
        <v>9841.79</v>
      </c>
      <c r="K93" s="366">
        <v>9808.2</v>
      </c>
    </row>
    <row r="94" spans="1:11" ht="14.25">
      <c r="A94" s="51" t="s">
        <v>275</v>
      </c>
      <c r="B94" s="502">
        <v>314</v>
      </c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52" t="s">
        <v>44</v>
      </c>
      <c r="B95" s="503"/>
      <c r="C95" s="499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50" t="s">
        <v>88</v>
      </c>
      <c r="B96" s="48">
        <v>315</v>
      </c>
      <c r="C96" s="346">
        <f t="shared" si="1"/>
        <v>0</v>
      </c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50" t="s">
        <v>297</v>
      </c>
      <c r="B97" s="48">
        <v>321</v>
      </c>
      <c r="C97" s="346">
        <f t="shared" si="1"/>
        <v>0</v>
      </c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50" t="s">
        <v>298</v>
      </c>
      <c r="B98" s="48">
        <v>322</v>
      </c>
      <c r="C98" s="346">
        <f t="shared" si="1"/>
        <v>8900</v>
      </c>
      <c r="D98" s="366"/>
      <c r="E98" s="366"/>
      <c r="F98" s="366"/>
      <c r="G98" s="366">
        <v>8900</v>
      </c>
      <c r="H98" s="366"/>
      <c r="I98" s="366"/>
      <c r="J98" s="366"/>
      <c r="K98" s="366"/>
    </row>
    <row r="99" spans="1:11" ht="14.25">
      <c r="A99" s="51" t="s">
        <v>48</v>
      </c>
      <c r="B99" s="502">
        <v>323</v>
      </c>
      <c r="C99" s="498">
        <f>G99</f>
        <v>8900</v>
      </c>
      <c r="D99" s="498"/>
      <c r="E99" s="498"/>
      <c r="F99" s="498"/>
      <c r="G99" s="498">
        <v>8900</v>
      </c>
      <c r="H99" s="498"/>
      <c r="I99" s="498"/>
      <c r="J99" s="498"/>
      <c r="K99" s="498"/>
    </row>
    <row r="100" spans="1:11" ht="15" thickBot="1">
      <c r="A100" s="52" t="s">
        <v>49</v>
      </c>
      <c r="B100" s="503"/>
      <c r="C100" s="499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52" t="s">
        <v>50</v>
      </c>
      <c r="B101" s="48">
        <v>324</v>
      </c>
      <c r="C101" s="346">
        <f t="shared" si="1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52" t="s">
        <v>51</v>
      </c>
      <c r="B102" s="48">
        <v>325</v>
      </c>
      <c r="C102" s="346">
        <f t="shared" si="1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50" t="s">
        <v>52</v>
      </c>
      <c r="B103" s="48">
        <v>326</v>
      </c>
      <c r="C103" s="346">
        <f t="shared" si="1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>
        <v>4.101</v>
      </c>
      <c r="C106" s="346">
        <f>SUM(D106:K106)</f>
        <v>16</v>
      </c>
      <c r="D106" s="366"/>
      <c r="E106" s="366"/>
      <c r="F106" s="366"/>
      <c r="G106" s="366">
        <v>12</v>
      </c>
      <c r="H106" s="366">
        <v>4</v>
      </c>
      <c r="I106" s="366"/>
      <c r="J106" s="344"/>
      <c r="K106" s="344"/>
    </row>
    <row r="107" spans="1:11" ht="79.5" thickBot="1">
      <c r="A107" s="299" t="s">
        <v>302</v>
      </c>
      <c r="B107" s="298">
        <v>4.102</v>
      </c>
      <c r="C107" s="346">
        <f>SUM(D107:K107)</f>
        <v>5</v>
      </c>
      <c r="D107" s="366"/>
      <c r="E107" s="366"/>
      <c r="F107" s="366"/>
      <c r="G107" s="366">
        <v>4</v>
      </c>
      <c r="H107" s="366">
        <v>1</v>
      </c>
      <c r="I107" s="366"/>
      <c r="J107" s="344"/>
      <c r="K107" s="344"/>
    </row>
    <row r="108" spans="1:11" ht="53.25" thickBot="1">
      <c r="A108" s="299" t="s">
        <v>303</v>
      </c>
      <c r="B108" s="298">
        <v>4.103</v>
      </c>
      <c r="C108" s="346">
        <f>SUM(D108:K108)</f>
        <v>16</v>
      </c>
      <c r="D108" s="366"/>
      <c r="E108" s="366"/>
      <c r="F108" s="366"/>
      <c r="G108" s="366">
        <v>12</v>
      </c>
      <c r="H108" s="366">
        <v>4</v>
      </c>
      <c r="I108" s="366"/>
      <c r="J108" s="344"/>
      <c r="K108" s="344"/>
    </row>
    <row r="109" spans="1:11" ht="93" thickBot="1">
      <c r="A109" s="299" t="s">
        <v>304</v>
      </c>
      <c r="B109" s="298">
        <v>4.104</v>
      </c>
      <c r="C109" s="346">
        <f>SUM(D109:K109)</f>
        <v>7</v>
      </c>
      <c r="D109" s="366"/>
      <c r="E109" s="366"/>
      <c r="F109" s="366"/>
      <c r="G109" s="366">
        <v>4</v>
      </c>
      <c r="H109" s="366">
        <v>3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>
        <v>4.201</v>
      </c>
      <c r="C111" s="346">
        <f>SUM(D111:K111)</f>
        <v>60</v>
      </c>
      <c r="D111" s="366"/>
      <c r="E111" s="366"/>
      <c r="F111" s="366"/>
      <c r="G111" s="366">
        <v>49</v>
      </c>
      <c r="H111" s="366">
        <v>11</v>
      </c>
      <c r="I111" s="366"/>
      <c r="J111" s="344"/>
      <c r="K111" s="344"/>
    </row>
    <row r="112" spans="1:11" ht="39.75" thickBot="1">
      <c r="A112" s="299" t="s">
        <v>99</v>
      </c>
      <c r="B112" s="298">
        <v>4.202</v>
      </c>
      <c r="C112" s="346">
        <f>SUM(D112:K112)</f>
        <v>5</v>
      </c>
      <c r="D112" s="366"/>
      <c r="E112" s="366"/>
      <c r="F112" s="366"/>
      <c r="G112" s="366">
        <v>5</v>
      </c>
      <c r="H112" s="366"/>
      <c r="I112" s="366"/>
      <c r="J112" s="344"/>
      <c r="K112" s="344"/>
    </row>
    <row r="113" spans="1:11" ht="53.25" thickBot="1">
      <c r="A113" s="299" t="s">
        <v>307</v>
      </c>
      <c r="B113" s="298">
        <v>4.203</v>
      </c>
      <c r="C113" s="346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>
        <v>4.301</v>
      </c>
      <c r="C116" s="366">
        <v>43710.45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03" t="s">
        <v>104</v>
      </c>
      <c r="B117" s="298">
        <v>4.302</v>
      </c>
      <c r="C117" s="366">
        <v>33128.42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299" t="s">
        <v>310</v>
      </c>
      <c r="B118" s="298">
        <v>4.303</v>
      </c>
      <c r="C118" s="346">
        <f aca="true" t="shared" si="2" ref="C118:C125">SUM(D118:K118)</f>
        <v>26939.559999999998</v>
      </c>
      <c r="D118" s="366"/>
      <c r="E118" s="366"/>
      <c r="F118" s="366"/>
      <c r="G118" s="366">
        <v>26122.76</v>
      </c>
      <c r="H118" s="366">
        <v>816.8</v>
      </c>
      <c r="I118" s="366"/>
      <c r="J118" s="344"/>
      <c r="K118" s="344"/>
    </row>
    <row r="119" spans="1:11" ht="66" thickBot="1">
      <c r="A119" s="299" t="s">
        <v>311</v>
      </c>
      <c r="B119" s="298">
        <v>4.304</v>
      </c>
      <c r="C119" s="346">
        <f t="shared" si="2"/>
        <v>4170.8</v>
      </c>
      <c r="D119" s="366"/>
      <c r="E119" s="366"/>
      <c r="F119" s="366"/>
      <c r="G119" s="366">
        <v>3738.9</v>
      </c>
      <c r="H119" s="366">
        <v>431.9</v>
      </c>
      <c r="I119" s="366"/>
      <c r="J119" s="344"/>
      <c r="K119" s="344"/>
    </row>
    <row r="120" spans="1:11" ht="53.25" thickBot="1">
      <c r="A120" s="299" t="s">
        <v>312</v>
      </c>
      <c r="B120" s="298">
        <v>4.305</v>
      </c>
      <c r="C120" s="346">
        <f t="shared" si="2"/>
        <v>25559.02</v>
      </c>
      <c r="D120" s="366"/>
      <c r="E120" s="366"/>
      <c r="F120" s="366"/>
      <c r="G120" s="366">
        <v>24867.22</v>
      </c>
      <c r="H120" s="366">
        <v>691.8</v>
      </c>
      <c r="I120" s="366"/>
      <c r="J120" s="344"/>
      <c r="K120" s="344"/>
    </row>
    <row r="121" spans="1:11" ht="14.25">
      <c r="A121" s="304" t="s">
        <v>313</v>
      </c>
      <c r="B121" s="502">
        <v>4.306</v>
      </c>
      <c r="C121" s="498"/>
      <c r="D121" s="498"/>
      <c r="E121" s="498"/>
      <c r="F121" s="498"/>
      <c r="G121" s="498">
        <v>23614.22</v>
      </c>
      <c r="H121" s="498">
        <v>429.7</v>
      </c>
      <c r="I121" s="498"/>
      <c r="J121" s="502"/>
      <c r="K121" s="502"/>
    </row>
    <row r="122" spans="1:11" ht="15" thickBot="1">
      <c r="A122" s="299" t="s">
        <v>109</v>
      </c>
      <c r="B122" s="503"/>
      <c r="C122" s="499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>
        <v>4.307</v>
      </c>
      <c r="C123" s="346">
        <f t="shared" si="2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>
        <v>4.308</v>
      </c>
      <c r="C124" s="346">
        <f t="shared" si="2"/>
        <v>4168.6</v>
      </c>
      <c r="D124" s="366"/>
      <c r="E124" s="366"/>
      <c r="F124" s="366"/>
      <c r="G124" s="366">
        <v>3738.9</v>
      </c>
      <c r="H124" s="366">
        <v>429.7</v>
      </c>
      <c r="I124" s="366"/>
      <c r="J124" s="344"/>
      <c r="K124" s="344"/>
    </row>
    <row r="125" spans="1:11" ht="79.5" thickBot="1">
      <c r="A125" s="302" t="s">
        <v>315</v>
      </c>
      <c r="B125" s="305">
        <v>4.309</v>
      </c>
      <c r="C125" s="346">
        <f t="shared" si="2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15.75" thickBot="1">
      <c r="A127" s="524" t="s">
        <v>113</v>
      </c>
      <c r="B127" s="43"/>
      <c r="C127" s="57"/>
      <c r="D127" s="43"/>
      <c r="E127" s="57"/>
    </row>
    <row r="128" spans="1:5" ht="31.5" thickBot="1">
      <c r="A128" s="524"/>
      <c r="B128" s="43"/>
      <c r="C128" s="57" t="s">
        <v>202</v>
      </c>
      <c r="D128" s="43"/>
      <c r="E128" s="57" t="s">
        <v>203</v>
      </c>
    </row>
    <row r="129" spans="1:5" ht="26.25">
      <c r="A129" s="43"/>
      <c r="B129" s="58"/>
      <c r="C129" s="58" t="s">
        <v>114</v>
      </c>
      <c r="D129" s="58"/>
      <c r="E129" s="58" t="s">
        <v>115</v>
      </c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204</v>
      </c>
    </row>
    <row r="135" ht="15">
      <c r="A135" s="41" t="s">
        <v>141</v>
      </c>
    </row>
    <row r="136" ht="30.75">
      <c r="A136" s="41" t="s">
        <v>205</v>
      </c>
    </row>
    <row r="138" ht="15">
      <c r="A138" s="56"/>
    </row>
  </sheetData>
  <sheetProtection/>
  <mergeCells count="98">
    <mergeCell ref="J121:J122"/>
    <mergeCell ref="K121:K122"/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G94:G95"/>
    <mergeCell ref="J99:J100"/>
    <mergeCell ref="K99:K100"/>
    <mergeCell ref="A104:K104"/>
    <mergeCell ref="A105:K105"/>
    <mergeCell ref="H94:H95"/>
    <mergeCell ref="I94:I95"/>
    <mergeCell ref="J94:J95"/>
    <mergeCell ref="K94:K95"/>
    <mergeCell ref="B99:B100"/>
    <mergeCell ref="E99:E100"/>
    <mergeCell ref="F99:F100"/>
    <mergeCell ref="G99:G100"/>
    <mergeCell ref="B94:B95"/>
    <mergeCell ref="D94:D95"/>
    <mergeCell ref="E94:E95"/>
    <mergeCell ref="F94:F95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  <mergeCell ref="C121:C122"/>
    <mergeCell ref="C44:C45"/>
    <mergeCell ref="C49:C50"/>
    <mergeCell ref="C62:C63"/>
    <mergeCell ref="C66:C67"/>
    <mergeCell ref="C94:C95"/>
    <mergeCell ref="C99:C100"/>
    <mergeCell ref="A72:K72"/>
    <mergeCell ref="A73:K73"/>
    <mergeCell ref="D99:D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138"/>
  <sheetViews>
    <sheetView view="pageBreakPreview" zoomScale="70" zoomScaleNormal="70" zoomScaleSheetLayoutView="70" zoomScalePageLayoutView="0" workbookViewId="0" topLeftCell="A48">
      <selection activeCell="M24" sqref="M24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9.28125" style="40" customWidth="1"/>
    <col min="4" max="4" width="12.140625" style="40" customWidth="1"/>
    <col min="5" max="5" width="15.7109375" style="40" customWidth="1"/>
    <col min="6" max="6" width="12.140625" style="40" customWidth="1"/>
    <col min="7" max="7" width="12.140625" style="91" customWidth="1"/>
    <col min="8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91" t="s">
        <v>206</v>
      </c>
      <c r="C12" s="591"/>
      <c r="D12" s="591"/>
      <c r="E12" s="591"/>
      <c r="F12" s="591"/>
      <c r="G12" s="591"/>
      <c r="H12" s="591"/>
      <c r="I12" s="591"/>
      <c r="J12" s="591"/>
      <c r="K12" s="591"/>
    </row>
    <row r="13" spans="1:11" ht="15">
      <c r="A13" s="43"/>
      <c r="B13" s="44"/>
      <c r="K13" s="63"/>
    </row>
    <row r="14" spans="1:11" ht="15">
      <c r="A14" s="43" t="s">
        <v>10</v>
      </c>
      <c r="B14" s="591" t="s">
        <v>430</v>
      </c>
      <c r="C14" s="591"/>
      <c r="D14" s="591"/>
      <c r="E14" s="591"/>
      <c r="F14" s="591"/>
      <c r="G14" s="591"/>
      <c r="H14" s="591"/>
      <c r="I14" s="591"/>
      <c r="J14" s="591"/>
      <c r="K14" s="591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629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630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90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3" ht="53.25" thickBot="1">
      <c r="A23" s="355" t="s">
        <v>29</v>
      </c>
      <c r="B23" s="356">
        <v>101</v>
      </c>
      <c r="C23" s="346">
        <f>SUM(D23:K23)</f>
        <v>545</v>
      </c>
      <c r="D23" s="366">
        <v>1</v>
      </c>
      <c r="E23" s="366"/>
      <c r="F23" s="366"/>
      <c r="G23" s="357">
        <v>12</v>
      </c>
      <c r="H23" s="366"/>
      <c r="I23" s="366"/>
      <c r="J23" s="366">
        <v>36</v>
      </c>
      <c r="K23" s="366">
        <v>496</v>
      </c>
      <c r="L23" s="40">
        <f>SUM(D23:I23)</f>
        <v>13</v>
      </c>
      <c r="M23" s="40">
        <f>C56/L23</f>
        <v>3</v>
      </c>
    </row>
    <row r="24" spans="1:11" ht="39.75" thickBot="1">
      <c r="A24" s="345" t="s">
        <v>263</v>
      </c>
      <c r="B24" s="344">
        <v>102</v>
      </c>
      <c r="C24" s="346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345" t="s">
        <v>264</v>
      </c>
      <c r="B25" s="344">
        <v>103</v>
      </c>
      <c r="C25" s="346">
        <f t="shared" si="0"/>
        <v>8</v>
      </c>
      <c r="D25" s="366">
        <v>1</v>
      </c>
      <c r="E25" s="366"/>
      <c r="F25" s="366"/>
      <c r="G25" s="366">
        <v>7</v>
      </c>
      <c r="H25" s="366"/>
      <c r="I25" s="366"/>
      <c r="J25" s="366"/>
      <c r="K25" s="366"/>
    </row>
    <row r="26" spans="1:11" ht="53.25" thickBot="1">
      <c r="A26" s="352" t="s">
        <v>410</v>
      </c>
      <c r="B26" s="353" t="s">
        <v>383</v>
      </c>
      <c r="C26" s="346">
        <f t="shared" si="0"/>
        <v>3</v>
      </c>
      <c r="D26" s="354"/>
      <c r="E26" s="354"/>
      <c r="F26" s="354"/>
      <c r="G26" s="354">
        <v>3</v>
      </c>
      <c r="H26" s="354"/>
      <c r="I26" s="354"/>
      <c r="J26" s="354"/>
      <c r="K26" s="354"/>
    </row>
    <row r="27" spans="1:11" ht="53.25" thickBot="1">
      <c r="A27" s="352" t="s">
        <v>411</v>
      </c>
      <c r="B27" s="353" t="s">
        <v>385</v>
      </c>
      <c r="C27" s="346">
        <f t="shared" si="0"/>
        <v>0</v>
      </c>
      <c r="D27" s="354"/>
      <c r="E27" s="354"/>
      <c r="F27" s="354"/>
      <c r="G27" s="354"/>
      <c r="H27" s="354"/>
      <c r="I27" s="354"/>
      <c r="J27" s="354"/>
      <c r="K27" s="354"/>
    </row>
    <row r="28" spans="1:11" ht="53.25" thickBot="1">
      <c r="A28" s="345" t="s">
        <v>265</v>
      </c>
      <c r="B28" s="344">
        <v>104</v>
      </c>
      <c r="C28" s="346">
        <f t="shared" si="0"/>
        <v>1</v>
      </c>
      <c r="D28" s="366">
        <v>1</v>
      </c>
      <c r="E28" s="366"/>
      <c r="F28" s="366"/>
      <c r="G28" s="366"/>
      <c r="H28" s="366"/>
      <c r="I28" s="366"/>
      <c r="J28" s="366"/>
      <c r="K28" s="366"/>
    </row>
    <row r="29" spans="1:11" ht="66" thickBot="1">
      <c r="A29" s="352" t="s">
        <v>412</v>
      </c>
      <c r="B29" s="353" t="s">
        <v>387</v>
      </c>
      <c r="C29" s="346">
        <f t="shared" si="0"/>
        <v>1</v>
      </c>
      <c r="D29" s="354">
        <v>1</v>
      </c>
      <c r="E29" s="354"/>
      <c r="F29" s="354"/>
      <c r="G29" s="354"/>
      <c r="H29" s="354"/>
      <c r="I29" s="354"/>
      <c r="J29" s="354"/>
      <c r="K29" s="354"/>
    </row>
    <row r="30" spans="1:11" ht="79.5" thickBot="1">
      <c r="A30" s="355" t="s">
        <v>413</v>
      </c>
      <c r="B30" s="356">
        <v>105</v>
      </c>
      <c r="C30" s="346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345" t="s">
        <v>34</v>
      </c>
      <c r="B31" s="344">
        <v>106</v>
      </c>
      <c r="C31" s="346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345" t="s">
        <v>267</v>
      </c>
      <c r="B32" s="344">
        <v>107</v>
      </c>
      <c r="C32" s="346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345" t="s">
        <v>268</v>
      </c>
      <c r="B33" s="344">
        <v>108</v>
      </c>
      <c r="C33" s="346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345" t="s">
        <v>269</v>
      </c>
      <c r="B34" s="344">
        <v>109</v>
      </c>
      <c r="C34" s="346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58" t="s">
        <v>388</v>
      </c>
      <c r="B35" s="353" t="s">
        <v>389</v>
      </c>
      <c r="C35" s="346">
        <f t="shared" si="0"/>
        <v>545</v>
      </c>
      <c r="D35" s="354">
        <v>1</v>
      </c>
      <c r="E35" s="354"/>
      <c r="F35" s="354"/>
      <c r="G35" s="354">
        <v>12</v>
      </c>
      <c r="H35" s="354"/>
      <c r="I35" s="354"/>
      <c r="J35" s="354">
        <v>36</v>
      </c>
      <c r="K35" s="354">
        <v>496</v>
      </c>
    </row>
    <row r="36" spans="1:11" ht="53.25" thickBot="1">
      <c r="A36" s="358" t="s">
        <v>390</v>
      </c>
      <c r="B36" s="353" t="s">
        <v>391</v>
      </c>
      <c r="C36" s="346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345" t="s">
        <v>270</v>
      </c>
      <c r="B37" s="344">
        <v>110</v>
      </c>
      <c r="C37" s="346">
        <f t="shared" si="0"/>
        <v>544</v>
      </c>
      <c r="D37" s="366"/>
      <c r="E37" s="366"/>
      <c r="F37" s="366"/>
      <c r="G37" s="366">
        <v>12</v>
      </c>
      <c r="H37" s="366"/>
      <c r="I37" s="366"/>
      <c r="J37" s="366">
        <v>36</v>
      </c>
      <c r="K37" s="366">
        <v>496</v>
      </c>
    </row>
    <row r="38" spans="1:11" ht="53.25" thickBot="1">
      <c r="A38" s="345" t="s">
        <v>271</v>
      </c>
      <c r="B38" s="344">
        <v>111</v>
      </c>
      <c r="C38" s="346">
        <f t="shared" si="0"/>
        <v>7</v>
      </c>
      <c r="D38" s="366"/>
      <c r="E38" s="366"/>
      <c r="F38" s="366"/>
      <c r="G38" s="366">
        <v>7</v>
      </c>
      <c r="H38" s="366"/>
      <c r="I38" s="366"/>
      <c r="J38" s="366"/>
      <c r="K38" s="366"/>
    </row>
    <row r="39" spans="1:11" ht="66" thickBot="1">
      <c r="A39" s="352" t="s">
        <v>414</v>
      </c>
      <c r="B39" s="353" t="s">
        <v>393</v>
      </c>
      <c r="C39" s="346">
        <f t="shared" si="0"/>
        <v>3</v>
      </c>
      <c r="D39" s="354"/>
      <c r="E39" s="354"/>
      <c r="F39" s="354"/>
      <c r="G39" s="354">
        <v>3</v>
      </c>
      <c r="H39" s="354"/>
      <c r="I39" s="354"/>
      <c r="J39" s="354"/>
      <c r="K39" s="354"/>
    </row>
    <row r="40" spans="1:11" ht="66" thickBot="1">
      <c r="A40" s="352" t="s">
        <v>415</v>
      </c>
      <c r="B40" s="353" t="s">
        <v>395</v>
      </c>
      <c r="C40" s="346">
        <f t="shared" si="0"/>
        <v>0</v>
      </c>
      <c r="D40" s="354"/>
      <c r="E40" s="354"/>
      <c r="F40" s="354"/>
      <c r="G40" s="354"/>
      <c r="H40" s="354"/>
      <c r="I40" s="354"/>
      <c r="J40" s="354"/>
      <c r="K40" s="354"/>
    </row>
    <row r="41" spans="1:11" ht="39.75" thickBot="1">
      <c r="A41" s="345" t="s">
        <v>272</v>
      </c>
      <c r="B41" s="344">
        <v>112</v>
      </c>
      <c r="C41" s="346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345" t="s">
        <v>273</v>
      </c>
      <c r="B42" s="344">
        <v>113</v>
      </c>
      <c r="C42" s="346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345" t="s">
        <v>274</v>
      </c>
      <c r="B43" s="344">
        <v>114</v>
      </c>
      <c r="C43" s="346">
        <f t="shared" si="0"/>
        <v>544</v>
      </c>
      <c r="D43" s="366"/>
      <c r="E43" s="366"/>
      <c r="F43" s="366"/>
      <c r="G43" s="411">
        <v>12</v>
      </c>
      <c r="H43" s="411"/>
      <c r="I43" s="411"/>
      <c r="J43" s="411">
        <v>36</v>
      </c>
      <c r="K43" s="411">
        <v>496</v>
      </c>
    </row>
    <row r="44" spans="1:11" ht="14.25">
      <c r="A44" s="347" t="s">
        <v>275</v>
      </c>
      <c r="B44" s="502">
        <v>115</v>
      </c>
      <c r="C44" s="498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48" t="s">
        <v>44</v>
      </c>
      <c r="B45" s="503"/>
      <c r="C45" s="499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345" t="s">
        <v>45</v>
      </c>
      <c r="B46" s="344">
        <v>116</v>
      </c>
      <c r="C46" s="346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345" t="s">
        <v>46</v>
      </c>
      <c r="B47" s="344">
        <v>121</v>
      </c>
      <c r="C47" s="346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345" t="s">
        <v>47</v>
      </c>
      <c r="B48" s="344">
        <v>122</v>
      </c>
      <c r="C48" s="346">
        <f t="shared" si="0"/>
        <v>2</v>
      </c>
      <c r="D48" s="366"/>
      <c r="E48" s="366"/>
      <c r="F48" s="366"/>
      <c r="G48" s="366">
        <v>2</v>
      </c>
      <c r="H48" s="366"/>
      <c r="I48" s="366"/>
      <c r="J48" s="366"/>
      <c r="K48" s="366"/>
    </row>
    <row r="49" spans="1:11" ht="14.25">
      <c r="A49" s="347" t="s">
        <v>48</v>
      </c>
      <c r="B49" s="502">
        <v>123</v>
      </c>
      <c r="C49" s="498">
        <f>G49</f>
        <v>2</v>
      </c>
      <c r="D49" s="498"/>
      <c r="E49" s="498"/>
      <c r="F49" s="498"/>
      <c r="G49" s="498">
        <v>2</v>
      </c>
      <c r="H49" s="498"/>
      <c r="I49" s="498"/>
      <c r="J49" s="498"/>
      <c r="K49" s="498"/>
    </row>
    <row r="50" spans="1:11" ht="15" thickBot="1">
      <c r="A50" s="348" t="s">
        <v>49</v>
      </c>
      <c r="B50" s="503"/>
      <c r="C50" s="499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48" t="s">
        <v>50</v>
      </c>
      <c r="B51" s="344">
        <v>124</v>
      </c>
      <c r="C51" s="346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48" t="s">
        <v>51</v>
      </c>
      <c r="B52" s="344">
        <v>125</v>
      </c>
      <c r="C52" s="346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345" t="s">
        <v>52</v>
      </c>
      <c r="B53" s="344">
        <v>126</v>
      </c>
      <c r="C53" s="346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345" t="s">
        <v>276</v>
      </c>
      <c r="B54" s="344">
        <v>127</v>
      </c>
      <c r="C54" s="346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345" t="s">
        <v>278</v>
      </c>
      <c r="B56" s="344">
        <v>201</v>
      </c>
      <c r="C56" s="346">
        <f aca="true" t="shared" si="1" ref="C56:C71">SUM(D56:K56)</f>
        <v>39</v>
      </c>
      <c r="D56" s="366"/>
      <c r="E56" s="366"/>
      <c r="F56" s="366"/>
      <c r="G56" s="366">
        <v>39</v>
      </c>
      <c r="H56" s="366"/>
      <c r="I56" s="366"/>
      <c r="J56" s="366"/>
      <c r="K56" s="366"/>
    </row>
    <row r="57" spans="1:11" ht="53.25" thickBot="1">
      <c r="A57" s="348" t="s">
        <v>279</v>
      </c>
      <c r="B57" s="344">
        <v>202</v>
      </c>
      <c r="C57" s="346"/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48" t="s">
        <v>280</v>
      </c>
      <c r="B58" s="344">
        <v>203</v>
      </c>
      <c r="C58" s="346">
        <f t="shared" si="1"/>
        <v>13</v>
      </c>
      <c r="D58" s="366"/>
      <c r="E58" s="366"/>
      <c r="F58" s="366"/>
      <c r="G58" s="366">
        <v>13</v>
      </c>
      <c r="H58" s="366"/>
      <c r="I58" s="366"/>
      <c r="J58" s="366"/>
      <c r="K58" s="366"/>
    </row>
    <row r="59" spans="1:11" ht="27" thickBot="1">
      <c r="A59" s="348" t="s">
        <v>281</v>
      </c>
      <c r="B59" s="344">
        <v>204</v>
      </c>
      <c r="C59" s="346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48" t="s">
        <v>282</v>
      </c>
      <c r="B60" s="344">
        <v>205</v>
      </c>
      <c r="C60" s="346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48" t="s">
        <v>283</v>
      </c>
      <c r="B61" s="344">
        <v>206</v>
      </c>
      <c r="C61" s="346">
        <f t="shared" si="1"/>
        <v>39</v>
      </c>
      <c r="D61" s="366"/>
      <c r="E61" s="366"/>
      <c r="F61" s="366"/>
      <c r="G61" s="366">
        <v>39</v>
      </c>
      <c r="H61" s="366"/>
      <c r="I61" s="366"/>
      <c r="J61" s="366"/>
      <c r="K61" s="366"/>
    </row>
    <row r="62" spans="1:11" ht="14.25">
      <c r="A62" s="347" t="s">
        <v>284</v>
      </c>
      <c r="B62" s="502">
        <v>207</v>
      </c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48" t="s">
        <v>62</v>
      </c>
      <c r="B63" s="503"/>
      <c r="C63" s="49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345" t="s">
        <v>63</v>
      </c>
      <c r="B64" s="344">
        <v>208</v>
      </c>
      <c r="C64" s="346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345" t="s">
        <v>64</v>
      </c>
      <c r="B65" s="344">
        <v>209</v>
      </c>
      <c r="C65" s="346">
        <f t="shared" si="1"/>
        <v>4</v>
      </c>
      <c r="D65" s="366"/>
      <c r="E65" s="366"/>
      <c r="F65" s="366"/>
      <c r="G65" s="366">
        <v>4</v>
      </c>
      <c r="H65" s="366"/>
      <c r="I65" s="366"/>
      <c r="J65" s="366"/>
      <c r="K65" s="366"/>
    </row>
    <row r="66" spans="1:11" ht="14.25">
      <c r="A66" s="347" t="s">
        <v>65</v>
      </c>
      <c r="B66" s="502" t="s">
        <v>67</v>
      </c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48" t="s">
        <v>66</v>
      </c>
      <c r="B67" s="503"/>
      <c r="C67" s="499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345" t="s">
        <v>68</v>
      </c>
      <c r="B68" s="344">
        <v>211</v>
      </c>
      <c r="C68" s="346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48" t="s">
        <v>69</v>
      </c>
      <c r="B69" s="344" t="s">
        <v>70</v>
      </c>
      <c r="C69" s="346">
        <f t="shared" si="1"/>
        <v>4</v>
      </c>
      <c r="D69" s="366"/>
      <c r="E69" s="366"/>
      <c r="F69" s="366"/>
      <c r="G69" s="366">
        <v>4</v>
      </c>
      <c r="H69" s="366"/>
      <c r="I69" s="366"/>
      <c r="J69" s="366"/>
      <c r="K69" s="366"/>
    </row>
    <row r="70" spans="1:11" s="91" customFormat="1" ht="27" thickBot="1">
      <c r="A70" s="345" t="s">
        <v>71</v>
      </c>
      <c r="B70" s="344">
        <v>213</v>
      </c>
      <c r="C70" s="346">
        <f t="shared" si="1"/>
        <v>11</v>
      </c>
      <c r="D70" s="366"/>
      <c r="E70" s="366"/>
      <c r="F70" s="366"/>
      <c r="G70" s="366">
        <v>11</v>
      </c>
      <c r="H70" s="366"/>
      <c r="I70" s="366"/>
      <c r="J70" s="366"/>
      <c r="K70" s="366"/>
    </row>
    <row r="71" spans="1:11" s="91" customFormat="1" ht="27" thickBot="1">
      <c r="A71" s="345" t="s">
        <v>72</v>
      </c>
      <c r="B71" s="344">
        <v>214</v>
      </c>
      <c r="C71" s="346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345" t="s">
        <v>75</v>
      </c>
      <c r="B74" s="344">
        <v>301</v>
      </c>
      <c r="C74" s="346">
        <f aca="true" t="shared" si="2" ref="C74:C103">SUM(D74:K74)</f>
        <v>38838.988950000006</v>
      </c>
      <c r="D74" s="366">
        <v>3710</v>
      </c>
      <c r="E74" s="366"/>
      <c r="F74" s="366"/>
      <c r="G74" s="357">
        <v>20711.808950000002</v>
      </c>
      <c r="H74" s="366"/>
      <c r="I74" s="366"/>
      <c r="J74" s="366">
        <v>5245.99</v>
      </c>
      <c r="K74" s="366">
        <v>9171.19</v>
      </c>
      <c r="L74" s="40">
        <f>SUM(D74:I74)</f>
        <v>24421.808950000002</v>
      </c>
    </row>
    <row r="75" spans="1:12" ht="53.25" thickBot="1">
      <c r="A75" s="345" t="s">
        <v>286</v>
      </c>
      <c r="B75" s="344">
        <v>302</v>
      </c>
      <c r="C75" s="346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17567.54186</v>
      </c>
    </row>
    <row r="76" spans="1:11" ht="53.25" thickBot="1">
      <c r="A76" s="345" t="s">
        <v>287</v>
      </c>
      <c r="B76" s="344">
        <v>303</v>
      </c>
      <c r="C76" s="346">
        <f t="shared" si="2"/>
        <v>13129.313</v>
      </c>
      <c r="D76" s="366">
        <v>3710</v>
      </c>
      <c r="E76" s="366"/>
      <c r="F76" s="366"/>
      <c r="G76" s="366">
        <v>9419.313</v>
      </c>
      <c r="H76" s="366"/>
      <c r="I76" s="366"/>
      <c r="J76" s="366"/>
      <c r="K76" s="366"/>
    </row>
    <row r="77" spans="1:11" ht="53.25" thickBot="1">
      <c r="A77" s="352" t="s">
        <v>416</v>
      </c>
      <c r="B77" s="353" t="s">
        <v>397</v>
      </c>
      <c r="C77" s="346">
        <f t="shared" si="2"/>
        <v>2945.242</v>
      </c>
      <c r="D77" s="354"/>
      <c r="E77" s="354"/>
      <c r="F77" s="354"/>
      <c r="G77" s="354">
        <v>2945.242</v>
      </c>
      <c r="H77" s="354"/>
      <c r="I77" s="354"/>
      <c r="J77" s="354"/>
      <c r="K77" s="354"/>
    </row>
    <row r="78" spans="1:11" ht="66" thickBot="1">
      <c r="A78" s="352" t="s">
        <v>417</v>
      </c>
      <c r="B78" s="353" t="s">
        <v>399</v>
      </c>
      <c r="C78" s="346">
        <f t="shared" si="2"/>
        <v>0</v>
      </c>
      <c r="D78" s="354"/>
      <c r="E78" s="354"/>
      <c r="F78" s="354"/>
      <c r="G78" s="354"/>
      <c r="H78" s="354"/>
      <c r="I78" s="354"/>
      <c r="J78" s="354"/>
      <c r="K78" s="354"/>
    </row>
    <row r="79" spans="1:11" ht="66" thickBot="1">
      <c r="A79" s="345" t="s">
        <v>288</v>
      </c>
      <c r="B79" s="344">
        <v>304</v>
      </c>
      <c r="C79" s="346">
        <f t="shared" si="2"/>
        <v>3710</v>
      </c>
      <c r="D79" s="366">
        <v>3710</v>
      </c>
      <c r="E79" s="366"/>
      <c r="F79" s="366"/>
      <c r="G79" s="366"/>
      <c r="H79" s="366"/>
      <c r="I79" s="366"/>
      <c r="J79" s="366"/>
      <c r="K79" s="366"/>
    </row>
    <row r="80" spans="1:11" ht="66" thickBot="1">
      <c r="A80" s="352" t="s">
        <v>418</v>
      </c>
      <c r="B80" s="353" t="s">
        <v>401</v>
      </c>
      <c r="C80" s="346">
        <f t="shared" si="2"/>
        <v>3710</v>
      </c>
      <c r="D80" s="354">
        <v>3710</v>
      </c>
      <c r="E80" s="354"/>
      <c r="F80" s="354"/>
      <c r="G80" s="354"/>
      <c r="H80" s="354"/>
      <c r="I80" s="354"/>
      <c r="J80" s="354"/>
      <c r="K80" s="354"/>
    </row>
    <row r="81" spans="1:11" ht="93" thickBot="1">
      <c r="A81" s="355" t="s">
        <v>419</v>
      </c>
      <c r="B81" s="356">
        <v>305</v>
      </c>
      <c r="C81" s="346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345" t="s">
        <v>80</v>
      </c>
      <c r="B82" s="344">
        <v>306</v>
      </c>
      <c r="C82" s="346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345" t="s">
        <v>290</v>
      </c>
      <c r="B83" s="344">
        <v>307</v>
      </c>
      <c r="C83" s="346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345" t="s">
        <v>291</v>
      </c>
      <c r="B84" s="344">
        <v>308</v>
      </c>
      <c r="C84" s="346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52" t="s">
        <v>420</v>
      </c>
      <c r="B85" s="353" t="s">
        <v>403</v>
      </c>
      <c r="C85" s="346">
        <f t="shared" si="2"/>
        <v>38838.988950000006</v>
      </c>
      <c r="D85" s="354">
        <v>3710</v>
      </c>
      <c r="E85" s="354"/>
      <c r="F85" s="354"/>
      <c r="G85" s="354">
        <v>20711.808950000002</v>
      </c>
      <c r="H85" s="354"/>
      <c r="I85" s="354"/>
      <c r="J85" s="354">
        <v>5245.99</v>
      </c>
      <c r="K85" s="354">
        <v>9171.19</v>
      </c>
    </row>
    <row r="86" spans="1:11" ht="27" thickBot="1">
      <c r="A86" s="352" t="s">
        <v>421</v>
      </c>
      <c r="B86" s="353" t="s">
        <v>405</v>
      </c>
      <c r="C86" s="346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4" ht="27" thickBot="1">
      <c r="A87" s="345" t="s">
        <v>292</v>
      </c>
      <c r="B87" s="344">
        <v>309</v>
      </c>
      <c r="C87" s="346">
        <f t="shared" si="2"/>
        <v>31984.721860000005</v>
      </c>
      <c r="D87" s="366"/>
      <c r="E87" s="366"/>
      <c r="F87" s="366"/>
      <c r="G87" s="366">
        <v>17567.54186</v>
      </c>
      <c r="H87" s="366"/>
      <c r="I87" s="366"/>
      <c r="J87" s="366">
        <v>5245.99</v>
      </c>
      <c r="K87" s="366">
        <v>9171.19</v>
      </c>
      <c r="L87" s="40">
        <f>G87/C87*100</f>
        <v>54.92479170803707</v>
      </c>
      <c r="M87" s="40">
        <f>J87/C87*100</f>
        <v>16.40154953656364</v>
      </c>
      <c r="N87" s="40">
        <f>K87/C87*100</f>
        <v>28.673658755399284</v>
      </c>
    </row>
    <row r="88" spans="1:11" ht="53.25" thickBot="1">
      <c r="A88" s="345" t="s">
        <v>293</v>
      </c>
      <c r="B88" s="344">
        <v>310</v>
      </c>
      <c r="C88" s="346">
        <f t="shared" si="2"/>
        <v>9386.94014</v>
      </c>
      <c r="D88" s="366"/>
      <c r="E88" s="366"/>
      <c r="F88" s="366"/>
      <c r="G88" s="366">
        <v>9386.94014</v>
      </c>
      <c r="H88" s="366"/>
      <c r="I88" s="366"/>
      <c r="J88" s="366"/>
      <c r="K88" s="366"/>
    </row>
    <row r="89" spans="1:11" ht="66" thickBot="1">
      <c r="A89" s="352" t="s">
        <v>422</v>
      </c>
      <c r="B89" s="353" t="s">
        <v>407</v>
      </c>
      <c r="C89" s="346">
        <f t="shared" si="2"/>
        <v>2945.242</v>
      </c>
      <c r="D89" s="354"/>
      <c r="E89" s="354"/>
      <c r="F89" s="354"/>
      <c r="G89" s="354">
        <v>2945.242</v>
      </c>
      <c r="H89" s="354"/>
      <c r="I89" s="354"/>
      <c r="J89" s="354"/>
      <c r="K89" s="354"/>
    </row>
    <row r="90" spans="1:11" ht="66" thickBot="1">
      <c r="A90" s="352" t="s">
        <v>423</v>
      </c>
      <c r="B90" s="353" t="s">
        <v>409</v>
      </c>
      <c r="C90" s="346">
        <f t="shared" si="2"/>
        <v>0</v>
      </c>
      <c r="D90" s="354"/>
      <c r="E90" s="354"/>
      <c r="F90" s="354"/>
      <c r="G90" s="354"/>
      <c r="H90" s="354"/>
      <c r="I90" s="354"/>
      <c r="J90" s="354"/>
      <c r="K90" s="354"/>
    </row>
    <row r="91" spans="1:11" ht="39.75" thickBot="1">
      <c r="A91" s="345" t="s">
        <v>294</v>
      </c>
      <c r="B91" s="344">
        <v>311</v>
      </c>
      <c r="C91" s="346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345" t="s">
        <v>295</v>
      </c>
      <c r="B92" s="344">
        <v>312</v>
      </c>
      <c r="C92" s="346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345" t="s">
        <v>296</v>
      </c>
      <c r="B93" s="344">
        <v>313</v>
      </c>
      <c r="C93" s="346">
        <f t="shared" si="2"/>
        <v>31984.721860000005</v>
      </c>
      <c r="D93" s="366"/>
      <c r="E93" s="366"/>
      <c r="F93" s="366"/>
      <c r="G93" s="366">
        <v>17567.54186</v>
      </c>
      <c r="H93" s="366"/>
      <c r="I93" s="366"/>
      <c r="J93" s="366">
        <v>5245.99</v>
      </c>
      <c r="K93" s="366">
        <v>9171.19</v>
      </c>
    </row>
    <row r="94" spans="1:11" ht="15" thickBot="1">
      <c r="A94" s="347" t="s">
        <v>275</v>
      </c>
      <c r="B94" s="502">
        <v>314</v>
      </c>
      <c r="C94" s="346">
        <f t="shared" si="2"/>
        <v>0</v>
      </c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48" t="s">
        <v>44</v>
      </c>
      <c r="B95" s="503"/>
      <c r="C95" s="346">
        <f t="shared" si="2"/>
        <v>0</v>
      </c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345" t="s">
        <v>88</v>
      </c>
      <c r="B96" s="344">
        <v>315</v>
      </c>
      <c r="C96" s="346">
        <f t="shared" si="2"/>
        <v>0</v>
      </c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345" t="s">
        <v>297</v>
      </c>
      <c r="B97" s="344">
        <v>321</v>
      </c>
      <c r="C97" s="346">
        <f t="shared" si="2"/>
        <v>0</v>
      </c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345" t="s">
        <v>298</v>
      </c>
      <c r="B98" s="344">
        <v>322</v>
      </c>
      <c r="C98" s="346">
        <f t="shared" si="2"/>
        <v>2287.12195</v>
      </c>
      <c r="D98" s="366"/>
      <c r="E98" s="366"/>
      <c r="F98" s="366"/>
      <c r="G98" s="366">
        <v>2287.12195</v>
      </c>
      <c r="H98" s="366"/>
      <c r="I98" s="366"/>
      <c r="J98" s="366"/>
      <c r="K98" s="366"/>
    </row>
    <row r="99" spans="1:11" ht="15" thickBot="1">
      <c r="A99" s="347" t="s">
        <v>48</v>
      </c>
      <c r="B99" s="502">
        <v>323</v>
      </c>
      <c r="C99" s="346">
        <f t="shared" si="2"/>
        <v>2287.12195</v>
      </c>
      <c r="D99" s="498"/>
      <c r="E99" s="498"/>
      <c r="F99" s="498"/>
      <c r="G99" s="498">
        <v>2287.12195</v>
      </c>
      <c r="H99" s="498"/>
      <c r="I99" s="498"/>
      <c r="J99" s="498"/>
      <c r="K99" s="498"/>
    </row>
    <row r="100" spans="1:11" ht="15" thickBot="1">
      <c r="A100" s="348" t="s">
        <v>49</v>
      </c>
      <c r="B100" s="503"/>
      <c r="C100" s="346">
        <f t="shared" si="2"/>
        <v>0</v>
      </c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48" t="s">
        <v>50</v>
      </c>
      <c r="B101" s="344">
        <v>324</v>
      </c>
      <c r="C101" s="346">
        <f t="shared" si="2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48" t="s">
        <v>51</v>
      </c>
      <c r="B102" s="344">
        <v>325</v>
      </c>
      <c r="C102" s="346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345" t="s">
        <v>52</v>
      </c>
      <c r="B103" s="344">
        <v>326</v>
      </c>
      <c r="C103" s="346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345" t="s">
        <v>301</v>
      </c>
      <c r="B106" s="344" t="s">
        <v>232</v>
      </c>
      <c r="C106" s="346">
        <f>SUM(D106:K106)</f>
        <v>12</v>
      </c>
      <c r="D106" s="366">
        <v>1</v>
      </c>
      <c r="E106" s="366"/>
      <c r="F106" s="366"/>
      <c r="G106" s="366">
        <v>11</v>
      </c>
      <c r="H106" s="366"/>
      <c r="I106" s="366"/>
      <c r="J106" s="344"/>
      <c r="K106" s="344"/>
    </row>
    <row r="107" spans="1:11" ht="79.5" thickBot="1">
      <c r="A107" s="345" t="s">
        <v>302</v>
      </c>
      <c r="B107" s="344" t="s">
        <v>233</v>
      </c>
      <c r="C107" s="346">
        <f>SUM(D107:K107)</f>
        <v>8</v>
      </c>
      <c r="D107" s="366">
        <v>1</v>
      </c>
      <c r="E107" s="366"/>
      <c r="F107" s="366"/>
      <c r="G107" s="366">
        <v>7</v>
      </c>
      <c r="H107" s="366"/>
      <c r="I107" s="366"/>
      <c r="J107" s="344"/>
      <c r="K107" s="344"/>
    </row>
    <row r="108" spans="1:11" ht="53.25" thickBot="1">
      <c r="A108" s="345" t="s">
        <v>303</v>
      </c>
      <c r="B108" s="344" t="s">
        <v>234</v>
      </c>
      <c r="C108" s="346">
        <f>SUM(D108:K108)</f>
        <v>11</v>
      </c>
      <c r="D108" s="366"/>
      <c r="E108" s="366"/>
      <c r="F108" s="366"/>
      <c r="G108" s="366">
        <v>11</v>
      </c>
      <c r="H108" s="366"/>
      <c r="I108" s="366"/>
      <c r="J108" s="344"/>
      <c r="K108" s="344"/>
    </row>
    <row r="109" spans="1:11" ht="93" thickBot="1">
      <c r="A109" s="345" t="s">
        <v>304</v>
      </c>
      <c r="B109" s="344" t="s">
        <v>235</v>
      </c>
      <c r="C109" s="346">
        <f>SUM(D109:K109)</f>
        <v>7</v>
      </c>
      <c r="D109" s="366"/>
      <c r="E109" s="366"/>
      <c r="F109" s="366"/>
      <c r="G109" s="366">
        <v>7</v>
      </c>
      <c r="H109" s="366"/>
      <c r="I109" s="366"/>
      <c r="J109" s="344"/>
      <c r="K109" s="344"/>
    </row>
    <row r="110" spans="1:11" ht="15.75" customHeight="1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345" t="s">
        <v>306</v>
      </c>
      <c r="B111" s="344" t="s">
        <v>236</v>
      </c>
      <c r="C111" s="346">
        <f>SUM(D111:K111)</f>
        <v>37</v>
      </c>
      <c r="D111" s="366"/>
      <c r="E111" s="366"/>
      <c r="F111" s="366"/>
      <c r="G111" s="366">
        <v>37</v>
      </c>
      <c r="H111" s="366"/>
      <c r="I111" s="366"/>
      <c r="J111" s="344"/>
      <c r="K111" s="344"/>
    </row>
    <row r="112" spans="1:11" ht="39.75" thickBot="1">
      <c r="A112" s="345" t="s">
        <v>99</v>
      </c>
      <c r="B112" s="344" t="s">
        <v>237</v>
      </c>
      <c r="C112" s="346">
        <f>SUM(D112:K112)</f>
        <v>4</v>
      </c>
      <c r="D112" s="366"/>
      <c r="E112" s="366"/>
      <c r="F112" s="366"/>
      <c r="G112" s="366">
        <v>4</v>
      </c>
      <c r="H112" s="366"/>
      <c r="I112" s="366"/>
      <c r="J112" s="344"/>
      <c r="K112" s="344"/>
    </row>
    <row r="113" spans="1:11" ht="53.25" thickBot="1">
      <c r="A113" s="345" t="s">
        <v>307</v>
      </c>
      <c r="B113" s="344" t="s">
        <v>238</v>
      </c>
      <c r="C113" s="346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5" customHeight="1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.75" customHeight="1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345" t="s">
        <v>103</v>
      </c>
      <c r="B116" s="344" t="s">
        <v>239</v>
      </c>
      <c r="C116" s="395">
        <v>45184.56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49" t="s">
        <v>104</v>
      </c>
      <c r="B117" s="344" t="s">
        <v>240</v>
      </c>
      <c r="C117" s="395">
        <v>22288.44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345" t="s">
        <v>310</v>
      </c>
      <c r="B118" s="344" t="s">
        <v>241</v>
      </c>
      <c r="C118" s="346">
        <f aca="true" t="shared" si="3" ref="C118:C124">SUM(D118:K118)</f>
        <v>24064.50195</v>
      </c>
      <c r="D118" s="366">
        <v>3710</v>
      </c>
      <c r="E118" s="366"/>
      <c r="F118" s="366"/>
      <c r="G118" s="366">
        <v>20354.50195</v>
      </c>
      <c r="H118" s="366"/>
      <c r="I118" s="366"/>
      <c r="J118" s="344"/>
      <c r="K118" s="344"/>
    </row>
    <row r="119" spans="1:11" ht="66" thickBot="1">
      <c r="A119" s="345" t="s">
        <v>311</v>
      </c>
      <c r="B119" s="344" t="s">
        <v>242</v>
      </c>
      <c r="C119" s="346">
        <f>SUM(D119:K119)</f>
        <v>13129.313</v>
      </c>
      <c r="D119" s="366">
        <v>3710</v>
      </c>
      <c r="E119" s="366"/>
      <c r="F119" s="366"/>
      <c r="G119" s="366">
        <v>9419.313</v>
      </c>
      <c r="H119" s="366"/>
      <c r="I119" s="366"/>
      <c r="J119" s="344"/>
      <c r="K119" s="344"/>
    </row>
    <row r="120" spans="1:11" ht="53.25" thickBot="1">
      <c r="A120" s="345" t="s">
        <v>312</v>
      </c>
      <c r="B120" s="344" t="s">
        <v>243</v>
      </c>
      <c r="C120" s="346">
        <f t="shared" si="3"/>
        <v>17258.54186</v>
      </c>
      <c r="D120" s="366"/>
      <c r="E120" s="366"/>
      <c r="F120" s="366"/>
      <c r="G120" s="366">
        <v>17258.54186</v>
      </c>
      <c r="H120" s="366"/>
      <c r="I120" s="366"/>
      <c r="J120" s="344"/>
      <c r="K120" s="344"/>
    </row>
    <row r="121" spans="1:11" ht="14.25">
      <c r="A121" s="350" t="s">
        <v>313</v>
      </c>
      <c r="B121" s="502" t="s">
        <v>244</v>
      </c>
      <c r="C121" s="498">
        <f t="shared" si="3"/>
        <v>17258.54186</v>
      </c>
      <c r="D121" s="498"/>
      <c r="E121" s="498"/>
      <c r="F121" s="498"/>
      <c r="G121" s="498">
        <v>17258.54186</v>
      </c>
      <c r="H121" s="498"/>
      <c r="I121" s="498"/>
      <c r="J121" s="502"/>
      <c r="K121" s="502"/>
    </row>
    <row r="122" spans="1:11" ht="15" thickBot="1">
      <c r="A122" s="345" t="s">
        <v>109</v>
      </c>
      <c r="B122" s="503"/>
      <c r="C122" s="499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48" t="s">
        <v>110</v>
      </c>
      <c r="B123" s="344" t="s">
        <v>245</v>
      </c>
      <c r="C123" s="346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345" t="s">
        <v>314</v>
      </c>
      <c r="B124" s="344" t="s">
        <v>246</v>
      </c>
      <c r="C124" s="346">
        <f t="shared" si="3"/>
        <v>9386.94014</v>
      </c>
      <c r="D124" s="366"/>
      <c r="E124" s="366"/>
      <c r="F124" s="366"/>
      <c r="G124" s="366">
        <v>9386.94014</v>
      </c>
      <c r="H124" s="366"/>
      <c r="I124" s="366"/>
      <c r="J124" s="344"/>
      <c r="K124" s="344"/>
    </row>
    <row r="125" spans="1:11" ht="79.5" thickBot="1">
      <c r="A125" s="348" t="s">
        <v>315</v>
      </c>
      <c r="B125" s="351" t="s">
        <v>247</v>
      </c>
      <c r="C125" s="351"/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7" ht="15.75" thickBot="1">
      <c r="A127" s="524" t="s">
        <v>113</v>
      </c>
      <c r="B127" s="43"/>
      <c r="C127" s="57"/>
      <c r="D127" s="43"/>
      <c r="E127" s="57"/>
      <c r="G127" s="40"/>
    </row>
    <row r="128" spans="1:7" ht="47.25" thickBot="1">
      <c r="A128" s="524"/>
      <c r="B128" s="43"/>
      <c r="C128" s="57" t="s">
        <v>207</v>
      </c>
      <c r="D128" s="43"/>
      <c r="E128" s="57" t="s">
        <v>208</v>
      </c>
      <c r="G128" s="40"/>
    </row>
    <row r="129" spans="1:7" ht="15">
      <c r="A129" s="43"/>
      <c r="B129" s="58"/>
      <c r="C129" s="58" t="s">
        <v>114</v>
      </c>
      <c r="D129" s="58"/>
      <c r="E129" s="58" t="s">
        <v>115</v>
      </c>
      <c r="G129" s="40"/>
    </row>
    <row r="130" spans="1:7" ht="15">
      <c r="A130" s="43"/>
      <c r="B130" s="58"/>
      <c r="C130" s="58"/>
      <c r="D130" s="58"/>
      <c r="E130" s="58"/>
      <c r="G130" s="40"/>
    </row>
    <row r="131" spans="1:7" ht="15.75" thickBot="1">
      <c r="A131" s="43"/>
      <c r="B131" s="58"/>
      <c r="C131" s="58"/>
      <c r="D131" s="58"/>
      <c r="E131" s="59"/>
      <c r="G131" s="40"/>
    </row>
    <row r="132" spans="1:7" ht="15">
      <c r="A132" s="43"/>
      <c r="B132" s="58"/>
      <c r="C132" s="58"/>
      <c r="D132" s="58"/>
      <c r="E132" s="58" t="s">
        <v>116</v>
      </c>
      <c r="G132" s="40"/>
    </row>
    <row r="133" spans="1:7" ht="15">
      <c r="A133" s="56"/>
      <c r="G133" s="40"/>
    </row>
    <row r="134" spans="1:7" ht="15">
      <c r="A134" s="41" t="s">
        <v>209</v>
      </c>
      <c r="G134" s="40"/>
    </row>
    <row r="135" spans="1:7" ht="15">
      <c r="A135" s="41" t="s">
        <v>210</v>
      </c>
      <c r="G135" s="40"/>
    </row>
    <row r="136" spans="1:7" ht="30.75">
      <c r="A136" s="41" t="s">
        <v>142</v>
      </c>
      <c r="G136" s="40"/>
    </row>
    <row r="138" spans="1:7" ht="15">
      <c r="A138" s="56"/>
      <c r="G138" s="40"/>
    </row>
  </sheetData>
  <sheetProtection/>
  <mergeCells count="98">
    <mergeCell ref="A104:K104"/>
    <mergeCell ref="D94:D95"/>
    <mergeCell ref="E121:E122"/>
    <mergeCell ref="F121:F122"/>
    <mergeCell ref="G99:G100"/>
    <mergeCell ref="B94:B95"/>
    <mergeCell ref="F99:F100"/>
    <mergeCell ref="K94:K95"/>
    <mergeCell ref="B99:B100"/>
    <mergeCell ref="H99:H100"/>
    <mergeCell ref="A127:A128"/>
    <mergeCell ref="A110:K110"/>
    <mergeCell ref="A114:K114"/>
    <mergeCell ref="A115:K115"/>
    <mergeCell ref="B121:B122"/>
    <mergeCell ref="B66:B67"/>
    <mergeCell ref="A105:K105"/>
    <mergeCell ref="D121:D122"/>
    <mergeCell ref="H94:H95"/>
    <mergeCell ref="I94:I95"/>
    <mergeCell ref="E99:E100"/>
    <mergeCell ref="G49:G50"/>
    <mergeCell ref="H49:H50"/>
    <mergeCell ref="C49:C50"/>
    <mergeCell ref="K99:K100"/>
    <mergeCell ref="K66:K67"/>
    <mergeCell ref="I99:I100"/>
    <mergeCell ref="G94:G95"/>
    <mergeCell ref="J99:J100"/>
    <mergeCell ref="J94:J95"/>
    <mergeCell ref="G62:G63"/>
    <mergeCell ref="C66:C67"/>
    <mergeCell ref="F66:F67"/>
    <mergeCell ref="G66:G67"/>
    <mergeCell ref="A72:K72"/>
    <mergeCell ref="A73:K73"/>
    <mergeCell ref="I66:I67"/>
    <mergeCell ref="J66:J67"/>
    <mergeCell ref="A17:A19"/>
    <mergeCell ref="B17:B19"/>
    <mergeCell ref="D17:K17"/>
    <mergeCell ref="B44:B45"/>
    <mergeCell ref="D66:D67"/>
    <mergeCell ref="E94:E95"/>
    <mergeCell ref="H66:H67"/>
    <mergeCell ref="H62:H63"/>
    <mergeCell ref="F94:F95"/>
    <mergeCell ref="E62:E63"/>
    <mergeCell ref="F44:F45"/>
    <mergeCell ref="G44:G45"/>
    <mergeCell ref="H44:H45"/>
    <mergeCell ref="A8:K8"/>
    <mergeCell ref="A9:K9"/>
    <mergeCell ref="B12:K12"/>
    <mergeCell ref="B14:K14"/>
    <mergeCell ref="A16:K16"/>
    <mergeCell ref="I44:I45"/>
    <mergeCell ref="C44:C45"/>
    <mergeCell ref="B49:B50"/>
    <mergeCell ref="D49:D50"/>
    <mergeCell ref="E49:E50"/>
    <mergeCell ref="F49:F50"/>
    <mergeCell ref="A1:K1"/>
    <mergeCell ref="A2:K2"/>
    <mergeCell ref="A3:K3"/>
    <mergeCell ref="A5:K5"/>
    <mergeCell ref="A6:K6"/>
    <mergeCell ref="D44:D45"/>
    <mergeCell ref="A7:K7"/>
    <mergeCell ref="G121:G122"/>
    <mergeCell ref="H121:H122"/>
    <mergeCell ref="I121:I122"/>
    <mergeCell ref="J121:J122"/>
    <mergeCell ref="A55:K55"/>
    <mergeCell ref="B62:B63"/>
    <mergeCell ref="D62:D63"/>
    <mergeCell ref="H18:H19"/>
    <mergeCell ref="I18:I19"/>
    <mergeCell ref="J18:K18"/>
    <mergeCell ref="A21:K21"/>
    <mergeCell ref="A22:K22"/>
    <mergeCell ref="C62:C63"/>
    <mergeCell ref="K62:K63"/>
    <mergeCell ref="I62:I63"/>
    <mergeCell ref="J62:J63"/>
    <mergeCell ref="F62:F63"/>
    <mergeCell ref="D18:F18"/>
    <mergeCell ref="G18:G19"/>
    <mergeCell ref="C121:C122"/>
    <mergeCell ref="K121:K122"/>
    <mergeCell ref="J44:J45"/>
    <mergeCell ref="K44:K45"/>
    <mergeCell ref="I49:I50"/>
    <mergeCell ref="J49:J50"/>
    <mergeCell ref="K49:K50"/>
    <mergeCell ref="E66:E67"/>
    <mergeCell ref="D99:D100"/>
    <mergeCell ref="E44:E45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48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34"/>
  <sheetViews>
    <sheetView view="pageBreakPreview" zoomScale="80" zoomScaleNormal="80" zoomScaleSheetLayoutView="80" zoomScalePageLayoutView="0" workbookViewId="0" topLeftCell="A46">
      <selection activeCell="C123" sqref="C123"/>
    </sheetView>
  </sheetViews>
  <sheetFormatPr defaultColWidth="9.140625" defaultRowHeight="15"/>
  <cols>
    <col min="1" max="1" width="46.574218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85" t="s">
        <v>211</v>
      </c>
      <c r="C12" s="585"/>
      <c r="D12" s="585"/>
      <c r="E12" s="585"/>
      <c r="F12" s="585"/>
      <c r="G12" s="585"/>
      <c r="H12" s="585"/>
      <c r="I12" s="585"/>
      <c r="J12" s="585"/>
      <c r="K12" s="63"/>
    </row>
    <row r="13" spans="1:11" ht="15">
      <c r="A13" s="43"/>
      <c r="B13" s="92"/>
      <c r="C13" s="18"/>
      <c r="D13" s="18"/>
      <c r="E13" s="18"/>
      <c r="F13" s="18"/>
      <c r="G13" s="18"/>
      <c r="H13" s="18"/>
      <c r="I13" s="18"/>
      <c r="J13" s="18"/>
      <c r="K13" s="63"/>
    </row>
    <row r="14" spans="1:11" ht="15">
      <c r="A14" s="43" t="s">
        <v>10</v>
      </c>
      <c r="B14" s="631" t="s">
        <v>424</v>
      </c>
      <c r="C14" s="631"/>
      <c r="D14" s="631"/>
      <c r="E14" s="631"/>
      <c r="F14" s="631"/>
      <c r="G14" s="631"/>
      <c r="H14" s="631"/>
      <c r="I14" s="631"/>
      <c r="J14" s="63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15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20">
        <f aca="true" t="shared" si="0" ref="C23:C71">SUM(D23:K23)</f>
        <v>2251</v>
      </c>
      <c r="D23" s="357">
        <v>5</v>
      </c>
      <c r="E23" s="357"/>
      <c r="F23" s="357"/>
      <c r="G23" s="357">
        <v>30</v>
      </c>
      <c r="H23" s="357">
        <v>3</v>
      </c>
      <c r="I23" s="357"/>
      <c r="J23" s="357">
        <v>95</v>
      </c>
      <c r="K23" s="357">
        <v>2118</v>
      </c>
      <c r="L23" s="40">
        <f>SUM(D23:I23)</f>
        <v>38</v>
      </c>
    </row>
    <row r="24" spans="1:11" ht="39.75" thickBot="1">
      <c r="A24" s="299" t="s">
        <v>263</v>
      </c>
      <c r="B24" s="298">
        <v>102</v>
      </c>
      <c r="C24" s="346">
        <f t="shared" si="0"/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46">
        <f t="shared" si="0"/>
        <v>16</v>
      </c>
      <c r="D25" s="366">
        <v>1</v>
      </c>
      <c r="E25" s="366"/>
      <c r="F25" s="366"/>
      <c r="G25" s="366">
        <v>13</v>
      </c>
      <c r="H25" s="366">
        <v>2</v>
      </c>
      <c r="I25" s="366"/>
      <c r="J25" s="366"/>
      <c r="K25" s="366"/>
    </row>
    <row r="26" spans="1:11" ht="39.75" thickBot="1">
      <c r="A26" s="306" t="s">
        <v>410</v>
      </c>
      <c r="B26" s="307" t="s">
        <v>383</v>
      </c>
      <c r="C26" s="346">
        <f t="shared" si="0"/>
        <v>10</v>
      </c>
      <c r="D26" s="354">
        <v>1</v>
      </c>
      <c r="E26" s="329"/>
      <c r="F26" s="329"/>
      <c r="G26" s="329">
        <v>8</v>
      </c>
      <c r="H26" s="329">
        <v>1</v>
      </c>
      <c r="I26" s="329"/>
      <c r="J26" s="329"/>
      <c r="K26" s="329"/>
    </row>
    <row r="27" spans="1:11" ht="53.25" thickBot="1">
      <c r="A27" s="306" t="s">
        <v>411</v>
      </c>
      <c r="B27" s="307" t="s">
        <v>385</v>
      </c>
      <c r="C27" s="346">
        <f t="shared" si="0"/>
        <v>2</v>
      </c>
      <c r="D27" s="354"/>
      <c r="E27" s="329"/>
      <c r="F27" s="329"/>
      <c r="G27" s="329">
        <v>1</v>
      </c>
      <c r="H27" s="329">
        <v>1</v>
      </c>
      <c r="I27" s="329"/>
      <c r="J27" s="329"/>
      <c r="K27" s="329"/>
    </row>
    <row r="28" spans="1:11" ht="39.75" customHeight="1" thickBot="1">
      <c r="A28" s="299" t="s">
        <v>265</v>
      </c>
      <c r="B28" s="298">
        <v>104</v>
      </c>
      <c r="C28" s="346">
        <f t="shared" si="0"/>
        <v>0</v>
      </c>
      <c r="D28" s="266"/>
      <c r="E28" s="366"/>
      <c r="F28" s="366"/>
      <c r="G28" s="366"/>
      <c r="H28" s="366"/>
      <c r="I28" s="366"/>
      <c r="J28" s="366"/>
      <c r="K28" s="366"/>
    </row>
    <row r="29" spans="1:11" ht="53.25" customHeight="1" thickBot="1">
      <c r="A29" s="306" t="s">
        <v>412</v>
      </c>
      <c r="B29" s="307" t="s">
        <v>387</v>
      </c>
      <c r="C29" s="346">
        <f t="shared" si="0"/>
        <v>0</v>
      </c>
      <c r="D29" s="354"/>
      <c r="E29" s="354"/>
      <c r="F29" s="354"/>
      <c r="G29" s="354"/>
      <c r="H29" s="354"/>
      <c r="I29" s="354"/>
      <c r="J29" s="354"/>
      <c r="K29" s="354"/>
    </row>
    <row r="30" spans="1:11" ht="66" customHeight="1" thickBot="1">
      <c r="A30" s="309" t="s">
        <v>413</v>
      </c>
      <c r="B30" s="310">
        <v>105</v>
      </c>
      <c r="C30" s="346">
        <f t="shared" si="0"/>
        <v>0</v>
      </c>
      <c r="D30" s="266"/>
      <c r="E30" s="366"/>
      <c r="F30" s="366"/>
      <c r="G30" s="366"/>
      <c r="H30" s="366"/>
      <c r="I30" s="366"/>
      <c r="J30" s="366"/>
      <c r="K30" s="366"/>
    </row>
    <row r="31" spans="1:11" ht="53.25" thickBot="1">
      <c r="A31" s="299" t="s">
        <v>34</v>
      </c>
      <c r="B31" s="298">
        <v>106</v>
      </c>
      <c r="C31" s="346">
        <f t="shared" si="0"/>
        <v>0</v>
      </c>
      <c r="D31" s="2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46">
        <f t="shared" si="0"/>
        <v>0</v>
      </c>
      <c r="D32" s="2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46">
        <f t="shared" si="0"/>
        <v>0</v>
      </c>
      <c r="D33" s="2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46">
        <f t="shared" si="0"/>
        <v>0</v>
      </c>
      <c r="D34" s="266"/>
      <c r="E34" s="366"/>
      <c r="F34" s="366"/>
      <c r="G34" s="366"/>
      <c r="H34" s="366"/>
      <c r="I34" s="366"/>
      <c r="J34" s="366"/>
      <c r="K34" s="366"/>
    </row>
    <row r="35" spans="1:11" ht="39.75" thickBot="1">
      <c r="A35" s="312" t="s">
        <v>388</v>
      </c>
      <c r="B35" s="307" t="s">
        <v>389</v>
      </c>
      <c r="C35" s="346">
        <f t="shared" si="0"/>
        <v>2251</v>
      </c>
      <c r="D35" s="354">
        <v>5</v>
      </c>
      <c r="E35" s="329"/>
      <c r="F35" s="329"/>
      <c r="G35" s="354">
        <v>30</v>
      </c>
      <c r="H35" s="354">
        <v>3</v>
      </c>
      <c r="I35" s="354"/>
      <c r="J35" s="354">
        <v>95</v>
      </c>
      <c r="K35" s="354">
        <v>2118</v>
      </c>
    </row>
    <row r="36" spans="1:11" ht="39.75" thickBot="1">
      <c r="A36" s="312" t="s">
        <v>390</v>
      </c>
      <c r="B36" s="307" t="s">
        <v>391</v>
      </c>
      <c r="C36" s="346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15" thickBot="1">
      <c r="A37" s="299" t="s">
        <v>270</v>
      </c>
      <c r="B37" s="298">
        <v>110</v>
      </c>
      <c r="C37" s="346">
        <f t="shared" si="0"/>
        <v>2251</v>
      </c>
      <c r="D37" s="366">
        <v>5</v>
      </c>
      <c r="E37" s="366"/>
      <c r="F37" s="366"/>
      <c r="G37" s="366">
        <v>30</v>
      </c>
      <c r="H37" s="366">
        <v>3</v>
      </c>
      <c r="I37" s="366"/>
      <c r="J37" s="366">
        <v>95</v>
      </c>
      <c r="K37" s="366">
        <v>2118</v>
      </c>
    </row>
    <row r="38" spans="1:11" ht="39.75" thickBot="1">
      <c r="A38" s="299" t="s">
        <v>271</v>
      </c>
      <c r="B38" s="298">
        <v>111</v>
      </c>
      <c r="C38" s="346">
        <f t="shared" si="0"/>
        <v>16</v>
      </c>
      <c r="D38" s="366">
        <v>1</v>
      </c>
      <c r="E38" s="366"/>
      <c r="F38" s="366"/>
      <c r="G38" s="366">
        <v>13</v>
      </c>
      <c r="H38" s="366">
        <v>2</v>
      </c>
      <c r="I38" s="366"/>
      <c r="J38" s="366"/>
      <c r="K38" s="366"/>
    </row>
    <row r="39" spans="1:11" ht="53.25" thickBot="1">
      <c r="A39" s="306" t="s">
        <v>414</v>
      </c>
      <c r="B39" s="307" t="s">
        <v>393</v>
      </c>
      <c r="C39" s="346">
        <f t="shared" si="0"/>
        <v>10</v>
      </c>
      <c r="D39" s="354">
        <v>1</v>
      </c>
      <c r="E39" s="354"/>
      <c r="F39" s="354"/>
      <c r="G39" s="354">
        <v>8</v>
      </c>
      <c r="H39" s="354">
        <v>1</v>
      </c>
      <c r="I39" s="354"/>
      <c r="J39" s="354"/>
      <c r="K39" s="354"/>
    </row>
    <row r="40" spans="1:11" ht="53.25" thickBot="1">
      <c r="A40" s="306" t="s">
        <v>415</v>
      </c>
      <c r="B40" s="307" t="s">
        <v>395</v>
      </c>
      <c r="C40" s="346">
        <f t="shared" si="0"/>
        <v>2</v>
      </c>
      <c r="D40" s="354"/>
      <c r="E40" s="354"/>
      <c r="F40" s="354"/>
      <c r="G40" s="354">
        <v>1</v>
      </c>
      <c r="H40" s="354">
        <v>1</v>
      </c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46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46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27" thickBot="1">
      <c r="A43" s="299" t="s">
        <v>274</v>
      </c>
      <c r="B43" s="298">
        <v>114</v>
      </c>
      <c r="C43" s="346">
        <f t="shared" si="0"/>
        <v>2251</v>
      </c>
      <c r="D43" s="366">
        <v>5</v>
      </c>
      <c r="E43" s="366"/>
      <c r="F43" s="366"/>
      <c r="G43" s="366">
        <v>30</v>
      </c>
      <c r="H43" s="366">
        <v>3</v>
      </c>
      <c r="I43" s="366"/>
      <c r="J43" s="366">
        <v>95</v>
      </c>
      <c r="K43" s="366">
        <v>2118</v>
      </c>
    </row>
    <row r="44" spans="1:11" ht="14.25">
      <c r="A44" s="301" t="s">
        <v>275</v>
      </c>
      <c r="B44" s="502">
        <v>115</v>
      </c>
      <c r="C44" s="498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9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46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46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46">
        <f t="shared" si="0"/>
        <v>0</v>
      </c>
      <c r="D48" s="366"/>
      <c r="E48" s="366"/>
      <c r="F48" s="366"/>
      <c r="G48" s="366"/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98"/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9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46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27" thickBot="1">
      <c r="A52" s="302" t="s">
        <v>51</v>
      </c>
      <c r="B52" s="298">
        <v>125</v>
      </c>
      <c r="C52" s="346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46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46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46">
        <f t="shared" si="0"/>
        <v>113</v>
      </c>
      <c r="D56" s="366">
        <v>9</v>
      </c>
      <c r="E56" s="366"/>
      <c r="F56" s="366"/>
      <c r="G56" s="366">
        <v>98</v>
      </c>
      <c r="H56" s="366">
        <v>6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46">
        <f t="shared" si="0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46">
        <f t="shared" si="0"/>
        <v>35</v>
      </c>
      <c r="D58" s="366">
        <v>1</v>
      </c>
      <c r="E58" s="366"/>
      <c r="F58" s="366"/>
      <c r="G58" s="366">
        <v>29</v>
      </c>
      <c r="H58" s="366">
        <v>5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46">
        <f t="shared" si="0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46">
        <f t="shared" si="0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46">
        <f t="shared" si="0"/>
        <v>104</v>
      </c>
      <c r="D61" s="366"/>
      <c r="E61" s="366"/>
      <c r="F61" s="366"/>
      <c r="G61" s="366">
        <v>98</v>
      </c>
      <c r="H61" s="366">
        <v>6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46">
        <f t="shared" si="0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27" customHeight="1" thickBot="1">
      <c r="A65" s="299" t="s">
        <v>64</v>
      </c>
      <c r="B65" s="298">
        <v>209</v>
      </c>
      <c r="C65" s="346">
        <f t="shared" si="0"/>
        <v>10</v>
      </c>
      <c r="D65" s="366"/>
      <c r="E65" s="366"/>
      <c r="F65" s="366"/>
      <c r="G65" s="366">
        <v>8</v>
      </c>
      <c r="H65" s="366">
        <v>2</v>
      </c>
      <c r="I65" s="366"/>
      <c r="J65" s="366"/>
      <c r="K65" s="366"/>
    </row>
    <row r="66" spans="1:11" ht="14.25">
      <c r="A66" s="301" t="s">
        <v>65</v>
      </c>
      <c r="B66" s="502" t="s">
        <v>67</v>
      </c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9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299" t="s">
        <v>68</v>
      </c>
      <c r="B68" s="298">
        <v>211</v>
      </c>
      <c r="C68" s="346">
        <f t="shared" si="0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46">
        <f t="shared" si="0"/>
        <v>10</v>
      </c>
      <c r="D69" s="366"/>
      <c r="E69" s="366"/>
      <c r="F69" s="366"/>
      <c r="G69" s="366">
        <v>8</v>
      </c>
      <c r="H69" s="366">
        <v>2</v>
      </c>
      <c r="I69" s="366"/>
      <c r="J69" s="366"/>
      <c r="K69" s="366"/>
    </row>
    <row r="70" spans="1:11" ht="15" customHeight="1" thickBot="1">
      <c r="A70" s="299" t="s">
        <v>71</v>
      </c>
      <c r="B70" s="298">
        <v>213</v>
      </c>
      <c r="C70" s="346">
        <f t="shared" si="0"/>
        <v>10</v>
      </c>
      <c r="D70" s="366"/>
      <c r="E70" s="366"/>
      <c r="F70" s="366"/>
      <c r="G70" s="366">
        <v>10</v>
      </c>
      <c r="H70" s="366"/>
      <c r="I70" s="366"/>
      <c r="J70" s="366"/>
      <c r="K70" s="366"/>
    </row>
    <row r="71" spans="1:11" ht="15" thickBot="1">
      <c r="A71" s="299" t="s">
        <v>72</v>
      </c>
      <c r="B71" s="298">
        <v>214</v>
      </c>
      <c r="C71" s="346">
        <f t="shared" si="0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46">
        <f aca="true" t="shared" si="1" ref="C74:C103">SUM(D74:K74)</f>
        <v>88406.95999999999</v>
      </c>
      <c r="D74" s="366">
        <v>3126.7</v>
      </c>
      <c r="E74" s="366"/>
      <c r="F74" s="366"/>
      <c r="G74" s="366">
        <v>27811.16</v>
      </c>
      <c r="H74" s="366">
        <v>449.48</v>
      </c>
      <c r="I74" s="366"/>
      <c r="J74" s="366">
        <v>18945.87</v>
      </c>
      <c r="K74" s="366">
        <v>38073.75</v>
      </c>
      <c r="L74" s="40">
        <f>SUM(D74:I74)</f>
        <v>31387.34</v>
      </c>
    </row>
    <row r="75" spans="1:12" ht="39.75" thickBot="1">
      <c r="A75" s="299" t="s">
        <v>286</v>
      </c>
      <c r="B75" s="298">
        <v>302</v>
      </c>
      <c r="C75" s="346">
        <f t="shared" si="1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27872.23</v>
      </c>
    </row>
    <row r="76" spans="1:11" ht="39.75" thickBot="1">
      <c r="A76" s="299" t="s">
        <v>287</v>
      </c>
      <c r="B76" s="298">
        <v>303</v>
      </c>
      <c r="C76" s="346">
        <f t="shared" si="1"/>
        <v>13817.880000000001</v>
      </c>
      <c r="D76" s="366">
        <v>97.44</v>
      </c>
      <c r="E76" s="366"/>
      <c r="F76" s="366"/>
      <c r="G76" s="366">
        <v>13419.04</v>
      </c>
      <c r="H76" s="366">
        <v>301.4</v>
      </c>
      <c r="I76" s="366"/>
      <c r="J76" s="366"/>
      <c r="K76" s="366"/>
    </row>
    <row r="77" spans="1:11" ht="53.25" thickBot="1">
      <c r="A77" s="306" t="s">
        <v>416</v>
      </c>
      <c r="B77" s="307" t="s">
        <v>397</v>
      </c>
      <c r="C77" s="346">
        <f t="shared" si="1"/>
        <v>5761.669999999999</v>
      </c>
      <c r="D77" s="354">
        <v>97.44</v>
      </c>
      <c r="E77" s="354"/>
      <c r="F77" s="354"/>
      <c r="G77" s="354">
        <v>5613.94</v>
      </c>
      <c r="H77" s="354">
        <v>50.29</v>
      </c>
      <c r="I77" s="354"/>
      <c r="J77" s="354"/>
      <c r="K77" s="354"/>
    </row>
    <row r="78" spans="1:11" ht="53.25" thickBot="1">
      <c r="A78" s="306" t="s">
        <v>417</v>
      </c>
      <c r="B78" s="307" t="s">
        <v>399</v>
      </c>
      <c r="C78" s="346">
        <f t="shared" si="1"/>
        <v>8056.21</v>
      </c>
      <c r="D78" s="354"/>
      <c r="E78" s="354"/>
      <c r="F78" s="354"/>
      <c r="G78" s="354">
        <v>7805.1</v>
      </c>
      <c r="H78" s="354">
        <v>251.11</v>
      </c>
      <c r="I78" s="354"/>
      <c r="J78" s="354"/>
      <c r="K78" s="354"/>
    </row>
    <row r="79" spans="1:11" ht="53.25" thickBot="1">
      <c r="A79" s="299" t="s">
        <v>288</v>
      </c>
      <c r="B79" s="298">
        <v>304</v>
      </c>
      <c r="C79" s="346">
        <f t="shared" si="1"/>
        <v>0</v>
      </c>
      <c r="D79" s="366"/>
      <c r="E79" s="366"/>
      <c r="F79" s="366"/>
      <c r="G79" s="366"/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346">
        <f t="shared" si="1"/>
        <v>0</v>
      </c>
      <c r="D80" s="354"/>
      <c r="E80" s="354"/>
      <c r="F80" s="354"/>
      <c r="G80" s="354"/>
      <c r="H80" s="354"/>
      <c r="I80" s="354"/>
      <c r="J80" s="354"/>
      <c r="K80" s="354"/>
    </row>
    <row r="81" spans="1:11" ht="79.5" thickBot="1">
      <c r="A81" s="309" t="s">
        <v>419</v>
      </c>
      <c r="B81" s="310">
        <v>305</v>
      </c>
      <c r="C81" s="346">
        <f t="shared" si="1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39.75" thickBot="1">
      <c r="A82" s="299" t="s">
        <v>80</v>
      </c>
      <c r="B82" s="298">
        <v>306</v>
      </c>
      <c r="C82" s="346">
        <f t="shared" si="1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346">
        <f t="shared" si="1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346">
        <f t="shared" si="1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346">
        <f t="shared" si="1"/>
        <v>88406.95999999999</v>
      </c>
      <c r="D85" s="354">
        <v>3126.7</v>
      </c>
      <c r="E85" s="354"/>
      <c r="F85" s="354"/>
      <c r="G85" s="354">
        <v>27811.16</v>
      </c>
      <c r="H85" s="354">
        <v>449.48</v>
      </c>
      <c r="I85" s="354"/>
      <c r="J85" s="354">
        <v>18945.87</v>
      </c>
      <c r="K85" s="354">
        <v>38073.75</v>
      </c>
    </row>
    <row r="86" spans="1:11" ht="27" thickBot="1">
      <c r="A86" s="306" t="s">
        <v>421</v>
      </c>
      <c r="B86" s="307" t="s">
        <v>405</v>
      </c>
      <c r="C86" s="346"/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346">
        <f t="shared" si="1"/>
        <v>84891.85</v>
      </c>
      <c r="D87" s="366">
        <v>2007.87</v>
      </c>
      <c r="E87" s="366"/>
      <c r="F87" s="366"/>
      <c r="G87" s="366">
        <v>25498.68</v>
      </c>
      <c r="H87" s="366">
        <v>365.68</v>
      </c>
      <c r="I87" s="366"/>
      <c r="J87" s="366">
        <v>18945.87</v>
      </c>
      <c r="K87" s="366">
        <v>38073.75</v>
      </c>
    </row>
    <row r="88" spans="1:11" ht="53.25" thickBot="1">
      <c r="A88" s="299" t="s">
        <v>293</v>
      </c>
      <c r="B88" s="298">
        <v>310</v>
      </c>
      <c r="C88" s="346">
        <f t="shared" si="1"/>
        <v>12034.880000000001</v>
      </c>
      <c r="D88" s="366">
        <v>97.44</v>
      </c>
      <c r="E88" s="366"/>
      <c r="F88" s="366"/>
      <c r="G88" s="366">
        <v>11683.76</v>
      </c>
      <c r="H88" s="366">
        <v>253.68</v>
      </c>
      <c r="I88" s="366"/>
      <c r="J88" s="366"/>
      <c r="K88" s="366"/>
    </row>
    <row r="89" spans="1:11" ht="53.25" thickBot="1">
      <c r="A89" s="306" t="s">
        <v>422</v>
      </c>
      <c r="B89" s="307" t="s">
        <v>407</v>
      </c>
      <c r="C89" s="346">
        <f t="shared" si="1"/>
        <v>4059.73</v>
      </c>
      <c r="D89" s="354">
        <v>97.44</v>
      </c>
      <c r="E89" s="354"/>
      <c r="F89" s="354"/>
      <c r="G89" s="354">
        <v>3916.61</v>
      </c>
      <c r="H89" s="354">
        <v>45.68</v>
      </c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346">
        <f t="shared" si="1"/>
        <v>7975.15</v>
      </c>
      <c r="D90" s="354"/>
      <c r="E90" s="354"/>
      <c r="F90" s="354"/>
      <c r="G90" s="354">
        <v>7767.15</v>
      </c>
      <c r="H90" s="354">
        <v>208</v>
      </c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46">
        <f t="shared" si="1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46">
        <f t="shared" si="1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27" thickBot="1">
      <c r="A93" s="299" t="s">
        <v>296</v>
      </c>
      <c r="B93" s="298">
        <v>313</v>
      </c>
      <c r="C93" s="346">
        <f t="shared" si="1"/>
        <v>84891.85</v>
      </c>
      <c r="D93" s="366">
        <v>2007.87</v>
      </c>
      <c r="E93" s="366"/>
      <c r="F93" s="366"/>
      <c r="G93" s="366">
        <v>25498.68</v>
      </c>
      <c r="H93" s="366">
        <v>365.68</v>
      </c>
      <c r="I93" s="366"/>
      <c r="J93" s="366">
        <v>18945.87</v>
      </c>
      <c r="K93" s="366">
        <v>38073.75</v>
      </c>
    </row>
    <row r="94" spans="1:11" ht="14.25">
      <c r="A94" s="301" t="s">
        <v>275</v>
      </c>
      <c r="B94" s="502">
        <v>314</v>
      </c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9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46">
        <f t="shared" si="1"/>
        <v>0</v>
      </c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46">
        <f t="shared" si="1"/>
        <v>0</v>
      </c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46">
        <f t="shared" si="1"/>
        <v>0</v>
      </c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98"/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9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46">
        <f t="shared" si="1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27" thickBot="1">
      <c r="A102" s="302" t="s">
        <v>51</v>
      </c>
      <c r="B102" s="298">
        <v>325</v>
      </c>
      <c r="C102" s="346">
        <f t="shared" si="1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46">
        <f t="shared" si="1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15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15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46">
        <f>SUM(D106:K106)</f>
        <v>24</v>
      </c>
      <c r="D106" s="366">
        <v>1</v>
      </c>
      <c r="E106" s="366"/>
      <c r="F106" s="366"/>
      <c r="G106" s="366">
        <v>22</v>
      </c>
      <c r="H106" s="366">
        <v>1</v>
      </c>
      <c r="I106" s="366"/>
      <c r="J106" s="344"/>
      <c r="K106" s="344"/>
    </row>
    <row r="107" spans="1:11" ht="66" thickBot="1">
      <c r="A107" s="299" t="s">
        <v>302</v>
      </c>
      <c r="B107" s="298" t="s">
        <v>233</v>
      </c>
      <c r="C107" s="346">
        <f>SUM(D107:K107)</f>
        <v>9</v>
      </c>
      <c r="D107" s="366"/>
      <c r="E107" s="366"/>
      <c r="F107" s="366"/>
      <c r="G107" s="366">
        <v>8</v>
      </c>
      <c r="H107" s="366">
        <v>1</v>
      </c>
      <c r="I107" s="366"/>
      <c r="J107" s="344"/>
      <c r="K107" s="344"/>
    </row>
    <row r="108" spans="1:11" ht="39.75" thickBot="1">
      <c r="A108" s="299" t="s">
        <v>303</v>
      </c>
      <c r="B108" s="298" t="s">
        <v>234</v>
      </c>
      <c r="C108" s="346">
        <f>SUM(D108:K108)</f>
        <v>24</v>
      </c>
      <c r="D108" s="366">
        <v>1</v>
      </c>
      <c r="E108" s="366"/>
      <c r="F108" s="366"/>
      <c r="G108" s="366">
        <v>22</v>
      </c>
      <c r="H108" s="366">
        <v>1</v>
      </c>
      <c r="I108" s="366"/>
      <c r="J108" s="344"/>
      <c r="K108" s="344"/>
    </row>
    <row r="109" spans="1:11" ht="66" thickBot="1">
      <c r="A109" s="299" t="s">
        <v>304</v>
      </c>
      <c r="B109" s="298" t="s">
        <v>235</v>
      </c>
      <c r="C109" s="346">
        <f>SUM(D109:K109)</f>
        <v>9</v>
      </c>
      <c r="D109" s="366"/>
      <c r="E109" s="366"/>
      <c r="F109" s="366"/>
      <c r="G109" s="366">
        <v>8</v>
      </c>
      <c r="H109" s="366">
        <v>1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66" thickBot="1">
      <c r="A111" s="299" t="s">
        <v>306</v>
      </c>
      <c r="B111" s="298" t="s">
        <v>236</v>
      </c>
      <c r="C111" s="346">
        <f>SUM(D111:K111)</f>
        <v>79</v>
      </c>
      <c r="D111" s="222">
        <v>2</v>
      </c>
      <c r="E111" s="366"/>
      <c r="F111" s="366"/>
      <c r="G111" s="366">
        <v>74</v>
      </c>
      <c r="H111" s="366">
        <v>3</v>
      </c>
      <c r="I111" s="366"/>
      <c r="J111" s="344"/>
      <c r="K111" s="344"/>
    </row>
    <row r="112" spans="1:11" ht="27" thickBot="1">
      <c r="A112" s="299" t="s">
        <v>99</v>
      </c>
      <c r="B112" s="298" t="s">
        <v>237</v>
      </c>
      <c r="C112" s="346">
        <f>SUM(D112:K112)</f>
        <v>8</v>
      </c>
      <c r="D112" s="366"/>
      <c r="E112" s="366"/>
      <c r="F112" s="366"/>
      <c r="G112" s="366">
        <v>6</v>
      </c>
      <c r="H112" s="366">
        <v>2</v>
      </c>
      <c r="I112" s="366"/>
      <c r="J112" s="344"/>
      <c r="K112" s="344"/>
    </row>
    <row r="113" spans="1:11" ht="39.75" thickBot="1">
      <c r="A113" s="299" t="s">
        <v>307</v>
      </c>
      <c r="B113" s="298" t="s">
        <v>238</v>
      </c>
      <c r="C113" s="346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66">
        <v>84891.84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03" t="s">
        <v>104</v>
      </c>
      <c r="B117" s="298" t="s">
        <v>240</v>
      </c>
      <c r="C117" s="366">
        <v>15837.35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299" t="s">
        <v>310</v>
      </c>
      <c r="B118" s="298" t="s">
        <v>241</v>
      </c>
      <c r="C118" s="346">
        <f aca="true" t="shared" si="2" ref="C118:C125">SUM(D118:K118)</f>
        <v>26515.001000000004</v>
      </c>
      <c r="D118" s="313">
        <v>2736.9</v>
      </c>
      <c r="E118" s="313"/>
      <c r="F118" s="313"/>
      <c r="G118" s="313">
        <f>1360.2+768.73+1102+916+800+1240+928.6+928.6+300+2230.291+2111.139+2701.305+2280.742+2714.842+200+336.732+983+976.8+648.01</f>
        <v>23526.991</v>
      </c>
      <c r="H118" s="313">
        <v>251.11</v>
      </c>
      <c r="I118" s="313"/>
      <c r="J118" s="344"/>
      <c r="K118" s="344"/>
    </row>
    <row r="119" spans="1:11" ht="66" thickBot="1">
      <c r="A119" s="299" t="s">
        <v>311</v>
      </c>
      <c r="B119" s="298" t="s">
        <v>242</v>
      </c>
      <c r="C119" s="346">
        <f t="shared" si="2"/>
        <v>10682.212</v>
      </c>
      <c r="D119" s="313"/>
      <c r="E119" s="313"/>
      <c r="F119" s="313"/>
      <c r="G119" s="313">
        <f>768.73+928.6+928.6+2230.291+2111.139+2280.742+200+983</f>
        <v>10431.101999999999</v>
      </c>
      <c r="H119" s="313">
        <v>251.11</v>
      </c>
      <c r="I119" s="313"/>
      <c r="J119" s="344"/>
      <c r="K119" s="344"/>
    </row>
    <row r="120" spans="1:11" ht="39.75" thickBot="1">
      <c r="A120" s="299" t="s">
        <v>312</v>
      </c>
      <c r="B120" s="298" t="s">
        <v>243</v>
      </c>
      <c r="C120" s="346">
        <f t="shared" si="2"/>
        <v>22446.524999999998</v>
      </c>
      <c r="D120" s="313">
        <v>1618.98</v>
      </c>
      <c r="E120" s="313"/>
      <c r="F120" s="313"/>
      <c r="G120" s="313">
        <f>1245.38+820.99+778.6+708+1066.4+928.6+928.6+297+2219.139+2100.583+2120.524+2269.338+2117.577+200+335.048+978.086+879.12+626.56</f>
        <v>20619.545</v>
      </c>
      <c r="H120" s="313">
        <v>208</v>
      </c>
      <c r="I120" s="313"/>
      <c r="J120" s="344"/>
      <c r="K120" s="344"/>
    </row>
    <row r="121" spans="1:11" ht="14.25">
      <c r="A121" s="304" t="s">
        <v>313</v>
      </c>
      <c r="B121" s="502" t="s">
        <v>244</v>
      </c>
      <c r="C121" s="536">
        <f>D121+G121+H121</f>
        <v>22446.524999999998</v>
      </c>
      <c r="D121" s="536">
        <v>1618.98</v>
      </c>
      <c r="E121" s="536"/>
      <c r="F121" s="536"/>
      <c r="G121" s="536">
        <v>20619.545</v>
      </c>
      <c r="H121" s="536">
        <v>208</v>
      </c>
      <c r="I121" s="536"/>
      <c r="J121" s="502"/>
      <c r="K121" s="502"/>
    </row>
    <row r="122" spans="1:11" ht="15" thickBot="1">
      <c r="A122" s="299" t="s">
        <v>109</v>
      </c>
      <c r="B122" s="503"/>
      <c r="C122" s="499"/>
      <c r="D122" s="537"/>
      <c r="E122" s="537"/>
      <c r="F122" s="537"/>
      <c r="G122" s="537"/>
      <c r="H122" s="537"/>
      <c r="I122" s="537"/>
      <c r="J122" s="503"/>
      <c r="K122" s="503"/>
    </row>
    <row r="123" spans="1:11" ht="27" thickBot="1">
      <c r="A123" s="302" t="s">
        <v>110</v>
      </c>
      <c r="B123" s="298" t="s">
        <v>245</v>
      </c>
      <c r="C123" s="346">
        <f t="shared" si="2"/>
        <v>0</v>
      </c>
      <c r="D123" s="313"/>
      <c r="E123" s="313"/>
      <c r="F123" s="313"/>
      <c r="G123" s="313"/>
      <c r="H123" s="313"/>
      <c r="I123" s="313"/>
      <c r="J123" s="344"/>
      <c r="K123" s="344"/>
    </row>
    <row r="124" spans="1:11" ht="66" thickBot="1">
      <c r="A124" s="299" t="s">
        <v>314</v>
      </c>
      <c r="B124" s="298" t="s">
        <v>246</v>
      </c>
      <c r="C124" s="346">
        <f t="shared" si="2"/>
        <v>10582.346</v>
      </c>
      <c r="D124" s="313"/>
      <c r="E124" s="313"/>
      <c r="F124" s="313"/>
      <c r="G124" s="313">
        <f>750+928.6+928.6+2219.139+2100.583+2269.338+200+978.086</f>
        <v>10374.346</v>
      </c>
      <c r="H124" s="313">
        <v>208</v>
      </c>
      <c r="I124" s="313"/>
      <c r="J124" s="344"/>
      <c r="K124" s="344"/>
    </row>
    <row r="125" spans="1:11" ht="66" thickBot="1">
      <c r="A125" s="302" t="s">
        <v>315</v>
      </c>
      <c r="B125" s="305" t="s">
        <v>247</v>
      </c>
      <c r="C125" s="346">
        <f t="shared" si="2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29" s="99" customFormat="1" ht="30" customHeight="1">
      <c r="A127" s="93" t="s">
        <v>212</v>
      </c>
      <c r="B127" s="94"/>
      <c r="C127" s="95"/>
      <c r="D127" s="95" t="s">
        <v>213</v>
      </c>
      <c r="E127" s="95"/>
      <c r="F127" s="95"/>
      <c r="G127" s="96" t="s">
        <v>323</v>
      </c>
      <c r="H127" s="95"/>
      <c r="I127" s="95"/>
      <c r="J127" s="97"/>
      <c r="K127" s="97"/>
      <c r="L127" s="97"/>
      <c r="M127" s="97"/>
      <c r="N127" s="97"/>
      <c r="O127" s="97"/>
      <c r="P127" s="98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29" s="99" customFormat="1" ht="15">
      <c r="A128" s="94"/>
      <c r="B128" s="94"/>
      <c r="C128" s="95"/>
      <c r="D128" s="95"/>
      <c r="E128" s="95"/>
      <c r="F128" s="95"/>
      <c r="G128" s="95"/>
      <c r="H128" s="95"/>
      <c r="I128" s="95"/>
      <c r="J128" s="97"/>
      <c r="K128" s="97"/>
      <c r="L128" s="97"/>
      <c r="M128" s="97"/>
      <c r="N128" s="97"/>
      <c r="O128" s="97"/>
      <c r="P128" s="98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</row>
    <row r="129" ht="15">
      <c r="A129" s="56"/>
    </row>
    <row r="130" ht="15">
      <c r="A130" s="41" t="s">
        <v>214</v>
      </c>
    </row>
    <row r="131" ht="15">
      <c r="A131" s="41" t="s">
        <v>215</v>
      </c>
    </row>
    <row r="132" ht="15">
      <c r="A132" s="41" t="s">
        <v>142</v>
      </c>
    </row>
    <row r="134" ht="15">
      <c r="A134" s="56"/>
    </row>
  </sheetData>
  <sheetProtection/>
  <mergeCells count="99">
    <mergeCell ref="K121:K122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C121:C122"/>
    <mergeCell ref="D99:D100"/>
    <mergeCell ref="H121:H122"/>
    <mergeCell ref="H99:H100"/>
    <mergeCell ref="I99:I100"/>
    <mergeCell ref="J99:J100"/>
    <mergeCell ref="I121:I122"/>
    <mergeCell ref="J121:J122"/>
    <mergeCell ref="F94:F95"/>
    <mergeCell ref="G94:G95"/>
    <mergeCell ref="K99:K100"/>
    <mergeCell ref="A104:K104"/>
    <mergeCell ref="A105:K105"/>
    <mergeCell ref="H94:H95"/>
    <mergeCell ref="I94:I95"/>
    <mergeCell ref="J94:J95"/>
    <mergeCell ref="K94:K95"/>
    <mergeCell ref="B99:B100"/>
    <mergeCell ref="J66:J67"/>
    <mergeCell ref="K66:K67"/>
    <mergeCell ref="A72:K72"/>
    <mergeCell ref="A73:K73"/>
    <mergeCell ref="E99:E100"/>
    <mergeCell ref="F99:F100"/>
    <mergeCell ref="G99:G100"/>
    <mergeCell ref="B94:B95"/>
    <mergeCell ref="D94:D95"/>
    <mergeCell ref="E94:E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1" zoomScaleSheetLayoutView="71" zoomScalePageLayoutView="0" workbookViewId="0" topLeftCell="A52">
      <selection activeCell="A120" sqref="A120:IV120"/>
    </sheetView>
  </sheetViews>
  <sheetFormatPr defaultColWidth="9.140625" defaultRowHeight="15"/>
  <cols>
    <col min="1" max="1" width="44.7109375" style="0" customWidth="1"/>
    <col min="2" max="2" width="14.140625" style="0" customWidth="1"/>
    <col min="3" max="3" width="10.00390625" style="0" customWidth="1"/>
    <col min="4" max="9" width="12.140625" style="0" customWidth="1"/>
    <col min="10" max="11" width="15.8515625" style="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2"/>
    </row>
    <row r="11" spans="1:10" ht="15">
      <c r="A11" s="3" t="s">
        <v>8</v>
      </c>
      <c r="B11" s="519" t="s">
        <v>121</v>
      </c>
      <c r="C11" s="520"/>
      <c r="D11" s="520"/>
      <c r="E11" s="520"/>
      <c r="F11" s="520"/>
      <c r="G11" s="520"/>
      <c r="H11" s="520"/>
      <c r="I11" s="520"/>
      <c r="J11" s="520"/>
    </row>
    <row r="12" spans="1:11" ht="62.25">
      <c r="A12" s="3" t="s">
        <v>9</v>
      </c>
      <c r="B12" s="13"/>
      <c r="C12" s="14"/>
      <c r="D12" s="14"/>
      <c r="E12" s="14"/>
      <c r="F12" s="14"/>
      <c r="G12" s="14"/>
      <c r="H12" s="14"/>
      <c r="I12" s="14"/>
      <c r="J12" s="14"/>
      <c r="K12" s="16"/>
    </row>
    <row r="13" spans="1:11" ht="15">
      <c r="A13" s="3"/>
      <c r="B13" s="4"/>
      <c r="K13" s="16"/>
    </row>
    <row r="14" spans="1:11" ht="15">
      <c r="A14" s="3" t="s">
        <v>10</v>
      </c>
      <c r="B14" s="523" t="s">
        <v>424</v>
      </c>
      <c r="C14" s="523"/>
      <c r="D14" s="523"/>
      <c r="E14" s="523"/>
      <c r="F14" s="523"/>
      <c r="G14" s="523"/>
      <c r="H14" s="523"/>
      <c r="I14" s="523"/>
      <c r="J14" s="523"/>
      <c r="K14" s="16"/>
    </row>
    <row r="15" spans="1:11" ht="15">
      <c r="A15" s="2"/>
      <c r="K15" s="16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7"/>
      <c r="D19" s="8" t="s">
        <v>22</v>
      </c>
      <c r="E19" s="8" t="s">
        <v>23</v>
      </c>
      <c r="F19" s="8" t="s">
        <v>434</v>
      </c>
      <c r="G19" s="503"/>
      <c r="H19" s="503"/>
      <c r="I19" s="503"/>
      <c r="J19" s="8" t="s">
        <v>435</v>
      </c>
      <c r="K19" s="8" t="s">
        <v>26</v>
      </c>
    </row>
    <row r="20" spans="1:11" ht="15" thickBot="1">
      <c r="A20" s="9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505" t="s">
        <v>436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v>1168</v>
      </c>
      <c r="D23" s="311"/>
      <c r="E23" s="311"/>
      <c r="F23" s="311"/>
      <c r="G23" s="317">
        <f>G28+G37</f>
        <v>42</v>
      </c>
      <c r="H23" s="311">
        <v>2</v>
      </c>
      <c r="I23" s="311"/>
      <c r="J23" s="311">
        <v>84</v>
      </c>
      <c r="K23" s="311">
        <v>1049</v>
      </c>
      <c r="L23">
        <f>SUM(D23:I23)</f>
        <v>44</v>
      </c>
    </row>
    <row r="24" spans="1:11" ht="39.75" thickBot="1">
      <c r="A24" s="299" t="s">
        <v>263</v>
      </c>
      <c r="B24" s="298">
        <v>102</v>
      </c>
      <c r="C24" s="357"/>
      <c r="D24" s="300"/>
      <c r="E24" s="300"/>
      <c r="F24" s="300"/>
      <c r="G24" s="300"/>
      <c r="H24" s="300"/>
      <c r="I24" s="300"/>
      <c r="J24" s="300"/>
      <c r="K24" s="300"/>
    </row>
    <row r="25" spans="1:11" ht="39.75" thickBot="1">
      <c r="A25" s="299" t="s">
        <v>264</v>
      </c>
      <c r="B25" s="298">
        <v>103</v>
      </c>
      <c r="C25" s="357">
        <v>27</v>
      </c>
      <c r="D25" s="300"/>
      <c r="E25" s="300"/>
      <c r="F25" s="300"/>
      <c r="G25" s="300">
        <f>26+G28</f>
        <v>35</v>
      </c>
      <c r="H25" s="300">
        <v>1</v>
      </c>
      <c r="I25" s="300"/>
      <c r="J25" s="300"/>
      <c r="K25" s="300"/>
    </row>
    <row r="26" spans="1:11" s="40" customFormat="1" ht="39.75" thickBot="1">
      <c r="A26" s="306" t="s">
        <v>410</v>
      </c>
      <c r="B26" s="307" t="s">
        <v>383</v>
      </c>
      <c r="C26" s="357">
        <v>14</v>
      </c>
      <c r="D26" s="308"/>
      <c r="E26" s="308"/>
      <c r="F26" s="308"/>
      <c r="G26" s="308">
        <v>13</v>
      </c>
      <c r="H26" s="308">
        <v>1</v>
      </c>
      <c r="I26" s="308"/>
      <c r="J26" s="308"/>
      <c r="K26" s="308"/>
    </row>
    <row r="27" spans="1:11" s="40" customFormat="1" ht="53.25" thickBot="1">
      <c r="A27" s="306" t="s">
        <v>411</v>
      </c>
      <c r="B27" s="307" t="s">
        <v>385</v>
      </c>
      <c r="C27" s="357">
        <v>28</v>
      </c>
      <c r="D27" s="308"/>
      <c r="E27" s="308"/>
      <c r="F27" s="308"/>
      <c r="G27" s="308">
        <v>27</v>
      </c>
      <c r="H27" s="308">
        <v>1</v>
      </c>
      <c r="I27" s="308"/>
      <c r="J27" s="308"/>
      <c r="K27" s="308"/>
    </row>
    <row r="28" spans="1:11" ht="53.25" thickBot="1">
      <c r="A28" s="299" t="s">
        <v>265</v>
      </c>
      <c r="B28" s="298">
        <v>104</v>
      </c>
      <c r="C28" s="357">
        <v>9</v>
      </c>
      <c r="D28" s="300"/>
      <c r="E28" s="300"/>
      <c r="F28" s="300"/>
      <c r="G28" s="266">
        <v>9</v>
      </c>
      <c r="H28" s="300"/>
      <c r="I28" s="300"/>
      <c r="J28" s="300"/>
      <c r="K28" s="300"/>
    </row>
    <row r="29" spans="1:11" s="40" customFormat="1" ht="66" thickBot="1">
      <c r="A29" s="306" t="s">
        <v>412</v>
      </c>
      <c r="B29" s="307" t="s">
        <v>387</v>
      </c>
      <c r="C29" s="357">
        <v>5</v>
      </c>
      <c r="D29" s="308"/>
      <c r="E29" s="308"/>
      <c r="F29" s="308"/>
      <c r="G29" s="308">
        <v>5</v>
      </c>
      <c r="H29" s="308"/>
      <c r="I29" s="308"/>
      <c r="J29" s="308"/>
      <c r="K29" s="308"/>
    </row>
    <row r="30" spans="1:11" ht="79.5" thickBot="1">
      <c r="A30" s="309" t="s">
        <v>413</v>
      </c>
      <c r="B30" s="310">
        <v>105</v>
      </c>
      <c r="C30" s="357">
        <v>4</v>
      </c>
      <c r="D30" s="311"/>
      <c r="E30" s="311"/>
      <c r="F30" s="311"/>
      <c r="G30" s="266">
        <v>4</v>
      </c>
      <c r="H30" s="311"/>
      <c r="I30" s="311"/>
      <c r="J30" s="311"/>
      <c r="K30" s="311"/>
    </row>
    <row r="31" spans="1:11" ht="53.25" thickBot="1">
      <c r="A31" s="299" t="s">
        <v>34</v>
      </c>
      <c r="B31" s="298">
        <v>106</v>
      </c>
      <c r="C31" s="357"/>
      <c r="D31" s="300"/>
      <c r="E31" s="300"/>
      <c r="F31" s="300"/>
      <c r="G31" s="300"/>
      <c r="H31" s="300"/>
      <c r="I31" s="300"/>
      <c r="J31" s="300"/>
      <c r="K31" s="300"/>
    </row>
    <row r="32" spans="1:11" ht="27" thickBot="1">
      <c r="A32" s="299" t="s">
        <v>267</v>
      </c>
      <c r="B32" s="298">
        <v>107</v>
      </c>
      <c r="C32" s="357"/>
      <c r="D32" s="300"/>
      <c r="E32" s="300"/>
      <c r="F32" s="300"/>
      <c r="G32" s="300"/>
      <c r="H32" s="300"/>
      <c r="I32" s="300"/>
      <c r="J32" s="300"/>
      <c r="K32" s="300"/>
    </row>
    <row r="33" spans="1:11" ht="27" thickBot="1">
      <c r="A33" s="299" t="s">
        <v>268</v>
      </c>
      <c r="B33" s="298">
        <v>108</v>
      </c>
      <c r="C33" s="357"/>
      <c r="D33" s="300"/>
      <c r="E33" s="300"/>
      <c r="F33" s="300"/>
      <c r="G33" s="300"/>
      <c r="H33" s="300"/>
      <c r="I33" s="300"/>
      <c r="J33" s="300"/>
      <c r="K33" s="300"/>
    </row>
    <row r="34" spans="1:11" ht="39.75" thickBot="1">
      <c r="A34" s="299" t="s">
        <v>269</v>
      </c>
      <c r="B34" s="298">
        <v>109</v>
      </c>
      <c r="C34" s="357"/>
      <c r="D34" s="300"/>
      <c r="E34" s="300"/>
      <c r="F34" s="300"/>
      <c r="G34" s="300"/>
      <c r="H34" s="300"/>
      <c r="I34" s="300"/>
      <c r="J34" s="300"/>
      <c r="K34" s="300"/>
    </row>
    <row r="35" spans="1:11" s="40" customFormat="1" ht="53.25" thickBot="1">
      <c r="A35" s="312" t="s">
        <v>388</v>
      </c>
      <c r="B35" s="307" t="s">
        <v>389</v>
      </c>
      <c r="C35" s="357"/>
      <c r="D35" s="308"/>
      <c r="E35" s="308"/>
      <c r="F35" s="308"/>
      <c r="G35" s="317">
        <v>42</v>
      </c>
      <c r="H35" s="396">
        <v>2</v>
      </c>
      <c r="I35" s="308"/>
      <c r="J35" s="308"/>
      <c r="K35" s="308"/>
    </row>
    <row r="36" spans="1:11" s="40" customFormat="1" ht="53.25" thickBot="1">
      <c r="A36" s="312" t="s">
        <v>390</v>
      </c>
      <c r="B36" s="307" t="s">
        <v>391</v>
      </c>
      <c r="C36" s="357"/>
      <c r="D36" s="308"/>
      <c r="E36" s="308"/>
      <c r="F36" s="308"/>
      <c r="G36" s="308"/>
      <c r="H36" s="308"/>
      <c r="I36" s="308"/>
      <c r="J36" s="308"/>
      <c r="K36" s="308"/>
    </row>
    <row r="37" spans="1:11" ht="15" thickBot="1">
      <c r="A37" s="299" t="s">
        <v>270</v>
      </c>
      <c r="B37" s="298">
        <v>110</v>
      </c>
      <c r="C37" s="357">
        <v>1168</v>
      </c>
      <c r="D37" s="311"/>
      <c r="E37" s="311"/>
      <c r="F37" s="311"/>
      <c r="G37" s="317">
        <v>33</v>
      </c>
      <c r="H37" s="311">
        <v>2</v>
      </c>
      <c r="I37" s="311"/>
      <c r="J37" s="311">
        <v>84</v>
      </c>
      <c r="K37" s="311">
        <v>1049</v>
      </c>
    </row>
    <row r="38" spans="1:11" ht="53.25" thickBot="1">
      <c r="A38" s="299" t="s">
        <v>271</v>
      </c>
      <c r="B38" s="298">
        <v>111</v>
      </c>
      <c r="C38" s="357">
        <v>27</v>
      </c>
      <c r="D38" s="300"/>
      <c r="E38" s="300"/>
      <c r="F38" s="300"/>
      <c r="G38" s="300">
        <v>26</v>
      </c>
      <c r="H38" s="300">
        <v>1</v>
      </c>
      <c r="I38" s="300"/>
      <c r="J38" s="300"/>
      <c r="K38" s="300"/>
    </row>
    <row r="39" spans="1:11" s="40" customFormat="1" ht="53.25" thickBot="1">
      <c r="A39" s="306" t="s">
        <v>414</v>
      </c>
      <c r="B39" s="307" t="s">
        <v>393</v>
      </c>
      <c r="C39" s="357">
        <v>14</v>
      </c>
      <c r="D39" s="308"/>
      <c r="E39" s="308"/>
      <c r="F39" s="308"/>
      <c r="G39" s="308">
        <v>13</v>
      </c>
      <c r="H39" s="308">
        <v>1</v>
      </c>
      <c r="I39" s="308"/>
      <c r="J39" s="308"/>
      <c r="K39" s="308"/>
    </row>
    <row r="40" spans="1:11" s="40" customFormat="1" ht="66" thickBot="1">
      <c r="A40" s="306" t="s">
        <v>415</v>
      </c>
      <c r="B40" s="307" t="s">
        <v>395</v>
      </c>
      <c r="C40" s="357">
        <v>28</v>
      </c>
      <c r="D40" s="308"/>
      <c r="E40" s="308"/>
      <c r="F40" s="308"/>
      <c r="G40" s="308">
        <v>27</v>
      </c>
      <c r="H40" s="308">
        <v>1</v>
      </c>
      <c r="I40" s="308"/>
      <c r="J40" s="308"/>
      <c r="K40" s="308"/>
    </row>
    <row r="41" spans="1:11" ht="39.75" thickBot="1">
      <c r="A41" s="299" t="s">
        <v>272</v>
      </c>
      <c r="B41" s="298">
        <v>112</v>
      </c>
      <c r="C41" s="357"/>
      <c r="D41" s="300"/>
      <c r="E41" s="300"/>
      <c r="F41" s="300"/>
      <c r="G41" s="300"/>
      <c r="H41" s="300"/>
      <c r="I41" s="300"/>
      <c r="J41" s="300"/>
      <c r="K41" s="300"/>
    </row>
    <row r="42" spans="1:11" ht="39.75" thickBot="1">
      <c r="A42" s="299" t="s">
        <v>273</v>
      </c>
      <c r="B42" s="298">
        <v>113</v>
      </c>
      <c r="C42" s="357"/>
      <c r="D42" s="300"/>
      <c r="E42" s="300"/>
      <c r="F42" s="300"/>
      <c r="G42" s="300"/>
      <c r="H42" s="300"/>
      <c r="I42" s="300"/>
      <c r="J42" s="300"/>
      <c r="K42" s="300"/>
    </row>
    <row r="43" spans="1:11" ht="27" thickBot="1">
      <c r="A43" s="299" t="s">
        <v>274</v>
      </c>
      <c r="B43" s="298">
        <v>114</v>
      </c>
      <c r="C43" s="357">
        <v>1168</v>
      </c>
      <c r="D43" s="311"/>
      <c r="E43" s="311"/>
      <c r="F43" s="311"/>
      <c r="G43" s="311">
        <v>33</v>
      </c>
      <c r="H43" s="311">
        <v>2</v>
      </c>
      <c r="I43" s="311"/>
      <c r="J43" s="311">
        <v>84</v>
      </c>
      <c r="K43" s="311">
        <v>1049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>SUM(D46:K46)</f>
        <v>0</v>
      </c>
      <c r="D46" s="300"/>
      <c r="E46" s="300"/>
      <c r="F46" s="300"/>
      <c r="G46" s="300"/>
      <c r="H46" s="300"/>
      <c r="I46" s="300"/>
      <c r="J46" s="300"/>
      <c r="K46" s="300"/>
    </row>
    <row r="47" spans="1:11" ht="15" thickBot="1">
      <c r="A47" s="299" t="s">
        <v>46</v>
      </c>
      <c r="B47" s="298">
        <v>121</v>
      </c>
      <c r="C47" s="357">
        <f>SUM(D47:K47)</f>
        <v>9</v>
      </c>
      <c r="D47" s="300"/>
      <c r="E47" s="300"/>
      <c r="F47" s="300"/>
      <c r="G47" s="300">
        <v>9</v>
      </c>
      <c r="H47" s="300"/>
      <c r="I47" s="300"/>
      <c r="J47" s="300"/>
      <c r="K47" s="300"/>
    </row>
    <row r="48" spans="1:11" s="403" customFormat="1" ht="15" thickBot="1">
      <c r="A48" s="400" t="s">
        <v>47</v>
      </c>
      <c r="B48" s="401">
        <v>122</v>
      </c>
      <c r="C48" s="402">
        <f>SUM(D48:K48)</f>
        <v>1</v>
      </c>
      <c r="D48" s="402"/>
      <c r="E48" s="402"/>
      <c r="F48" s="402"/>
      <c r="G48" s="402">
        <v>1</v>
      </c>
      <c r="H48" s="402"/>
      <c r="I48" s="402"/>
      <c r="J48" s="402"/>
      <c r="K48" s="402"/>
    </row>
    <row r="49" spans="1:11" s="403" customFormat="1" ht="14.25">
      <c r="A49" s="404" t="s">
        <v>48</v>
      </c>
      <c r="B49" s="514">
        <v>123</v>
      </c>
      <c r="C49" s="496"/>
      <c r="D49" s="496"/>
      <c r="E49" s="496"/>
      <c r="F49" s="496"/>
      <c r="G49" s="496">
        <v>1</v>
      </c>
      <c r="H49" s="496"/>
      <c r="I49" s="496"/>
      <c r="J49" s="496"/>
      <c r="K49" s="496"/>
    </row>
    <row r="50" spans="1:11" s="403" customFormat="1" ht="15" thickBot="1">
      <c r="A50" s="405" t="s">
        <v>49</v>
      </c>
      <c r="B50" s="515"/>
      <c r="C50" s="497"/>
      <c r="D50" s="497"/>
      <c r="E50" s="497"/>
      <c r="F50" s="497"/>
      <c r="G50" s="497"/>
      <c r="H50" s="497"/>
      <c r="I50" s="497"/>
      <c r="J50" s="497"/>
      <c r="K50" s="497"/>
    </row>
    <row r="51" spans="1:11" s="403" customFormat="1" ht="27" thickBot="1">
      <c r="A51" s="405" t="s">
        <v>50</v>
      </c>
      <c r="B51" s="401">
        <v>124</v>
      </c>
      <c r="C51" s="402">
        <f>SUM(D51:K51)</f>
        <v>0</v>
      </c>
      <c r="D51" s="402"/>
      <c r="E51" s="402"/>
      <c r="F51" s="402"/>
      <c r="G51" s="402"/>
      <c r="H51" s="402"/>
      <c r="I51" s="402"/>
      <c r="J51" s="402"/>
      <c r="K51" s="402"/>
    </row>
    <row r="52" spans="1:11" s="403" customFormat="1" ht="29.25" customHeight="1" thickBot="1">
      <c r="A52" s="405" t="s">
        <v>51</v>
      </c>
      <c r="B52" s="401">
        <v>125</v>
      </c>
      <c r="C52" s="402">
        <f>SUM(D52:K52)</f>
        <v>0</v>
      </c>
      <c r="D52" s="402"/>
      <c r="E52" s="402"/>
      <c r="F52" s="402"/>
      <c r="G52" s="402"/>
      <c r="H52" s="402"/>
      <c r="I52" s="402"/>
      <c r="J52" s="402"/>
      <c r="K52" s="402"/>
    </row>
    <row r="53" spans="1:11" s="403" customFormat="1" ht="15" thickBot="1">
      <c r="A53" s="400" t="s">
        <v>52</v>
      </c>
      <c r="B53" s="401">
        <v>126</v>
      </c>
      <c r="C53" s="402">
        <f>SUM(D53:K53)</f>
        <v>0</v>
      </c>
      <c r="D53" s="402"/>
      <c r="E53" s="402"/>
      <c r="F53" s="402"/>
      <c r="G53" s="402"/>
      <c r="H53" s="402"/>
      <c r="I53" s="402"/>
      <c r="J53" s="402"/>
      <c r="K53" s="402"/>
    </row>
    <row r="54" spans="1:11" ht="39.75" thickBot="1">
      <c r="A54" s="299" t="s">
        <v>276</v>
      </c>
      <c r="B54" s="298">
        <v>127</v>
      </c>
      <c r="C54" s="357">
        <f>SUM(D54:K54)</f>
        <v>0</v>
      </c>
      <c r="D54" s="300"/>
      <c r="E54" s="300"/>
      <c r="F54" s="300"/>
      <c r="G54" s="300"/>
      <c r="H54" s="300"/>
      <c r="I54" s="300"/>
      <c r="J54" s="300"/>
      <c r="K54" s="300"/>
    </row>
    <row r="55" spans="1:11" ht="15" thickBot="1">
      <c r="A55" s="491" t="s">
        <v>437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59" t="s">
        <v>438</v>
      </c>
      <c r="B56" s="258">
        <v>201</v>
      </c>
      <c r="C56" s="366">
        <v>114</v>
      </c>
      <c r="D56" s="366"/>
      <c r="E56" s="366"/>
      <c r="F56" s="366"/>
      <c r="G56" s="366">
        <v>108</v>
      </c>
      <c r="H56" s="366">
        <v>6</v>
      </c>
      <c r="I56" s="366"/>
      <c r="J56" s="366"/>
      <c r="K56" s="366"/>
    </row>
    <row r="57" spans="1:11" ht="53.25" thickBot="1">
      <c r="A57" s="261" t="s">
        <v>439</v>
      </c>
      <c r="B57" s="258">
        <v>202</v>
      </c>
      <c r="C57" s="366"/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261" t="s">
        <v>440</v>
      </c>
      <c r="B58" s="258">
        <v>203</v>
      </c>
      <c r="C58" s="366">
        <v>81</v>
      </c>
      <c r="D58" s="366"/>
      <c r="E58" s="366"/>
      <c r="F58" s="366"/>
      <c r="G58" s="366">
        <v>80</v>
      </c>
      <c r="H58" s="366">
        <v>1</v>
      </c>
      <c r="I58" s="366"/>
      <c r="J58" s="366"/>
      <c r="K58" s="366"/>
    </row>
    <row r="59" spans="1:11" ht="27" thickBot="1">
      <c r="A59" s="261" t="s">
        <v>441</v>
      </c>
      <c r="B59" s="258">
        <v>204</v>
      </c>
      <c r="C59" s="366"/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261" t="s">
        <v>442</v>
      </c>
      <c r="B60" s="258">
        <v>205</v>
      </c>
      <c r="C60" s="366"/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261" t="s">
        <v>443</v>
      </c>
      <c r="B61" s="258">
        <v>206</v>
      </c>
      <c r="C61" s="366">
        <v>114</v>
      </c>
      <c r="D61" s="366"/>
      <c r="E61" s="366"/>
      <c r="F61" s="366"/>
      <c r="G61" s="366">
        <v>108</v>
      </c>
      <c r="H61" s="366">
        <v>6</v>
      </c>
      <c r="I61" s="366"/>
      <c r="J61" s="366"/>
      <c r="K61" s="366"/>
    </row>
    <row r="62" spans="1:11" ht="14.25">
      <c r="A62" s="245" t="s">
        <v>479</v>
      </c>
      <c r="B62" s="502">
        <v>207</v>
      </c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261" t="s">
        <v>62</v>
      </c>
      <c r="B63" s="503"/>
      <c r="C63" s="49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59" t="s">
        <v>63</v>
      </c>
      <c r="B64" s="258">
        <v>208</v>
      </c>
      <c r="C64" s="366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59" t="s">
        <v>64</v>
      </c>
      <c r="B65" s="258">
        <v>209</v>
      </c>
      <c r="C65" s="366">
        <v>56</v>
      </c>
      <c r="D65" s="366"/>
      <c r="E65" s="366"/>
      <c r="F65" s="366"/>
      <c r="G65" s="366">
        <v>56</v>
      </c>
      <c r="H65" s="366"/>
      <c r="I65" s="366"/>
      <c r="J65" s="366"/>
      <c r="K65" s="366"/>
    </row>
    <row r="66" spans="1:11" ht="14.25">
      <c r="A66" s="245" t="s">
        <v>65</v>
      </c>
      <c r="B66" s="502" t="s">
        <v>67</v>
      </c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261" t="s">
        <v>66</v>
      </c>
      <c r="B67" s="503"/>
      <c r="C67" s="499"/>
      <c r="D67" s="499"/>
      <c r="E67" s="499"/>
      <c r="F67" s="499"/>
      <c r="G67" s="499"/>
      <c r="H67" s="499"/>
      <c r="I67" s="499"/>
      <c r="J67" s="499"/>
      <c r="K67" s="499"/>
    </row>
    <row r="68" spans="1:11" ht="16.5" customHeight="1" thickBot="1">
      <c r="A68" s="259" t="s">
        <v>68</v>
      </c>
      <c r="B68" s="258">
        <v>211</v>
      </c>
      <c r="C68" s="366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261" t="s">
        <v>69</v>
      </c>
      <c r="B69" s="258" t="s">
        <v>70</v>
      </c>
      <c r="C69" s="366">
        <v>56</v>
      </c>
      <c r="D69" s="366"/>
      <c r="E69" s="366"/>
      <c r="F69" s="366"/>
      <c r="G69" s="366">
        <v>56</v>
      </c>
      <c r="H69" s="366"/>
      <c r="I69" s="366"/>
      <c r="J69" s="366"/>
      <c r="K69" s="366"/>
    </row>
    <row r="70" spans="1:11" ht="27" thickBot="1">
      <c r="A70" s="259" t="s">
        <v>71</v>
      </c>
      <c r="B70" s="258">
        <v>213</v>
      </c>
      <c r="C70" s="366"/>
      <c r="D70" s="366"/>
      <c r="E70" s="366"/>
      <c r="F70" s="366"/>
      <c r="G70" s="266"/>
      <c r="H70" s="366"/>
      <c r="I70" s="366"/>
      <c r="J70" s="366"/>
      <c r="K70" s="366"/>
    </row>
    <row r="71" spans="1:11" ht="27" thickBot="1">
      <c r="A71" s="259" t="s">
        <v>72</v>
      </c>
      <c r="B71" s="258">
        <v>214</v>
      </c>
      <c r="C71" s="366">
        <v>1</v>
      </c>
      <c r="D71" s="366"/>
      <c r="E71" s="366"/>
      <c r="F71" s="366"/>
      <c r="G71" s="266">
        <v>1</v>
      </c>
      <c r="H71" s="366"/>
      <c r="I71" s="366"/>
      <c r="J71" s="366"/>
      <c r="K71" s="366"/>
    </row>
    <row r="72" spans="1:11" ht="14.25">
      <c r="A72" s="505" t="s">
        <v>444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72">
        <f aca="true" t="shared" si="0" ref="C74:C92">SUM(D74:K74)</f>
        <v>61790.19999999999</v>
      </c>
      <c r="D74" s="266"/>
      <c r="E74" s="266"/>
      <c r="F74" s="266"/>
      <c r="G74" s="406">
        <f>30741.6+G79</f>
        <v>37186.799999999996</v>
      </c>
      <c r="H74" s="402">
        <v>420</v>
      </c>
      <c r="I74" s="266"/>
      <c r="J74" s="266">
        <v>10364.8</v>
      </c>
      <c r="K74" s="266">
        <v>13818.6</v>
      </c>
      <c r="L74">
        <f>SUM(D74:I74)</f>
        <v>37606.799999999996</v>
      </c>
    </row>
    <row r="75" spans="1:11" ht="53.25" thickBot="1">
      <c r="A75" s="299" t="s">
        <v>286</v>
      </c>
      <c r="B75" s="298">
        <v>302</v>
      </c>
      <c r="C75" s="372">
        <f t="shared" si="0"/>
        <v>0</v>
      </c>
      <c r="D75" s="266"/>
      <c r="E75" s="266"/>
      <c r="F75" s="266"/>
      <c r="G75" s="266"/>
      <c r="H75" s="266"/>
      <c r="I75" s="266"/>
      <c r="J75" s="266"/>
      <c r="K75" s="266"/>
    </row>
    <row r="76" spans="1:12" ht="42" customHeight="1" thickBot="1">
      <c r="A76" s="299" t="s">
        <v>287</v>
      </c>
      <c r="B76" s="298">
        <v>303</v>
      </c>
      <c r="C76" s="372">
        <f t="shared" si="0"/>
        <v>26193.3</v>
      </c>
      <c r="D76" s="266"/>
      <c r="E76" s="266"/>
      <c r="F76" s="266"/>
      <c r="G76" s="266">
        <f>19718.1+6445.2</f>
        <v>26163.3</v>
      </c>
      <c r="H76" s="266">
        <v>30</v>
      </c>
      <c r="I76" s="266"/>
      <c r="J76" s="266"/>
      <c r="K76" s="266"/>
      <c r="L76">
        <f>SUM(G76:H76)</f>
        <v>26193.3</v>
      </c>
    </row>
    <row r="77" spans="1:11" s="40" customFormat="1" ht="42" customHeight="1" thickBot="1">
      <c r="A77" s="306" t="s">
        <v>416</v>
      </c>
      <c r="B77" s="307" t="s">
        <v>397</v>
      </c>
      <c r="C77" s="372">
        <f t="shared" si="0"/>
        <v>8833.1</v>
      </c>
      <c r="D77" s="266"/>
      <c r="E77" s="266"/>
      <c r="F77" s="266"/>
      <c r="G77" s="266">
        <v>8803.1</v>
      </c>
      <c r="H77" s="266">
        <v>30</v>
      </c>
      <c r="I77" s="266"/>
      <c r="J77" s="266"/>
      <c r="K77" s="266"/>
    </row>
    <row r="78" spans="1:11" s="40" customFormat="1" ht="42" customHeight="1" thickBot="1">
      <c r="A78" s="306" t="s">
        <v>417</v>
      </c>
      <c r="B78" s="307" t="s">
        <v>399</v>
      </c>
      <c r="C78" s="372">
        <f t="shared" si="0"/>
        <v>25173.2</v>
      </c>
      <c r="D78" s="266"/>
      <c r="E78" s="266"/>
      <c r="F78" s="266"/>
      <c r="G78" s="266">
        <v>25143.2</v>
      </c>
      <c r="H78" s="266">
        <v>30</v>
      </c>
      <c r="I78" s="266"/>
      <c r="J78" s="266"/>
      <c r="K78" s="266"/>
    </row>
    <row r="79" spans="1:11" ht="53.25" customHeight="1" thickBot="1">
      <c r="A79" s="299" t="s">
        <v>288</v>
      </c>
      <c r="B79" s="298">
        <v>304</v>
      </c>
      <c r="C79" s="372">
        <f t="shared" si="0"/>
        <v>6445.2</v>
      </c>
      <c r="D79" s="266"/>
      <c r="E79" s="266"/>
      <c r="F79" s="266"/>
      <c r="G79" s="266">
        <v>6445.2</v>
      </c>
      <c r="H79" s="266"/>
      <c r="I79" s="266"/>
      <c r="J79" s="266"/>
      <c r="K79" s="266"/>
    </row>
    <row r="80" spans="1:11" s="40" customFormat="1" ht="53.25" customHeight="1" thickBot="1">
      <c r="A80" s="306" t="s">
        <v>418</v>
      </c>
      <c r="B80" s="307" t="s">
        <v>401</v>
      </c>
      <c r="C80" s="372">
        <f t="shared" si="0"/>
        <v>1683</v>
      </c>
      <c r="D80" s="266"/>
      <c r="E80" s="266"/>
      <c r="F80" s="266"/>
      <c r="G80" s="266">
        <v>1683</v>
      </c>
      <c r="H80" s="266"/>
      <c r="I80" s="266"/>
      <c r="J80" s="266"/>
      <c r="K80" s="266"/>
    </row>
    <row r="81" spans="1:11" ht="79.5" thickBot="1">
      <c r="A81" s="309" t="s">
        <v>419</v>
      </c>
      <c r="B81" s="310">
        <v>305</v>
      </c>
      <c r="C81" s="372">
        <f t="shared" si="0"/>
        <v>4762.2</v>
      </c>
      <c r="D81" s="266"/>
      <c r="E81" s="266"/>
      <c r="F81" s="266"/>
      <c r="G81" s="266">
        <v>4762.2</v>
      </c>
      <c r="H81" s="266"/>
      <c r="I81" s="266"/>
      <c r="J81" s="266"/>
      <c r="K81" s="266"/>
    </row>
    <row r="82" spans="1:11" ht="39.75" customHeight="1" thickBot="1">
      <c r="A82" s="299" t="s">
        <v>80</v>
      </c>
      <c r="B82" s="298">
        <v>306</v>
      </c>
      <c r="C82" s="372">
        <f t="shared" si="0"/>
        <v>0</v>
      </c>
      <c r="D82" s="266"/>
      <c r="E82" s="266"/>
      <c r="F82" s="266"/>
      <c r="G82" s="266"/>
      <c r="H82" s="266"/>
      <c r="I82" s="266"/>
      <c r="J82" s="266"/>
      <c r="K82" s="266"/>
    </row>
    <row r="83" spans="1:11" ht="39.75" thickBot="1">
      <c r="A83" s="299" t="s">
        <v>290</v>
      </c>
      <c r="B83" s="298">
        <v>307</v>
      </c>
      <c r="C83" s="372">
        <f t="shared" si="0"/>
        <v>0</v>
      </c>
      <c r="D83" s="266"/>
      <c r="E83" s="266"/>
      <c r="F83" s="266"/>
      <c r="G83" s="266"/>
      <c r="H83" s="266"/>
      <c r="I83" s="266"/>
      <c r="J83" s="266"/>
      <c r="K83" s="266"/>
    </row>
    <row r="84" spans="1:11" ht="39.75" thickBot="1">
      <c r="A84" s="299" t="s">
        <v>291</v>
      </c>
      <c r="B84" s="298">
        <v>308</v>
      </c>
      <c r="C84" s="372">
        <f t="shared" si="0"/>
        <v>0</v>
      </c>
      <c r="D84" s="266"/>
      <c r="E84" s="266"/>
      <c r="F84" s="266"/>
      <c r="G84" s="266"/>
      <c r="H84" s="266"/>
      <c r="I84" s="266"/>
      <c r="J84" s="266"/>
      <c r="K84" s="266"/>
    </row>
    <row r="85" spans="1:11" s="40" customFormat="1" ht="27" thickBot="1">
      <c r="A85" s="306" t="s">
        <v>420</v>
      </c>
      <c r="B85" s="307" t="s">
        <v>403</v>
      </c>
      <c r="C85" s="372">
        <f t="shared" si="0"/>
        <v>61790.19999999999</v>
      </c>
      <c r="D85" s="266"/>
      <c r="E85" s="266"/>
      <c r="F85" s="266"/>
      <c r="G85" s="406">
        <v>37186.799999999996</v>
      </c>
      <c r="H85" s="402">
        <v>420</v>
      </c>
      <c r="I85" s="266"/>
      <c r="J85" s="266">
        <v>10364.8</v>
      </c>
      <c r="K85" s="266">
        <v>13818.6</v>
      </c>
    </row>
    <row r="86" spans="1:11" s="40" customFormat="1" ht="27" thickBot="1">
      <c r="A86" s="306" t="s">
        <v>421</v>
      </c>
      <c r="B86" s="307" t="s">
        <v>405</v>
      </c>
      <c r="C86" s="372">
        <f t="shared" si="0"/>
        <v>0</v>
      </c>
      <c r="D86" s="266"/>
      <c r="E86" s="266"/>
      <c r="F86" s="266"/>
      <c r="G86" s="266"/>
      <c r="H86" s="266"/>
      <c r="I86" s="266"/>
      <c r="J86" s="266"/>
      <c r="K86" s="266"/>
    </row>
    <row r="87" spans="1:11" s="178" customFormat="1" ht="27" thickBot="1">
      <c r="A87" s="175" t="s">
        <v>292</v>
      </c>
      <c r="B87" s="176">
        <v>309</v>
      </c>
      <c r="C87" s="372">
        <f t="shared" si="0"/>
        <v>53718.299999999996</v>
      </c>
      <c r="D87" s="222"/>
      <c r="E87" s="222"/>
      <c r="F87" s="222"/>
      <c r="G87" s="406">
        <v>29234.9</v>
      </c>
      <c r="H87" s="402">
        <v>300</v>
      </c>
      <c r="I87" s="222"/>
      <c r="J87" s="222">
        <v>10364.8</v>
      </c>
      <c r="K87" s="222">
        <v>13818.6</v>
      </c>
    </row>
    <row r="88" spans="1:12" ht="53.25" thickBot="1">
      <c r="A88" s="299" t="s">
        <v>293</v>
      </c>
      <c r="B88" s="298">
        <v>310</v>
      </c>
      <c r="C88" s="372">
        <f t="shared" si="0"/>
        <v>19744.6</v>
      </c>
      <c r="D88" s="266"/>
      <c r="E88" s="266"/>
      <c r="F88" s="266"/>
      <c r="G88" s="266">
        <v>19714.6</v>
      </c>
      <c r="H88" s="266">
        <v>30</v>
      </c>
      <c r="I88" s="266"/>
      <c r="J88" s="266"/>
      <c r="K88" s="266"/>
      <c r="L88">
        <f>G88+H88</f>
        <v>19744.6</v>
      </c>
    </row>
    <row r="89" spans="1:11" s="40" customFormat="1" ht="53.25" thickBot="1">
      <c r="A89" s="306" t="s">
        <v>422</v>
      </c>
      <c r="B89" s="307" t="s">
        <v>407</v>
      </c>
      <c r="C89" s="372">
        <f t="shared" si="0"/>
        <v>8830.3</v>
      </c>
      <c r="D89" s="266"/>
      <c r="E89" s="266"/>
      <c r="F89" s="266"/>
      <c r="G89" s="266">
        <v>8800.3</v>
      </c>
      <c r="H89" s="266">
        <v>30</v>
      </c>
      <c r="I89" s="266"/>
      <c r="J89" s="266"/>
      <c r="K89" s="266"/>
    </row>
    <row r="90" spans="1:11" s="40" customFormat="1" ht="66" thickBot="1">
      <c r="A90" s="306" t="s">
        <v>423</v>
      </c>
      <c r="B90" s="307" t="s">
        <v>409</v>
      </c>
      <c r="C90" s="372">
        <f t="shared" si="0"/>
        <v>15216.3</v>
      </c>
      <c r="D90" s="266"/>
      <c r="E90" s="266"/>
      <c r="F90" s="266"/>
      <c r="G90" s="266">
        <v>15186.3</v>
      </c>
      <c r="H90" s="266">
        <v>30</v>
      </c>
      <c r="I90" s="266"/>
      <c r="J90" s="266"/>
      <c r="K90" s="266"/>
    </row>
    <row r="91" spans="1:11" ht="39.75" thickBot="1">
      <c r="A91" s="299" t="s">
        <v>294</v>
      </c>
      <c r="B91" s="298">
        <v>311</v>
      </c>
      <c r="C91" s="372">
        <f t="shared" si="0"/>
        <v>0</v>
      </c>
      <c r="D91" s="266"/>
      <c r="E91" s="266"/>
      <c r="F91" s="266"/>
      <c r="G91" s="266"/>
      <c r="H91" s="266"/>
      <c r="I91" s="266"/>
      <c r="J91" s="266"/>
      <c r="K91" s="266"/>
    </row>
    <row r="92" spans="1:11" ht="39.75" thickBot="1">
      <c r="A92" s="299" t="s">
        <v>295</v>
      </c>
      <c r="B92" s="298">
        <v>312</v>
      </c>
      <c r="C92" s="372">
        <f t="shared" si="0"/>
        <v>0</v>
      </c>
      <c r="D92" s="266"/>
      <c r="E92" s="266"/>
      <c r="F92" s="266"/>
      <c r="G92" s="266"/>
      <c r="H92" s="266"/>
      <c r="I92" s="266"/>
      <c r="J92" s="266"/>
      <c r="K92" s="266"/>
    </row>
    <row r="93" spans="1:11" ht="29.25" customHeight="1" thickBot="1">
      <c r="A93" s="299" t="s">
        <v>296</v>
      </c>
      <c r="B93" s="298">
        <v>313</v>
      </c>
      <c r="C93" s="372">
        <f aca="true" t="shared" si="1" ref="C93:C98">SUM(D93:K93)</f>
        <v>53718.299999999996</v>
      </c>
      <c r="D93" s="266"/>
      <c r="E93" s="266"/>
      <c r="F93" s="266"/>
      <c r="G93" s="373">
        <v>29234.9</v>
      </c>
      <c r="H93" s="266">
        <v>300</v>
      </c>
      <c r="I93" s="266"/>
      <c r="J93" s="266">
        <v>10364.8</v>
      </c>
      <c r="K93" s="266">
        <v>13818.6</v>
      </c>
    </row>
    <row r="94" spans="1:11" ht="14.25">
      <c r="A94" s="301" t="s">
        <v>275</v>
      </c>
      <c r="B94" s="502">
        <v>314</v>
      </c>
      <c r="C94" s="494">
        <f t="shared" si="1"/>
        <v>0</v>
      </c>
      <c r="D94" s="494"/>
      <c r="E94" s="494"/>
      <c r="F94" s="494"/>
      <c r="G94" s="494"/>
      <c r="H94" s="494"/>
      <c r="I94" s="494"/>
      <c r="J94" s="494"/>
      <c r="K94" s="494"/>
    </row>
    <row r="95" spans="1:11" ht="15" thickBot="1">
      <c r="A95" s="302" t="s">
        <v>44</v>
      </c>
      <c r="B95" s="503"/>
      <c r="C95" s="495">
        <f t="shared" si="1"/>
        <v>0</v>
      </c>
      <c r="D95" s="495"/>
      <c r="E95" s="495"/>
      <c r="F95" s="495"/>
      <c r="G95" s="495"/>
      <c r="H95" s="495"/>
      <c r="I95" s="495"/>
      <c r="J95" s="495"/>
      <c r="K95" s="495"/>
    </row>
    <row r="96" spans="1:11" ht="15" thickBot="1">
      <c r="A96" s="299" t="s">
        <v>88</v>
      </c>
      <c r="B96" s="298">
        <v>315</v>
      </c>
      <c r="C96" s="266">
        <f t="shared" si="1"/>
        <v>0</v>
      </c>
      <c r="D96" s="266"/>
      <c r="E96" s="266"/>
      <c r="F96" s="266"/>
      <c r="G96" s="266"/>
      <c r="H96" s="266"/>
      <c r="I96" s="266"/>
      <c r="J96" s="266"/>
      <c r="K96" s="266"/>
    </row>
    <row r="97" spans="1:11" ht="27" thickBot="1">
      <c r="A97" s="299" t="s">
        <v>297</v>
      </c>
      <c r="B97" s="298">
        <v>321</v>
      </c>
      <c r="C97" s="266">
        <f t="shared" si="1"/>
        <v>471.1</v>
      </c>
      <c r="D97" s="266"/>
      <c r="E97" s="266"/>
      <c r="F97" s="266"/>
      <c r="G97" s="266">
        <v>471.1</v>
      </c>
      <c r="H97" s="266"/>
      <c r="I97" s="266"/>
      <c r="J97" s="266"/>
      <c r="K97" s="266"/>
    </row>
    <row r="98" spans="1:11" ht="27" thickBot="1">
      <c r="A98" s="299" t="s">
        <v>298</v>
      </c>
      <c r="B98" s="298">
        <v>322</v>
      </c>
      <c r="C98" s="266">
        <f t="shared" si="1"/>
        <v>173</v>
      </c>
      <c r="D98" s="266"/>
      <c r="E98" s="266"/>
      <c r="F98" s="266"/>
      <c r="G98" s="266">
        <v>173</v>
      </c>
      <c r="H98" s="266"/>
      <c r="I98" s="266"/>
      <c r="J98" s="266"/>
      <c r="K98" s="266"/>
    </row>
    <row r="99" spans="1:11" ht="14.25">
      <c r="A99" s="301" t="s">
        <v>48</v>
      </c>
      <c r="B99" s="502">
        <v>323</v>
      </c>
      <c r="C99" s="494">
        <f>SUM(D99:K100)</f>
        <v>173</v>
      </c>
      <c r="D99" s="494"/>
      <c r="E99" s="494"/>
      <c r="F99" s="494"/>
      <c r="G99" s="494">
        <v>173</v>
      </c>
      <c r="H99" s="494"/>
      <c r="I99" s="494"/>
      <c r="J99" s="494"/>
      <c r="K99" s="494"/>
    </row>
    <row r="100" spans="1:11" ht="15" thickBot="1">
      <c r="A100" s="302" t="s">
        <v>49</v>
      </c>
      <c r="B100" s="503"/>
      <c r="C100" s="495"/>
      <c r="D100" s="495"/>
      <c r="E100" s="495"/>
      <c r="F100" s="495"/>
      <c r="G100" s="495"/>
      <c r="H100" s="495"/>
      <c r="I100" s="495"/>
      <c r="J100" s="495"/>
      <c r="K100" s="495"/>
    </row>
    <row r="101" spans="1:11" ht="27" thickBot="1">
      <c r="A101" s="302" t="s">
        <v>50</v>
      </c>
      <c r="B101" s="298">
        <v>324</v>
      </c>
      <c r="C101" s="266">
        <f>SUM(D101:K101)</f>
        <v>0</v>
      </c>
      <c r="D101" s="266"/>
      <c r="E101" s="266"/>
      <c r="F101" s="266"/>
      <c r="G101" s="266"/>
      <c r="H101" s="266"/>
      <c r="I101" s="266"/>
      <c r="J101" s="266"/>
      <c r="K101" s="266"/>
    </row>
    <row r="102" spans="1:11" ht="27" customHeight="1" thickBot="1">
      <c r="A102" s="302" t="s">
        <v>51</v>
      </c>
      <c r="B102" s="298">
        <v>325</v>
      </c>
      <c r="C102" s="266">
        <f>SUM(D102:K102)</f>
        <v>0</v>
      </c>
      <c r="D102" s="266"/>
      <c r="E102" s="266"/>
      <c r="F102" s="266"/>
      <c r="G102" s="266"/>
      <c r="H102" s="266"/>
      <c r="I102" s="266"/>
      <c r="J102" s="266"/>
      <c r="K102" s="266"/>
    </row>
    <row r="103" spans="1:11" ht="15" thickBot="1">
      <c r="A103" s="299" t="s">
        <v>52</v>
      </c>
      <c r="B103" s="298">
        <v>326</v>
      </c>
      <c r="C103" s="266">
        <f>SUM(D103:K103)</f>
        <v>0</v>
      </c>
      <c r="D103" s="266"/>
      <c r="E103" s="266"/>
      <c r="F103" s="266"/>
      <c r="G103" s="266"/>
      <c r="H103" s="266"/>
      <c r="I103" s="266"/>
      <c r="J103" s="266"/>
      <c r="K103" s="266"/>
    </row>
    <row r="104" spans="1:11" ht="24" customHeight="1" thickBot="1">
      <c r="A104" s="491" t="s">
        <v>445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446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59" t="s">
        <v>447</v>
      </c>
      <c r="B106" s="258" t="s">
        <v>232</v>
      </c>
      <c r="C106" s="357">
        <f>SUM(D106:K106)</f>
        <v>25</v>
      </c>
      <c r="D106" s="366"/>
      <c r="E106" s="366"/>
      <c r="F106" s="366"/>
      <c r="G106" s="366">
        <v>23</v>
      </c>
      <c r="H106" s="366">
        <v>2</v>
      </c>
      <c r="I106" s="366"/>
      <c r="J106" s="344"/>
      <c r="K106" s="344"/>
    </row>
    <row r="107" spans="1:11" ht="79.5" thickBot="1">
      <c r="A107" s="259" t="s">
        <v>448</v>
      </c>
      <c r="B107" s="258" t="s">
        <v>233</v>
      </c>
      <c r="C107" s="357">
        <f>SUM(D107:K107)</f>
        <v>21</v>
      </c>
      <c r="D107" s="366"/>
      <c r="E107" s="366"/>
      <c r="F107" s="366"/>
      <c r="G107" s="366">
        <v>20</v>
      </c>
      <c r="H107" s="366">
        <v>1</v>
      </c>
      <c r="I107" s="366"/>
      <c r="J107" s="344"/>
      <c r="K107" s="344"/>
    </row>
    <row r="108" spans="1:11" ht="39.75" customHeight="1" thickBot="1">
      <c r="A108" s="259" t="s">
        <v>449</v>
      </c>
      <c r="B108" s="258" t="s">
        <v>234</v>
      </c>
      <c r="C108" s="357">
        <f>SUM(D108:K108)</f>
        <v>25</v>
      </c>
      <c r="D108" s="366"/>
      <c r="E108" s="366"/>
      <c r="F108" s="366"/>
      <c r="G108" s="366">
        <v>23</v>
      </c>
      <c r="H108" s="366">
        <v>2</v>
      </c>
      <c r="I108" s="366"/>
      <c r="J108" s="344"/>
      <c r="K108" s="344"/>
    </row>
    <row r="109" spans="1:11" ht="66" customHeight="1" thickBot="1">
      <c r="A109" s="259" t="s">
        <v>450</v>
      </c>
      <c r="B109" s="258" t="s">
        <v>235</v>
      </c>
      <c r="C109" s="357">
        <f>SUM(D109:K109)</f>
        <v>21</v>
      </c>
      <c r="D109" s="366"/>
      <c r="E109" s="366"/>
      <c r="F109" s="366"/>
      <c r="G109" s="366">
        <v>20</v>
      </c>
      <c r="H109" s="366">
        <v>1</v>
      </c>
      <c r="I109" s="366"/>
      <c r="J109" s="344"/>
      <c r="K109" s="344"/>
    </row>
    <row r="110" spans="1:11" ht="15" thickBot="1">
      <c r="A110" s="491" t="s">
        <v>451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59" t="s">
        <v>452</v>
      </c>
      <c r="B111" s="258" t="s">
        <v>236</v>
      </c>
      <c r="C111" s="357">
        <f>SUM(D111:K111)</f>
        <v>76</v>
      </c>
      <c r="D111" s="265"/>
      <c r="E111" s="265"/>
      <c r="F111" s="265"/>
      <c r="G111" s="265">
        <v>70</v>
      </c>
      <c r="H111" s="265">
        <v>6</v>
      </c>
      <c r="I111" s="265"/>
      <c r="J111" s="258"/>
      <c r="K111" s="258"/>
    </row>
    <row r="112" spans="1:11" ht="39.75" thickBot="1">
      <c r="A112" s="259" t="s">
        <v>99</v>
      </c>
      <c r="B112" s="258" t="s">
        <v>237</v>
      </c>
      <c r="C112" s="357">
        <f>SUM(D112:K112)</f>
        <v>37</v>
      </c>
      <c r="D112" s="265"/>
      <c r="E112" s="265"/>
      <c r="F112" s="265"/>
      <c r="G112" s="265">
        <v>37</v>
      </c>
      <c r="H112" s="265"/>
      <c r="I112" s="265"/>
      <c r="J112" s="258"/>
      <c r="K112" s="258"/>
    </row>
    <row r="113" spans="1:11" ht="39.75" thickBot="1">
      <c r="A113" s="259" t="s">
        <v>453</v>
      </c>
      <c r="B113" s="258" t="s">
        <v>238</v>
      </c>
      <c r="C113" s="357">
        <f>SUM(D113:K113)</f>
        <v>0</v>
      </c>
      <c r="D113" s="265"/>
      <c r="E113" s="265"/>
      <c r="F113" s="265"/>
      <c r="G113" s="265"/>
      <c r="H113" s="265"/>
      <c r="I113" s="265"/>
      <c r="J113" s="258"/>
      <c r="K113" s="258"/>
    </row>
    <row r="114" spans="1:11" ht="14.25">
      <c r="A114" s="505" t="s">
        <v>454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455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59" t="s">
        <v>103</v>
      </c>
      <c r="B116" s="258" t="s">
        <v>239</v>
      </c>
      <c r="C116" s="265">
        <v>71064.74</v>
      </c>
      <c r="D116" s="374"/>
      <c r="E116" s="374"/>
      <c r="F116" s="374"/>
      <c r="G116" s="374"/>
      <c r="H116" s="374"/>
      <c r="I116" s="374"/>
      <c r="J116" s="374"/>
      <c r="K116" s="374"/>
    </row>
    <row r="117" spans="1:11" ht="43.5" thickBot="1">
      <c r="A117" s="262" t="s">
        <v>104</v>
      </c>
      <c r="B117" s="258" t="s">
        <v>240</v>
      </c>
      <c r="C117" s="265">
        <v>21891.2</v>
      </c>
      <c r="D117" s="374"/>
      <c r="E117" s="374"/>
      <c r="F117" s="374"/>
      <c r="G117" s="374"/>
      <c r="H117" s="374"/>
      <c r="I117" s="374"/>
      <c r="J117" s="374"/>
      <c r="K117" s="374"/>
    </row>
    <row r="118" spans="1:11" s="408" customFormat="1" ht="53.25" thickBot="1">
      <c r="A118" s="407" t="s">
        <v>456</v>
      </c>
      <c r="B118" s="374" t="s">
        <v>241</v>
      </c>
      <c r="C118" s="266">
        <f aca="true" t="shared" si="2" ref="C118:C125">SUM(D118:K118)</f>
        <v>20615</v>
      </c>
      <c r="D118" s="266"/>
      <c r="E118" s="266"/>
      <c r="F118" s="266"/>
      <c r="G118" s="266">
        <v>20195</v>
      </c>
      <c r="H118" s="266">
        <v>420</v>
      </c>
      <c r="I118" s="266"/>
      <c r="J118" s="374"/>
      <c r="K118" s="374"/>
    </row>
    <row r="119" spans="1:11" ht="66" thickBot="1">
      <c r="A119" s="259" t="s">
        <v>457</v>
      </c>
      <c r="B119" s="258" t="s">
        <v>242</v>
      </c>
      <c r="C119" s="357">
        <f t="shared" si="2"/>
        <v>11891</v>
      </c>
      <c r="D119" s="266"/>
      <c r="E119" s="266"/>
      <c r="F119" s="266"/>
      <c r="G119" s="266">
        <v>11861</v>
      </c>
      <c r="H119" s="266">
        <v>30</v>
      </c>
      <c r="I119" s="266"/>
      <c r="J119" s="374"/>
      <c r="K119" s="374"/>
    </row>
    <row r="120" spans="1:11" ht="42" customHeight="1" thickBot="1">
      <c r="A120" s="259" t="s">
        <v>458</v>
      </c>
      <c r="B120" s="258" t="s">
        <v>243</v>
      </c>
      <c r="C120" s="357">
        <f t="shared" si="2"/>
        <v>19067.3</v>
      </c>
      <c r="D120" s="266"/>
      <c r="E120" s="266"/>
      <c r="F120" s="266"/>
      <c r="G120" s="266">
        <v>18767.3</v>
      </c>
      <c r="H120" s="266">
        <v>300</v>
      </c>
      <c r="I120" s="266"/>
      <c r="J120" s="374"/>
      <c r="K120" s="374"/>
    </row>
    <row r="121" spans="1:11" ht="14.25">
      <c r="A121" s="263" t="s">
        <v>459</v>
      </c>
      <c r="B121" s="502" t="s">
        <v>244</v>
      </c>
      <c r="C121" s="489">
        <f>SUM(D121:I122)</f>
        <v>19067.3</v>
      </c>
      <c r="D121" s="494"/>
      <c r="E121" s="494"/>
      <c r="F121" s="494"/>
      <c r="G121" s="494">
        <v>18767.3</v>
      </c>
      <c r="H121" s="494">
        <v>300</v>
      </c>
      <c r="I121" s="494"/>
      <c r="J121" s="509"/>
      <c r="K121" s="509"/>
    </row>
    <row r="122" spans="1:11" ht="15" thickBot="1">
      <c r="A122" s="259" t="s">
        <v>109</v>
      </c>
      <c r="B122" s="503"/>
      <c r="C122" s="490"/>
      <c r="D122" s="495"/>
      <c r="E122" s="495"/>
      <c r="F122" s="495"/>
      <c r="G122" s="495"/>
      <c r="H122" s="495"/>
      <c r="I122" s="495"/>
      <c r="J122" s="510"/>
      <c r="K122" s="510"/>
    </row>
    <row r="123" spans="1:11" ht="27" thickBot="1">
      <c r="A123" s="261" t="s">
        <v>110</v>
      </c>
      <c r="B123" s="258" t="s">
        <v>245</v>
      </c>
      <c r="C123" s="357">
        <f t="shared" si="2"/>
        <v>0</v>
      </c>
      <c r="D123" s="266"/>
      <c r="E123" s="266"/>
      <c r="F123" s="266"/>
      <c r="G123" s="266"/>
      <c r="H123" s="266"/>
      <c r="I123" s="266"/>
      <c r="J123" s="374"/>
      <c r="K123" s="374"/>
    </row>
    <row r="124" spans="1:11" ht="69" customHeight="1" thickBot="1">
      <c r="A124" s="259" t="s">
        <v>460</v>
      </c>
      <c r="B124" s="258" t="s">
        <v>246</v>
      </c>
      <c r="C124" s="357">
        <f t="shared" si="2"/>
        <v>11891</v>
      </c>
      <c r="D124" s="266"/>
      <c r="E124" s="266"/>
      <c r="F124" s="266"/>
      <c r="G124" s="266">
        <v>11861</v>
      </c>
      <c r="H124" s="266">
        <v>30</v>
      </c>
      <c r="I124" s="266"/>
      <c r="J124" s="374"/>
      <c r="K124" s="374"/>
    </row>
    <row r="125" spans="1:11" ht="66" thickBot="1">
      <c r="A125" s="261" t="s">
        <v>461</v>
      </c>
      <c r="B125" s="264" t="s">
        <v>247</v>
      </c>
      <c r="C125" s="357">
        <f t="shared" si="2"/>
        <v>0</v>
      </c>
      <c r="D125" s="375"/>
      <c r="E125" s="375"/>
      <c r="F125" s="375"/>
      <c r="G125" s="374"/>
      <c r="H125" s="375"/>
      <c r="I125" s="375"/>
      <c r="J125" s="375"/>
      <c r="K125" s="375"/>
    </row>
    <row r="126" ht="15">
      <c r="A126" s="10"/>
    </row>
    <row r="127" ht="16.5" customHeight="1">
      <c r="A127" s="10"/>
    </row>
    <row r="128" spans="1:7" ht="15">
      <c r="A128" s="524" t="s">
        <v>113</v>
      </c>
      <c r="B128" s="525" t="s">
        <v>462</v>
      </c>
      <c r="D128" s="12"/>
      <c r="F128" s="525" t="s">
        <v>117</v>
      </c>
      <c r="G128" s="525"/>
    </row>
    <row r="129" spans="1:7" ht="90" customHeight="1" thickBot="1">
      <c r="A129" s="524"/>
      <c r="B129" s="526"/>
      <c r="D129" s="15"/>
      <c r="F129" s="527"/>
      <c r="G129" s="527"/>
    </row>
    <row r="130" spans="1:7" ht="18" customHeight="1">
      <c r="A130" s="12"/>
      <c r="B130" s="11" t="s">
        <v>115</v>
      </c>
      <c r="D130" s="11" t="s">
        <v>116</v>
      </c>
      <c r="F130" s="521" t="s">
        <v>114</v>
      </c>
      <c r="G130" s="521"/>
    </row>
    <row r="131" spans="1:5" ht="15">
      <c r="A131" s="12"/>
      <c r="B131" s="11"/>
      <c r="C131" s="11"/>
      <c r="D131" s="11"/>
      <c r="E131" s="11"/>
    </row>
    <row r="132" spans="1:4" ht="15">
      <c r="A132" s="12"/>
      <c r="B132" s="11"/>
      <c r="C132" s="11"/>
      <c r="D132" s="11"/>
    </row>
    <row r="133" spans="1:4" ht="15">
      <c r="A133" s="12"/>
      <c r="B133" s="11"/>
      <c r="C133" s="11"/>
      <c r="D133" s="11"/>
    </row>
    <row r="134" ht="15">
      <c r="A134" s="10"/>
    </row>
    <row r="135" spans="1:2" ht="15">
      <c r="A135" s="17" t="s">
        <v>119</v>
      </c>
      <c r="B135" s="18"/>
    </row>
    <row r="136" spans="1:2" ht="15">
      <c r="A136" s="522" t="s">
        <v>120</v>
      </c>
      <c r="B136" s="522"/>
    </row>
    <row r="137" ht="15">
      <c r="A137" s="17" t="s">
        <v>118</v>
      </c>
    </row>
    <row r="138" ht="15">
      <c r="A138" s="10"/>
    </row>
  </sheetData>
  <sheetProtection/>
  <mergeCells count="104">
    <mergeCell ref="B11:J11"/>
    <mergeCell ref="F130:G130"/>
    <mergeCell ref="A136:B136"/>
    <mergeCell ref="B14:J14"/>
    <mergeCell ref="A128:A129"/>
    <mergeCell ref="B128:B129"/>
    <mergeCell ref="F128:G129"/>
    <mergeCell ref="A17:A19"/>
    <mergeCell ref="B17:B19"/>
    <mergeCell ref="D17:K17"/>
    <mergeCell ref="J44:J45"/>
    <mergeCell ref="K44:K45"/>
    <mergeCell ref="D18:F18"/>
    <mergeCell ref="G18:G19"/>
    <mergeCell ref="H18:H19"/>
    <mergeCell ref="I18:I19"/>
    <mergeCell ref="J18:K18"/>
    <mergeCell ref="A21:K21"/>
    <mergeCell ref="I49:I50"/>
    <mergeCell ref="J49:J50"/>
    <mergeCell ref="A22:K22"/>
    <mergeCell ref="B44:B45"/>
    <mergeCell ref="D44:D45"/>
    <mergeCell ref="E44:E45"/>
    <mergeCell ref="F44:F45"/>
    <mergeCell ref="G44:G45"/>
    <mergeCell ref="H44:H45"/>
    <mergeCell ref="I44:I45"/>
    <mergeCell ref="D49:D50"/>
    <mergeCell ref="E49:E50"/>
    <mergeCell ref="F49:F50"/>
    <mergeCell ref="G49:G50"/>
    <mergeCell ref="H49:H50"/>
    <mergeCell ref="H62:H63"/>
    <mergeCell ref="K49:K50"/>
    <mergeCell ref="H66:H67"/>
    <mergeCell ref="B94:B95"/>
    <mergeCell ref="D94:D95"/>
    <mergeCell ref="E94:E95"/>
    <mergeCell ref="F94:F95"/>
    <mergeCell ref="I62:I63"/>
    <mergeCell ref="A73:K73"/>
    <mergeCell ref="J62:J63"/>
    <mergeCell ref="B49:B50"/>
    <mergeCell ref="J121:J122"/>
    <mergeCell ref="K121:K122"/>
    <mergeCell ref="A114:K114"/>
    <mergeCell ref="A115:K115"/>
    <mergeCell ref="K62:K63"/>
    <mergeCell ref="E99:E100"/>
    <mergeCell ref="F99:F100"/>
    <mergeCell ref="H94:H95"/>
    <mergeCell ref="B62:B63"/>
    <mergeCell ref="D62:D63"/>
    <mergeCell ref="H99:H100"/>
    <mergeCell ref="A1:K1"/>
    <mergeCell ref="A5:K5"/>
    <mergeCell ref="A6:K6"/>
    <mergeCell ref="A7:K7"/>
    <mergeCell ref="A3:K3"/>
    <mergeCell ref="A55:K55"/>
    <mergeCell ref="E62:E63"/>
    <mergeCell ref="F62:F63"/>
    <mergeCell ref="G62:G63"/>
    <mergeCell ref="A8:K8"/>
    <mergeCell ref="B121:B122"/>
    <mergeCell ref="D121:D122"/>
    <mergeCell ref="E121:E122"/>
    <mergeCell ref="F121:F122"/>
    <mergeCell ref="G121:G122"/>
    <mergeCell ref="I94:I95"/>
    <mergeCell ref="G99:G100"/>
    <mergeCell ref="H121:H122"/>
    <mergeCell ref="I121:I122"/>
    <mergeCell ref="D99:D100"/>
    <mergeCell ref="A105:K105"/>
    <mergeCell ref="A110:K110"/>
    <mergeCell ref="J94:J95"/>
    <mergeCell ref="K94:K95"/>
    <mergeCell ref="A2:K2"/>
    <mergeCell ref="I66:I67"/>
    <mergeCell ref="J66:J67"/>
    <mergeCell ref="K66:K67"/>
    <mergeCell ref="A72:K72"/>
    <mergeCell ref="I99:I100"/>
    <mergeCell ref="A9:K9"/>
    <mergeCell ref="A16:K16"/>
    <mergeCell ref="E66:E67"/>
    <mergeCell ref="F66:F67"/>
    <mergeCell ref="J99:J100"/>
    <mergeCell ref="K99:K100"/>
    <mergeCell ref="B66:B67"/>
    <mergeCell ref="D66:D67"/>
    <mergeCell ref="B99:B100"/>
    <mergeCell ref="C121:C122"/>
    <mergeCell ref="A104:K104"/>
    <mergeCell ref="G94:G95"/>
    <mergeCell ref="C44:C45"/>
    <mergeCell ref="C49:C50"/>
    <mergeCell ref="C62:C63"/>
    <mergeCell ref="C66:C67"/>
    <mergeCell ref="C94:C95"/>
    <mergeCell ref="C99:C100"/>
    <mergeCell ref="G66:G67"/>
  </mergeCells>
  <hyperlinks>
    <hyperlink ref="A117" r:id="rId1" display="consultantplus://offline/ref=CF0B65AD7F358AF64A7F96E48FA9F722905D1B93A50E5216B7F11D768EEDDF1330B561F0A1B2C9E9U8x2M"/>
  </hyperlink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1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"/>
  <sheetViews>
    <sheetView view="pageBreakPreview" zoomScale="70" zoomScaleNormal="90" zoomScaleSheetLayoutView="70" zoomScalePageLayoutView="0" workbookViewId="0" topLeftCell="A44">
      <selection activeCell="C121" sqref="C121:C122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2" width="15.7109375" style="40" customWidth="1"/>
    <col min="13" max="16384" width="9.140625" style="40" customWidth="1"/>
  </cols>
  <sheetData>
    <row r="1" spans="1:11" ht="16.5">
      <c r="A1" s="463" t="s">
        <v>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5">
      <c r="A2" s="564" t="s">
        <v>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ht="15">
      <c r="A3" s="564" t="s">
        <v>5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15">
      <c r="A4" s="564" t="s">
        <v>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</row>
    <row r="5" spans="1:11" ht="15">
      <c r="A5" s="564" t="s">
        <v>216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</row>
    <row r="6" ht="15">
      <c r="A6" s="67"/>
    </row>
    <row r="7" spans="1:11" ht="15">
      <c r="A7" s="68" t="s">
        <v>8</v>
      </c>
      <c r="B7" s="576" t="s">
        <v>217</v>
      </c>
      <c r="C7" s="576"/>
      <c r="D7" s="576"/>
      <c r="E7" s="576"/>
      <c r="F7" s="576"/>
      <c r="G7" s="576"/>
      <c r="H7" s="576"/>
      <c r="I7" s="576"/>
      <c r="J7" s="576"/>
      <c r="K7" s="576"/>
    </row>
    <row r="8" spans="1:11" ht="62.25">
      <c r="A8" s="68" t="s">
        <v>9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</row>
    <row r="9" spans="1:11" ht="15">
      <c r="A9" s="68"/>
      <c r="B9" s="77"/>
      <c r="K9" s="63"/>
    </row>
    <row r="10" spans="1:11" ht="15">
      <c r="A10" s="68"/>
      <c r="B10" s="77"/>
      <c r="K10" s="63"/>
    </row>
    <row r="11" spans="1:11" ht="15">
      <c r="A11" s="68"/>
      <c r="B11" s="77"/>
      <c r="K11" s="63"/>
    </row>
    <row r="12" spans="1:11" ht="15">
      <c r="A12" s="68"/>
      <c r="B12" s="77"/>
      <c r="K12" s="63"/>
    </row>
    <row r="13" spans="1:11" ht="15">
      <c r="A13" s="68" t="s">
        <v>10</v>
      </c>
      <c r="B13" s="577" t="s">
        <v>218</v>
      </c>
      <c r="C13" s="577"/>
      <c r="D13" s="577"/>
      <c r="E13" s="577"/>
      <c r="F13" s="577"/>
      <c r="G13" s="577"/>
      <c r="H13" s="577"/>
      <c r="I13" s="577"/>
      <c r="J13" s="577"/>
      <c r="K13" s="577"/>
    </row>
    <row r="14" spans="1:11" ht="15">
      <c r="A14" s="68"/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5">
      <c r="A15" s="67"/>
      <c r="K15" s="63"/>
    </row>
    <row r="16" spans="1:11" ht="15.75" thickBot="1">
      <c r="A16" s="568" t="s">
        <v>11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15" thickBot="1">
      <c r="A17" s="569" t="s">
        <v>12</v>
      </c>
      <c r="B17" s="569" t="s">
        <v>13</v>
      </c>
      <c r="C17" s="69" t="s">
        <v>14</v>
      </c>
      <c r="D17" s="572" t="s">
        <v>16</v>
      </c>
      <c r="E17" s="573"/>
      <c r="F17" s="573"/>
      <c r="G17" s="573"/>
      <c r="H17" s="573"/>
      <c r="I17" s="573"/>
      <c r="J17" s="573"/>
      <c r="K17" s="574"/>
    </row>
    <row r="18" spans="1:11" ht="26.25" customHeight="1" thickBot="1">
      <c r="A18" s="570"/>
      <c r="B18" s="570"/>
      <c r="C18" s="70" t="s">
        <v>15</v>
      </c>
      <c r="D18" s="572" t="s">
        <v>17</v>
      </c>
      <c r="E18" s="573"/>
      <c r="F18" s="574"/>
      <c r="G18" s="569" t="s">
        <v>18</v>
      </c>
      <c r="H18" s="569" t="s">
        <v>19</v>
      </c>
      <c r="I18" s="569" t="s">
        <v>20</v>
      </c>
      <c r="J18" s="572" t="s">
        <v>21</v>
      </c>
      <c r="K18" s="574"/>
    </row>
    <row r="19" spans="1:11" ht="93" thickBot="1">
      <c r="A19" s="571"/>
      <c r="B19" s="571"/>
      <c r="C19" s="72"/>
      <c r="D19" s="73" t="s">
        <v>22</v>
      </c>
      <c r="E19" s="73" t="s">
        <v>23</v>
      </c>
      <c r="F19" s="73" t="s">
        <v>260</v>
      </c>
      <c r="G19" s="571"/>
      <c r="H19" s="571"/>
      <c r="I19" s="571"/>
      <c r="J19" s="73" t="s">
        <v>261</v>
      </c>
      <c r="K19" s="73" t="s">
        <v>26</v>
      </c>
    </row>
    <row r="20" spans="1:11" ht="15" thickBot="1">
      <c r="A20" s="71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</row>
    <row r="21" spans="1:11" ht="14.25">
      <c r="A21" s="475" t="s">
        <v>262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15" thickBot="1">
      <c r="A22" s="478" t="s">
        <v>28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80"/>
    </row>
    <row r="23" spans="1:12" ht="53.25" thickBot="1">
      <c r="A23" s="330" t="s">
        <v>29</v>
      </c>
      <c r="B23" s="331">
        <v>101</v>
      </c>
      <c r="C23" s="101">
        <f>SUM(D23:K23)</f>
        <v>1072</v>
      </c>
      <c r="D23" s="101"/>
      <c r="E23" s="101"/>
      <c r="F23" s="101"/>
      <c r="G23" s="101">
        <v>44</v>
      </c>
      <c r="H23" s="101">
        <v>5</v>
      </c>
      <c r="I23" s="101"/>
      <c r="J23" s="101">
        <v>52</v>
      </c>
      <c r="K23" s="101">
        <v>971</v>
      </c>
      <c r="L23" s="40">
        <f>SUM(D23:I23)</f>
        <v>49</v>
      </c>
    </row>
    <row r="24" spans="1:11" ht="39.75" thickBot="1">
      <c r="A24" s="164" t="s">
        <v>263</v>
      </c>
      <c r="B24" s="163">
        <v>102</v>
      </c>
      <c r="C24" s="101">
        <f aca="true" t="shared" si="0" ref="C24:C54">SUM(D24:K24)</f>
        <v>0</v>
      </c>
      <c r="D24" s="74"/>
      <c r="E24" s="74"/>
      <c r="F24" s="74"/>
      <c r="G24" s="74"/>
      <c r="H24" s="74"/>
      <c r="I24" s="74"/>
      <c r="J24" s="74"/>
      <c r="K24" s="74"/>
    </row>
    <row r="25" spans="1:11" ht="39.75" thickBot="1">
      <c r="A25" s="164" t="s">
        <v>264</v>
      </c>
      <c r="B25" s="163">
        <v>103</v>
      </c>
      <c r="C25" s="101">
        <f t="shared" si="0"/>
        <v>32</v>
      </c>
      <c r="D25" s="74"/>
      <c r="E25" s="74"/>
      <c r="F25" s="74"/>
      <c r="G25" s="74">
        <v>30</v>
      </c>
      <c r="H25" s="74">
        <v>2</v>
      </c>
      <c r="I25" s="74"/>
      <c r="J25" s="74"/>
      <c r="K25" s="74"/>
    </row>
    <row r="26" spans="1:11" ht="53.25" thickBot="1">
      <c r="A26" s="332" t="s">
        <v>410</v>
      </c>
      <c r="B26" s="333" t="s">
        <v>383</v>
      </c>
      <c r="C26" s="101">
        <f t="shared" si="0"/>
        <v>1042</v>
      </c>
      <c r="D26" s="334"/>
      <c r="E26" s="334"/>
      <c r="F26" s="334"/>
      <c r="G26" s="334">
        <v>17</v>
      </c>
      <c r="H26" s="334">
        <v>2</v>
      </c>
      <c r="I26" s="334"/>
      <c r="J26" s="334">
        <v>52</v>
      </c>
      <c r="K26" s="334">
        <v>971</v>
      </c>
    </row>
    <row r="27" spans="1:11" ht="53.25" thickBot="1">
      <c r="A27" s="332" t="s">
        <v>411</v>
      </c>
      <c r="B27" s="333" t="s">
        <v>385</v>
      </c>
      <c r="C27" s="101">
        <f t="shared" si="0"/>
        <v>1039</v>
      </c>
      <c r="D27" s="334"/>
      <c r="E27" s="334"/>
      <c r="F27" s="334"/>
      <c r="G27" s="334">
        <v>14</v>
      </c>
      <c r="H27" s="334">
        <v>2</v>
      </c>
      <c r="I27" s="334"/>
      <c r="J27" s="334">
        <v>52</v>
      </c>
      <c r="K27" s="334">
        <v>971</v>
      </c>
    </row>
    <row r="28" spans="1:11" ht="53.25" thickBot="1">
      <c r="A28" s="164" t="s">
        <v>265</v>
      </c>
      <c r="B28" s="163">
        <v>104</v>
      </c>
      <c r="C28" s="101">
        <f t="shared" si="0"/>
        <v>10</v>
      </c>
      <c r="D28" s="74"/>
      <c r="E28" s="74"/>
      <c r="F28" s="74"/>
      <c r="G28" s="74">
        <v>10</v>
      </c>
      <c r="H28" s="74"/>
      <c r="I28" s="74"/>
      <c r="J28" s="74"/>
      <c r="K28" s="74"/>
    </row>
    <row r="29" spans="1:11" ht="66" thickBot="1">
      <c r="A29" s="332" t="s">
        <v>412</v>
      </c>
      <c r="B29" s="333" t="s">
        <v>387</v>
      </c>
      <c r="C29" s="101">
        <f t="shared" si="0"/>
        <v>2</v>
      </c>
      <c r="D29" s="334"/>
      <c r="E29" s="334"/>
      <c r="F29" s="334"/>
      <c r="G29" s="334">
        <v>2</v>
      </c>
      <c r="H29" s="334"/>
      <c r="I29" s="334"/>
      <c r="J29" s="334"/>
      <c r="K29" s="334"/>
    </row>
    <row r="30" spans="1:11" ht="79.5" thickBot="1">
      <c r="A30" s="330" t="s">
        <v>413</v>
      </c>
      <c r="B30" s="331">
        <v>105</v>
      </c>
      <c r="C30" s="101">
        <f t="shared" si="0"/>
        <v>3</v>
      </c>
      <c r="D30" s="101"/>
      <c r="E30" s="101"/>
      <c r="F30" s="101"/>
      <c r="G30" s="101">
        <v>3</v>
      </c>
      <c r="H30" s="101"/>
      <c r="I30" s="101"/>
      <c r="J30" s="101"/>
      <c r="K30" s="101"/>
    </row>
    <row r="31" spans="1:11" ht="53.25" customHeight="1" thickBot="1">
      <c r="A31" s="164" t="s">
        <v>34</v>
      </c>
      <c r="B31" s="163">
        <v>106</v>
      </c>
      <c r="C31" s="101">
        <f t="shared" si="0"/>
        <v>0</v>
      </c>
      <c r="D31" s="74"/>
      <c r="E31" s="74"/>
      <c r="F31" s="74"/>
      <c r="G31" s="74"/>
      <c r="H31" s="74"/>
      <c r="I31" s="74"/>
      <c r="J31" s="74"/>
      <c r="K31" s="74"/>
    </row>
    <row r="32" spans="1:11" ht="27" thickBot="1">
      <c r="A32" s="164" t="s">
        <v>267</v>
      </c>
      <c r="B32" s="163">
        <v>107</v>
      </c>
      <c r="C32" s="101">
        <f t="shared" si="0"/>
        <v>3</v>
      </c>
      <c r="D32" s="74"/>
      <c r="E32" s="74"/>
      <c r="F32" s="74"/>
      <c r="G32" s="74">
        <v>3</v>
      </c>
      <c r="H32" s="74"/>
      <c r="I32" s="74"/>
      <c r="J32" s="74"/>
      <c r="K32" s="74"/>
    </row>
    <row r="33" spans="1:11" ht="27" thickBot="1">
      <c r="A33" s="164" t="s">
        <v>268</v>
      </c>
      <c r="B33" s="163">
        <v>108</v>
      </c>
      <c r="C33" s="101">
        <f t="shared" si="0"/>
        <v>3</v>
      </c>
      <c r="D33" s="74"/>
      <c r="E33" s="74"/>
      <c r="F33" s="74"/>
      <c r="G33" s="74">
        <v>3</v>
      </c>
      <c r="H33" s="74"/>
      <c r="I33" s="74"/>
      <c r="J33" s="74"/>
      <c r="K33" s="74"/>
    </row>
    <row r="34" spans="1:11" ht="39.75" thickBot="1">
      <c r="A34" s="164" t="s">
        <v>269</v>
      </c>
      <c r="B34" s="163">
        <v>109</v>
      </c>
      <c r="C34" s="101">
        <f t="shared" si="0"/>
        <v>0</v>
      </c>
      <c r="D34" s="74"/>
      <c r="E34" s="74"/>
      <c r="F34" s="74"/>
      <c r="G34" s="74"/>
      <c r="H34" s="74"/>
      <c r="I34" s="74"/>
      <c r="J34" s="74"/>
      <c r="K34" s="74"/>
    </row>
    <row r="35" spans="1:11" ht="53.25" thickBot="1">
      <c r="A35" s="312" t="s">
        <v>388</v>
      </c>
      <c r="B35" s="333" t="s">
        <v>389</v>
      </c>
      <c r="C35" s="101">
        <f t="shared" si="0"/>
        <v>1059</v>
      </c>
      <c r="D35" s="334"/>
      <c r="E35" s="334"/>
      <c r="F35" s="334"/>
      <c r="G35" s="334">
        <v>31</v>
      </c>
      <c r="H35" s="334">
        <v>5</v>
      </c>
      <c r="I35" s="334"/>
      <c r="J35" s="334">
        <v>52</v>
      </c>
      <c r="K35" s="334">
        <v>971</v>
      </c>
    </row>
    <row r="36" spans="1:11" ht="53.25" thickBot="1">
      <c r="A36" s="312" t="s">
        <v>390</v>
      </c>
      <c r="B36" s="333" t="s">
        <v>391</v>
      </c>
      <c r="C36" s="101">
        <f t="shared" si="0"/>
        <v>5</v>
      </c>
      <c r="D36" s="334"/>
      <c r="E36" s="334"/>
      <c r="F36" s="334"/>
      <c r="G36" s="334">
        <v>5</v>
      </c>
      <c r="H36" s="334"/>
      <c r="I36" s="334"/>
      <c r="J36" s="334"/>
      <c r="K36" s="334"/>
    </row>
    <row r="37" spans="1:11" ht="27" thickBot="1">
      <c r="A37" s="164" t="s">
        <v>270</v>
      </c>
      <c r="B37" s="163">
        <v>110</v>
      </c>
      <c r="C37" s="101">
        <f t="shared" si="0"/>
        <v>1076</v>
      </c>
      <c r="D37" s="74"/>
      <c r="E37" s="74"/>
      <c r="F37" s="74"/>
      <c r="G37" s="74">
        <v>48</v>
      </c>
      <c r="H37" s="74">
        <v>5</v>
      </c>
      <c r="I37" s="74"/>
      <c r="J37" s="74">
        <v>52</v>
      </c>
      <c r="K37" s="74">
        <v>971</v>
      </c>
    </row>
    <row r="38" spans="1:11" ht="53.25" thickBot="1">
      <c r="A38" s="164" t="s">
        <v>271</v>
      </c>
      <c r="B38" s="163">
        <v>111</v>
      </c>
      <c r="C38" s="101">
        <f t="shared" si="0"/>
        <v>36</v>
      </c>
      <c r="D38" s="74"/>
      <c r="E38" s="74"/>
      <c r="F38" s="74"/>
      <c r="G38" s="74">
        <v>34</v>
      </c>
      <c r="H38" s="74">
        <v>2</v>
      </c>
      <c r="I38" s="74"/>
      <c r="J38" s="74"/>
      <c r="K38" s="74"/>
    </row>
    <row r="39" spans="1:11" ht="66" thickBot="1">
      <c r="A39" s="332" t="s">
        <v>414</v>
      </c>
      <c r="B39" s="333" t="s">
        <v>393</v>
      </c>
      <c r="C39" s="101">
        <f t="shared" si="0"/>
        <v>32</v>
      </c>
      <c r="D39" s="334"/>
      <c r="E39" s="334"/>
      <c r="F39" s="334"/>
      <c r="G39" s="334">
        <v>30</v>
      </c>
      <c r="H39" s="334">
        <v>2</v>
      </c>
      <c r="I39" s="334"/>
      <c r="J39" s="334"/>
      <c r="K39" s="334"/>
    </row>
    <row r="40" spans="1:11" ht="66" thickBot="1">
      <c r="A40" s="332" t="s">
        <v>415</v>
      </c>
      <c r="B40" s="333" t="s">
        <v>395</v>
      </c>
      <c r="C40" s="101">
        <f t="shared" si="0"/>
        <v>32</v>
      </c>
      <c r="D40" s="334"/>
      <c r="E40" s="334"/>
      <c r="F40" s="334"/>
      <c r="G40" s="334">
        <v>30</v>
      </c>
      <c r="H40" s="334">
        <v>2</v>
      </c>
      <c r="I40" s="334"/>
      <c r="J40" s="334"/>
      <c r="K40" s="334"/>
    </row>
    <row r="41" spans="1:11" ht="39.75" thickBot="1">
      <c r="A41" s="164" t="s">
        <v>272</v>
      </c>
      <c r="B41" s="163">
        <v>112</v>
      </c>
      <c r="C41" s="101">
        <f t="shared" si="0"/>
        <v>17</v>
      </c>
      <c r="D41" s="74"/>
      <c r="E41" s="74"/>
      <c r="F41" s="74"/>
      <c r="G41" s="74">
        <v>17</v>
      </c>
      <c r="H41" s="74"/>
      <c r="I41" s="74"/>
      <c r="J41" s="74"/>
      <c r="K41" s="74"/>
    </row>
    <row r="42" spans="1:11" ht="39.75" thickBot="1">
      <c r="A42" s="164" t="s">
        <v>273</v>
      </c>
      <c r="B42" s="163">
        <v>113</v>
      </c>
      <c r="C42" s="101">
        <f t="shared" si="0"/>
        <v>17</v>
      </c>
      <c r="D42" s="74"/>
      <c r="E42" s="74"/>
      <c r="F42" s="74"/>
      <c r="G42" s="74">
        <v>17</v>
      </c>
      <c r="H42" s="74"/>
      <c r="I42" s="74"/>
      <c r="J42" s="74"/>
      <c r="K42" s="74"/>
    </row>
    <row r="43" spans="1:11" ht="39.75" thickBot="1">
      <c r="A43" s="164" t="s">
        <v>274</v>
      </c>
      <c r="B43" s="163">
        <v>114</v>
      </c>
      <c r="C43" s="101">
        <f t="shared" si="0"/>
        <v>1076</v>
      </c>
      <c r="D43" s="74"/>
      <c r="E43" s="74"/>
      <c r="F43" s="74"/>
      <c r="G43" s="74">
        <v>48</v>
      </c>
      <c r="H43" s="74">
        <v>5</v>
      </c>
      <c r="I43" s="74"/>
      <c r="J43" s="74">
        <v>52</v>
      </c>
      <c r="K43" s="74">
        <v>971</v>
      </c>
    </row>
    <row r="44" spans="1:11" ht="14.25">
      <c r="A44" s="165" t="s">
        <v>275</v>
      </c>
      <c r="B44" s="469">
        <v>115</v>
      </c>
      <c r="C44" s="460"/>
      <c r="D44" s="458"/>
      <c r="E44" s="458"/>
      <c r="F44" s="458"/>
      <c r="G44" s="458"/>
      <c r="H44" s="458"/>
      <c r="I44" s="458"/>
      <c r="J44" s="458"/>
      <c r="K44" s="458"/>
    </row>
    <row r="45" spans="1:11" ht="15" thickBot="1">
      <c r="A45" s="166" t="s">
        <v>44</v>
      </c>
      <c r="B45" s="471"/>
      <c r="C45" s="461"/>
      <c r="D45" s="459"/>
      <c r="E45" s="459"/>
      <c r="F45" s="459"/>
      <c r="G45" s="459"/>
      <c r="H45" s="459"/>
      <c r="I45" s="459"/>
      <c r="J45" s="459"/>
      <c r="K45" s="459"/>
    </row>
    <row r="46" spans="1:11" ht="15" thickBot="1">
      <c r="A46" s="164" t="s">
        <v>45</v>
      </c>
      <c r="B46" s="163">
        <v>116</v>
      </c>
      <c r="C46" s="101">
        <f t="shared" si="0"/>
        <v>0</v>
      </c>
      <c r="D46" s="74"/>
      <c r="E46" s="74"/>
      <c r="F46" s="74"/>
      <c r="G46" s="74"/>
      <c r="H46" s="74"/>
      <c r="I46" s="74"/>
      <c r="J46" s="74"/>
      <c r="K46" s="74"/>
    </row>
    <row r="47" spans="1:11" ht="15" thickBot="1">
      <c r="A47" s="164" t="s">
        <v>46</v>
      </c>
      <c r="B47" s="163">
        <v>121</v>
      </c>
      <c r="C47" s="101">
        <f t="shared" si="0"/>
        <v>0</v>
      </c>
      <c r="D47" s="74"/>
      <c r="E47" s="74"/>
      <c r="F47" s="74"/>
      <c r="G47" s="74"/>
      <c r="H47" s="74"/>
      <c r="I47" s="74"/>
      <c r="J47" s="74"/>
      <c r="K47" s="74"/>
    </row>
    <row r="48" spans="1:11" ht="15" thickBot="1">
      <c r="A48" s="164" t="s">
        <v>47</v>
      </c>
      <c r="B48" s="163">
        <v>122</v>
      </c>
      <c r="C48" s="101">
        <f t="shared" si="0"/>
        <v>2</v>
      </c>
      <c r="D48" s="74"/>
      <c r="E48" s="74"/>
      <c r="F48" s="74"/>
      <c r="G48" s="74">
        <v>1</v>
      </c>
      <c r="H48" s="74"/>
      <c r="I48" s="74"/>
      <c r="J48" s="74"/>
      <c r="K48" s="74">
        <v>1</v>
      </c>
    </row>
    <row r="49" spans="1:11" ht="14.25">
      <c r="A49" s="165" t="s">
        <v>48</v>
      </c>
      <c r="B49" s="469">
        <v>123</v>
      </c>
      <c r="C49" s="460">
        <f>G49+K49</f>
        <v>2</v>
      </c>
      <c r="D49" s="458"/>
      <c r="E49" s="458"/>
      <c r="F49" s="458"/>
      <c r="G49" s="458">
        <v>1</v>
      </c>
      <c r="H49" s="458"/>
      <c r="I49" s="458"/>
      <c r="J49" s="458"/>
      <c r="K49" s="458">
        <v>1</v>
      </c>
    </row>
    <row r="50" spans="1:11" ht="15" thickBot="1">
      <c r="A50" s="166" t="s">
        <v>49</v>
      </c>
      <c r="B50" s="471"/>
      <c r="C50" s="461"/>
      <c r="D50" s="459"/>
      <c r="E50" s="459"/>
      <c r="F50" s="459"/>
      <c r="G50" s="459"/>
      <c r="H50" s="459"/>
      <c r="I50" s="459"/>
      <c r="J50" s="459"/>
      <c r="K50" s="459"/>
    </row>
    <row r="51" spans="1:11" ht="27" thickBot="1">
      <c r="A51" s="166" t="s">
        <v>50</v>
      </c>
      <c r="B51" s="163">
        <v>124</v>
      </c>
      <c r="C51" s="101">
        <f t="shared" si="0"/>
        <v>0</v>
      </c>
      <c r="D51" s="74"/>
      <c r="E51" s="74"/>
      <c r="F51" s="74"/>
      <c r="G51" s="74"/>
      <c r="H51" s="74"/>
      <c r="I51" s="74"/>
      <c r="J51" s="74"/>
      <c r="K51" s="74"/>
    </row>
    <row r="52" spans="1:11" ht="39.75" thickBot="1">
      <c r="A52" s="166" t="s">
        <v>51</v>
      </c>
      <c r="B52" s="163">
        <v>125</v>
      </c>
      <c r="C52" s="101">
        <f t="shared" si="0"/>
        <v>0</v>
      </c>
      <c r="D52" s="74"/>
      <c r="E52" s="74"/>
      <c r="F52" s="74"/>
      <c r="G52" s="74"/>
      <c r="H52" s="74"/>
      <c r="I52" s="74"/>
      <c r="J52" s="74"/>
      <c r="K52" s="74"/>
    </row>
    <row r="53" spans="1:11" ht="15" thickBot="1">
      <c r="A53" s="164" t="s">
        <v>52</v>
      </c>
      <c r="B53" s="163">
        <v>126</v>
      </c>
      <c r="C53" s="101">
        <f t="shared" si="0"/>
        <v>0</v>
      </c>
      <c r="D53" s="74"/>
      <c r="E53" s="74"/>
      <c r="F53" s="74"/>
      <c r="G53" s="74"/>
      <c r="H53" s="74"/>
      <c r="I53" s="74"/>
      <c r="J53" s="74"/>
      <c r="K53" s="74"/>
    </row>
    <row r="54" spans="1:11" ht="39.75" thickBot="1">
      <c r="A54" s="164" t="s">
        <v>276</v>
      </c>
      <c r="B54" s="163">
        <v>127</v>
      </c>
      <c r="C54" s="101">
        <f t="shared" si="0"/>
        <v>0</v>
      </c>
      <c r="D54" s="74"/>
      <c r="E54" s="74"/>
      <c r="F54" s="74"/>
      <c r="G54" s="74"/>
      <c r="H54" s="74"/>
      <c r="I54" s="74"/>
      <c r="J54" s="74"/>
      <c r="K54" s="74"/>
    </row>
    <row r="55" spans="1:11" ht="15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164" t="s">
        <v>278</v>
      </c>
      <c r="B56" s="163">
        <v>201</v>
      </c>
      <c r="C56" s="101">
        <f aca="true" t="shared" si="1" ref="C56:C71">SUM(D56:K56)</f>
        <v>106</v>
      </c>
      <c r="D56" s="74"/>
      <c r="E56" s="74"/>
      <c r="F56" s="74"/>
      <c r="G56" s="74">
        <v>96</v>
      </c>
      <c r="H56" s="74">
        <v>10</v>
      </c>
      <c r="I56" s="74"/>
      <c r="J56" s="74"/>
      <c r="K56" s="74"/>
    </row>
    <row r="57" spans="1:11" ht="53.25" thickBot="1">
      <c r="A57" s="166" t="s">
        <v>279</v>
      </c>
      <c r="B57" s="163">
        <v>202</v>
      </c>
      <c r="C57" s="101">
        <f t="shared" si="1"/>
        <v>0</v>
      </c>
      <c r="D57" s="74"/>
      <c r="E57" s="74"/>
      <c r="F57" s="74"/>
      <c r="G57" s="74"/>
      <c r="H57" s="74"/>
      <c r="I57" s="74"/>
      <c r="J57" s="74"/>
      <c r="K57" s="74"/>
    </row>
    <row r="58" spans="1:11" ht="53.25" thickBot="1">
      <c r="A58" s="166" t="s">
        <v>280</v>
      </c>
      <c r="B58" s="163">
        <v>203</v>
      </c>
      <c r="C58" s="101">
        <f t="shared" si="1"/>
        <v>27</v>
      </c>
      <c r="D58" s="74"/>
      <c r="E58" s="74"/>
      <c r="F58" s="74"/>
      <c r="G58" s="74">
        <v>25</v>
      </c>
      <c r="H58" s="74">
        <v>2</v>
      </c>
      <c r="I58" s="74"/>
      <c r="J58" s="74"/>
      <c r="K58" s="74"/>
    </row>
    <row r="59" spans="1:11" ht="27" thickBot="1">
      <c r="A59" s="166" t="s">
        <v>281</v>
      </c>
      <c r="B59" s="163">
        <v>204</v>
      </c>
      <c r="C59" s="101">
        <f t="shared" si="1"/>
        <v>7</v>
      </c>
      <c r="D59" s="74"/>
      <c r="E59" s="74"/>
      <c r="F59" s="74"/>
      <c r="G59" s="74">
        <v>7</v>
      </c>
      <c r="H59" s="74"/>
      <c r="I59" s="74"/>
      <c r="J59" s="74"/>
      <c r="K59" s="74"/>
    </row>
    <row r="60" spans="1:11" ht="39.75" thickBot="1">
      <c r="A60" s="166" t="s">
        <v>282</v>
      </c>
      <c r="B60" s="163">
        <v>205</v>
      </c>
      <c r="C60" s="101">
        <f t="shared" si="1"/>
        <v>7</v>
      </c>
      <c r="D60" s="74"/>
      <c r="E60" s="74"/>
      <c r="F60" s="74"/>
      <c r="G60" s="74">
        <v>7</v>
      </c>
      <c r="H60" s="74"/>
      <c r="I60" s="74"/>
      <c r="J60" s="74"/>
      <c r="K60" s="74"/>
    </row>
    <row r="61" spans="1:11" ht="27" thickBot="1">
      <c r="A61" s="166" t="s">
        <v>283</v>
      </c>
      <c r="B61" s="163">
        <v>206</v>
      </c>
      <c r="C61" s="101">
        <f t="shared" si="1"/>
        <v>106</v>
      </c>
      <c r="D61" s="74"/>
      <c r="E61" s="74"/>
      <c r="F61" s="74"/>
      <c r="G61" s="74">
        <v>96</v>
      </c>
      <c r="H61" s="74">
        <v>10</v>
      </c>
      <c r="I61" s="74"/>
      <c r="J61" s="74"/>
      <c r="K61" s="74"/>
    </row>
    <row r="62" spans="1:11" ht="14.25">
      <c r="A62" s="165" t="s">
        <v>284</v>
      </c>
      <c r="B62" s="469">
        <v>207</v>
      </c>
      <c r="C62" s="460"/>
      <c r="D62" s="458"/>
      <c r="E62" s="458"/>
      <c r="F62" s="458"/>
      <c r="G62" s="458"/>
      <c r="H62" s="458"/>
      <c r="I62" s="458"/>
      <c r="J62" s="458"/>
      <c r="K62" s="458"/>
    </row>
    <row r="63" spans="1:11" ht="15" thickBot="1">
      <c r="A63" s="166" t="s">
        <v>62</v>
      </c>
      <c r="B63" s="471"/>
      <c r="C63" s="461"/>
      <c r="D63" s="459"/>
      <c r="E63" s="459"/>
      <c r="F63" s="459"/>
      <c r="G63" s="459"/>
      <c r="H63" s="459"/>
      <c r="I63" s="459"/>
      <c r="J63" s="459"/>
      <c r="K63" s="459"/>
    </row>
    <row r="64" spans="1:11" ht="15" thickBot="1">
      <c r="A64" s="164" t="s">
        <v>63</v>
      </c>
      <c r="B64" s="163">
        <v>208</v>
      </c>
      <c r="C64" s="101">
        <f t="shared" si="1"/>
        <v>0</v>
      </c>
      <c r="D64" s="74"/>
      <c r="E64" s="74"/>
      <c r="F64" s="74"/>
      <c r="G64" s="74"/>
      <c r="H64" s="74"/>
      <c r="I64" s="74"/>
      <c r="J64" s="74"/>
      <c r="K64" s="74"/>
    </row>
    <row r="65" spans="1:11" ht="39.75" thickBot="1">
      <c r="A65" s="164" t="s">
        <v>64</v>
      </c>
      <c r="B65" s="163">
        <v>209</v>
      </c>
      <c r="C65" s="101">
        <f t="shared" si="1"/>
        <v>5</v>
      </c>
      <c r="D65" s="74"/>
      <c r="E65" s="74"/>
      <c r="F65" s="74"/>
      <c r="G65" s="74">
        <v>5</v>
      </c>
      <c r="H65" s="74"/>
      <c r="I65" s="74"/>
      <c r="J65" s="74"/>
      <c r="K65" s="74"/>
    </row>
    <row r="66" spans="1:11" ht="14.25">
      <c r="A66" s="165" t="s">
        <v>65</v>
      </c>
      <c r="B66" s="469" t="s">
        <v>67</v>
      </c>
      <c r="C66" s="460"/>
      <c r="D66" s="458"/>
      <c r="E66" s="458"/>
      <c r="F66" s="458"/>
      <c r="G66" s="458"/>
      <c r="H66" s="458"/>
      <c r="I66" s="458"/>
      <c r="J66" s="458"/>
      <c r="K66" s="458"/>
    </row>
    <row r="67" spans="1:11" ht="27" thickBot="1">
      <c r="A67" s="166" t="s">
        <v>66</v>
      </c>
      <c r="B67" s="471"/>
      <c r="C67" s="461"/>
      <c r="D67" s="459"/>
      <c r="E67" s="459"/>
      <c r="F67" s="459"/>
      <c r="G67" s="459"/>
      <c r="H67" s="459"/>
      <c r="I67" s="459"/>
      <c r="J67" s="459"/>
      <c r="K67" s="459"/>
    </row>
    <row r="68" spans="1:11" ht="15" customHeight="1" thickBot="1">
      <c r="A68" s="164" t="s">
        <v>68</v>
      </c>
      <c r="B68" s="163">
        <v>211</v>
      </c>
      <c r="C68" s="101">
        <f t="shared" si="1"/>
        <v>0</v>
      </c>
      <c r="D68" s="74"/>
      <c r="E68" s="74"/>
      <c r="F68" s="74"/>
      <c r="G68" s="74"/>
      <c r="H68" s="74"/>
      <c r="I68" s="74"/>
      <c r="J68" s="74"/>
      <c r="K68" s="74"/>
    </row>
    <row r="69" spans="1:11" ht="27" thickBot="1">
      <c r="A69" s="166" t="s">
        <v>69</v>
      </c>
      <c r="B69" s="163" t="s">
        <v>70</v>
      </c>
      <c r="C69" s="101">
        <f t="shared" si="1"/>
        <v>5</v>
      </c>
      <c r="D69" s="74"/>
      <c r="E69" s="74"/>
      <c r="F69" s="74"/>
      <c r="G69" s="74">
        <v>5</v>
      </c>
      <c r="H69" s="74"/>
      <c r="I69" s="74"/>
      <c r="J69" s="74"/>
      <c r="K69" s="74"/>
    </row>
    <row r="70" spans="1:11" ht="27" thickBot="1">
      <c r="A70" s="164" t="s">
        <v>71</v>
      </c>
      <c r="B70" s="163">
        <v>213</v>
      </c>
      <c r="C70" s="101">
        <f t="shared" si="1"/>
        <v>8</v>
      </c>
      <c r="D70" s="74"/>
      <c r="E70" s="74"/>
      <c r="F70" s="74"/>
      <c r="G70" s="74">
        <v>8</v>
      </c>
      <c r="H70" s="74"/>
      <c r="I70" s="74"/>
      <c r="J70" s="74"/>
      <c r="K70" s="74"/>
    </row>
    <row r="71" spans="1:11" ht="27" thickBot="1">
      <c r="A71" s="164" t="s">
        <v>72</v>
      </c>
      <c r="B71" s="163">
        <v>214</v>
      </c>
      <c r="C71" s="101">
        <f t="shared" si="1"/>
        <v>0</v>
      </c>
      <c r="D71" s="74"/>
      <c r="E71" s="74"/>
      <c r="F71" s="74"/>
      <c r="G71" s="74"/>
      <c r="H71" s="74"/>
      <c r="I71" s="74"/>
      <c r="J71" s="74"/>
      <c r="K71" s="74"/>
    </row>
    <row r="72" spans="1:11" ht="14.25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164" t="s">
        <v>75</v>
      </c>
      <c r="B74" s="163">
        <v>301</v>
      </c>
      <c r="C74" s="101">
        <f aca="true" t="shared" si="2" ref="C74:C103">SUM(D74:K74)</f>
        <v>66276.54</v>
      </c>
      <c r="D74" s="74"/>
      <c r="E74" s="74"/>
      <c r="F74" s="74"/>
      <c r="G74" s="393">
        <f>G79+L79</f>
        <v>50992.05</v>
      </c>
      <c r="H74" s="74">
        <v>736.7</v>
      </c>
      <c r="I74" s="74"/>
      <c r="J74" s="74">
        <v>1978.34</v>
      </c>
      <c r="K74" s="74">
        <v>12569.45</v>
      </c>
      <c r="L74" s="40">
        <f>G74+H74</f>
        <v>51728.75</v>
      </c>
    </row>
    <row r="75" spans="1:11" ht="53.25" thickBot="1">
      <c r="A75" s="164" t="s">
        <v>286</v>
      </c>
      <c r="B75" s="163">
        <v>302</v>
      </c>
      <c r="C75" s="101">
        <f t="shared" si="2"/>
        <v>0</v>
      </c>
      <c r="D75" s="74"/>
      <c r="E75" s="74"/>
      <c r="F75" s="74"/>
      <c r="G75" s="74"/>
      <c r="H75" s="74"/>
      <c r="I75" s="74"/>
      <c r="J75" s="74"/>
      <c r="K75" s="74"/>
    </row>
    <row r="76" spans="1:11" ht="53.25" thickBot="1">
      <c r="A76" s="164" t="s">
        <v>287</v>
      </c>
      <c r="B76" s="163">
        <v>303</v>
      </c>
      <c r="C76" s="101">
        <f t="shared" si="2"/>
        <v>30522.56</v>
      </c>
      <c r="D76" s="74"/>
      <c r="E76" s="74"/>
      <c r="F76" s="74"/>
      <c r="G76" s="376">
        <v>30078.06</v>
      </c>
      <c r="H76" s="74">
        <v>444.5</v>
      </c>
      <c r="I76" s="74"/>
      <c r="J76" s="74"/>
      <c r="K76" s="74"/>
    </row>
    <row r="77" spans="1:11" ht="53.25" thickBot="1">
      <c r="A77" s="332" t="s">
        <v>416</v>
      </c>
      <c r="B77" s="333" t="s">
        <v>397</v>
      </c>
      <c r="C77" s="101">
        <f t="shared" si="2"/>
        <v>9181.36</v>
      </c>
      <c r="D77" s="334"/>
      <c r="E77" s="334"/>
      <c r="F77" s="334"/>
      <c r="G77" s="334">
        <v>9181.36</v>
      </c>
      <c r="H77" s="334" t="s">
        <v>480</v>
      </c>
      <c r="I77" s="334"/>
      <c r="J77" s="334"/>
      <c r="K77" s="334"/>
    </row>
    <row r="78" spans="1:11" ht="66" thickBot="1">
      <c r="A78" s="332" t="s">
        <v>417</v>
      </c>
      <c r="B78" s="333" t="s">
        <v>399</v>
      </c>
      <c r="C78" s="101">
        <f t="shared" si="2"/>
        <v>0</v>
      </c>
      <c r="D78" s="334"/>
      <c r="E78" s="334"/>
      <c r="F78" s="334"/>
      <c r="G78" s="334"/>
      <c r="H78" s="334"/>
      <c r="I78" s="334"/>
      <c r="J78" s="334"/>
      <c r="K78" s="334"/>
    </row>
    <row r="79" spans="1:13" ht="66" thickBot="1">
      <c r="A79" s="164" t="s">
        <v>288</v>
      </c>
      <c r="B79" s="163">
        <v>304</v>
      </c>
      <c r="C79" s="101">
        <f t="shared" si="2"/>
        <v>20073.21</v>
      </c>
      <c r="D79" s="74"/>
      <c r="E79" s="74"/>
      <c r="F79" s="74"/>
      <c r="G79" s="393">
        <v>20073.21</v>
      </c>
      <c r="H79" s="74"/>
      <c r="I79" s="74"/>
      <c r="J79" s="74"/>
      <c r="K79" s="74"/>
      <c r="L79" s="392">
        <v>30918.84</v>
      </c>
      <c r="M79" s="40">
        <f>G76-G79</f>
        <v>10004.850000000002</v>
      </c>
    </row>
    <row r="80" spans="1:11" ht="66" thickBot="1">
      <c r="A80" s="332" t="s">
        <v>418</v>
      </c>
      <c r="B80" s="333" t="s">
        <v>401</v>
      </c>
      <c r="C80" s="101">
        <f t="shared" si="2"/>
        <v>1127.6</v>
      </c>
      <c r="D80" s="334"/>
      <c r="E80" s="334"/>
      <c r="F80" s="334"/>
      <c r="G80" s="334">
        <v>1127.6</v>
      </c>
      <c r="H80" s="334"/>
      <c r="I80" s="334"/>
      <c r="J80" s="334"/>
      <c r="K80" s="334"/>
    </row>
    <row r="81" spans="1:11" ht="93" thickBot="1">
      <c r="A81" s="330" t="s">
        <v>419</v>
      </c>
      <c r="B81" s="331">
        <v>305</v>
      </c>
      <c r="C81" s="101">
        <f t="shared" si="2"/>
        <v>2785.8</v>
      </c>
      <c r="D81" s="101"/>
      <c r="E81" s="101"/>
      <c r="F81" s="101"/>
      <c r="G81" s="101">
        <v>2785.8</v>
      </c>
      <c r="H81" s="101"/>
      <c r="I81" s="101"/>
      <c r="J81" s="101"/>
      <c r="K81" s="101"/>
    </row>
    <row r="82" spans="1:11" ht="53.25" thickBot="1">
      <c r="A82" s="164" t="s">
        <v>80</v>
      </c>
      <c r="B82" s="163">
        <v>306</v>
      </c>
      <c r="C82" s="101">
        <f t="shared" si="2"/>
        <v>0</v>
      </c>
      <c r="D82" s="74"/>
      <c r="E82" s="74"/>
      <c r="F82" s="74"/>
      <c r="G82" s="74"/>
      <c r="H82" s="74"/>
      <c r="I82" s="74"/>
      <c r="J82" s="74"/>
      <c r="K82" s="74"/>
    </row>
    <row r="83" spans="1:11" ht="39.75" thickBot="1">
      <c r="A83" s="164" t="s">
        <v>290</v>
      </c>
      <c r="B83" s="163">
        <v>307</v>
      </c>
      <c r="C83" s="101">
        <f t="shared" si="2"/>
        <v>1641.9</v>
      </c>
      <c r="D83" s="74"/>
      <c r="E83" s="74"/>
      <c r="F83" s="74"/>
      <c r="G83" s="74">
        <v>1641.9</v>
      </c>
      <c r="H83" s="74"/>
      <c r="I83" s="74"/>
      <c r="J83" s="74"/>
      <c r="K83" s="74"/>
    </row>
    <row r="84" spans="1:11" ht="39.75" thickBot="1">
      <c r="A84" s="164" t="s">
        <v>291</v>
      </c>
      <c r="B84" s="163">
        <v>308</v>
      </c>
      <c r="C84" s="101">
        <f t="shared" si="2"/>
        <v>1641.9</v>
      </c>
      <c r="D84" s="74"/>
      <c r="E84" s="74"/>
      <c r="F84" s="74"/>
      <c r="G84" s="74">
        <v>1641.9</v>
      </c>
      <c r="H84" s="74"/>
      <c r="I84" s="74"/>
      <c r="J84" s="74"/>
      <c r="K84" s="74"/>
    </row>
    <row r="85" spans="1:11" ht="27" thickBot="1">
      <c r="A85" s="332" t="s">
        <v>420</v>
      </c>
      <c r="B85" s="333" t="s">
        <v>403</v>
      </c>
      <c r="C85" s="101">
        <f t="shared" si="2"/>
        <v>46203.32000000001</v>
      </c>
      <c r="D85" s="334"/>
      <c r="E85" s="334"/>
      <c r="F85" s="334"/>
      <c r="G85" s="334">
        <v>30918.83</v>
      </c>
      <c r="H85" s="334">
        <v>736.7</v>
      </c>
      <c r="I85" s="334"/>
      <c r="J85" s="334">
        <v>1978.34</v>
      </c>
      <c r="K85" s="334">
        <v>12569.45</v>
      </c>
    </row>
    <row r="86" spans="1:11" ht="27" thickBot="1">
      <c r="A86" s="332" t="s">
        <v>421</v>
      </c>
      <c r="B86" s="333" t="s">
        <v>405</v>
      </c>
      <c r="C86" s="101">
        <f t="shared" si="2"/>
        <v>15231.2</v>
      </c>
      <c r="D86" s="334"/>
      <c r="E86" s="334"/>
      <c r="F86" s="334"/>
      <c r="G86" s="334">
        <v>15231.2</v>
      </c>
      <c r="H86" s="334"/>
      <c r="I86" s="334"/>
      <c r="J86" s="334"/>
      <c r="K86" s="334"/>
    </row>
    <row r="87" spans="1:12" ht="27" thickBot="1">
      <c r="A87" s="164" t="s">
        <v>292</v>
      </c>
      <c r="B87" s="163">
        <v>309</v>
      </c>
      <c r="C87" s="101">
        <f t="shared" si="2"/>
        <v>42947.40000000001</v>
      </c>
      <c r="D87" s="74"/>
      <c r="E87" s="74"/>
      <c r="F87" s="74"/>
      <c r="G87" s="397">
        <v>27670.210000000003</v>
      </c>
      <c r="H87" s="74">
        <v>729.4</v>
      </c>
      <c r="I87" s="74"/>
      <c r="J87" s="74">
        <v>1978.34</v>
      </c>
      <c r="K87" s="74">
        <v>12569.45</v>
      </c>
      <c r="L87" s="40">
        <f>G87+H87</f>
        <v>28399.610000000004</v>
      </c>
    </row>
    <row r="88" spans="1:11" ht="53.25" thickBot="1">
      <c r="A88" s="164" t="s">
        <v>293</v>
      </c>
      <c r="B88" s="163">
        <v>310</v>
      </c>
      <c r="C88" s="101">
        <f t="shared" si="2"/>
        <v>12363.16</v>
      </c>
      <c r="D88" s="74"/>
      <c r="E88" s="74"/>
      <c r="F88" s="74"/>
      <c r="G88" s="74">
        <v>11918.66</v>
      </c>
      <c r="H88" s="74">
        <v>444.5</v>
      </c>
      <c r="I88" s="74"/>
      <c r="J88" s="74"/>
      <c r="K88" s="74"/>
    </row>
    <row r="89" spans="1:11" ht="66" thickBot="1">
      <c r="A89" s="332" t="s">
        <v>422</v>
      </c>
      <c r="B89" s="333" t="s">
        <v>407</v>
      </c>
      <c r="C89" s="101">
        <f t="shared" si="2"/>
        <v>9625.86</v>
      </c>
      <c r="D89" s="334"/>
      <c r="E89" s="334"/>
      <c r="F89" s="334"/>
      <c r="G89" s="334">
        <v>9181.36</v>
      </c>
      <c r="H89" s="334">
        <v>444.5</v>
      </c>
      <c r="I89" s="334"/>
      <c r="J89" s="334"/>
      <c r="K89" s="334"/>
    </row>
    <row r="90" spans="1:11" ht="66" thickBot="1">
      <c r="A90" s="332" t="s">
        <v>423</v>
      </c>
      <c r="B90" s="333" t="s">
        <v>409</v>
      </c>
      <c r="C90" s="101">
        <f t="shared" si="2"/>
        <v>0</v>
      </c>
      <c r="D90" s="334"/>
      <c r="E90" s="334"/>
      <c r="F90" s="334"/>
      <c r="G90" s="334"/>
      <c r="H90" s="334"/>
      <c r="I90" s="334"/>
      <c r="J90" s="334"/>
      <c r="K90" s="334"/>
    </row>
    <row r="91" spans="1:11" ht="39.75" thickBot="1">
      <c r="A91" s="164" t="s">
        <v>294</v>
      </c>
      <c r="B91" s="163">
        <v>311</v>
      </c>
      <c r="C91" s="101">
        <f t="shared" si="2"/>
        <v>1641.8</v>
      </c>
      <c r="D91" s="74"/>
      <c r="E91" s="74"/>
      <c r="F91" s="74"/>
      <c r="G91" s="74">
        <v>1641.8</v>
      </c>
      <c r="H91" s="74"/>
      <c r="I91" s="74"/>
      <c r="J91" s="74"/>
      <c r="K91" s="74"/>
    </row>
    <row r="92" spans="1:11" ht="39.75" thickBot="1">
      <c r="A92" s="164" t="s">
        <v>295</v>
      </c>
      <c r="B92" s="163">
        <v>312</v>
      </c>
      <c r="C92" s="101">
        <f t="shared" si="2"/>
        <v>1641.8</v>
      </c>
      <c r="D92" s="74"/>
      <c r="E92" s="74"/>
      <c r="F92" s="74"/>
      <c r="G92" s="74">
        <v>1641.8</v>
      </c>
      <c r="H92" s="74"/>
      <c r="I92" s="74"/>
      <c r="J92" s="74"/>
      <c r="K92" s="74"/>
    </row>
    <row r="93" spans="1:11" ht="39.75" thickBot="1">
      <c r="A93" s="164" t="s">
        <v>296</v>
      </c>
      <c r="B93" s="163">
        <v>313</v>
      </c>
      <c r="C93" s="101">
        <f t="shared" si="2"/>
        <v>42974.4</v>
      </c>
      <c r="D93" s="74"/>
      <c r="E93" s="74"/>
      <c r="F93" s="74"/>
      <c r="G93" s="74">
        <v>27697.21</v>
      </c>
      <c r="H93" s="74">
        <v>729.4</v>
      </c>
      <c r="I93" s="74"/>
      <c r="J93" s="74">
        <v>1978.34</v>
      </c>
      <c r="K93" s="74">
        <v>12569.45</v>
      </c>
    </row>
    <row r="94" spans="1:11" ht="15" thickBot="1">
      <c r="A94" s="165" t="s">
        <v>275</v>
      </c>
      <c r="B94" s="469">
        <v>314</v>
      </c>
      <c r="C94" s="101">
        <f t="shared" si="2"/>
        <v>0</v>
      </c>
      <c r="D94" s="458"/>
      <c r="E94" s="458"/>
      <c r="F94" s="458"/>
      <c r="G94" s="458"/>
      <c r="H94" s="458"/>
      <c r="I94" s="458"/>
      <c r="J94" s="458"/>
      <c r="K94" s="458"/>
    </row>
    <row r="95" spans="1:11" ht="15" thickBot="1">
      <c r="A95" s="166" t="s">
        <v>44</v>
      </c>
      <c r="B95" s="471"/>
      <c r="C95" s="101">
        <f t="shared" si="2"/>
        <v>0</v>
      </c>
      <c r="D95" s="459"/>
      <c r="E95" s="459"/>
      <c r="F95" s="459"/>
      <c r="G95" s="459"/>
      <c r="H95" s="459"/>
      <c r="I95" s="459"/>
      <c r="J95" s="459"/>
      <c r="K95" s="459"/>
    </row>
    <row r="96" spans="1:11" ht="15" thickBot="1">
      <c r="A96" s="164" t="s">
        <v>88</v>
      </c>
      <c r="B96" s="163">
        <v>315</v>
      </c>
      <c r="C96" s="101">
        <f t="shared" si="2"/>
        <v>0</v>
      </c>
      <c r="D96" s="74"/>
      <c r="E96" s="74"/>
      <c r="F96" s="74"/>
      <c r="G96" s="74"/>
      <c r="H96" s="74"/>
      <c r="I96" s="74"/>
      <c r="J96" s="74"/>
      <c r="K96" s="74"/>
    </row>
    <row r="97" spans="1:11" ht="27" thickBot="1">
      <c r="A97" s="164" t="s">
        <v>297</v>
      </c>
      <c r="B97" s="163">
        <v>321</v>
      </c>
      <c r="C97" s="101">
        <f t="shared" si="2"/>
        <v>0</v>
      </c>
      <c r="D97" s="74"/>
      <c r="E97" s="74"/>
      <c r="F97" s="74"/>
      <c r="G97" s="74"/>
      <c r="H97" s="74"/>
      <c r="I97" s="74"/>
      <c r="J97" s="74"/>
      <c r="K97" s="74"/>
    </row>
    <row r="98" spans="1:11" ht="27" thickBot="1">
      <c r="A98" s="164" t="s">
        <v>298</v>
      </c>
      <c r="B98" s="163">
        <v>322</v>
      </c>
      <c r="C98" s="101">
        <f t="shared" si="2"/>
        <v>1096.5</v>
      </c>
      <c r="D98" s="101"/>
      <c r="E98" s="101"/>
      <c r="F98" s="101"/>
      <c r="G98" s="101">
        <v>1094.5</v>
      </c>
      <c r="H98" s="74"/>
      <c r="I98" s="74"/>
      <c r="J98" s="74"/>
      <c r="K98" s="74">
        <v>2</v>
      </c>
    </row>
    <row r="99" spans="1:11" ht="15" thickBot="1">
      <c r="A99" s="165" t="s">
        <v>48</v>
      </c>
      <c r="B99" s="469">
        <v>323</v>
      </c>
      <c r="C99" s="101">
        <f t="shared" si="2"/>
        <v>1096.5</v>
      </c>
      <c r="D99" s="460"/>
      <c r="E99" s="460"/>
      <c r="F99" s="460"/>
      <c r="G99" s="460">
        <v>1094.5</v>
      </c>
      <c r="H99" s="458"/>
      <c r="I99" s="458"/>
      <c r="J99" s="458"/>
      <c r="K99" s="458">
        <v>2</v>
      </c>
    </row>
    <row r="100" spans="1:11" ht="15" thickBot="1">
      <c r="A100" s="166" t="s">
        <v>49</v>
      </c>
      <c r="B100" s="471"/>
      <c r="C100" s="101">
        <f t="shared" si="2"/>
        <v>0</v>
      </c>
      <c r="D100" s="461"/>
      <c r="E100" s="461"/>
      <c r="F100" s="461"/>
      <c r="G100" s="461"/>
      <c r="H100" s="459"/>
      <c r="I100" s="459"/>
      <c r="J100" s="459"/>
      <c r="K100" s="459"/>
    </row>
    <row r="101" spans="1:11" ht="27" thickBot="1">
      <c r="A101" s="166" t="s">
        <v>50</v>
      </c>
      <c r="B101" s="163">
        <v>324</v>
      </c>
      <c r="C101" s="101">
        <f t="shared" si="2"/>
        <v>0</v>
      </c>
      <c r="D101" s="74"/>
      <c r="E101" s="74"/>
      <c r="F101" s="74"/>
      <c r="G101" s="74"/>
      <c r="H101" s="74"/>
      <c r="I101" s="74"/>
      <c r="J101" s="74"/>
      <c r="K101" s="74"/>
    </row>
    <row r="102" spans="1:11" ht="39.75" thickBot="1">
      <c r="A102" s="166" t="s">
        <v>51</v>
      </c>
      <c r="B102" s="163">
        <v>325</v>
      </c>
      <c r="C102" s="101">
        <f t="shared" si="2"/>
        <v>0</v>
      </c>
      <c r="D102" s="74"/>
      <c r="E102" s="74"/>
      <c r="F102" s="74"/>
      <c r="G102" s="74"/>
      <c r="H102" s="74"/>
      <c r="I102" s="74"/>
      <c r="J102" s="74"/>
      <c r="K102" s="74"/>
    </row>
    <row r="103" spans="1:11" ht="15" thickBot="1">
      <c r="A103" s="164" t="s">
        <v>52</v>
      </c>
      <c r="B103" s="163">
        <v>326</v>
      </c>
      <c r="C103" s="101">
        <f t="shared" si="2"/>
        <v>0</v>
      </c>
      <c r="D103" s="74"/>
      <c r="E103" s="74"/>
      <c r="F103" s="74"/>
      <c r="G103" s="74"/>
      <c r="H103" s="74"/>
      <c r="I103" s="74"/>
      <c r="J103" s="74"/>
      <c r="K103" s="74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164" t="s">
        <v>301</v>
      </c>
      <c r="B106" s="163" t="s">
        <v>232</v>
      </c>
      <c r="C106" s="101">
        <f>SUM(D106:K106)</f>
        <v>33</v>
      </c>
      <c r="D106" s="74"/>
      <c r="E106" s="74"/>
      <c r="F106" s="74"/>
      <c r="G106" s="74">
        <v>32</v>
      </c>
      <c r="H106" s="74">
        <v>1</v>
      </c>
      <c r="I106" s="74"/>
      <c r="J106" s="163"/>
      <c r="K106" s="163"/>
    </row>
    <row r="107" spans="1:11" ht="79.5" thickBot="1">
      <c r="A107" s="164" t="s">
        <v>302</v>
      </c>
      <c r="B107" s="163" t="s">
        <v>233</v>
      </c>
      <c r="C107" s="101">
        <f>SUM(D107:K107)</f>
        <v>19</v>
      </c>
      <c r="D107" s="74"/>
      <c r="E107" s="74"/>
      <c r="F107" s="74"/>
      <c r="G107" s="74">
        <v>18</v>
      </c>
      <c r="H107" s="74">
        <v>1</v>
      </c>
      <c r="I107" s="74"/>
      <c r="J107" s="163"/>
      <c r="K107" s="163"/>
    </row>
    <row r="108" spans="1:11" ht="53.25" thickBot="1">
      <c r="A108" s="164" t="s">
        <v>303</v>
      </c>
      <c r="B108" s="163" t="s">
        <v>234</v>
      </c>
      <c r="C108" s="101">
        <f>SUM(D108:K108)</f>
        <v>14</v>
      </c>
      <c r="D108" s="74"/>
      <c r="E108" s="74"/>
      <c r="F108" s="74"/>
      <c r="G108" s="74">
        <v>14</v>
      </c>
      <c r="H108" s="74"/>
      <c r="I108" s="74"/>
      <c r="J108" s="163"/>
      <c r="K108" s="163"/>
    </row>
    <row r="109" spans="1:11" ht="93" thickBot="1">
      <c r="A109" s="164" t="s">
        <v>304</v>
      </c>
      <c r="B109" s="163" t="s">
        <v>235</v>
      </c>
      <c r="C109" s="101">
        <f>SUM(D109:K109)</f>
        <v>13</v>
      </c>
      <c r="D109" s="74"/>
      <c r="E109" s="74"/>
      <c r="F109" s="74"/>
      <c r="G109" s="74">
        <v>12</v>
      </c>
      <c r="H109" s="74">
        <v>1</v>
      </c>
      <c r="I109" s="74"/>
      <c r="J109" s="163"/>
      <c r="K109" s="163"/>
    </row>
    <row r="110" spans="1:11" ht="15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164" t="s">
        <v>306</v>
      </c>
      <c r="B111" s="163" t="s">
        <v>236</v>
      </c>
      <c r="C111" s="101">
        <f>SUM(D111:K111)</f>
        <v>81</v>
      </c>
      <c r="D111" s="74"/>
      <c r="E111" s="74"/>
      <c r="F111" s="74"/>
      <c r="G111" s="74">
        <v>80</v>
      </c>
      <c r="H111" s="74">
        <v>1</v>
      </c>
      <c r="I111" s="74"/>
      <c r="J111" s="163"/>
      <c r="K111" s="163"/>
    </row>
    <row r="112" spans="1:11" ht="39.75" thickBot="1">
      <c r="A112" s="164" t="s">
        <v>99</v>
      </c>
      <c r="B112" s="163" t="s">
        <v>237</v>
      </c>
      <c r="C112" s="101">
        <f>SUM(D112:K112)</f>
        <v>2</v>
      </c>
      <c r="D112" s="74"/>
      <c r="E112" s="74"/>
      <c r="F112" s="74"/>
      <c r="G112" s="74">
        <v>2</v>
      </c>
      <c r="H112" s="74"/>
      <c r="I112" s="74"/>
      <c r="J112" s="163"/>
      <c r="K112" s="163"/>
    </row>
    <row r="113" spans="1:11" ht="53.25" thickBot="1">
      <c r="A113" s="164" t="s">
        <v>307</v>
      </c>
      <c r="B113" s="163" t="s">
        <v>238</v>
      </c>
      <c r="C113" s="101">
        <f>SUM(D113:K113)</f>
        <v>0</v>
      </c>
      <c r="D113" s="74"/>
      <c r="E113" s="74"/>
      <c r="F113" s="74"/>
      <c r="G113" s="74"/>
      <c r="H113" s="74"/>
      <c r="I113" s="74"/>
      <c r="J113" s="163"/>
      <c r="K113" s="163"/>
    </row>
    <row r="114" spans="1:11" ht="15" customHeight="1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.75" customHeight="1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164" t="s">
        <v>103</v>
      </c>
      <c r="B116" s="163" t="s">
        <v>239</v>
      </c>
      <c r="C116" s="74">
        <v>90053.44</v>
      </c>
      <c r="D116" s="163"/>
      <c r="E116" s="163"/>
      <c r="F116" s="163"/>
      <c r="G116" s="163"/>
      <c r="H116" s="163"/>
      <c r="I116" s="163"/>
      <c r="J116" s="163"/>
      <c r="K116" s="163"/>
    </row>
    <row r="117" spans="1:11" ht="43.5" thickBot="1">
      <c r="A117" s="75" t="s">
        <v>104</v>
      </c>
      <c r="B117" s="163" t="s">
        <v>240</v>
      </c>
      <c r="C117" s="379"/>
      <c r="D117" s="163"/>
      <c r="E117" s="163"/>
      <c r="F117" s="163"/>
      <c r="G117" s="163"/>
      <c r="H117" s="163"/>
      <c r="I117" s="163"/>
      <c r="J117" s="163"/>
      <c r="K117" s="163"/>
    </row>
    <row r="118" spans="1:11" ht="53.25" thickBot="1">
      <c r="A118" s="164" t="s">
        <v>310</v>
      </c>
      <c r="B118" s="163" t="s">
        <v>241</v>
      </c>
      <c r="C118" s="101">
        <f aca="true" t="shared" si="3" ref="C118:C124">SUM(D118:K118)</f>
        <v>42675.27</v>
      </c>
      <c r="D118" s="74"/>
      <c r="E118" s="74"/>
      <c r="F118" s="74"/>
      <c r="G118" s="74">
        <v>42445.27</v>
      </c>
      <c r="H118" s="74">
        <v>230</v>
      </c>
      <c r="I118" s="74"/>
      <c r="J118" s="163"/>
      <c r="K118" s="163"/>
    </row>
    <row r="119" spans="1:11" ht="66" thickBot="1">
      <c r="A119" s="164" t="s">
        <v>311</v>
      </c>
      <c r="B119" s="163" t="s">
        <v>242</v>
      </c>
      <c r="C119" s="101">
        <f t="shared" si="3"/>
        <v>24576.9</v>
      </c>
      <c r="D119" s="74"/>
      <c r="E119" s="74"/>
      <c r="F119" s="74"/>
      <c r="G119" s="74">
        <v>24346.9</v>
      </c>
      <c r="H119" s="74">
        <v>230</v>
      </c>
      <c r="I119" s="74"/>
      <c r="J119" s="163"/>
      <c r="K119" s="163"/>
    </row>
    <row r="120" spans="1:11" ht="53.25" thickBot="1">
      <c r="A120" s="164" t="s">
        <v>312</v>
      </c>
      <c r="B120" s="163" t="s">
        <v>243</v>
      </c>
      <c r="C120" s="101">
        <f t="shared" si="3"/>
        <v>15751.55</v>
      </c>
      <c r="D120" s="74"/>
      <c r="E120" s="74"/>
      <c r="F120" s="74"/>
      <c r="G120" s="74">
        <v>15751.55</v>
      </c>
      <c r="H120" s="74"/>
      <c r="I120" s="74"/>
      <c r="J120" s="163"/>
      <c r="K120" s="163"/>
    </row>
    <row r="121" spans="1:11" ht="14.25">
      <c r="A121" s="167" t="s">
        <v>313</v>
      </c>
      <c r="B121" s="469" t="s">
        <v>244</v>
      </c>
      <c r="C121" s="460">
        <f t="shared" si="3"/>
        <v>15751.55</v>
      </c>
      <c r="D121" s="458"/>
      <c r="E121" s="458"/>
      <c r="F121" s="458"/>
      <c r="G121" s="458">
        <v>15751.55</v>
      </c>
      <c r="H121" s="458"/>
      <c r="I121" s="458"/>
      <c r="J121" s="469"/>
      <c r="K121" s="469"/>
    </row>
    <row r="122" spans="1:11" ht="15" thickBot="1">
      <c r="A122" s="164" t="s">
        <v>109</v>
      </c>
      <c r="B122" s="471"/>
      <c r="C122" s="461"/>
      <c r="D122" s="459"/>
      <c r="E122" s="459"/>
      <c r="F122" s="459"/>
      <c r="G122" s="459"/>
      <c r="H122" s="459"/>
      <c r="I122" s="459"/>
      <c r="J122" s="471"/>
      <c r="K122" s="471"/>
    </row>
    <row r="123" spans="1:11" ht="27" thickBot="1">
      <c r="A123" s="166" t="s">
        <v>110</v>
      </c>
      <c r="B123" s="163" t="s">
        <v>245</v>
      </c>
      <c r="C123" s="101">
        <f t="shared" si="3"/>
        <v>0</v>
      </c>
      <c r="D123" s="74"/>
      <c r="E123" s="74"/>
      <c r="F123" s="74"/>
      <c r="G123" s="74"/>
      <c r="H123" s="74"/>
      <c r="I123" s="74"/>
      <c r="J123" s="163"/>
      <c r="K123" s="163"/>
    </row>
    <row r="124" spans="1:11" ht="79.5" thickBot="1">
      <c r="A124" s="164" t="s">
        <v>314</v>
      </c>
      <c r="B124" s="163" t="s">
        <v>246</v>
      </c>
      <c r="C124" s="101">
        <f t="shared" si="3"/>
        <v>8244.9</v>
      </c>
      <c r="D124" s="74"/>
      <c r="E124" s="74"/>
      <c r="F124" s="74"/>
      <c r="G124" s="74">
        <v>8014.9</v>
      </c>
      <c r="H124" s="74">
        <v>230</v>
      </c>
      <c r="I124" s="74"/>
      <c r="J124" s="163"/>
      <c r="K124" s="163"/>
    </row>
    <row r="125" spans="1:11" ht="79.5" thickBot="1">
      <c r="A125" s="166" t="s">
        <v>315</v>
      </c>
      <c r="B125" s="113" t="s">
        <v>247</v>
      </c>
      <c r="C125" s="113"/>
      <c r="D125" s="113"/>
      <c r="E125" s="113"/>
      <c r="F125" s="113"/>
      <c r="G125" s="163"/>
      <c r="H125" s="113"/>
      <c r="I125" s="113"/>
      <c r="J125" s="113"/>
      <c r="K125" s="113"/>
    </row>
    <row r="126" ht="15">
      <c r="A126" s="76"/>
    </row>
    <row r="127" spans="1:8" ht="15">
      <c r="A127" s="598" t="s">
        <v>113</v>
      </c>
      <c r="B127" s="576" t="s">
        <v>219</v>
      </c>
      <c r="C127" s="577"/>
      <c r="D127" s="68"/>
      <c r="E127" s="577" t="s">
        <v>320</v>
      </c>
      <c r="F127" s="577"/>
      <c r="G127" s="577"/>
      <c r="H127" s="577"/>
    </row>
    <row r="128" spans="1:8" ht="15">
      <c r="A128" s="598"/>
      <c r="B128" s="576"/>
      <c r="C128" s="577"/>
      <c r="D128" s="68"/>
      <c r="E128" s="577"/>
      <c r="F128" s="577"/>
      <c r="G128" s="577"/>
      <c r="H128" s="577"/>
    </row>
    <row r="129" spans="1:5" ht="26.25">
      <c r="A129" s="68"/>
      <c r="B129" s="85"/>
      <c r="C129" s="85" t="s">
        <v>114</v>
      </c>
      <c r="D129" s="85"/>
      <c r="E129" s="85" t="s">
        <v>115</v>
      </c>
    </row>
    <row r="130" spans="1:5" ht="15">
      <c r="A130" s="68"/>
      <c r="B130" s="85"/>
      <c r="C130" s="85"/>
      <c r="D130" s="85"/>
      <c r="E130" s="85"/>
    </row>
    <row r="131" spans="1:5" ht="15.75" thickBot="1">
      <c r="A131" s="68"/>
      <c r="B131" s="85"/>
      <c r="C131" s="85"/>
      <c r="D131" s="85"/>
      <c r="E131" s="100"/>
    </row>
    <row r="132" spans="1:5" ht="15">
      <c r="A132" s="68"/>
      <c r="B132" s="85"/>
      <c r="C132" s="85"/>
      <c r="D132" s="85"/>
      <c r="E132" s="85" t="s">
        <v>116</v>
      </c>
    </row>
    <row r="133" ht="15">
      <c r="A133" s="76"/>
    </row>
    <row r="134" ht="15">
      <c r="A134" s="66" t="s">
        <v>220</v>
      </c>
    </row>
    <row r="135" ht="15">
      <c r="A135" s="66" t="s">
        <v>221</v>
      </c>
    </row>
    <row r="136" ht="30.75">
      <c r="A136" s="66" t="s">
        <v>142</v>
      </c>
    </row>
    <row r="138" ht="15">
      <c r="A138" s="76"/>
    </row>
  </sheetData>
  <sheetProtection/>
  <mergeCells count="97">
    <mergeCell ref="A127:A128"/>
    <mergeCell ref="B127:C128"/>
    <mergeCell ref="E127:H128"/>
    <mergeCell ref="A114:K114"/>
    <mergeCell ref="A115:K115"/>
    <mergeCell ref="B121:B122"/>
    <mergeCell ref="D121:D122"/>
    <mergeCell ref="G66:G67"/>
    <mergeCell ref="H66:H67"/>
    <mergeCell ref="E121:E122"/>
    <mergeCell ref="B99:B100"/>
    <mergeCell ref="D99:D100"/>
    <mergeCell ref="G121:G122"/>
    <mergeCell ref="H121:H122"/>
    <mergeCell ref="F121:F122"/>
    <mergeCell ref="A110:K110"/>
    <mergeCell ref="K121:K122"/>
    <mergeCell ref="E99:E100"/>
    <mergeCell ref="F99:F100"/>
    <mergeCell ref="G99:G100"/>
    <mergeCell ref="H99:H100"/>
    <mergeCell ref="J121:J122"/>
    <mergeCell ref="I99:I100"/>
    <mergeCell ref="J99:J100"/>
    <mergeCell ref="A104:K104"/>
    <mergeCell ref="A105:K105"/>
    <mergeCell ref="I121:I122"/>
    <mergeCell ref="B94:B95"/>
    <mergeCell ref="D94:D95"/>
    <mergeCell ref="E94:E95"/>
    <mergeCell ref="F94:F95"/>
    <mergeCell ref="G94:G95"/>
    <mergeCell ref="K99:K100"/>
    <mergeCell ref="H94:H95"/>
    <mergeCell ref="I94:I95"/>
    <mergeCell ref="J94:J95"/>
    <mergeCell ref="K94:K95"/>
    <mergeCell ref="I62:I63"/>
    <mergeCell ref="I66:I67"/>
    <mergeCell ref="K62:K63"/>
    <mergeCell ref="K66:K67"/>
    <mergeCell ref="A72:K72"/>
    <mergeCell ref="A73:K73"/>
    <mergeCell ref="D66:D67"/>
    <mergeCell ref="J66:J67"/>
    <mergeCell ref="E66:E67"/>
    <mergeCell ref="F66:F67"/>
    <mergeCell ref="I49:I50"/>
    <mergeCell ref="B66:B67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B17:B19"/>
    <mergeCell ref="D17:K17"/>
    <mergeCell ref="D18:F18"/>
    <mergeCell ref="G18:G19"/>
    <mergeCell ref="H18:H19"/>
    <mergeCell ref="J49:J50"/>
    <mergeCell ref="J18:K18"/>
    <mergeCell ref="A21:K21"/>
    <mergeCell ref="A22:K22"/>
    <mergeCell ref="B44:B45"/>
    <mergeCell ref="C44:C45"/>
    <mergeCell ref="C49:C50"/>
    <mergeCell ref="C62:C63"/>
    <mergeCell ref="C66:C67"/>
    <mergeCell ref="C121:C122"/>
    <mergeCell ref="I44:I45"/>
    <mergeCell ref="D44:D45"/>
    <mergeCell ref="E44:E45"/>
    <mergeCell ref="F44:F45"/>
    <mergeCell ref="G44:G45"/>
    <mergeCell ref="A1:K1"/>
    <mergeCell ref="A2:K2"/>
    <mergeCell ref="A3:K3"/>
    <mergeCell ref="A4:K4"/>
    <mergeCell ref="A5:K5"/>
    <mergeCell ref="I18:I19"/>
    <mergeCell ref="B7:K8"/>
    <mergeCell ref="B13:K13"/>
    <mergeCell ref="A16:K16"/>
    <mergeCell ref="A17:A1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48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0" zoomScaleSheetLayoutView="70" zoomScalePageLayoutView="0" workbookViewId="0" topLeftCell="A48">
      <selection activeCell="C123" sqref="C123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32" t="s">
        <v>222</v>
      </c>
      <c r="C12" s="466"/>
      <c r="D12" s="466"/>
      <c r="E12" s="466"/>
      <c r="F12" s="466"/>
      <c r="G12" s="466"/>
      <c r="H12" s="466"/>
      <c r="I12" s="466"/>
      <c r="J12" s="466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555" t="s">
        <v>427</v>
      </c>
      <c r="C14" s="466"/>
      <c r="D14" s="466"/>
      <c r="E14" s="466"/>
      <c r="F14" s="466"/>
      <c r="G14" s="466"/>
      <c r="H14" s="466"/>
      <c r="I14" s="466"/>
      <c r="J14" s="466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1303</v>
      </c>
      <c r="D23" s="357"/>
      <c r="E23" s="357"/>
      <c r="F23" s="357"/>
      <c r="G23" s="357">
        <v>8</v>
      </c>
      <c r="H23" s="357">
        <v>2</v>
      </c>
      <c r="I23" s="357"/>
      <c r="J23" s="366">
        <v>89</v>
      </c>
      <c r="K23" s="357">
        <v>1204</v>
      </c>
      <c r="L23" s="40">
        <f>SUM(D23:I23)</f>
        <v>10</v>
      </c>
    </row>
    <row r="24" spans="1:11" ht="39.75" thickBot="1">
      <c r="A24" s="299" t="s">
        <v>263</v>
      </c>
      <c r="B24" s="298">
        <v>102</v>
      </c>
      <c r="C24" s="357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5</v>
      </c>
      <c r="D25" s="366"/>
      <c r="E25" s="366"/>
      <c r="F25" s="366"/>
      <c r="G25" s="366">
        <v>4</v>
      </c>
      <c r="H25" s="366">
        <v>1</v>
      </c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3</v>
      </c>
      <c r="D26" s="354"/>
      <c r="E26" s="354"/>
      <c r="F26" s="354"/>
      <c r="G26" s="354">
        <v>2</v>
      </c>
      <c r="H26" s="354">
        <v>1</v>
      </c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1</v>
      </c>
      <c r="D27" s="354"/>
      <c r="E27" s="354"/>
      <c r="F27" s="354"/>
      <c r="G27" s="354">
        <v>1</v>
      </c>
      <c r="H27" s="354"/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0</v>
      </c>
      <c r="D28" s="366"/>
      <c r="E28" s="366"/>
      <c r="F28" s="366"/>
      <c r="G28" s="366"/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0</v>
      </c>
      <c r="D29" s="354"/>
      <c r="E29" s="354"/>
      <c r="F29" s="354"/>
      <c r="G29" s="354"/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1303</v>
      </c>
      <c r="D35" s="354"/>
      <c r="E35" s="354"/>
      <c r="F35" s="354"/>
      <c r="G35" s="354">
        <v>8</v>
      </c>
      <c r="H35" s="354">
        <v>2</v>
      </c>
      <c r="I35" s="354"/>
      <c r="J35" s="354">
        <v>89</v>
      </c>
      <c r="K35" s="354">
        <v>1204</v>
      </c>
    </row>
    <row r="36" spans="1:11" ht="53.25" thickBot="1">
      <c r="A36" s="312" t="s">
        <v>390</v>
      </c>
      <c r="B36" s="307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1303</v>
      </c>
      <c r="D37" s="366"/>
      <c r="E37" s="366"/>
      <c r="F37" s="366"/>
      <c r="G37" s="366">
        <v>8</v>
      </c>
      <c r="H37" s="366">
        <v>2</v>
      </c>
      <c r="I37" s="366"/>
      <c r="J37" s="366">
        <v>89</v>
      </c>
      <c r="K37" s="366">
        <v>1204</v>
      </c>
    </row>
    <row r="38" spans="1:11" ht="53.25" thickBot="1">
      <c r="A38" s="299" t="s">
        <v>271</v>
      </c>
      <c r="B38" s="298">
        <v>111</v>
      </c>
      <c r="C38" s="357">
        <f t="shared" si="0"/>
        <v>5</v>
      </c>
      <c r="D38" s="366"/>
      <c r="E38" s="366"/>
      <c r="F38" s="366"/>
      <c r="G38" s="366">
        <v>4</v>
      </c>
      <c r="H38" s="366">
        <v>1</v>
      </c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3</v>
      </c>
      <c r="D39" s="354"/>
      <c r="E39" s="354"/>
      <c r="F39" s="354"/>
      <c r="G39" s="354">
        <v>2</v>
      </c>
      <c r="H39" s="354">
        <v>1</v>
      </c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1</v>
      </c>
      <c r="D40" s="354"/>
      <c r="E40" s="354"/>
      <c r="F40" s="354"/>
      <c r="G40" s="354">
        <v>1</v>
      </c>
      <c r="H40" s="354"/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1303</v>
      </c>
      <c r="D43" s="366"/>
      <c r="E43" s="366"/>
      <c r="F43" s="366"/>
      <c r="G43" s="366">
        <v>8</v>
      </c>
      <c r="H43" s="366">
        <v>2</v>
      </c>
      <c r="I43" s="366"/>
      <c r="J43" s="366">
        <v>89</v>
      </c>
      <c r="K43" s="366">
        <v>1204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13</v>
      </c>
      <c r="D47" s="366"/>
      <c r="E47" s="366"/>
      <c r="F47" s="366"/>
      <c r="G47" s="366"/>
      <c r="H47" s="366"/>
      <c r="I47" s="366"/>
      <c r="J47" s="366">
        <v>13</v>
      </c>
      <c r="K47" s="366"/>
    </row>
    <row r="48" spans="1:11" ht="15" thickBot="1">
      <c r="A48" s="299" t="s">
        <v>47</v>
      </c>
      <c r="B48" s="298">
        <v>122</v>
      </c>
      <c r="C48" s="357">
        <f t="shared" si="0"/>
        <v>1</v>
      </c>
      <c r="D48" s="366"/>
      <c r="E48" s="366"/>
      <c r="F48" s="366"/>
      <c r="G48" s="366">
        <v>1</v>
      </c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89">
        <v>1</v>
      </c>
      <c r="D49" s="498"/>
      <c r="E49" s="498"/>
      <c r="F49" s="498"/>
      <c r="G49" s="498">
        <v>1</v>
      </c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32</v>
      </c>
      <c r="D56" s="366"/>
      <c r="E56" s="366"/>
      <c r="F56" s="366"/>
      <c r="G56" s="366">
        <v>29</v>
      </c>
      <c r="H56" s="366">
        <v>3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11</v>
      </c>
      <c r="D58" s="366"/>
      <c r="E58" s="366"/>
      <c r="F58" s="366"/>
      <c r="G58" s="366">
        <v>10</v>
      </c>
      <c r="H58" s="366">
        <v>1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32</v>
      </c>
      <c r="D61" s="366"/>
      <c r="E61" s="366"/>
      <c r="F61" s="366"/>
      <c r="G61" s="366">
        <v>29</v>
      </c>
      <c r="H61" s="366">
        <v>3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1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6</v>
      </c>
      <c r="D65" s="366"/>
      <c r="E65" s="366"/>
      <c r="F65" s="366"/>
      <c r="G65" s="366">
        <v>6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6</v>
      </c>
      <c r="D69" s="366"/>
      <c r="E69" s="366"/>
      <c r="F69" s="366"/>
      <c r="G69" s="366">
        <v>6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2</v>
      </c>
      <c r="D70" s="366"/>
      <c r="E70" s="366"/>
      <c r="F70" s="366"/>
      <c r="G70" s="366">
        <v>2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32703.373</v>
      </c>
      <c r="D74" s="366"/>
      <c r="E74" s="366"/>
      <c r="F74" s="366"/>
      <c r="G74" s="366">
        <v>12679.437</v>
      </c>
      <c r="H74" s="366">
        <v>748.298</v>
      </c>
      <c r="I74" s="366"/>
      <c r="J74" s="366">
        <v>10735.036</v>
      </c>
      <c r="K74" s="366">
        <v>8540.602</v>
      </c>
      <c r="L74" s="40">
        <f>SUM(D74:I74)</f>
        <v>13427.735</v>
      </c>
    </row>
    <row r="75" spans="1:12" ht="53.25" thickBot="1">
      <c r="A75" s="299" t="s">
        <v>286</v>
      </c>
      <c r="B75" s="298">
        <v>302</v>
      </c>
      <c r="C75" s="357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12308.837</v>
      </c>
    </row>
    <row r="76" spans="1:11" ht="53.25" thickBot="1">
      <c r="A76" s="299" t="s">
        <v>287</v>
      </c>
      <c r="B76" s="298">
        <v>303</v>
      </c>
      <c r="C76" s="357">
        <f t="shared" si="2"/>
        <v>7664.545</v>
      </c>
      <c r="D76" s="366"/>
      <c r="E76" s="366"/>
      <c r="F76" s="366"/>
      <c r="G76" s="366">
        <v>7260.427</v>
      </c>
      <c r="H76" s="366">
        <v>404.118</v>
      </c>
      <c r="I76" s="366"/>
      <c r="J76" s="366"/>
      <c r="K76" s="366"/>
    </row>
    <row r="77" spans="1:11" ht="53.25" thickBot="1">
      <c r="A77" s="306" t="s">
        <v>416</v>
      </c>
      <c r="B77" s="307" t="s">
        <v>397</v>
      </c>
      <c r="C77" s="357">
        <f t="shared" si="2"/>
        <v>6111.015</v>
      </c>
      <c r="D77" s="354"/>
      <c r="E77" s="354"/>
      <c r="F77" s="354"/>
      <c r="G77" s="354">
        <v>5706.897</v>
      </c>
      <c r="H77" s="354">
        <v>404.118</v>
      </c>
      <c r="I77" s="354"/>
      <c r="J77" s="354"/>
      <c r="K77" s="354"/>
    </row>
    <row r="78" spans="1:11" ht="66" thickBot="1">
      <c r="A78" s="306" t="s">
        <v>417</v>
      </c>
      <c r="B78" s="307" t="s">
        <v>399</v>
      </c>
      <c r="C78" s="357">
        <f t="shared" si="2"/>
        <v>901.92</v>
      </c>
      <c r="D78" s="354"/>
      <c r="E78" s="354"/>
      <c r="F78" s="354"/>
      <c r="G78" s="354">
        <v>901.92</v>
      </c>
      <c r="H78" s="354"/>
      <c r="I78" s="354"/>
      <c r="J78" s="354"/>
      <c r="K78" s="354"/>
    </row>
    <row r="79" spans="1:11" ht="66" thickBot="1">
      <c r="A79" s="299" t="s">
        <v>288</v>
      </c>
      <c r="B79" s="298">
        <v>304</v>
      </c>
      <c r="C79" s="357">
        <f t="shared" si="2"/>
        <v>0</v>
      </c>
      <c r="D79" s="366"/>
      <c r="E79" s="366"/>
      <c r="F79" s="366"/>
      <c r="G79" s="366"/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357">
        <f t="shared" si="2"/>
        <v>0</v>
      </c>
      <c r="D80" s="354"/>
      <c r="E80" s="354"/>
      <c r="F80" s="354"/>
      <c r="G80" s="354"/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357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357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357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357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357">
        <f t="shared" si="2"/>
        <v>32703.373</v>
      </c>
      <c r="D85" s="354"/>
      <c r="E85" s="354"/>
      <c r="F85" s="354"/>
      <c r="G85" s="354">
        <f>G74</f>
        <v>12679.437</v>
      </c>
      <c r="H85" s="354">
        <v>748.298</v>
      </c>
      <c r="I85" s="354"/>
      <c r="J85" s="354">
        <v>10735.036</v>
      </c>
      <c r="K85" s="354">
        <v>8540.602</v>
      </c>
    </row>
    <row r="86" spans="1:11" ht="27" thickBot="1">
      <c r="A86" s="306" t="s">
        <v>421</v>
      </c>
      <c r="B86" s="307" t="s">
        <v>405</v>
      </c>
      <c r="C86" s="357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357">
        <f t="shared" si="2"/>
        <v>31584.475</v>
      </c>
      <c r="D87" s="366"/>
      <c r="E87" s="366"/>
      <c r="F87" s="366"/>
      <c r="G87" s="366">
        <v>11612.419</v>
      </c>
      <c r="H87" s="366">
        <v>696.418</v>
      </c>
      <c r="I87" s="366"/>
      <c r="J87" s="366">
        <v>10735.036</v>
      </c>
      <c r="K87" s="366">
        <v>8540.602</v>
      </c>
    </row>
    <row r="88" spans="1:11" ht="53.25" thickBot="1">
      <c r="A88" s="299" t="s">
        <v>293</v>
      </c>
      <c r="B88" s="298">
        <v>310</v>
      </c>
      <c r="C88" s="357">
        <f t="shared" si="2"/>
        <v>7661.287</v>
      </c>
      <c r="D88" s="366"/>
      <c r="E88" s="366"/>
      <c r="F88" s="366"/>
      <c r="G88" s="366">
        <v>7257.169</v>
      </c>
      <c r="H88" s="366">
        <v>404.118</v>
      </c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357">
        <f t="shared" si="2"/>
        <v>6111.015</v>
      </c>
      <c r="D89" s="354"/>
      <c r="E89" s="354"/>
      <c r="F89" s="354"/>
      <c r="G89" s="354">
        <v>5706.897</v>
      </c>
      <c r="H89" s="354">
        <v>404.118</v>
      </c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357">
        <f t="shared" si="2"/>
        <v>901.92</v>
      </c>
      <c r="D90" s="354"/>
      <c r="E90" s="354"/>
      <c r="F90" s="354"/>
      <c r="G90" s="354">
        <v>901.92</v>
      </c>
      <c r="H90" s="354"/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2"/>
        <v>31584.475</v>
      </c>
      <c r="D93" s="366"/>
      <c r="E93" s="366"/>
      <c r="F93" s="366"/>
      <c r="G93" s="366">
        <v>11612.419</v>
      </c>
      <c r="H93" s="366">
        <v>696.418</v>
      </c>
      <c r="I93" s="366"/>
      <c r="J93" s="366">
        <v>10735.036</v>
      </c>
      <c r="K93" s="366">
        <v>8540.602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>
        <f t="shared" si="2"/>
        <v>0</v>
      </c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>
        <f t="shared" si="2"/>
        <v>-308.339</v>
      </c>
      <c r="D97" s="366"/>
      <c r="E97" s="366"/>
      <c r="F97" s="366"/>
      <c r="G97" s="366"/>
      <c r="H97" s="366"/>
      <c r="I97" s="366"/>
      <c r="J97" s="366">
        <v>-308.339</v>
      </c>
      <c r="K97" s="366"/>
    </row>
    <row r="98" spans="1:11" ht="27" thickBot="1">
      <c r="A98" s="299" t="s">
        <v>298</v>
      </c>
      <c r="B98" s="298">
        <v>322</v>
      </c>
      <c r="C98" s="357">
        <f t="shared" si="2"/>
        <v>3911.442</v>
      </c>
      <c r="D98" s="366"/>
      <c r="E98" s="366"/>
      <c r="F98" s="366"/>
      <c r="G98" s="366">
        <v>3911.442</v>
      </c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89">
        <f>G99</f>
        <v>3911.442</v>
      </c>
      <c r="D99" s="498"/>
      <c r="E99" s="498"/>
      <c r="F99" s="498"/>
      <c r="G99" s="498">
        <v>3911.442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2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7</v>
      </c>
      <c r="D106" s="366"/>
      <c r="E106" s="366"/>
      <c r="F106" s="366"/>
      <c r="G106" s="366">
        <v>5</v>
      </c>
      <c r="H106" s="366">
        <v>2</v>
      </c>
      <c r="I106" s="366"/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3</v>
      </c>
      <c r="D107" s="366"/>
      <c r="E107" s="366"/>
      <c r="F107" s="366"/>
      <c r="G107" s="366">
        <v>2</v>
      </c>
      <c r="H107" s="366">
        <v>1</v>
      </c>
      <c r="I107" s="366"/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4</v>
      </c>
      <c r="D108" s="366"/>
      <c r="E108" s="366"/>
      <c r="F108" s="366"/>
      <c r="G108" s="366">
        <v>3</v>
      </c>
      <c r="H108" s="366">
        <v>1</v>
      </c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3</v>
      </c>
      <c r="D109" s="366"/>
      <c r="E109" s="366"/>
      <c r="F109" s="366"/>
      <c r="G109" s="366">
        <v>2</v>
      </c>
      <c r="H109" s="366">
        <v>1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24</v>
      </c>
      <c r="D111" s="366"/>
      <c r="E111" s="366"/>
      <c r="F111" s="366"/>
      <c r="G111" s="366">
        <v>21</v>
      </c>
      <c r="H111" s="366">
        <v>3</v>
      </c>
      <c r="I111" s="366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6</v>
      </c>
      <c r="D112" s="366"/>
      <c r="E112" s="366"/>
      <c r="F112" s="366"/>
      <c r="G112" s="366">
        <v>6</v>
      </c>
      <c r="H112" s="366"/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66">
        <v>80169.818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03" t="s">
        <v>104</v>
      </c>
      <c r="B117" s="298" t="s">
        <v>240</v>
      </c>
      <c r="C117" s="366"/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4109.895</v>
      </c>
      <c r="D118" s="366"/>
      <c r="E118" s="366"/>
      <c r="F118" s="366"/>
      <c r="G118" s="366">
        <v>3361.597</v>
      </c>
      <c r="H118" s="366">
        <v>748.298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1984.3149999999998</v>
      </c>
      <c r="D119" s="366"/>
      <c r="E119" s="366"/>
      <c r="F119" s="366"/>
      <c r="G119" s="366">
        <v>1580.197</v>
      </c>
      <c r="H119" s="366">
        <v>404.118</v>
      </c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57">
        <f t="shared" si="3"/>
        <v>1904.793</v>
      </c>
      <c r="D120" s="366"/>
      <c r="E120" s="366"/>
      <c r="F120" s="366"/>
      <c r="G120" s="366">
        <v>1612.493</v>
      </c>
      <c r="H120" s="366">
        <v>292.3</v>
      </c>
      <c r="I120" s="366"/>
      <c r="J120" s="344"/>
      <c r="K120" s="344"/>
    </row>
    <row r="121" spans="1:11" ht="14.25">
      <c r="A121" s="304" t="s">
        <v>313</v>
      </c>
      <c r="B121" s="502" t="s">
        <v>244</v>
      </c>
      <c r="C121" s="489">
        <f>G121+H121</f>
        <v>1904.793</v>
      </c>
      <c r="D121" s="498"/>
      <c r="E121" s="498"/>
      <c r="F121" s="498"/>
      <c r="G121" s="498">
        <v>1612.493</v>
      </c>
      <c r="H121" s="498">
        <v>292.3</v>
      </c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3"/>
        <v>1981.057</v>
      </c>
      <c r="D124" s="366"/>
      <c r="E124" s="366"/>
      <c r="F124" s="366"/>
      <c r="G124" s="366">
        <v>1576.939</v>
      </c>
      <c r="H124" s="366">
        <v>404.118</v>
      </c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82">
        <v>685.689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15.75" thickBot="1">
      <c r="A127" s="524" t="s">
        <v>113</v>
      </c>
      <c r="B127" s="43"/>
      <c r="C127" s="57"/>
      <c r="D127" s="43"/>
      <c r="E127" s="57"/>
    </row>
    <row r="128" spans="1:7" ht="40.5" customHeight="1">
      <c r="A128" s="524"/>
      <c r="B128" s="633" t="s">
        <v>223</v>
      </c>
      <c r="C128" s="634"/>
      <c r="D128" s="43"/>
      <c r="E128" s="633" t="s">
        <v>224</v>
      </c>
      <c r="F128" s="635"/>
      <c r="G128" s="635"/>
    </row>
    <row r="129" spans="1:5" ht="26.25">
      <c r="A129" s="43"/>
      <c r="B129" s="58"/>
      <c r="C129" s="58" t="s">
        <v>114</v>
      </c>
      <c r="D129" s="58"/>
      <c r="E129" s="58" t="s">
        <v>115</v>
      </c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225</v>
      </c>
    </row>
    <row r="135" ht="15">
      <c r="A135" s="41" t="s">
        <v>226</v>
      </c>
    </row>
    <row r="136" ht="30.75">
      <c r="A136" s="41" t="s">
        <v>205</v>
      </c>
    </row>
    <row r="138" ht="15">
      <c r="A138" s="56"/>
    </row>
  </sheetData>
  <sheetProtection/>
  <mergeCells count="102">
    <mergeCell ref="A127:A128"/>
    <mergeCell ref="B128:C128"/>
    <mergeCell ref="E128:G128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J99:J100"/>
    <mergeCell ref="K99:K100"/>
    <mergeCell ref="A104:K104"/>
    <mergeCell ref="A105:K105"/>
    <mergeCell ref="A110:K110"/>
    <mergeCell ref="A114:K114"/>
    <mergeCell ref="C121:C122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"/>
  <sheetViews>
    <sheetView view="pageBreakPreview" zoomScale="80" zoomScaleNormal="60" zoomScaleSheetLayoutView="80" zoomScalePageLayoutView="0" workbookViewId="0" topLeftCell="A54">
      <selection activeCell="G87" sqref="G8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4.25">
      <c r="A2" s="563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4.25">
      <c r="A3" s="563" t="s">
        <v>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ht="15">
      <c r="A4" s="66"/>
    </row>
    <row r="5" spans="1:11" ht="16.5">
      <c r="A5" s="463" t="s">
        <v>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5">
      <c r="A6" s="564" t="s">
        <v>4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ht="15">
      <c r="A7" s="564" t="s">
        <v>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</row>
    <row r="8" spans="1:11" ht="15">
      <c r="A8" s="564" t="s">
        <v>6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</row>
    <row r="9" spans="1:11" ht="15">
      <c r="A9" s="564" t="s">
        <v>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ht="15">
      <c r="A10" s="67"/>
    </row>
    <row r="11" spans="1:2" ht="15">
      <c r="A11" s="68" t="s">
        <v>8</v>
      </c>
      <c r="B11" s="68"/>
    </row>
    <row r="12" spans="1:11" ht="62.25">
      <c r="A12" s="68" t="s">
        <v>9</v>
      </c>
      <c r="B12" s="636" t="s">
        <v>227</v>
      </c>
      <c r="C12" s="636"/>
      <c r="D12" s="636"/>
      <c r="E12" s="636"/>
      <c r="F12" s="636"/>
      <c r="G12" s="636"/>
      <c r="H12" s="636"/>
      <c r="I12" s="636"/>
      <c r="J12" s="636"/>
      <c r="K12" s="63"/>
    </row>
    <row r="13" spans="1:11" ht="15">
      <c r="A13" s="68"/>
      <c r="B13" s="77"/>
      <c r="K13" s="63"/>
    </row>
    <row r="14" spans="1:11" ht="15">
      <c r="A14" s="68" t="s">
        <v>10</v>
      </c>
      <c r="B14" s="467" t="s">
        <v>431</v>
      </c>
      <c r="C14" s="636"/>
      <c r="D14" s="636"/>
      <c r="E14" s="636"/>
      <c r="F14" s="636"/>
      <c r="G14" s="636"/>
      <c r="H14" s="636"/>
      <c r="I14" s="636"/>
      <c r="J14" s="636"/>
      <c r="K14" s="63"/>
    </row>
    <row r="15" spans="1:11" ht="15">
      <c r="A15" s="67"/>
      <c r="K15" s="63"/>
    </row>
    <row r="16" spans="1:11" ht="15.75" thickBot="1">
      <c r="A16" s="568" t="s">
        <v>11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15" thickBot="1">
      <c r="A17" s="569" t="s">
        <v>12</v>
      </c>
      <c r="B17" s="569" t="s">
        <v>13</v>
      </c>
      <c r="C17" s="69" t="s">
        <v>14</v>
      </c>
      <c r="D17" s="572" t="s">
        <v>16</v>
      </c>
      <c r="E17" s="573"/>
      <c r="F17" s="573"/>
      <c r="G17" s="573"/>
      <c r="H17" s="573"/>
      <c r="I17" s="573"/>
      <c r="J17" s="573"/>
      <c r="K17" s="574"/>
    </row>
    <row r="18" spans="1:11" ht="26.25" customHeight="1" thickBot="1">
      <c r="A18" s="570"/>
      <c r="B18" s="570"/>
      <c r="C18" s="70" t="s">
        <v>15</v>
      </c>
      <c r="D18" s="572" t="s">
        <v>17</v>
      </c>
      <c r="E18" s="573"/>
      <c r="F18" s="574"/>
      <c r="G18" s="569" t="s">
        <v>18</v>
      </c>
      <c r="H18" s="569" t="s">
        <v>19</v>
      </c>
      <c r="I18" s="569" t="s">
        <v>20</v>
      </c>
      <c r="J18" s="572" t="s">
        <v>21</v>
      </c>
      <c r="K18" s="574"/>
    </row>
    <row r="19" spans="1:11" ht="93" thickBot="1">
      <c r="A19" s="571"/>
      <c r="B19" s="571"/>
      <c r="C19" s="72"/>
      <c r="D19" s="73" t="s">
        <v>22</v>
      </c>
      <c r="E19" s="73" t="s">
        <v>23</v>
      </c>
      <c r="F19" s="73" t="s">
        <v>260</v>
      </c>
      <c r="G19" s="571"/>
      <c r="H19" s="571"/>
      <c r="I19" s="571"/>
      <c r="J19" s="73" t="s">
        <v>261</v>
      </c>
      <c r="K19" s="73" t="s">
        <v>26</v>
      </c>
    </row>
    <row r="20" spans="1:11" ht="15" thickBot="1">
      <c r="A20" s="71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</row>
    <row r="21" spans="1:11" ht="14.25">
      <c r="A21" s="475" t="s">
        <v>262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15" thickBot="1">
      <c r="A22" s="478" t="s">
        <v>28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80"/>
    </row>
    <row r="23" spans="1:12" ht="53.25" thickBot="1">
      <c r="A23" s="330" t="s">
        <v>29</v>
      </c>
      <c r="B23" s="331">
        <v>101</v>
      </c>
      <c r="C23" s="101">
        <f>SUM(D23:K23)</f>
        <v>1437</v>
      </c>
      <c r="D23" s="101"/>
      <c r="E23" s="101"/>
      <c r="F23" s="101"/>
      <c r="G23" s="101">
        <f>1+23+10</f>
        <v>34</v>
      </c>
      <c r="H23" s="101">
        <f>1+9</f>
        <v>10</v>
      </c>
      <c r="I23" s="101"/>
      <c r="J23" s="101">
        <f>2+6+188+20+5</f>
        <v>221</v>
      </c>
      <c r="K23" s="101">
        <f>16+65+369+119+4+17+582</f>
        <v>1172</v>
      </c>
      <c r="L23" s="40">
        <f>SUM(D23:I23)</f>
        <v>44</v>
      </c>
    </row>
    <row r="24" spans="1:11" ht="39.75" thickBot="1">
      <c r="A24" s="164" t="s">
        <v>263</v>
      </c>
      <c r="B24" s="163">
        <v>102</v>
      </c>
      <c r="C24" s="101">
        <f aca="true" t="shared" si="0" ref="C24:C54">SUM(D24:K24)</f>
        <v>0</v>
      </c>
      <c r="D24" s="74"/>
      <c r="E24" s="74"/>
      <c r="F24" s="74"/>
      <c r="G24" s="74"/>
      <c r="H24" s="74"/>
      <c r="I24" s="74"/>
      <c r="J24" s="74"/>
      <c r="K24" s="74"/>
    </row>
    <row r="25" spans="1:11" ht="39.75" thickBot="1">
      <c r="A25" s="164" t="s">
        <v>264</v>
      </c>
      <c r="B25" s="163">
        <v>103</v>
      </c>
      <c r="C25" s="101">
        <f t="shared" si="0"/>
        <v>28</v>
      </c>
      <c r="D25" s="74"/>
      <c r="E25" s="74"/>
      <c r="F25" s="74"/>
      <c r="G25" s="74">
        <f>14+9</f>
        <v>23</v>
      </c>
      <c r="H25" s="74">
        <f>5</f>
        <v>5</v>
      </c>
      <c r="I25" s="74"/>
      <c r="J25" s="74"/>
      <c r="K25" s="74"/>
    </row>
    <row r="26" spans="1:11" ht="53.25" thickBot="1">
      <c r="A26" s="332" t="s">
        <v>410</v>
      </c>
      <c r="B26" s="333" t="s">
        <v>383</v>
      </c>
      <c r="C26" s="101">
        <f t="shared" si="0"/>
        <v>17</v>
      </c>
      <c r="D26" s="334"/>
      <c r="E26" s="334"/>
      <c r="F26" s="334"/>
      <c r="G26" s="334">
        <f>9+4</f>
        <v>13</v>
      </c>
      <c r="H26" s="334">
        <f>4</f>
        <v>4</v>
      </c>
      <c r="I26" s="334"/>
      <c r="J26" s="334"/>
      <c r="K26" s="334"/>
    </row>
    <row r="27" spans="1:11" ht="53.25" thickBot="1">
      <c r="A27" s="332" t="s">
        <v>411</v>
      </c>
      <c r="B27" s="333" t="s">
        <v>385</v>
      </c>
      <c r="C27" s="101">
        <f t="shared" si="0"/>
        <v>1</v>
      </c>
      <c r="D27" s="334"/>
      <c r="E27" s="334"/>
      <c r="F27" s="334"/>
      <c r="G27" s="334"/>
      <c r="H27" s="334">
        <v>1</v>
      </c>
      <c r="I27" s="334"/>
      <c r="J27" s="334"/>
      <c r="K27" s="334"/>
    </row>
    <row r="28" spans="1:11" ht="53.25" thickBot="1">
      <c r="A28" s="164" t="s">
        <v>265</v>
      </c>
      <c r="B28" s="163">
        <v>104</v>
      </c>
      <c r="C28" s="101">
        <f t="shared" si="0"/>
        <v>10</v>
      </c>
      <c r="D28" s="74"/>
      <c r="E28" s="74"/>
      <c r="F28" s="74"/>
      <c r="G28" s="74">
        <f>5+5</f>
        <v>10</v>
      </c>
      <c r="H28" s="74"/>
      <c r="I28" s="74"/>
      <c r="J28" s="74"/>
      <c r="K28" s="74"/>
    </row>
    <row r="29" spans="1:11" ht="66" thickBot="1">
      <c r="A29" s="332" t="s">
        <v>412</v>
      </c>
      <c r="B29" s="333" t="s">
        <v>387</v>
      </c>
      <c r="C29" s="101">
        <f t="shared" si="0"/>
        <v>10</v>
      </c>
      <c r="D29" s="334"/>
      <c r="E29" s="334"/>
      <c r="F29" s="334"/>
      <c r="G29" s="334">
        <f>5+5</f>
        <v>10</v>
      </c>
      <c r="H29" s="334"/>
      <c r="I29" s="334"/>
      <c r="J29" s="334"/>
      <c r="K29" s="334"/>
    </row>
    <row r="30" spans="1:11" ht="79.5" thickBot="1">
      <c r="A30" s="330" t="s">
        <v>413</v>
      </c>
      <c r="B30" s="331">
        <v>105</v>
      </c>
      <c r="C30" s="101">
        <f t="shared" si="0"/>
        <v>0</v>
      </c>
      <c r="D30" s="101"/>
      <c r="E30" s="101"/>
      <c r="F30" s="101"/>
      <c r="G30" s="101"/>
      <c r="H30" s="101"/>
      <c r="I30" s="101"/>
      <c r="J30" s="101"/>
      <c r="K30" s="101"/>
    </row>
    <row r="31" spans="1:11" ht="53.25" customHeight="1" thickBot="1">
      <c r="A31" s="164" t="s">
        <v>34</v>
      </c>
      <c r="B31" s="163">
        <v>106</v>
      </c>
      <c r="C31" s="101">
        <f t="shared" si="0"/>
        <v>0</v>
      </c>
      <c r="D31" s="74"/>
      <c r="E31" s="74"/>
      <c r="F31" s="74"/>
      <c r="G31" s="74"/>
      <c r="H31" s="74"/>
      <c r="I31" s="74"/>
      <c r="J31" s="74"/>
      <c r="K31" s="74"/>
    </row>
    <row r="32" spans="1:11" ht="27" thickBot="1">
      <c r="A32" s="164" t="s">
        <v>267</v>
      </c>
      <c r="B32" s="163">
        <v>107</v>
      </c>
      <c r="C32" s="101">
        <f t="shared" si="0"/>
        <v>0</v>
      </c>
      <c r="D32" s="74"/>
      <c r="E32" s="74"/>
      <c r="F32" s="74"/>
      <c r="G32" s="74"/>
      <c r="H32" s="74"/>
      <c r="I32" s="74"/>
      <c r="J32" s="74"/>
      <c r="K32" s="74"/>
    </row>
    <row r="33" spans="1:11" ht="27" thickBot="1">
      <c r="A33" s="164" t="s">
        <v>268</v>
      </c>
      <c r="B33" s="163">
        <v>108</v>
      </c>
      <c r="C33" s="101">
        <f t="shared" si="0"/>
        <v>0</v>
      </c>
      <c r="D33" s="74"/>
      <c r="E33" s="74"/>
      <c r="F33" s="74"/>
      <c r="G33" s="74"/>
      <c r="H33" s="74"/>
      <c r="I33" s="74"/>
      <c r="J33" s="74"/>
      <c r="K33" s="74"/>
    </row>
    <row r="34" spans="1:11" ht="39.75" thickBot="1">
      <c r="A34" s="164" t="s">
        <v>269</v>
      </c>
      <c r="B34" s="163">
        <v>109</v>
      </c>
      <c r="C34" s="101">
        <f t="shared" si="0"/>
        <v>0</v>
      </c>
      <c r="D34" s="74"/>
      <c r="E34" s="74"/>
      <c r="F34" s="74"/>
      <c r="G34" s="74"/>
      <c r="H34" s="74"/>
      <c r="I34" s="74"/>
      <c r="J34" s="74"/>
      <c r="K34" s="74"/>
    </row>
    <row r="35" spans="1:11" ht="53.25" thickBot="1">
      <c r="A35" s="312" t="s">
        <v>388</v>
      </c>
      <c r="B35" s="333" t="s">
        <v>389</v>
      </c>
      <c r="C35" s="101">
        <f t="shared" si="0"/>
        <v>1427</v>
      </c>
      <c r="D35" s="334"/>
      <c r="E35" s="334"/>
      <c r="F35" s="334"/>
      <c r="G35" s="334">
        <f>18+5+1</f>
        <v>24</v>
      </c>
      <c r="H35" s="334">
        <f>9+1</f>
        <v>10</v>
      </c>
      <c r="I35" s="334"/>
      <c r="J35" s="379">
        <f>2+6+188+20+5</f>
        <v>221</v>
      </c>
      <c r="K35" s="379">
        <f>16+65+369+119+4+17+582</f>
        <v>1172</v>
      </c>
    </row>
    <row r="36" spans="1:11" ht="53.25" thickBot="1">
      <c r="A36" s="312" t="s">
        <v>390</v>
      </c>
      <c r="B36" s="333" t="s">
        <v>391</v>
      </c>
      <c r="C36" s="101">
        <f t="shared" si="0"/>
        <v>0</v>
      </c>
      <c r="D36" s="334"/>
      <c r="E36" s="334"/>
      <c r="F36" s="334"/>
      <c r="G36" s="334"/>
      <c r="H36" s="334"/>
      <c r="I36" s="334"/>
      <c r="J36" s="334"/>
      <c r="K36" s="334"/>
    </row>
    <row r="37" spans="1:11" ht="27" thickBot="1">
      <c r="A37" s="164" t="s">
        <v>270</v>
      </c>
      <c r="B37" s="163">
        <v>110</v>
      </c>
      <c r="C37" s="101">
        <f t="shared" si="0"/>
        <v>1427</v>
      </c>
      <c r="D37" s="74"/>
      <c r="E37" s="74"/>
      <c r="F37" s="74"/>
      <c r="G37" s="74">
        <f>18+5+1</f>
        <v>24</v>
      </c>
      <c r="H37" s="74">
        <f>9+1</f>
        <v>10</v>
      </c>
      <c r="I37" s="74"/>
      <c r="J37" s="101">
        <f>2+6+188+20+5</f>
        <v>221</v>
      </c>
      <c r="K37" s="101">
        <f>16+65+369+119+4+17+582</f>
        <v>1172</v>
      </c>
    </row>
    <row r="38" spans="1:11" ht="53.25" thickBot="1">
      <c r="A38" s="164" t="s">
        <v>271</v>
      </c>
      <c r="B38" s="163">
        <v>111</v>
      </c>
      <c r="C38" s="101">
        <f t="shared" si="0"/>
        <v>18</v>
      </c>
      <c r="D38" s="74"/>
      <c r="E38" s="74"/>
      <c r="F38" s="74"/>
      <c r="G38" s="74">
        <f>9+4</f>
        <v>13</v>
      </c>
      <c r="H38" s="74">
        <f>5</f>
        <v>5</v>
      </c>
      <c r="I38" s="74"/>
      <c r="J38" s="74"/>
      <c r="K38" s="74"/>
    </row>
    <row r="39" spans="1:11" ht="66" thickBot="1">
      <c r="A39" s="332" t="s">
        <v>414</v>
      </c>
      <c r="B39" s="333" t="s">
        <v>393</v>
      </c>
      <c r="C39" s="101">
        <f t="shared" si="0"/>
        <v>17</v>
      </c>
      <c r="D39" s="334"/>
      <c r="E39" s="334"/>
      <c r="F39" s="334"/>
      <c r="G39" s="334">
        <f>9+4</f>
        <v>13</v>
      </c>
      <c r="H39" s="334">
        <f>4</f>
        <v>4</v>
      </c>
      <c r="I39" s="334"/>
      <c r="J39" s="334"/>
      <c r="K39" s="334"/>
    </row>
    <row r="40" spans="1:11" ht="66" thickBot="1">
      <c r="A40" s="332" t="s">
        <v>415</v>
      </c>
      <c r="B40" s="333" t="s">
        <v>395</v>
      </c>
      <c r="C40" s="101">
        <f t="shared" si="0"/>
        <v>1</v>
      </c>
      <c r="D40" s="334"/>
      <c r="E40" s="334"/>
      <c r="F40" s="334"/>
      <c r="G40" s="334"/>
      <c r="H40" s="334">
        <v>1</v>
      </c>
      <c r="I40" s="334"/>
      <c r="J40" s="334"/>
      <c r="K40" s="334"/>
    </row>
    <row r="41" spans="1:11" ht="39.75" thickBot="1">
      <c r="A41" s="164" t="s">
        <v>272</v>
      </c>
      <c r="B41" s="163">
        <v>112</v>
      </c>
      <c r="C41" s="101">
        <f t="shared" si="0"/>
        <v>0</v>
      </c>
      <c r="D41" s="74"/>
      <c r="E41" s="74"/>
      <c r="F41" s="74"/>
      <c r="G41" s="74"/>
      <c r="H41" s="74"/>
      <c r="I41" s="74"/>
      <c r="J41" s="74"/>
      <c r="K41" s="74"/>
    </row>
    <row r="42" spans="1:11" ht="39.75" thickBot="1">
      <c r="A42" s="164" t="s">
        <v>273</v>
      </c>
      <c r="B42" s="163">
        <v>113</v>
      </c>
      <c r="C42" s="101">
        <f t="shared" si="0"/>
        <v>0</v>
      </c>
      <c r="D42" s="74"/>
      <c r="E42" s="74"/>
      <c r="F42" s="74"/>
      <c r="G42" s="74"/>
      <c r="H42" s="74"/>
      <c r="I42" s="74"/>
      <c r="J42" s="74"/>
      <c r="K42" s="74"/>
    </row>
    <row r="43" spans="1:11" ht="39.75" thickBot="1">
      <c r="A43" s="164" t="s">
        <v>274</v>
      </c>
      <c r="B43" s="163">
        <v>114</v>
      </c>
      <c r="C43" s="101">
        <f t="shared" si="0"/>
        <v>1427</v>
      </c>
      <c r="D43" s="74"/>
      <c r="E43" s="74"/>
      <c r="F43" s="74"/>
      <c r="G43" s="74">
        <f>18+5+1</f>
        <v>24</v>
      </c>
      <c r="H43" s="74">
        <f>9+1</f>
        <v>10</v>
      </c>
      <c r="I43" s="74"/>
      <c r="J43" s="101">
        <f>2+6+188+20+5</f>
        <v>221</v>
      </c>
      <c r="K43" s="101">
        <f>16+65+369+119+4+17+582</f>
        <v>1172</v>
      </c>
    </row>
    <row r="44" spans="1:11" ht="14.25">
      <c r="A44" s="165" t="s">
        <v>275</v>
      </c>
      <c r="B44" s="469">
        <v>115</v>
      </c>
      <c r="C44" s="460"/>
      <c r="D44" s="458"/>
      <c r="E44" s="458"/>
      <c r="F44" s="458"/>
      <c r="G44" s="458"/>
      <c r="H44" s="458"/>
      <c r="I44" s="458"/>
      <c r="J44" s="458"/>
      <c r="K44" s="458"/>
    </row>
    <row r="45" spans="1:11" ht="15" thickBot="1">
      <c r="A45" s="166" t="s">
        <v>44</v>
      </c>
      <c r="B45" s="471"/>
      <c r="C45" s="461"/>
      <c r="D45" s="459"/>
      <c r="E45" s="459"/>
      <c r="F45" s="459"/>
      <c r="G45" s="459"/>
      <c r="H45" s="459"/>
      <c r="I45" s="459"/>
      <c r="J45" s="459"/>
      <c r="K45" s="459"/>
    </row>
    <row r="46" spans="1:11" ht="15" thickBot="1">
      <c r="A46" s="164" t="s">
        <v>45</v>
      </c>
      <c r="B46" s="163">
        <v>116</v>
      </c>
      <c r="C46" s="101">
        <f t="shared" si="0"/>
        <v>0</v>
      </c>
      <c r="D46" s="74"/>
      <c r="E46" s="74"/>
      <c r="F46" s="74"/>
      <c r="G46" s="74"/>
      <c r="H46" s="74"/>
      <c r="I46" s="74"/>
      <c r="J46" s="74"/>
      <c r="K46" s="74"/>
    </row>
    <row r="47" spans="1:11" ht="15" thickBot="1">
      <c r="A47" s="164" t="s">
        <v>46</v>
      </c>
      <c r="B47" s="163">
        <v>121</v>
      </c>
      <c r="C47" s="101">
        <f t="shared" si="0"/>
        <v>0</v>
      </c>
      <c r="D47" s="74"/>
      <c r="E47" s="74"/>
      <c r="F47" s="74"/>
      <c r="G47" s="74"/>
      <c r="H47" s="74"/>
      <c r="I47" s="74"/>
      <c r="J47" s="74"/>
      <c r="K47" s="74"/>
    </row>
    <row r="48" spans="1:11" ht="15" thickBot="1">
      <c r="A48" s="164" t="s">
        <v>47</v>
      </c>
      <c r="B48" s="163">
        <v>122</v>
      </c>
      <c r="C48" s="101">
        <f t="shared" si="0"/>
        <v>0</v>
      </c>
      <c r="D48" s="74"/>
      <c r="E48" s="74"/>
      <c r="F48" s="74"/>
      <c r="G48" s="74"/>
      <c r="H48" s="74"/>
      <c r="I48" s="74"/>
      <c r="J48" s="74"/>
      <c r="K48" s="74"/>
    </row>
    <row r="49" spans="1:11" ht="14.25">
      <c r="A49" s="165" t="s">
        <v>48</v>
      </c>
      <c r="B49" s="469">
        <v>123</v>
      </c>
      <c r="C49" s="460"/>
      <c r="D49" s="458"/>
      <c r="E49" s="458"/>
      <c r="F49" s="458"/>
      <c r="G49" s="458"/>
      <c r="H49" s="458"/>
      <c r="I49" s="458"/>
      <c r="J49" s="458"/>
      <c r="K49" s="458"/>
    </row>
    <row r="50" spans="1:11" ht="15" thickBot="1">
      <c r="A50" s="166" t="s">
        <v>49</v>
      </c>
      <c r="B50" s="471"/>
      <c r="C50" s="461"/>
      <c r="D50" s="459"/>
      <c r="E50" s="459"/>
      <c r="F50" s="459"/>
      <c r="G50" s="459"/>
      <c r="H50" s="459"/>
      <c r="I50" s="459"/>
      <c r="J50" s="459"/>
      <c r="K50" s="459"/>
    </row>
    <row r="51" spans="1:11" ht="27" thickBot="1">
      <c r="A51" s="166" t="s">
        <v>50</v>
      </c>
      <c r="B51" s="163">
        <v>124</v>
      </c>
      <c r="C51" s="101">
        <f t="shared" si="0"/>
        <v>0</v>
      </c>
      <c r="D51" s="74"/>
      <c r="E51" s="74"/>
      <c r="F51" s="74"/>
      <c r="G51" s="74"/>
      <c r="H51" s="74"/>
      <c r="I51" s="74"/>
      <c r="J51" s="74"/>
      <c r="K51" s="74"/>
    </row>
    <row r="52" spans="1:11" ht="39.75" thickBot="1">
      <c r="A52" s="166" t="s">
        <v>51</v>
      </c>
      <c r="B52" s="163">
        <v>125</v>
      </c>
      <c r="C52" s="101">
        <f t="shared" si="0"/>
        <v>0</v>
      </c>
      <c r="D52" s="74"/>
      <c r="E52" s="74"/>
      <c r="F52" s="74"/>
      <c r="G52" s="74"/>
      <c r="H52" s="74"/>
      <c r="I52" s="74"/>
      <c r="J52" s="74"/>
      <c r="K52" s="74"/>
    </row>
    <row r="53" spans="1:11" ht="15" thickBot="1">
      <c r="A53" s="164" t="s">
        <v>52</v>
      </c>
      <c r="B53" s="163">
        <v>126</v>
      </c>
      <c r="C53" s="101">
        <f t="shared" si="0"/>
        <v>0</v>
      </c>
      <c r="D53" s="74"/>
      <c r="E53" s="74"/>
      <c r="F53" s="74"/>
      <c r="G53" s="74"/>
      <c r="H53" s="74"/>
      <c r="I53" s="74"/>
      <c r="J53" s="74"/>
      <c r="K53" s="74"/>
    </row>
    <row r="54" spans="1:11" ht="39.75" thickBot="1">
      <c r="A54" s="164" t="s">
        <v>276</v>
      </c>
      <c r="B54" s="163">
        <v>127</v>
      </c>
      <c r="C54" s="101">
        <f t="shared" si="0"/>
        <v>0</v>
      </c>
      <c r="D54" s="74"/>
      <c r="E54" s="74"/>
      <c r="F54" s="74"/>
      <c r="G54" s="74"/>
      <c r="H54" s="74"/>
      <c r="I54" s="74"/>
      <c r="J54" s="74"/>
      <c r="K54" s="74"/>
    </row>
    <row r="55" spans="1:11" ht="15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164" t="s">
        <v>278</v>
      </c>
      <c r="B56" s="163">
        <v>201</v>
      </c>
      <c r="C56" s="101">
        <f aca="true" t="shared" si="1" ref="C56:C71">SUM(D56:K56)</f>
        <v>80</v>
      </c>
      <c r="D56" s="74"/>
      <c r="E56" s="74"/>
      <c r="F56" s="74"/>
      <c r="G56" s="74">
        <f>6+47+10</f>
        <v>63</v>
      </c>
      <c r="H56" s="74">
        <f>2+15</f>
        <v>17</v>
      </c>
      <c r="I56" s="74"/>
      <c r="J56" s="74"/>
      <c r="K56" s="74"/>
    </row>
    <row r="57" spans="1:11" ht="53.25" thickBot="1">
      <c r="A57" s="166" t="s">
        <v>279</v>
      </c>
      <c r="B57" s="163">
        <v>202</v>
      </c>
      <c r="C57" s="101">
        <f t="shared" si="1"/>
        <v>0</v>
      </c>
      <c r="D57" s="74"/>
      <c r="E57" s="74"/>
      <c r="F57" s="74"/>
      <c r="G57" s="74"/>
      <c r="H57" s="74"/>
      <c r="I57" s="74"/>
      <c r="J57" s="74"/>
      <c r="K57" s="74"/>
    </row>
    <row r="58" spans="1:11" ht="53.25" thickBot="1">
      <c r="A58" s="166" t="s">
        <v>280</v>
      </c>
      <c r="B58" s="163">
        <v>203</v>
      </c>
      <c r="C58" s="101">
        <f t="shared" si="1"/>
        <v>19</v>
      </c>
      <c r="D58" s="74"/>
      <c r="E58" s="74"/>
      <c r="F58" s="74"/>
      <c r="G58" s="74">
        <f>4+9</f>
        <v>13</v>
      </c>
      <c r="H58" s="74">
        <f>6</f>
        <v>6</v>
      </c>
      <c r="I58" s="74"/>
      <c r="J58" s="74"/>
      <c r="K58" s="74"/>
    </row>
    <row r="59" spans="1:11" ht="27" thickBot="1">
      <c r="A59" s="166" t="s">
        <v>281</v>
      </c>
      <c r="B59" s="163">
        <v>204</v>
      </c>
      <c r="C59" s="101">
        <f t="shared" si="1"/>
        <v>0</v>
      </c>
      <c r="D59" s="74"/>
      <c r="E59" s="74"/>
      <c r="F59" s="74"/>
      <c r="G59" s="74"/>
      <c r="H59" s="74"/>
      <c r="I59" s="74"/>
      <c r="J59" s="74"/>
      <c r="K59" s="74"/>
    </row>
    <row r="60" spans="1:11" ht="39.75" thickBot="1">
      <c r="A60" s="166" t="s">
        <v>282</v>
      </c>
      <c r="B60" s="163">
        <v>205</v>
      </c>
      <c r="C60" s="101">
        <f t="shared" si="1"/>
        <v>0</v>
      </c>
      <c r="D60" s="74"/>
      <c r="E60" s="74"/>
      <c r="F60" s="74"/>
      <c r="G60" s="74"/>
      <c r="H60" s="74"/>
      <c r="I60" s="74"/>
      <c r="J60" s="74"/>
      <c r="K60" s="74"/>
    </row>
    <row r="61" spans="1:11" ht="27" thickBot="1">
      <c r="A61" s="166" t="s">
        <v>283</v>
      </c>
      <c r="B61" s="163">
        <v>206</v>
      </c>
      <c r="C61" s="101">
        <f t="shared" si="1"/>
        <v>80</v>
      </c>
      <c r="D61" s="74"/>
      <c r="E61" s="74"/>
      <c r="F61" s="74"/>
      <c r="G61" s="74">
        <f>6+47+10</f>
        <v>63</v>
      </c>
      <c r="H61" s="74">
        <f>2+15</f>
        <v>17</v>
      </c>
      <c r="I61" s="74"/>
      <c r="J61" s="74"/>
      <c r="K61" s="74"/>
    </row>
    <row r="62" spans="1:11" ht="14.25">
      <c r="A62" s="165" t="s">
        <v>284</v>
      </c>
      <c r="B62" s="469">
        <v>207</v>
      </c>
      <c r="C62" s="460"/>
      <c r="D62" s="458"/>
      <c r="E62" s="458"/>
      <c r="F62" s="458"/>
      <c r="G62" s="458"/>
      <c r="H62" s="458"/>
      <c r="I62" s="458"/>
      <c r="J62" s="458"/>
      <c r="K62" s="458"/>
    </row>
    <row r="63" spans="1:11" ht="15" thickBot="1">
      <c r="A63" s="166" t="s">
        <v>62</v>
      </c>
      <c r="B63" s="471"/>
      <c r="C63" s="461"/>
      <c r="D63" s="459"/>
      <c r="E63" s="459"/>
      <c r="F63" s="459"/>
      <c r="G63" s="459"/>
      <c r="H63" s="459"/>
      <c r="I63" s="459"/>
      <c r="J63" s="459"/>
      <c r="K63" s="459"/>
    </row>
    <row r="64" spans="1:11" ht="15" thickBot="1">
      <c r="A64" s="164" t="s">
        <v>63</v>
      </c>
      <c r="B64" s="163">
        <v>208</v>
      </c>
      <c r="C64" s="101">
        <f t="shared" si="1"/>
        <v>0</v>
      </c>
      <c r="D64" s="74"/>
      <c r="E64" s="74"/>
      <c r="F64" s="74"/>
      <c r="G64" s="74"/>
      <c r="H64" s="74"/>
      <c r="I64" s="74"/>
      <c r="J64" s="74"/>
      <c r="K64" s="74"/>
    </row>
    <row r="65" spans="1:11" ht="39.75" thickBot="1">
      <c r="A65" s="164" t="s">
        <v>64</v>
      </c>
      <c r="B65" s="163">
        <v>209</v>
      </c>
      <c r="C65" s="101">
        <f t="shared" si="1"/>
        <v>10</v>
      </c>
      <c r="D65" s="74"/>
      <c r="E65" s="74"/>
      <c r="F65" s="74"/>
      <c r="G65" s="74">
        <f>5+4</f>
        <v>9</v>
      </c>
      <c r="H65" s="74">
        <f>1</f>
        <v>1</v>
      </c>
      <c r="I65" s="74"/>
      <c r="J65" s="74"/>
      <c r="K65" s="74"/>
    </row>
    <row r="66" spans="1:11" ht="14.25">
      <c r="A66" s="165" t="s">
        <v>65</v>
      </c>
      <c r="B66" s="469" t="s">
        <v>67</v>
      </c>
      <c r="C66" s="460">
        <v>1</v>
      </c>
      <c r="D66" s="458"/>
      <c r="E66" s="458"/>
      <c r="F66" s="458"/>
      <c r="G66" s="458"/>
      <c r="H66" s="458">
        <v>1</v>
      </c>
      <c r="I66" s="458"/>
      <c r="J66" s="458"/>
      <c r="K66" s="458"/>
    </row>
    <row r="67" spans="1:11" ht="27" thickBot="1">
      <c r="A67" s="166" t="s">
        <v>66</v>
      </c>
      <c r="B67" s="471"/>
      <c r="C67" s="461"/>
      <c r="D67" s="459"/>
      <c r="E67" s="459"/>
      <c r="F67" s="459"/>
      <c r="G67" s="459"/>
      <c r="H67" s="459"/>
      <c r="I67" s="459"/>
      <c r="J67" s="459"/>
      <c r="K67" s="459"/>
    </row>
    <row r="68" spans="1:11" ht="15" customHeight="1" thickBot="1">
      <c r="A68" s="164" t="s">
        <v>68</v>
      </c>
      <c r="B68" s="163">
        <v>211</v>
      </c>
      <c r="C68" s="101">
        <f t="shared" si="1"/>
        <v>0</v>
      </c>
      <c r="D68" s="74"/>
      <c r="E68" s="74"/>
      <c r="F68" s="74"/>
      <c r="G68" s="74"/>
      <c r="H68" s="74"/>
      <c r="I68" s="74"/>
      <c r="J68" s="74"/>
      <c r="K68" s="74"/>
    </row>
    <row r="69" spans="1:11" ht="27" thickBot="1">
      <c r="A69" s="166" t="s">
        <v>69</v>
      </c>
      <c r="B69" s="163" t="s">
        <v>70</v>
      </c>
      <c r="C69" s="101">
        <f t="shared" si="1"/>
        <v>5</v>
      </c>
      <c r="D69" s="74"/>
      <c r="E69" s="74"/>
      <c r="F69" s="74"/>
      <c r="G69" s="74">
        <f>5</f>
        <v>5</v>
      </c>
      <c r="H69" s="74"/>
      <c r="I69" s="74"/>
      <c r="J69" s="74"/>
      <c r="K69" s="74"/>
    </row>
    <row r="70" spans="1:11" ht="27" thickBot="1">
      <c r="A70" s="164" t="s">
        <v>71</v>
      </c>
      <c r="B70" s="163">
        <v>213</v>
      </c>
      <c r="C70" s="101">
        <f t="shared" si="1"/>
        <v>0</v>
      </c>
      <c r="D70" s="74"/>
      <c r="E70" s="74"/>
      <c r="F70" s="74"/>
      <c r="G70" s="74"/>
      <c r="H70" s="74"/>
      <c r="I70" s="74"/>
      <c r="J70" s="74"/>
      <c r="K70" s="74"/>
    </row>
    <row r="71" spans="1:11" ht="27" thickBot="1">
      <c r="A71" s="164" t="s">
        <v>72</v>
      </c>
      <c r="B71" s="163">
        <v>214</v>
      </c>
      <c r="C71" s="101">
        <f t="shared" si="1"/>
        <v>0</v>
      </c>
      <c r="D71" s="74"/>
      <c r="E71" s="74"/>
      <c r="F71" s="74"/>
      <c r="G71" s="74"/>
      <c r="H71" s="74"/>
      <c r="I71" s="74"/>
      <c r="J71" s="74"/>
      <c r="K71" s="74"/>
    </row>
    <row r="72" spans="1:11" ht="14.25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164" t="s">
        <v>75</v>
      </c>
      <c r="B74" s="163">
        <v>301</v>
      </c>
      <c r="C74" s="101">
        <f aca="true" t="shared" si="2" ref="C74:C103">SUM(D74:K74)</f>
        <v>306047.58999999997</v>
      </c>
      <c r="D74" s="74"/>
      <c r="E74" s="74"/>
      <c r="F74" s="74"/>
      <c r="G74" s="74">
        <f>180432.25+72760.57+5220.12</f>
        <v>258412.94</v>
      </c>
      <c r="H74" s="74">
        <f>245+2080.98</f>
        <v>2325.98</v>
      </c>
      <c r="I74" s="74"/>
      <c r="J74" s="74">
        <f>1820+6096.09+26205.8+1101.68+267.82</f>
        <v>35491.39</v>
      </c>
      <c r="K74" s="74">
        <f>971.04+786.72+5777.98+821.66+119.3+284.58+1056</f>
        <v>9817.279999999999</v>
      </c>
      <c r="L74" s="40">
        <f>SUM(D74:I74)</f>
        <v>260738.92</v>
      </c>
    </row>
    <row r="75" spans="1:11" ht="53.25" thickBot="1">
      <c r="A75" s="164" t="s">
        <v>286</v>
      </c>
      <c r="B75" s="163">
        <v>302</v>
      </c>
      <c r="C75" s="101">
        <f t="shared" si="2"/>
        <v>0</v>
      </c>
      <c r="D75" s="74"/>
      <c r="E75" s="74"/>
      <c r="F75" s="74"/>
      <c r="G75" s="74"/>
      <c r="H75" s="74"/>
      <c r="I75" s="74"/>
      <c r="J75" s="74"/>
      <c r="K75" s="74"/>
    </row>
    <row r="76" spans="1:13" ht="53.25" thickBot="1">
      <c r="A76" s="164" t="s">
        <v>287</v>
      </c>
      <c r="B76" s="163">
        <v>303</v>
      </c>
      <c r="C76" s="101">
        <f t="shared" si="2"/>
        <v>203153.09000000003</v>
      </c>
      <c r="D76" s="74"/>
      <c r="E76" s="74"/>
      <c r="F76" s="74"/>
      <c r="G76" s="74">
        <f>179639.69+22483.26</f>
        <v>202122.95</v>
      </c>
      <c r="H76" s="74">
        <f>1030.14</f>
        <v>1030.14</v>
      </c>
      <c r="I76" s="74"/>
      <c r="J76" s="74"/>
      <c r="K76" s="74"/>
      <c r="L76" s="40">
        <f>C76-C79</f>
        <v>148397.34000000003</v>
      </c>
      <c r="M76" s="40">
        <f>G76-G79</f>
        <v>147367.2</v>
      </c>
    </row>
    <row r="77" spans="1:11" ht="53.25" thickBot="1">
      <c r="A77" s="332" t="s">
        <v>416</v>
      </c>
      <c r="B77" s="333" t="s">
        <v>397</v>
      </c>
      <c r="C77" s="101">
        <f t="shared" si="2"/>
        <v>148097.81999999998</v>
      </c>
      <c r="D77" s="334"/>
      <c r="E77" s="334"/>
      <c r="F77" s="334"/>
      <c r="G77" s="334">
        <f>133543.93+13823.27</f>
        <v>147367.19999999998</v>
      </c>
      <c r="H77" s="334">
        <f>730.62</f>
        <v>730.62</v>
      </c>
      <c r="I77" s="334"/>
      <c r="J77" s="334"/>
      <c r="K77" s="334"/>
    </row>
    <row r="78" spans="1:11" ht="66" thickBot="1">
      <c r="A78" s="332" t="s">
        <v>417</v>
      </c>
      <c r="B78" s="333" t="s">
        <v>399</v>
      </c>
      <c r="C78" s="101">
        <f t="shared" si="2"/>
        <v>299.52</v>
      </c>
      <c r="D78" s="334"/>
      <c r="E78" s="334"/>
      <c r="F78" s="334"/>
      <c r="G78" s="334"/>
      <c r="H78" s="334">
        <v>299.52</v>
      </c>
      <c r="I78" s="334"/>
      <c r="J78" s="334"/>
      <c r="K78" s="334"/>
    </row>
    <row r="79" spans="1:11" ht="66" thickBot="1">
      <c r="A79" s="164" t="s">
        <v>288</v>
      </c>
      <c r="B79" s="163">
        <v>304</v>
      </c>
      <c r="C79" s="101">
        <f t="shared" si="2"/>
        <v>54755.75</v>
      </c>
      <c r="D79" s="74"/>
      <c r="E79" s="74"/>
      <c r="F79" s="74"/>
      <c r="G79" s="74">
        <f>46095.76+8659.99</f>
        <v>54755.75</v>
      </c>
      <c r="H79" s="74"/>
      <c r="I79" s="74"/>
      <c r="J79" s="74"/>
      <c r="K79" s="74"/>
    </row>
    <row r="80" spans="1:11" ht="66" thickBot="1">
      <c r="A80" s="332" t="s">
        <v>418</v>
      </c>
      <c r="B80" s="333" t="s">
        <v>401</v>
      </c>
      <c r="C80" s="101">
        <f t="shared" si="2"/>
        <v>54755.75</v>
      </c>
      <c r="D80" s="334"/>
      <c r="E80" s="334"/>
      <c r="F80" s="334"/>
      <c r="G80" s="334">
        <f>46095.76+8659.99</f>
        <v>54755.75</v>
      </c>
      <c r="H80" s="334"/>
      <c r="I80" s="334"/>
      <c r="J80" s="334"/>
      <c r="K80" s="334"/>
    </row>
    <row r="81" spans="1:11" ht="93" thickBot="1">
      <c r="A81" s="330" t="s">
        <v>419</v>
      </c>
      <c r="B81" s="331">
        <v>305</v>
      </c>
      <c r="C81" s="101">
        <f t="shared" si="2"/>
        <v>0</v>
      </c>
      <c r="D81" s="101"/>
      <c r="E81" s="101"/>
      <c r="F81" s="101"/>
      <c r="G81" s="101"/>
      <c r="H81" s="101"/>
      <c r="I81" s="101"/>
      <c r="J81" s="101"/>
      <c r="K81" s="101"/>
    </row>
    <row r="82" spans="1:11" ht="53.25" thickBot="1">
      <c r="A82" s="164" t="s">
        <v>80</v>
      </c>
      <c r="B82" s="163">
        <v>306</v>
      </c>
      <c r="C82" s="101">
        <f t="shared" si="2"/>
        <v>0</v>
      </c>
      <c r="D82" s="74"/>
      <c r="E82" s="74"/>
      <c r="F82" s="74"/>
      <c r="G82" s="74"/>
      <c r="H82" s="74"/>
      <c r="I82" s="74"/>
      <c r="J82" s="74"/>
      <c r="K82" s="74"/>
    </row>
    <row r="83" spans="1:11" ht="39.75" thickBot="1">
      <c r="A83" s="164" t="s">
        <v>290</v>
      </c>
      <c r="B83" s="163">
        <v>307</v>
      </c>
      <c r="C83" s="101">
        <f t="shared" si="2"/>
        <v>0</v>
      </c>
      <c r="D83" s="74"/>
      <c r="E83" s="74"/>
      <c r="F83" s="74"/>
      <c r="G83" s="74"/>
      <c r="H83" s="74"/>
      <c r="I83" s="74"/>
      <c r="J83" s="74"/>
      <c r="K83" s="74"/>
    </row>
    <row r="84" spans="1:11" ht="39.75" thickBot="1">
      <c r="A84" s="164" t="s">
        <v>291</v>
      </c>
      <c r="B84" s="163">
        <v>308</v>
      </c>
      <c r="C84" s="101">
        <f t="shared" si="2"/>
        <v>0</v>
      </c>
      <c r="D84" s="74"/>
      <c r="E84" s="74"/>
      <c r="F84" s="74"/>
      <c r="G84" s="74"/>
      <c r="H84" s="74"/>
      <c r="I84" s="74"/>
      <c r="J84" s="74"/>
      <c r="K84" s="74"/>
    </row>
    <row r="85" spans="1:11" ht="27" thickBot="1">
      <c r="A85" s="332" t="s">
        <v>420</v>
      </c>
      <c r="B85" s="333" t="s">
        <v>403</v>
      </c>
      <c r="C85" s="101">
        <f t="shared" si="2"/>
        <v>306047.58999999997</v>
      </c>
      <c r="D85" s="334"/>
      <c r="E85" s="334"/>
      <c r="F85" s="334"/>
      <c r="G85" s="334">
        <v>258412.94</v>
      </c>
      <c r="H85" s="334">
        <v>2325.98</v>
      </c>
      <c r="I85" s="334"/>
      <c r="J85" s="334">
        <v>35491.39</v>
      </c>
      <c r="K85" s="334">
        <v>9817.279999999999</v>
      </c>
    </row>
    <row r="86" spans="1:11" ht="27" thickBot="1">
      <c r="A86" s="332" t="s">
        <v>421</v>
      </c>
      <c r="B86" s="333" t="s">
        <v>405</v>
      </c>
      <c r="C86" s="101">
        <f t="shared" si="2"/>
        <v>0</v>
      </c>
      <c r="D86" s="334"/>
      <c r="E86" s="334"/>
      <c r="F86" s="334"/>
      <c r="G86" s="334"/>
      <c r="H86" s="334"/>
      <c r="I86" s="334"/>
      <c r="J86" s="334"/>
      <c r="K86" s="334"/>
    </row>
    <row r="87" spans="1:11" ht="27" thickBot="1">
      <c r="A87" s="164" t="s">
        <v>292</v>
      </c>
      <c r="B87" s="163">
        <v>309</v>
      </c>
      <c r="C87" s="101">
        <f t="shared" si="2"/>
        <v>246292.89000000004</v>
      </c>
      <c r="D87" s="74"/>
      <c r="E87" s="74"/>
      <c r="F87" s="74"/>
      <c r="G87" s="74">
        <f>134007.57+60256.53+5167.92</f>
        <v>199432.02000000002</v>
      </c>
      <c r="H87" s="74">
        <f>140+1412.2</f>
        <v>1552.2</v>
      </c>
      <c r="I87" s="74"/>
      <c r="J87" s="74">
        <f>1820+6096.09+26205.8+1101.68+267.82</f>
        <v>35491.39</v>
      </c>
      <c r="K87" s="74">
        <f>971.04+786.72+5777.98+821.66+119.3+284.58+1056</f>
        <v>9817.279999999999</v>
      </c>
    </row>
    <row r="88" spans="1:11" ht="53.25" thickBot="1">
      <c r="A88" s="164" t="s">
        <v>293</v>
      </c>
      <c r="B88" s="163">
        <v>310</v>
      </c>
      <c r="C88" s="101">
        <f t="shared" si="2"/>
        <v>148316.4</v>
      </c>
      <c r="D88" s="74"/>
      <c r="E88" s="74"/>
      <c r="F88" s="74"/>
      <c r="G88" s="74">
        <f>133543.93+13823.27</f>
        <v>147367.19999999998</v>
      </c>
      <c r="H88" s="74">
        <f>949.2</f>
        <v>949.2</v>
      </c>
      <c r="I88" s="74"/>
      <c r="J88" s="74"/>
      <c r="K88" s="74"/>
    </row>
    <row r="89" spans="1:11" ht="66" thickBot="1">
      <c r="A89" s="332" t="s">
        <v>422</v>
      </c>
      <c r="B89" s="333" t="s">
        <v>407</v>
      </c>
      <c r="C89" s="101">
        <f t="shared" si="2"/>
        <v>148016.87999999998</v>
      </c>
      <c r="D89" s="334"/>
      <c r="E89" s="334"/>
      <c r="F89" s="334"/>
      <c r="G89" s="334">
        <f>133543.93+13823.27</f>
        <v>147367.19999999998</v>
      </c>
      <c r="H89" s="334">
        <f>649.68</f>
        <v>649.68</v>
      </c>
      <c r="I89" s="334"/>
      <c r="J89" s="334"/>
      <c r="K89" s="334"/>
    </row>
    <row r="90" spans="1:11" ht="66" thickBot="1">
      <c r="A90" s="332" t="s">
        <v>423</v>
      </c>
      <c r="B90" s="333" t="s">
        <v>409</v>
      </c>
      <c r="C90" s="101">
        <f t="shared" si="2"/>
        <v>299.52</v>
      </c>
      <c r="D90" s="334"/>
      <c r="E90" s="334"/>
      <c r="F90" s="334"/>
      <c r="G90" s="334"/>
      <c r="H90" s="334">
        <v>299.52</v>
      </c>
      <c r="I90" s="334"/>
      <c r="J90" s="334"/>
      <c r="K90" s="334"/>
    </row>
    <row r="91" spans="1:11" ht="39.75" thickBot="1">
      <c r="A91" s="164" t="s">
        <v>294</v>
      </c>
      <c r="B91" s="163">
        <v>311</v>
      </c>
      <c r="C91" s="101">
        <f t="shared" si="2"/>
        <v>0</v>
      </c>
      <c r="D91" s="74"/>
      <c r="E91" s="74"/>
      <c r="F91" s="74"/>
      <c r="G91" s="74"/>
      <c r="H91" s="74"/>
      <c r="I91" s="74"/>
      <c r="J91" s="74"/>
      <c r="K91" s="74"/>
    </row>
    <row r="92" spans="1:11" ht="39.75" thickBot="1">
      <c r="A92" s="164" t="s">
        <v>295</v>
      </c>
      <c r="B92" s="163">
        <v>312</v>
      </c>
      <c r="C92" s="101">
        <f t="shared" si="2"/>
        <v>0</v>
      </c>
      <c r="D92" s="74"/>
      <c r="E92" s="74"/>
      <c r="F92" s="74"/>
      <c r="G92" s="74"/>
      <c r="H92" s="74"/>
      <c r="I92" s="74"/>
      <c r="J92" s="74"/>
      <c r="K92" s="74"/>
    </row>
    <row r="93" spans="1:11" ht="39.75" thickBot="1">
      <c r="A93" s="164" t="s">
        <v>296</v>
      </c>
      <c r="B93" s="163">
        <v>313</v>
      </c>
      <c r="C93" s="101">
        <f t="shared" si="2"/>
        <v>243216.82000000004</v>
      </c>
      <c r="D93" s="74"/>
      <c r="E93" s="74"/>
      <c r="F93" s="74"/>
      <c r="G93" s="74">
        <f>134007.57+60256.53+5167.92</f>
        <v>199432.02000000002</v>
      </c>
      <c r="H93" s="74">
        <f>140+1412.2</f>
        <v>1552.2</v>
      </c>
      <c r="I93" s="74"/>
      <c r="J93" s="74">
        <v>35586.31</v>
      </c>
      <c r="K93" s="74">
        <v>6646.29</v>
      </c>
    </row>
    <row r="94" spans="1:11" ht="14.25">
      <c r="A94" s="165" t="s">
        <v>275</v>
      </c>
      <c r="B94" s="469">
        <v>314</v>
      </c>
      <c r="C94" s="460"/>
      <c r="D94" s="458"/>
      <c r="E94" s="458"/>
      <c r="F94" s="458"/>
      <c r="G94" s="458"/>
      <c r="H94" s="458"/>
      <c r="I94" s="458"/>
      <c r="J94" s="458"/>
      <c r="K94" s="458"/>
    </row>
    <row r="95" spans="1:11" ht="15" thickBot="1">
      <c r="A95" s="166" t="s">
        <v>44</v>
      </c>
      <c r="B95" s="471"/>
      <c r="C95" s="461"/>
      <c r="D95" s="459"/>
      <c r="E95" s="459"/>
      <c r="F95" s="459"/>
      <c r="G95" s="459"/>
      <c r="H95" s="459"/>
      <c r="I95" s="459"/>
      <c r="J95" s="459"/>
      <c r="K95" s="459"/>
    </row>
    <row r="96" spans="1:11" ht="15" thickBot="1">
      <c r="A96" s="164" t="s">
        <v>88</v>
      </c>
      <c r="B96" s="163">
        <v>315</v>
      </c>
      <c r="C96" s="101">
        <f t="shared" si="2"/>
        <v>0</v>
      </c>
      <c r="D96" s="74"/>
      <c r="E96" s="74"/>
      <c r="F96" s="74"/>
      <c r="G96" s="74"/>
      <c r="H96" s="74"/>
      <c r="I96" s="74"/>
      <c r="J96" s="74"/>
      <c r="K96" s="74"/>
    </row>
    <row r="97" spans="1:11" ht="27" thickBot="1">
      <c r="A97" s="164" t="s">
        <v>297</v>
      </c>
      <c r="B97" s="163">
        <v>321</v>
      </c>
      <c r="C97" s="101">
        <f t="shared" si="2"/>
        <v>0</v>
      </c>
      <c r="D97" s="74"/>
      <c r="E97" s="74"/>
      <c r="F97" s="74"/>
      <c r="G97" s="74"/>
      <c r="H97" s="74"/>
      <c r="I97" s="74"/>
      <c r="J97" s="74"/>
      <c r="K97" s="74"/>
    </row>
    <row r="98" spans="1:11" ht="27" thickBot="1">
      <c r="A98" s="164" t="s">
        <v>298</v>
      </c>
      <c r="B98" s="163">
        <v>322</v>
      </c>
      <c r="C98" s="101">
        <f t="shared" si="2"/>
        <v>0</v>
      </c>
      <c r="D98" s="74"/>
      <c r="E98" s="74"/>
      <c r="F98" s="74"/>
      <c r="G98" s="74"/>
      <c r="H98" s="74"/>
      <c r="I98" s="74"/>
      <c r="J98" s="74"/>
      <c r="K98" s="74"/>
    </row>
    <row r="99" spans="1:11" ht="14.25">
      <c r="A99" s="165" t="s">
        <v>48</v>
      </c>
      <c r="B99" s="469">
        <v>323</v>
      </c>
      <c r="C99" s="460"/>
      <c r="D99" s="458"/>
      <c r="E99" s="458"/>
      <c r="F99" s="458"/>
      <c r="G99" s="458"/>
      <c r="H99" s="458"/>
      <c r="I99" s="458"/>
      <c r="J99" s="458"/>
      <c r="K99" s="458"/>
    </row>
    <row r="100" spans="1:11" ht="15" thickBot="1">
      <c r="A100" s="166" t="s">
        <v>49</v>
      </c>
      <c r="B100" s="471"/>
      <c r="C100" s="461"/>
      <c r="D100" s="459"/>
      <c r="E100" s="459"/>
      <c r="F100" s="459"/>
      <c r="G100" s="459"/>
      <c r="H100" s="459"/>
      <c r="I100" s="459"/>
      <c r="J100" s="459"/>
      <c r="K100" s="459"/>
    </row>
    <row r="101" spans="1:11" ht="27" thickBot="1">
      <c r="A101" s="166" t="s">
        <v>50</v>
      </c>
      <c r="B101" s="163">
        <v>324</v>
      </c>
      <c r="C101" s="101">
        <f t="shared" si="2"/>
        <v>0</v>
      </c>
      <c r="D101" s="74"/>
      <c r="E101" s="74"/>
      <c r="F101" s="74"/>
      <c r="G101" s="74"/>
      <c r="H101" s="74"/>
      <c r="I101" s="74"/>
      <c r="J101" s="74"/>
      <c r="K101" s="74"/>
    </row>
    <row r="102" spans="1:11" ht="39.75" thickBot="1">
      <c r="A102" s="166" t="s">
        <v>51</v>
      </c>
      <c r="B102" s="163">
        <v>325</v>
      </c>
      <c r="C102" s="101">
        <f t="shared" si="2"/>
        <v>0</v>
      </c>
      <c r="D102" s="74"/>
      <c r="E102" s="74"/>
      <c r="F102" s="74"/>
      <c r="G102" s="74"/>
      <c r="H102" s="74"/>
      <c r="I102" s="74"/>
      <c r="J102" s="74"/>
      <c r="K102" s="74"/>
    </row>
    <row r="103" spans="1:11" ht="15" thickBot="1">
      <c r="A103" s="164" t="s">
        <v>52</v>
      </c>
      <c r="B103" s="163">
        <v>326</v>
      </c>
      <c r="C103" s="101">
        <f t="shared" si="2"/>
        <v>0</v>
      </c>
      <c r="D103" s="74"/>
      <c r="E103" s="74"/>
      <c r="F103" s="74"/>
      <c r="G103" s="74"/>
      <c r="H103" s="74"/>
      <c r="I103" s="74"/>
      <c r="J103" s="74"/>
      <c r="K103" s="74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164" t="s">
        <v>301</v>
      </c>
      <c r="B106" s="163" t="s">
        <v>232</v>
      </c>
      <c r="C106" s="101">
        <f>SUM(D106:K106)</f>
        <v>35</v>
      </c>
      <c r="D106" s="74"/>
      <c r="E106" s="74"/>
      <c r="F106" s="74"/>
      <c r="G106" s="74">
        <f>22+1+6</f>
        <v>29</v>
      </c>
      <c r="H106" s="74">
        <v>6</v>
      </c>
      <c r="I106" s="74"/>
      <c r="J106" s="163"/>
      <c r="K106" s="163"/>
    </row>
    <row r="107" spans="1:11" ht="79.5" thickBot="1">
      <c r="A107" s="164" t="s">
        <v>302</v>
      </c>
      <c r="B107" s="163" t="s">
        <v>233</v>
      </c>
      <c r="C107" s="101">
        <f>SUM(D107:K107)</f>
        <v>5</v>
      </c>
      <c r="D107" s="74"/>
      <c r="E107" s="74"/>
      <c r="F107" s="74"/>
      <c r="G107" s="74">
        <v>2</v>
      </c>
      <c r="H107" s="74">
        <v>3</v>
      </c>
      <c r="I107" s="74"/>
      <c r="J107" s="163"/>
      <c r="K107" s="163"/>
    </row>
    <row r="108" spans="1:11" ht="53.25" thickBot="1">
      <c r="A108" s="164" t="s">
        <v>303</v>
      </c>
      <c r="B108" s="163" t="s">
        <v>234</v>
      </c>
      <c r="C108" s="101">
        <f>SUM(D108:K108)</f>
        <v>9</v>
      </c>
      <c r="D108" s="74"/>
      <c r="E108" s="74"/>
      <c r="F108" s="74"/>
      <c r="G108" s="74">
        <v>3</v>
      </c>
      <c r="H108" s="74">
        <v>6</v>
      </c>
      <c r="I108" s="74"/>
      <c r="J108" s="163"/>
      <c r="K108" s="163"/>
    </row>
    <row r="109" spans="1:11" ht="93" thickBot="1">
      <c r="A109" s="164" t="s">
        <v>304</v>
      </c>
      <c r="B109" s="163" t="s">
        <v>235</v>
      </c>
      <c r="C109" s="101">
        <f>SUM(D109:K109)</f>
        <v>5</v>
      </c>
      <c r="D109" s="74"/>
      <c r="E109" s="74"/>
      <c r="F109" s="74"/>
      <c r="G109" s="74">
        <v>2</v>
      </c>
      <c r="H109" s="74">
        <v>3</v>
      </c>
      <c r="I109" s="74"/>
      <c r="J109" s="163"/>
      <c r="K109" s="163"/>
    </row>
    <row r="110" spans="1:11" ht="15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164" t="s">
        <v>306</v>
      </c>
      <c r="B111" s="163" t="s">
        <v>236</v>
      </c>
      <c r="C111" s="101">
        <f>SUM(D111:K111)</f>
        <v>14</v>
      </c>
      <c r="D111" s="74"/>
      <c r="E111" s="74"/>
      <c r="F111" s="74"/>
      <c r="G111" s="74">
        <v>4</v>
      </c>
      <c r="H111" s="74">
        <v>10</v>
      </c>
      <c r="I111" s="74"/>
      <c r="J111" s="163"/>
      <c r="K111" s="163"/>
    </row>
    <row r="112" spans="1:11" ht="39.75" thickBot="1">
      <c r="A112" s="164" t="s">
        <v>99</v>
      </c>
      <c r="B112" s="163" t="s">
        <v>237</v>
      </c>
      <c r="C112" s="101">
        <f>SUM(D112:K112)</f>
        <v>1</v>
      </c>
      <c r="D112" s="74"/>
      <c r="E112" s="74"/>
      <c r="F112" s="74"/>
      <c r="G112" s="74"/>
      <c r="H112" s="74">
        <v>1</v>
      </c>
      <c r="I112" s="74"/>
      <c r="J112" s="163"/>
      <c r="K112" s="163"/>
    </row>
    <row r="113" spans="1:11" ht="53.25" thickBot="1">
      <c r="A113" s="164" t="s">
        <v>307</v>
      </c>
      <c r="B113" s="163" t="s">
        <v>238</v>
      </c>
      <c r="C113" s="101">
        <f>SUM(D113:K113)</f>
        <v>0</v>
      </c>
      <c r="D113" s="74"/>
      <c r="E113" s="74"/>
      <c r="F113" s="74"/>
      <c r="G113" s="74"/>
      <c r="H113" s="74"/>
      <c r="I113" s="74"/>
      <c r="J113" s="163"/>
      <c r="K113" s="163"/>
    </row>
    <row r="114" spans="1:11" ht="14.25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164" t="s">
        <v>103</v>
      </c>
      <c r="B116" s="163" t="s">
        <v>239</v>
      </c>
      <c r="C116" s="74">
        <v>214655.18</v>
      </c>
      <c r="D116" s="163"/>
      <c r="E116" s="163"/>
      <c r="F116" s="163"/>
      <c r="G116" s="163"/>
      <c r="H116" s="163"/>
      <c r="I116" s="163"/>
      <c r="J116" s="163"/>
      <c r="K116" s="163"/>
    </row>
    <row r="117" spans="1:11" ht="43.5" thickBot="1">
      <c r="A117" s="75" t="s">
        <v>104</v>
      </c>
      <c r="B117" s="163" t="s">
        <v>240</v>
      </c>
      <c r="C117" s="74"/>
      <c r="D117" s="163"/>
      <c r="E117" s="163"/>
      <c r="F117" s="163"/>
      <c r="G117" s="163"/>
      <c r="H117" s="163"/>
      <c r="I117" s="163"/>
      <c r="J117" s="163"/>
      <c r="K117" s="163"/>
    </row>
    <row r="118" spans="1:11" ht="53.25" thickBot="1">
      <c r="A118" s="164" t="s">
        <v>310</v>
      </c>
      <c r="B118" s="163" t="s">
        <v>241</v>
      </c>
      <c r="C118" s="101">
        <f aca="true" t="shared" si="3" ref="C118:C124">SUM(D118:K118)</f>
        <v>121004.02999999998</v>
      </c>
      <c r="D118" s="74"/>
      <c r="E118" s="74"/>
      <c r="F118" s="74"/>
      <c r="G118" s="74">
        <f>46483.71+67727.12+5220.12</f>
        <v>119430.94999999998</v>
      </c>
      <c r="H118" s="380">
        <f>236.58+313.78+171+235+470+146.72</f>
        <v>1573.0800000000002</v>
      </c>
      <c r="I118" s="74"/>
      <c r="J118" s="163"/>
      <c r="K118" s="163"/>
    </row>
    <row r="119" spans="1:11" ht="66" thickBot="1">
      <c r="A119" s="164" t="s">
        <v>311</v>
      </c>
      <c r="B119" s="163" t="s">
        <v>242</v>
      </c>
      <c r="C119" s="101">
        <f t="shared" si="3"/>
        <v>64565.020000000004</v>
      </c>
      <c r="D119" s="74"/>
      <c r="E119" s="74"/>
      <c r="F119" s="74"/>
      <c r="G119" s="74">
        <f>46483.71+17449.81</f>
        <v>63933.520000000004</v>
      </c>
      <c r="H119" s="380">
        <f>313.78+171+146.72</f>
        <v>631.5</v>
      </c>
      <c r="I119" s="74"/>
      <c r="J119" s="163"/>
      <c r="K119" s="163"/>
    </row>
    <row r="120" spans="1:11" ht="53.25" thickBot="1">
      <c r="A120" s="164" t="s">
        <v>312</v>
      </c>
      <c r="B120" s="163" t="s">
        <v>243</v>
      </c>
      <c r="C120" s="101">
        <f t="shared" si="3"/>
        <v>61700.229999999996</v>
      </c>
      <c r="D120" s="74"/>
      <c r="E120" s="74"/>
      <c r="F120" s="74"/>
      <c r="G120" s="74">
        <f>387.95+55223.08+5167.92</f>
        <v>60778.95</v>
      </c>
      <c r="H120" s="380">
        <f>110+313.78+99.5+89+168+141</f>
        <v>921.28</v>
      </c>
      <c r="I120" s="74"/>
      <c r="J120" s="163"/>
      <c r="K120" s="163"/>
    </row>
    <row r="121" spans="1:11" ht="14.25">
      <c r="A121" s="167" t="s">
        <v>313</v>
      </c>
      <c r="B121" s="469" t="s">
        <v>244</v>
      </c>
      <c r="C121" s="460"/>
      <c r="D121" s="458"/>
      <c r="E121" s="458"/>
      <c r="F121" s="458"/>
      <c r="G121" s="458">
        <v>60778.95</v>
      </c>
      <c r="H121" s="458">
        <v>921.28</v>
      </c>
      <c r="I121" s="458"/>
      <c r="J121" s="469"/>
      <c r="K121" s="469"/>
    </row>
    <row r="122" spans="1:11" ht="15" thickBot="1">
      <c r="A122" s="164" t="s">
        <v>109</v>
      </c>
      <c r="B122" s="471"/>
      <c r="C122" s="461"/>
      <c r="D122" s="459"/>
      <c r="E122" s="459"/>
      <c r="F122" s="459"/>
      <c r="G122" s="459"/>
      <c r="H122" s="459"/>
      <c r="I122" s="459"/>
      <c r="J122" s="471"/>
      <c r="K122" s="471"/>
    </row>
    <row r="123" spans="1:11" ht="27" thickBot="1">
      <c r="A123" s="166" t="s">
        <v>110</v>
      </c>
      <c r="B123" s="163" t="s">
        <v>245</v>
      </c>
      <c r="C123" s="101">
        <f t="shared" si="3"/>
        <v>0</v>
      </c>
      <c r="D123" s="74"/>
      <c r="E123" s="74"/>
      <c r="F123" s="74"/>
      <c r="G123" s="74"/>
      <c r="H123" s="74"/>
      <c r="I123" s="74"/>
      <c r="J123" s="163"/>
      <c r="K123" s="163"/>
    </row>
    <row r="124" spans="1:11" ht="79.5" thickBot="1">
      <c r="A124" s="164" t="s">
        <v>314</v>
      </c>
      <c r="B124" s="163" t="s">
        <v>246</v>
      </c>
      <c r="C124" s="101">
        <f t="shared" si="3"/>
        <v>9732.050000000001</v>
      </c>
      <c r="D124" s="74"/>
      <c r="E124" s="74"/>
      <c r="F124" s="74"/>
      <c r="G124" s="74">
        <f>387.95+8789.82</f>
        <v>9177.77</v>
      </c>
      <c r="H124" s="380">
        <f>313.78+99.5+141</f>
        <v>554.28</v>
      </c>
      <c r="I124" s="74"/>
      <c r="J124" s="163"/>
      <c r="K124" s="163"/>
    </row>
    <row r="125" spans="1:11" ht="79.5" thickBot="1">
      <c r="A125" s="166" t="s">
        <v>315</v>
      </c>
      <c r="B125" s="113" t="s">
        <v>247</v>
      </c>
      <c r="C125" s="113"/>
      <c r="D125" s="113"/>
      <c r="E125" s="113"/>
      <c r="F125" s="113"/>
      <c r="G125" s="163"/>
      <c r="H125" s="113"/>
      <c r="I125" s="113"/>
      <c r="J125" s="113"/>
      <c r="K125" s="113"/>
    </row>
    <row r="126" ht="15">
      <c r="A126" s="76"/>
    </row>
    <row r="127" spans="1:5" ht="16.5" customHeight="1" thickBot="1">
      <c r="A127" s="598" t="s">
        <v>113</v>
      </c>
      <c r="B127" s="68"/>
      <c r="C127" s="102"/>
      <c r="D127" s="68"/>
      <c r="E127" s="102"/>
    </row>
    <row r="128" spans="1:5" ht="48" thickBot="1">
      <c r="A128" s="598"/>
      <c r="B128" s="68"/>
      <c r="C128" s="103" t="s">
        <v>228</v>
      </c>
      <c r="D128" s="68"/>
      <c r="E128" s="103" t="s">
        <v>229</v>
      </c>
    </row>
    <row r="129" spans="1:5" ht="26.25">
      <c r="A129" s="68"/>
      <c r="B129" s="85"/>
      <c r="C129" s="85" t="s">
        <v>114</v>
      </c>
      <c r="D129" s="85"/>
      <c r="E129" s="85" t="s">
        <v>115</v>
      </c>
    </row>
    <row r="130" spans="1:5" ht="15">
      <c r="A130" s="68"/>
      <c r="B130" s="85"/>
      <c r="C130" s="85"/>
      <c r="D130" s="85"/>
      <c r="E130" s="85"/>
    </row>
    <row r="131" spans="1:5" ht="15.75" thickBot="1">
      <c r="A131" s="68"/>
      <c r="B131" s="85"/>
      <c r="C131" s="85"/>
      <c r="D131" s="85"/>
      <c r="E131" s="100"/>
    </row>
    <row r="132" spans="1:5" ht="15">
      <c r="A132" s="68"/>
      <c r="B132" s="85"/>
      <c r="C132" s="85"/>
      <c r="D132" s="85"/>
      <c r="E132" s="85" t="s">
        <v>116</v>
      </c>
    </row>
    <row r="133" ht="15">
      <c r="A133" s="76"/>
    </row>
    <row r="134" ht="15">
      <c r="A134" s="66" t="s">
        <v>230</v>
      </c>
    </row>
    <row r="135" ht="15">
      <c r="A135" s="66" t="s">
        <v>231</v>
      </c>
    </row>
    <row r="136" ht="30.75">
      <c r="A136" s="66" t="s">
        <v>205</v>
      </c>
    </row>
    <row r="138" ht="15">
      <c r="A138" s="76"/>
    </row>
  </sheetData>
  <sheetProtection/>
  <mergeCells count="100"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A105:K105"/>
    <mergeCell ref="A104:K104"/>
    <mergeCell ref="J121:J122"/>
    <mergeCell ref="K121:K122"/>
    <mergeCell ref="C121:C122"/>
    <mergeCell ref="H94:H95"/>
    <mergeCell ref="I94:I95"/>
    <mergeCell ref="J94:J95"/>
    <mergeCell ref="K94:K95"/>
    <mergeCell ref="B99:B100"/>
    <mergeCell ref="E94:E95"/>
    <mergeCell ref="F94:F95"/>
    <mergeCell ref="G94:G95"/>
    <mergeCell ref="J99:J100"/>
    <mergeCell ref="K99:K100"/>
    <mergeCell ref="J66:J67"/>
    <mergeCell ref="K66:K67"/>
    <mergeCell ref="A72:K72"/>
    <mergeCell ref="A73:K73"/>
    <mergeCell ref="D99:D100"/>
    <mergeCell ref="E99:E100"/>
    <mergeCell ref="F99:F100"/>
    <mergeCell ref="G99:G100"/>
    <mergeCell ref="B94:B95"/>
    <mergeCell ref="D94:D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0" zoomScaleNormal="70" zoomScaleSheetLayoutView="70" zoomScalePageLayoutView="0" workbookViewId="0" topLeftCell="A51">
      <selection activeCell="A87" sqref="A87:K8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226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227"/>
    </row>
    <row r="11" spans="1:2" ht="15">
      <c r="A11" s="224" t="s">
        <v>8</v>
      </c>
      <c r="B11" s="224"/>
    </row>
    <row r="12" spans="1:11" ht="62.25">
      <c r="A12" s="224" t="s">
        <v>9</v>
      </c>
      <c r="B12" s="555" t="s">
        <v>433</v>
      </c>
      <c r="C12" s="555"/>
      <c r="D12" s="555"/>
      <c r="E12" s="555"/>
      <c r="F12" s="555"/>
      <c r="G12" s="555"/>
      <c r="H12" s="555"/>
      <c r="I12" s="555"/>
      <c r="J12" s="555"/>
      <c r="K12" s="63"/>
    </row>
    <row r="13" spans="1:11" ht="15">
      <c r="A13" s="224"/>
      <c r="B13" s="556" t="s">
        <v>424</v>
      </c>
      <c r="C13" s="556"/>
      <c r="D13" s="556"/>
      <c r="E13" s="556"/>
      <c r="F13" s="556"/>
      <c r="G13" s="556"/>
      <c r="H13" s="556"/>
      <c r="I13" s="556"/>
      <c r="J13" s="556"/>
      <c r="K13" s="63"/>
    </row>
    <row r="14" spans="1:11" ht="15">
      <c r="A14" s="224" t="s">
        <v>10</v>
      </c>
      <c r="B14" s="555"/>
      <c r="C14" s="555"/>
      <c r="D14" s="555"/>
      <c r="E14" s="555"/>
      <c r="F14" s="555"/>
      <c r="G14" s="555"/>
      <c r="H14" s="555"/>
      <c r="I14" s="555"/>
      <c r="J14" s="555"/>
      <c r="K14" s="63"/>
    </row>
    <row r="15" spans="1:11" ht="15">
      <c r="A15" s="227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228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258" t="s">
        <v>22</v>
      </c>
      <c r="E19" s="258" t="s">
        <v>23</v>
      </c>
      <c r="F19" s="258" t="s">
        <v>260</v>
      </c>
      <c r="G19" s="503"/>
      <c r="H19" s="503"/>
      <c r="I19" s="503"/>
      <c r="J19" s="258" t="s">
        <v>261</v>
      </c>
      <c r="K19" s="258" t="s">
        <v>26</v>
      </c>
    </row>
    <row r="20" spans="1:11" ht="15" thickBot="1">
      <c r="A20" s="225">
        <v>1</v>
      </c>
      <c r="B20" s="258">
        <v>2</v>
      </c>
      <c r="C20" s="258">
        <v>3</v>
      </c>
      <c r="D20" s="258">
        <v>4</v>
      </c>
      <c r="E20" s="258">
        <v>5</v>
      </c>
      <c r="F20" s="258">
        <v>6</v>
      </c>
      <c r="G20" s="258">
        <v>7</v>
      </c>
      <c r="H20" s="258">
        <v>8</v>
      </c>
      <c r="I20" s="258">
        <v>9</v>
      </c>
      <c r="J20" s="258">
        <v>10</v>
      </c>
      <c r="K20" s="25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418">
        <f>SUM(D23:K23)</f>
        <v>1668</v>
      </c>
      <c r="D23" s="419"/>
      <c r="E23" s="418"/>
      <c r="F23" s="419"/>
      <c r="G23" s="420">
        <v>60</v>
      </c>
      <c r="H23" s="418">
        <v>7</v>
      </c>
      <c r="I23" s="419"/>
      <c r="J23" s="418">
        <v>174</v>
      </c>
      <c r="K23" s="421">
        <v>1427</v>
      </c>
      <c r="L23" s="40">
        <f>SUM(D23:I23)</f>
        <v>67</v>
      </c>
    </row>
    <row r="24" spans="1:11" ht="39.75" thickBot="1">
      <c r="A24" s="299" t="s">
        <v>263</v>
      </c>
      <c r="B24" s="298">
        <v>102</v>
      </c>
      <c r="C24" s="336">
        <f aca="true" t="shared" si="0" ref="C24:C54">SUM(D24:K24)</f>
        <v>0</v>
      </c>
      <c r="D24" s="339"/>
      <c r="E24" s="340"/>
      <c r="F24" s="339"/>
      <c r="G24" s="341"/>
      <c r="H24" s="340"/>
      <c r="I24" s="339"/>
      <c r="J24" s="340"/>
      <c r="K24" s="342"/>
    </row>
    <row r="25" spans="1:11" ht="39.75" thickBot="1">
      <c r="A25" s="299" t="s">
        <v>264</v>
      </c>
      <c r="B25" s="298">
        <v>103</v>
      </c>
      <c r="C25" s="418">
        <f t="shared" si="0"/>
        <v>17</v>
      </c>
      <c r="D25" s="419"/>
      <c r="E25" s="418"/>
      <c r="F25" s="419"/>
      <c r="G25" s="420">
        <v>16</v>
      </c>
      <c r="H25" s="418">
        <v>1</v>
      </c>
      <c r="I25" s="419"/>
      <c r="J25" s="418"/>
      <c r="K25" s="421"/>
    </row>
    <row r="26" spans="1:11" ht="53.25" thickBot="1">
      <c r="A26" s="306" t="s">
        <v>410</v>
      </c>
      <c r="B26" s="307" t="s">
        <v>383</v>
      </c>
      <c r="C26" s="336">
        <f t="shared" si="0"/>
        <v>7</v>
      </c>
      <c r="D26" s="335"/>
      <c r="E26" s="336"/>
      <c r="F26" s="335"/>
      <c r="G26" s="337">
        <v>6</v>
      </c>
      <c r="H26" s="336">
        <v>1</v>
      </c>
      <c r="I26" s="335"/>
      <c r="J26" s="336"/>
      <c r="K26" s="338"/>
    </row>
    <row r="27" spans="1:11" ht="53.25" thickBot="1">
      <c r="A27" s="306" t="s">
        <v>411</v>
      </c>
      <c r="B27" s="307" t="s">
        <v>385</v>
      </c>
      <c r="C27" s="336">
        <f t="shared" si="0"/>
        <v>8</v>
      </c>
      <c r="D27" s="335"/>
      <c r="E27" s="336"/>
      <c r="F27" s="335"/>
      <c r="G27" s="337">
        <v>8</v>
      </c>
      <c r="H27" s="336"/>
      <c r="I27" s="335"/>
      <c r="J27" s="336"/>
      <c r="K27" s="338"/>
    </row>
    <row r="28" spans="1:12" ht="53.25" thickBot="1">
      <c r="A28" s="299" t="s">
        <v>265</v>
      </c>
      <c r="B28" s="298">
        <v>104</v>
      </c>
      <c r="C28" s="418">
        <f t="shared" si="0"/>
        <v>2</v>
      </c>
      <c r="D28" s="422"/>
      <c r="E28" s="423"/>
      <c r="F28" s="422"/>
      <c r="G28" s="424">
        <v>2</v>
      </c>
      <c r="H28" s="423"/>
      <c r="I28" s="422"/>
      <c r="J28" s="423"/>
      <c r="K28" s="425"/>
      <c r="L28" s="403"/>
    </row>
    <row r="29" spans="1:11" ht="66" thickBot="1">
      <c r="A29" s="306" t="s">
        <v>412</v>
      </c>
      <c r="B29" s="307" t="s">
        <v>387</v>
      </c>
      <c r="C29" s="336">
        <f t="shared" si="0"/>
        <v>1</v>
      </c>
      <c r="D29" s="335"/>
      <c r="E29" s="336"/>
      <c r="F29" s="335"/>
      <c r="G29" s="337">
        <v>1</v>
      </c>
      <c r="H29" s="336"/>
      <c r="I29" s="335"/>
      <c r="J29" s="336"/>
      <c r="K29" s="338"/>
    </row>
    <row r="30" spans="1:11" ht="79.5" thickBot="1">
      <c r="A30" s="309" t="s">
        <v>413</v>
      </c>
      <c r="B30" s="310">
        <v>105</v>
      </c>
      <c r="C30" s="336">
        <f t="shared" si="0"/>
        <v>1</v>
      </c>
      <c r="D30" s="335"/>
      <c r="E30" s="336"/>
      <c r="F30" s="335"/>
      <c r="G30" s="337">
        <v>1</v>
      </c>
      <c r="H30" s="336"/>
      <c r="I30" s="335"/>
      <c r="J30" s="336"/>
      <c r="K30" s="338"/>
    </row>
    <row r="31" spans="1:11" ht="53.25" customHeight="1" thickBot="1">
      <c r="A31" s="299" t="s">
        <v>34</v>
      </c>
      <c r="B31" s="298">
        <v>106</v>
      </c>
      <c r="C31" s="336">
        <f t="shared" si="0"/>
        <v>0</v>
      </c>
      <c r="D31" s="339"/>
      <c r="E31" s="340"/>
      <c r="F31" s="339"/>
      <c r="G31" s="341"/>
      <c r="H31" s="340"/>
      <c r="I31" s="339"/>
      <c r="J31" s="340"/>
      <c r="K31" s="342"/>
    </row>
    <row r="32" spans="1:11" ht="27" thickBot="1">
      <c r="A32" s="299" t="s">
        <v>267</v>
      </c>
      <c r="B32" s="298">
        <v>107</v>
      </c>
      <c r="C32" s="336">
        <f t="shared" si="0"/>
        <v>1</v>
      </c>
      <c r="D32" s="335"/>
      <c r="E32" s="336"/>
      <c r="F32" s="335"/>
      <c r="G32" s="337">
        <v>1</v>
      </c>
      <c r="H32" s="336"/>
      <c r="I32" s="335"/>
      <c r="J32" s="336"/>
      <c r="K32" s="338"/>
    </row>
    <row r="33" spans="1:11" ht="27" thickBot="1">
      <c r="A33" s="299" t="s">
        <v>268</v>
      </c>
      <c r="B33" s="298">
        <v>108</v>
      </c>
      <c r="C33" s="336">
        <f t="shared" si="0"/>
        <v>0</v>
      </c>
      <c r="D33" s="339"/>
      <c r="E33" s="340"/>
      <c r="F33" s="339"/>
      <c r="G33" s="341"/>
      <c r="H33" s="340"/>
      <c r="I33" s="339"/>
      <c r="J33" s="340"/>
      <c r="K33" s="342"/>
    </row>
    <row r="34" spans="1:11" ht="39.75" thickBot="1">
      <c r="A34" s="299" t="s">
        <v>269</v>
      </c>
      <c r="B34" s="298">
        <v>109</v>
      </c>
      <c r="C34" s="336">
        <f t="shared" si="0"/>
        <v>0</v>
      </c>
      <c r="D34" s="335"/>
      <c r="E34" s="336"/>
      <c r="F34" s="335"/>
      <c r="G34" s="337"/>
      <c r="H34" s="336"/>
      <c r="I34" s="335"/>
      <c r="J34" s="336"/>
      <c r="K34" s="338"/>
    </row>
    <row r="35" spans="1:11" ht="53.25" thickBot="1">
      <c r="A35" s="312" t="s">
        <v>388</v>
      </c>
      <c r="B35" s="307" t="s">
        <v>389</v>
      </c>
      <c r="C35" s="336">
        <f t="shared" si="0"/>
        <v>1654</v>
      </c>
      <c r="D35" s="335"/>
      <c r="E35" s="336"/>
      <c r="F35" s="335"/>
      <c r="G35" s="337">
        <v>46</v>
      </c>
      <c r="H35" s="336">
        <v>7</v>
      </c>
      <c r="I35" s="335"/>
      <c r="J35" s="336">
        <v>174</v>
      </c>
      <c r="K35" s="338">
        <v>1427</v>
      </c>
    </row>
    <row r="36" spans="1:11" ht="53.25" thickBot="1">
      <c r="A36" s="312" t="s">
        <v>390</v>
      </c>
      <c r="B36" s="307" t="s">
        <v>391</v>
      </c>
      <c r="C36" s="336">
        <f t="shared" si="0"/>
        <v>0</v>
      </c>
      <c r="D36" s="335"/>
      <c r="E36" s="336"/>
      <c r="F36" s="335"/>
      <c r="G36" s="337"/>
      <c r="H36" s="336"/>
      <c r="I36" s="335"/>
      <c r="J36" s="336"/>
      <c r="K36" s="338"/>
    </row>
    <row r="37" spans="1:11" ht="27" thickBot="1">
      <c r="A37" s="299" t="s">
        <v>270</v>
      </c>
      <c r="B37" s="298">
        <v>110</v>
      </c>
      <c r="C37" s="418">
        <f t="shared" si="0"/>
        <v>1666</v>
      </c>
      <c r="D37" s="422"/>
      <c r="E37" s="423"/>
      <c r="F37" s="422"/>
      <c r="G37" s="424">
        <v>58</v>
      </c>
      <c r="H37" s="423">
        <v>7</v>
      </c>
      <c r="I37" s="422"/>
      <c r="J37" s="423">
        <v>174</v>
      </c>
      <c r="K37" s="425">
        <v>1427</v>
      </c>
    </row>
    <row r="38" spans="1:11" ht="53.25" thickBot="1">
      <c r="A38" s="299" t="s">
        <v>271</v>
      </c>
      <c r="B38" s="298">
        <v>111</v>
      </c>
      <c r="C38" s="418">
        <f t="shared" si="0"/>
        <v>15</v>
      </c>
      <c r="D38" s="419"/>
      <c r="E38" s="418"/>
      <c r="F38" s="419"/>
      <c r="G38" s="420">
        <v>14</v>
      </c>
      <c r="H38" s="418">
        <v>1</v>
      </c>
      <c r="I38" s="419"/>
      <c r="J38" s="418"/>
      <c r="K38" s="421"/>
    </row>
    <row r="39" spans="1:11" ht="66" thickBot="1">
      <c r="A39" s="306" t="s">
        <v>414</v>
      </c>
      <c r="B39" s="307" t="s">
        <v>393</v>
      </c>
      <c r="C39" s="336">
        <f t="shared" si="0"/>
        <v>7</v>
      </c>
      <c r="D39" s="335"/>
      <c r="E39" s="336"/>
      <c r="F39" s="335"/>
      <c r="G39" s="337">
        <v>6</v>
      </c>
      <c r="H39" s="336">
        <v>1</v>
      </c>
      <c r="I39" s="335"/>
      <c r="J39" s="336"/>
      <c r="K39" s="338"/>
    </row>
    <row r="40" spans="1:11" ht="66" thickBot="1">
      <c r="A40" s="306" t="s">
        <v>415</v>
      </c>
      <c r="B40" s="307" t="s">
        <v>395</v>
      </c>
      <c r="C40" s="336">
        <f t="shared" si="0"/>
        <v>8</v>
      </c>
      <c r="D40" s="335"/>
      <c r="E40" s="336"/>
      <c r="F40" s="335"/>
      <c r="G40" s="337">
        <v>8</v>
      </c>
      <c r="H40" s="336"/>
      <c r="I40" s="335"/>
      <c r="J40" s="336"/>
      <c r="K40" s="338"/>
    </row>
    <row r="41" spans="1:11" ht="39.75" thickBot="1">
      <c r="A41" s="299" t="s">
        <v>272</v>
      </c>
      <c r="B41" s="298">
        <v>112</v>
      </c>
      <c r="C41" s="336">
        <f t="shared" si="0"/>
        <v>15</v>
      </c>
      <c r="D41" s="339"/>
      <c r="E41" s="340"/>
      <c r="F41" s="339"/>
      <c r="G41" s="341">
        <v>15</v>
      </c>
      <c r="H41" s="340"/>
      <c r="I41" s="339"/>
      <c r="J41" s="340"/>
      <c r="K41" s="342"/>
    </row>
    <row r="42" spans="1:11" ht="39.75" thickBot="1">
      <c r="A42" s="299" t="s">
        <v>273</v>
      </c>
      <c r="B42" s="298">
        <v>113</v>
      </c>
      <c r="C42" s="336">
        <f t="shared" si="0"/>
        <v>0</v>
      </c>
      <c r="D42" s="335"/>
      <c r="E42" s="336"/>
      <c r="F42" s="335"/>
      <c r="G42" s="337"/>
      <c r="H42" s="336"/>
      <c r="I42" s="335"/>
      <c r="J42" s="336"/>
      <c r="K42" s="338"/>
    </row>
    <row r="43" spans="1:11" ht="39.75" thickBot="1">
      <c r="A43" s="299" t="s">
        <v>274</v>
      </c>
      <c r="B43" s="298">
        <v>114</v>
      </c>
      <c r="C43" s="336">
        <f t="shared" si="0"/>
        <v>1666</v>
      </c>
      <c r="D43" s="339"/>
      <c r="E43" s="340"/>
      <c r="F43" s="339"/>
      <c r="G43" s="341">
        <v>58</v>
      </c>
      <c r="H43" s="340">
        <v>7</v>
      </c>
      <c r="I43" s="339"/>
      <c r="J43" s="340">
        <v>174</v>
      </c>
      <c r="K43" s="342">
        <v>1427</v>
      </c>
    </row>
    <row r="44" spans="1:11" ht="14.25">
      <c r="A44" s="301" t="s">
        <v>275</v>
      </c>
      <c r="B44" s="502">
        <v>115</v>
      </c>
      <c r="C44" s="639"/>
      <c r="D44" s="637"/>
      <c r="E44" s="637"/>
      <c r="F44" s="637"/>
      <c r="G44" s="637"/>
      <c r="H44" s="637"/>
      <c r="I44" s="637"/>
      <c r="J44" s="637"/>
      <c r="K44" s="637"/>
    </row>
    <row r="45" spans="1:11" ht="15" thickBot="1">
      <c r="A45" s="302" t="s">
        <v>44</v>
      </c>
      <c r="B45" s="503"/>
      <c r="C45" s="640"/>
      <c r="D45" s="638"/>
      <c r="E45" s="638"/>
      <c r="F45" s="638"/>
      <c r="G45" s="638"/>
      <c r="H45" s="638"/>
      <c r="I45" s="638"/>
      <c r="J45" s="638"/>
      <c r="K45" s="638"/>
    </row>
    <row r="46" spans="1:11" ht="15" thickBot="1">
      <c r="A46" s="299" t="s">
        <v>45</v>
      </c>
      <c r="B46" s="381">
        <v>116</v>
      </c>
      <c r="C46" s="382"/>
      <c r="D46" s="382"/>
      <c r="E46" s="382"/>
      <c r="F46" s="382"/>
      <c r="G46" s="382"/>
      <c r="H46" s="382"/>
      <c r="I46" s="382"/>
      <c r="J46" s="382"/>
      <c r="K46" s="382"/>
    </row>
    <row r="47" spans="1:11" ht="15" thickBot="1">
      <c r="A47" s="299" t="s">
        <v>46</v>
      </c>
      <c r="B47" s="381">
        <v>121</v>
      </c>
      <c r="C47" s="336">
        <f>SUM(D47:K47)</f>
        <v>8</v>
      </c>
      <c r="D47" s="336"/>
      <c r="E47" s="336"/>
      <c r="F47" s="336"/>
      <c r="G47" s="336">
        <v>3</v>
      </c>
      <c r="H47" s="336">
        <v>1</v>
      </c>
      <c r="I47" s="336"/>
      <c r="J47" s="336">
        <v>4</v>
      </c>
      <c r="K47" s="336"/>
    </row>
    <row r="48" spans="1:11" ht="15" thickBot="1">
      <c r="A48" s="299" t="s">
        <v>47</v>
      </c>
      <c r="B48" s="381">
        <v>122</v>
      </c>
      <c r="C48" s="336">
        <f>SUM(D48:K48)</f>
        <v>14</v>
      </c>
      <c r="D48" s="336"/>
      <c r="E48" s="336"/>
      <c r="F48" s="336"/>
      <c r="G48" s="336">
        <v>3</v>
      </c>
      <c r="H48" s="336"/>
      <c r="I48" s="336"/>
      <c r="J48" s="336">
        <v>1</v>
      </c>
      <c r="K48" s="336">
        <v>10</v>
      </c>
    </row>
    <row r="49" spans="1:11" ht="14.25">
      <c r="A49" s="301" t="s">
        <v>48</v>
      </c>
      <c r="B49" s="529">
        <v>123</v>
      </c>
      <c r="C49" s="637"/>
      <c r="D49" s="637"/>
      <c r="E49" s="637"/>
      <c r="F49" s="637"/>
      <c r="G49" s="637">
        <v>3</v>
      </c>
      <c r="H49" s="637"/>
      <c r="I49" s="637"/>
      <c r="J49" s="637">
        <v>1</v>
      </c>
      <c r="K49" s="637">
        <v>10</v>
      </c>
    </row>
    <row r="50" spans="1:11" ht="15" thickBot="1">
      <c r="A50" s="302" t="s">
        <v>49</v>
      </c>
      <c r="B50" s="530"/>
      <c r="C50" s="638"/>
      <c r="D50" s="638"/>
      <c r="E50" s="638"/>
      <c r="F50" s="638"/>
      <c r="G50" s="638"/>
      <c r="H50" s="638"/>
      <c r="I50" s="638"/>
      <c r="J50" s="638"/>
      <c r="K50" s="638"/>
    </row>
    <row r="51" spans="1:11" ht="27" thickBot="1">
      <c r="A51" s="302" t="s">
        <v>50</v>
      </c>
      <c r="B51" s="298">
        <v>124</v>
      </c>
      <c r="C51" s="336">
        <f t="shared" si="0"/>
        <v>0</v>
      </c>
      <c r="D51" s="339"/>
      <c r="E51" s="340"/>
      <c r="F51" s="339"/>
      <c r="G51" s="341"/>
      <c r="H51" s="340"/>
      <c r="I51" s="339"/>
      <c r="J51" s="340"/>
      <c r="K51" s="342"/>
    </row>
    <row r="52" spans="1:11" ht="39.75" thickBot="1">
      <c r="A52" s="302" t="s">
        <v>51</v>
      </c>
      <c r="B52" s="298">
        <v>125</v>
      </c>
      <c r="C52" s="336">
        <f t="shared" si="0"/>
        <v>0</v>
      </c>
      <c r="D52" s="335"/>
      <c r="E52" s="336"/>
      <c r="F52" s="335"/>
      <c r="G52" s="337"/>
      <c r="H52" s="336"/>
      <c r="I52" s="335"/>
      <c r="J52" s="336"/>
      <c r="K52" s="338"/>
    </row>
    <row r="53" spans="1:11" ht="15" thickBot="1">
      <c r="A53" s="259" t="s">
        <v>52</v>
      </c>
      <c r="B53" s="258">
        <v>126</v>
      </c>
      <c r="C53" s="336">
        <f t="shared" si="0"/>
        <v>0</v>
      </c>
      <c r="D53" s="260"/>
      <c r="E53" s="260"/>
      <c r="F53" s="260"/>
      <c r="G53" s="260"/>
      <c r="H53" s="260"/>
      <c r="I53" s="260"/>
      <c r="J53" s="260"/>
      <c r="K53" s="260"/>
    </row>
    <row r="54" spans="1:11" ht="39.75" thickBot="1">
      <c r="A54" s="259" t="s">
        <v>276</v>
      </c>
      <c r="B54" s="258">
        <v>127</v>
      </c>
      <c r="C54" s="336">
        <f t="shared" si="0"/>
        <v>0</v>
      </c>
      <c r="D54" s="260"/>
      <c r="E54" s="260"/>
      <c r="F54" s="260"/>
      <c r="G54" s="260"/>
      <c r="H54" s="260"/>
      <c r="I54" s="260"/>
      <c r="J54" s="260"/>
      <c r="K54" s="260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59" t="s">
        <v>278</v>
      </c>
      <c r="B56" s="258">
        <v>201</v>
      </c>
      <c r="C56" s="336">
        <f aca="true" t="shared" si="1" ref="C56:C61">SUM(D56:K56)</f>
        <v>244</v>
      </c>
      <c r="D56" s="335"/>
      <c r="E56" s="336"/>
      <c r="F56" s="335"/>
      <c r="G56" s="337">
        <v>223</v>
      </c>
      <c r="H56" s="336">
        <v>21</v>
      </c>
      <c r="I56" s="335"/>
      <c r="J56" s="336"/>
      <c r="K56" s="338"/>
    </row>
    <row r="57" spans="1:11" ht="53.25" thickBot="1">
      <c r="A57" s="261" t="s">
        <v>279</v>
      </c>
      <c r="B57" s="258">
        <v>202</v>
      </c>
      <c r="C57" s="336">
        <f t="shared" si="1"/>
        <v>0</v>
      </c>
      <c r="D57" s="339"/>
      <c r="E57" s="340"/>
      <c r="F57" s="339"/>
      <c r="G57" s="341"/>
      <c r="H57" s="340"/>
      <c r="I57" s="339"/>
      <c r="J57" s="340"/>
      <c r="K57" s="342"/>
    </row>
    <row r="58" spans="1:11" ht="53.25" thickBot="1">
      <c r="A58" s="261" t="s">
        <v>280</v>
      </c>
      <c r="B58" s="258">
        <v>203</v>
      </c>
      <c r="C58" s="336">
        <f t="shared" si="1"/>
        <v>36</v>
      </c>
      <c r="D58" s="335"/>
      <c r="E58" s="336"/>
      <c r="F58" s="335"/>
      <c r="G58" s="337">
        <v>35</v>
      </c>
      <c r="H58" s="336">
        <v>1</v>
      </c>
      <c r="I58" s="335"/>
      <c r="J58" s="336"/>
      <c r="K58" s="338"/>
    </row>
    <row r="59" spans="1:11" ht="27" thickBot="1">
      <c r="A59" s="261" t="s">
        <v>281</v>
      </c>
      <c r="B59" s="258">
        <v>204</v>
      </c>
      <c r="C59" s="336">
        <f t="shared" si="1"/>
        <v>3</v>
      </c>
      <c r="D59" s="339"/>
      <c r="E59" s="340"/>
      <c r="F59" s="339"/>
      <c r="G59" s="341">
        <v>3</v>
      </c>
      <c r="H59" s="340"/>
      <c r="I59" s="339"/>
      <c r="J59" s="340"/>
      <c r="K59" s="342"/>
    </row>
    <row r="60" spans="1:11" ht="39.75" thickBot="1">
      <c r="A60" s="261" t="s">
        <v>282</v>
      </c>
      <c r="B60" s="258">
        <v>205</v>
      </c>
      <c r="C60" s="336">
        <f t="shared" si="1"/>
        <v>0</v>
      </c>
      <c r="D60" s="335"/>
      <c r="E60" s="336"/>
      <c r="F60" s="335"/>
      <c r="G60" s="337"/>
      <c r="H60" s="336"/>
      <c r="I60" s="335"/>
      <c r="J60" s="336"/>
      <c r="K60" s="338"/>
    </row>
    <row r="61" spans="1:11" ht="27" thickBot="1">
      <c r="A61" s="261" t="s">
        <v>283</v>
      </c>
      <c r="B61" s="258">
        <v>206</v>
      </c>
      <c r="C61" s="336">
        <f t="shared" si="1"/>
        <v>244</v>
      </c>
      <c r="D61" s="339"/>
      <c r="E61" s="340"/>
      <c r="F61" s="339"/>
      <c r="G61" s="341">
        <v>223</v>
      </c>
      <c r="H61" s="340">
        <v>21</v>
      </c>
      <c r="I61" s="339"/>
      <c r="J61" s="340"/>
      <c r="K61" s="342"/>
    </row>
    <row r="62" spans="1:11" ht="14.25">
      <c r="A62" s="245" t="s">
        <v>284</v>
      </c>
      <c r="B62" s="502">
        <v>207</v>
      </c>
      <c r="C62" s="639"/>
      <c r="D62" s="637"/>
      <c r="E62" s="637"/>
      <c r="F62" s="637"/>
      <c r="G62" s="637"/>
      <c r="H62" s="637"/>
      <c r="I62" s="637"/>
      <c r="J62" s="637"/>
      <c r="K62" s="637"/>
    </row>
    <row r="63" spans="1:11" ht="15" thickBot="1">
      <c r="A63" s="261" t="s">
        <v>62</v>
      </c>
      <c r="B63" s="503"/>
      <c r="C63" s="640"/>
      <c r="D63" s="638"/>
      <c r="E63" s="638"/>
      <c r="F63" s="638"/>
      <c r="G63" s="638"/>
      <c r="H63" s="638"/>
      <c r="I63" s="638"/>
      <c r="J63" s="638"/>
      <c r="K63" s="638"/>
    </row>
    <row r="64" spans="1:11" ht="15" thickBot="1">
      <c r="A64" s="259" t="s">
        <v>63</v>
      </c>
      <c r="B64" s="258">
        <v>208</v>
      </c>
      <c r="C64" s="336"/>
      <c r="D64" s="335"/>
      <c r="E64" s="336"/>
      <c r="F64" s="335"/>
      <c r="G64" s="337"/>
      <c r="H64" s="336"/>
      <c r="I64" s="335"/>
      <c r="J64" s="336"/>
      <c r="K64" s="338"/>
    </row>
    <row r="65" spans="1:11" ht="39.75" thickBot="1">
      <c r="A65" s="259" t="s">
        <v>64</v>
      </c>
      <c r="B65" s="258">
        <v>209</v>
      </c>
      <c r="C65" s="336">
        <v>32</v>
      </c>
      <c r="D65" s="339"/>
      <c r="E65" s="340"/>
      <c r="F65" s="339"/>
      <c r="G65" s="341">
        <v>30</v>
      </c>
      <c r="H65" s="340">
        <v>2</v>
      </c>
      <c r="I65" s="339"/>
      <c r="J65" s="340"/>
      <c r="K65" s="342"/>
    </row>
    <row r="66" spans="1:11" ht="14.25">
      <c r="A66" s="245" t="s">
        <v>65</v>
      </c>
      <c r="B66" s="502" t="s">
        <v>67</v>
      </c>
      <c r="C66" s="639">
        <v>1</v>
      </c>
      <c r="D66" s="637"/>
      <c r="E66" s="637"/>
      <c r="F66" s="637"/>
      <c r="G66" s="637">
        <v>1</v>
      </c>
      <c r="H66" s="637"/>
      <c r="I66" s="637"/>
      <c r="J66" s="637"/>
      <c r="K66" s="637"/>
    </row>
    <row r="67" spans="1:11" ht="27" thickBot="1">
      <c r="A67" s="261" t="s">
        <v>66</v>
      </c>
      <c r="B67" s="503"/>
      <c r="C67" s="640"/>
      <c r="D67" s="638"/>
      <c r="E67" s="638"/>
      <c r="F67" s="638"/>
      <c r="G67" s="638"/>
      <c r="H67" s="638"/>
      <c r="I67" s="638"/>
      <c r="J67" s="638"/>
      <c r="K67" s="638"/>
    </row>
    <row r="68" spans="1:11" ht="15" customHeight="1" thickBot="1">
      <c r="A68" s="259" t="s">
        <v>68</v>
      </c>
      <c r="B68" s="258">
        <v>211</v>
      </c>
      <c r="C68" s="336"/>
      <c r="D68" s="335"/>
      <c r="E68" s="336"/>
      <c r="F68" s="335"/>
      <c r="G68" s="337"/>
      <c r="H68" s="336"/>
      <c r="I68" s="335"/>
      <c r="J68" s="336"/>
      <c r="K68" s="338"/>
    </row>
    <row r="69" spans="1:11" ht="27" thickBot="1">
      <c r="A69" s="261" t="s">
        <v>69</v>
      </c>
      <c r="B69" s="258" t="s">
        <v>70</v>
      </c>
      <c r="C69" s="336">
        <v>31</v>
      </c>
      <c r="D69" s="339"/>
      <c r="E69" s="340"/>
      <c r="F69" s="339"/>
      <c r="G69" s="341">
        <v>29</v>
      </c>
      <c r="H69" s="340">
        <v>2</v>
      </c>
      <c r="I69" s="339"/>
      <c r="J69" s="340"/>
      <c r="K69" s="342"/>
    </row>
    <row r="70" spans="1:11" ht="27" thickBot="1">
      <c r="A70" s="259" t="s">
        <v>71</v>
      </c>
      <c r="B70" s="258">
        <v>213</v>
      </c>
      <c r="C70" s="336">
        <v>88</v>
      </c>
      <c r="D70" s="335"/>
      <c r="E70" s="336"/>
      <c r="F70" s="335"/>
      <c r="G70" s="337">
        <v>88</v>
      </c>
      <c r="H70" s="336"/>
      <c r="I70" s="335"/>
      <c r="J70" s="336"/>
      <c r="K70" s="338"/>
    </row>
    <row r="71" spans="1:11" ht="27" thickBot="1">
      <c r="A71" s="259" t="s">
        <v>72</v>
      </c>
      <c r="B71" s="258">
        <v>214</v>
      </c>
      <c r="C71" s="336">
        <v>4</v>
      </c>
      <c r="D71" s="339"/>
      <c r="E71" s="340"/>
      <c r="F71" s="339"/>
      <c r="G71" s="341">
        <v>4</v>
      </c>
      <c r="H71" s="340"/>
      <c r="I71" s="339"/>
      <c r="J71" s="340"/>
      <c r="K71" s="342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59" t="s">
        <v>75</v>
      </c>
      <c r="B74" s="258">
        <v>301</v>
      </c>
      <c r="C74" s="336">
        <f aca="true" t="shared" si="2" ref="C74:C103">SUM(D74:K74)</f>
        <v>332098.21</v>
      </c>
      <c r="D74" s="339"/>
      <c r="E74" s="340"/>
      <c r="F74" s="339"/>
      <c r="G74" s="341">
        <v>264332.04</v>
      </c>
      <c r="H74" s="340">
        <v>2053.76</v>
      </c>
      <c r="I74" s="339"/>
      <c r="J74" s="340">
        <v>40327.26</v>
      </c>
      <c r="K74" s="342">
        <v>25385.15</v>
      </c>
      <c r="L74" s="40">
        <f>SUM(D74:I74)</f>
        <v>266385.8</v>
      </c>
    </row>
    <row r="75" spans="1:12" ht="53.25" thickBot="1">
      <c r="A75" s="259" t="s">
        <v>286</v>
      </c>
      <c r="B75" s="258">
        <v>302</v>
      </c>
      <c r="C75" s="336">
        <f t="shared" si="2"/>
        <v>0</v>
      </c>
      <c r="D75" s="335"/>
      <c r="E75" s="336"/>
      <c r="F75" s="335"/>
      <c r="G75" s="337"/>
      <c r="H75" s="336"/>
      <c r="I75" s="335"/>
      <c r="J75" s="336"/>
      <c r="K75" s="338"/>
      <c r="L75" s="139">
        <f>SUM(D87:I87)</f>
        <v>208008.91</v>
      </c>
    </row>
    <row r="76" spans="1:12" ht="53.25" thickBot="1">
      <c r="A76" s="259" t="s">
        <v>287</v>
      </c>
      <c r="B76" s="258">
        <v>303</v>
      </c>
      <c r="C76" s="336">
        <f t="shared" si="2"/>
        <v>174710.14</v>
      </c>
      <c r="D76" s="339"/>
      <c r="E76" s="340"/>
      <c r="F76" s="339"/>
      <c r="G76" s="341">
        <v>174428.57</v>
      </c>
      <c r="H76" s="340">
        <v>281.57</v>
      </c>
      <c r="I76" s="339"/>
      <c r="J76" s="340"/>
      <c r="K76" s="342"/>
      <c r="L76" s="40">
        <f>C76-C79</f>
        <v>123859.14000000001</v>
      </c>
    </row>
    <row r="77" spans="1:11" ht="53.25" thickBot="1">
      <c r="A77" s="247" t="s">
        <v>416</v>
      </c>
      <c r="B77" s="248" t="s">
        <v>397</v>
      </c>
      <c r="C77" s="336">
        <f t="shared" si="2"/>
        <v>55687.99</v>
      </c>
      <c r="D77" s="335"/>
      <c r="E77" s="336"/>
      <c r="F77" s="335"/>
      <c r="G77" s="337">
        <v>55406.42</v>
      </c>
      <c r="H77" s="336">
        <v>281.57</v>
      </c>
      <c r="I77" s="335"/>
      <c r="J77" s="336"/>
      <c r="K77" s="338"/>
    </row>
    <row r="78" spans="1:11" ht="66" thickBot="1">
      <c r="A78" s="247" t="s">
        <v>417</v>
      </c>
      <c r="B78" s="248" t="s">
        <v>399</v>
      </c>
      <c r="C78" s="336">
        <f t="shared" si="2"/>
        <v>68171.15</v>
      </c>
      <c r="D78" s="335"/>
      <c r="E78" s="336"/>
      <c r="F78" s="335"/>
      <c r="G78" s="337">
        <v>68171.15</v>
      </c>
      <c r="H78" s="336"/>
      <c r="I78" s="335"/>
      <c r="J78" s="336"/>
      <c r="K78" s="338"/>
    </row>
    <row r="79" spans="1:11" ht="66" thickBot="1">
      <c r="A79" s="259" t="s">
        <v>288</v>
      </c>
      <c r="B79" s="258">
        <v>304</v>
      </c>
      <c r="C79" s="336">
        <f t="shared" si="2"/>
        <v>50851</v>
      </c>
      <c r="D79" s="335"/>
      <c r="E79" s="336"/>
      <c r="F79" s="335"/>
      <c r="G79" s="337">
        <v>50851</v>
      </c>
      <c r="H79" s="336"/>
      <c r="I79" s="335"/>
      <c r="J79" s="336"/>
      <c r="K79" s="338"/>
    </row>
    <row r="80" spans="1:11" ht="66" thickBot="1">
      <c r="A80" s="247" t="s">
        <v>418</v>
      </c>
      <c r="B80" s="248" t="s">
        <v>401</v>
      </c>
      <c r="C80" s="336">
        <f t="shared" si="2"/>
        <v>97.12</v>
      </c>
      <c r="D80" s="335"/>
      <c r="E80" s="336"/>
      <c r="F80" s="335"/>
      <c r="G80" s="337">
        <v>97.12</v>
      </c>
      <c r="H80" s="336"/>
      <c r="I80" s="335"/>
      <c r="J80" s="336"/>
      <c r="K80" s="338"/>
    </row>
    <row r="81" spans="1:11" ht="93" thickBot="1">
      <c r="A81" s="249" t="s">
        <v>419</v>
      </c>
      <c r="B81" s="250">
        <v>305</v>
      </c>
      <c r="C81" s="336">
        <f t="shared" si="2"/>
        <v>50753.88</v>
      </c>
      <c r="D81" s="339"/>
      <c r="E81" s="340"/>
      <c r="F81" s="339"/>
      <c r="G81" s="341">
        <v>50753.88</v>
      </c>
      <c r="H81" s="340"/>
      <c r="I81" s="339"/>
      <c r="J81" s="340"/>
      <c r="K81" s="342"/>
    </row>
    <row r="82" spans="1:11" ht="53.25" thickBot="1">
      <c r="A82" s="259" t="s">
        <v>80</v>
      </c>
      <c r="B82" s="258">
        <v>306</v>
      </c>
      <c r="C82" s="336">
        <f t="shared" si="2"/>
        <v>0</v>
      </c>
      <c r="D82" s="335"/>
      <c r="E82" s="336"/>
      <c r="F82" s="335"/>
      <c r="G82" s="337"/>
      <c r="H82" s="336"/>
      <c r="I82" s="335"/>
      <c r="J82" s="336"/>
      <c r="K82" s="338"/>
    </row>
    <row r="83" spans="1:11" ht="39.75" thickBot="1">
      <c r="A83" s="259" t="s">
        <v>290</v>
      </c>
      <c r="B83" s="258">
        <v>307</v>
      </c>
      <c r="C83" s="336">
        <f t="shared" si="2"/>
        <v>2607.8</v>
      </c>
      <c r="D83" s="339"/>
      <c r="E83" s="340"/>
      <c r="F83" s="339"/>
      <c r="G83" s="341">
        <v>2607.8</v>
      </c>
      <c r="H83" s="340"/>
      <c r="I83" s="339"/>
      <c r="J83" s="340"/>
      <c r="K83" s="342"/>
    </row>
    <row r="84" spans="1:11" ht="39.75" thickBot="1">
      <c r="A84" s="259" t="s">
        <v>291</v>
      </c>
      <c r="B84" s="258">
        <v>308</v>
      </c>
      <c r="C84" s="336">
        <f t="shared" si="2"/>
        <v>0</v>
      </c>
      <c r="D84" s="335"/>
      <c r="E84" s="336"/>
      <c r="F84" s="335"/>
      <c r="G84" s="337"/>
      <c r="H84" s="336"/>
      <c r="I84" s="335"/>
      <c r="J84" s="336"/>
      <c r="K84" s="338"/>
    </row>
    <row r="85" spans="1:11" ht="27" thickBot="1">
      <c r="A85" s="247" t="s">
        <v>432</v>
      </c>
      <c r="B85" s="248" t="s">
        <v>403</v>
      </c>
      <c r="C85" s="336">
        <f t="shared" si="2"/>
        <v>332098.21</v>
      </c>
      <c r="D85" s="335"/>
      <c r="E85" s="336"/>
      <c r="F85" s="335"/>
      <c r="G85" s="337">
        <v>264332.04</v>
      </c>
      <c r="H85" s="336">
        <v>2053.76</v>
      </c>
      <c r="I85" s="335"/>
      <c r="J85" s="336">
        <v>40327.26</v>
      </c>
      <c r="K85" s="338">
        <v>25385.15</v>
      </c>
    </row>
    <row r="86" spans="1:11" ht="27" thickBot="1">
      <c r="A86" s="247" t="s">
        <v>421</v>
      </c>
      <c r="B86" s="248" t="s">
        <v>405</v>
      </c>
      <c r="C86" s="336">
        <f t="shared" si="2"/>
        <v>0</v>
      </c>
      <c r="D86" s="335"/>
      <c r="E86" s="336"/>
      <c r="F86" s="335"/>
      <c r="G86" s="337"/>
      <c r="H86" s="336"/>
      <c r="I86" s="335"/>
      <c r="J86" s="336"/>
      <c r="K86" s="338"/>
    </row>
    <row r="87" spans="1:11" ht="27" thickBot="1">
      <c r="A87" s="175" t="s">
        <v>292</v>
      </c>
      <c r="B87" s="176">
        <v>309</v>
      </c>
      <c r="C87" s="452">
        <f t="shared" si="2"/>
        <v>273721.32</v>
      </c>
      <c r="D87" s="453"/>
      <c r="E87" s="454"/>
      <c r="F87" s="453"/>
      <c r="G87" s="455">
        <v>206253.73</v>
      </c>
      <c r="H87" s="454">
        <v>1755.18</v>
      </c>
      <c r="I87" s="453"/>
      <c r="J87" s="454">
        <v>40327.26</v>
      </c>
      <c r="K87" s="456">
        <v>25385.15</v>
      </c>
    </row>
    <row r="88" spans="1:11" ht="53.25" thickBot="1">
      <c r="A88" s="259" t="s">
        <v>293</v>
      </c>
      <c r="B88" s="258">
        <v>310</v>
      </c>
      <c r="C88" s="336">
        <f t="shared" si="2"/>
        <v>123785.92</v>
      </c>
      <c r="D88" s="335"/>
      <c r="E88" s="336"/>
      <c r="F88" s="335"/>
      <c r="G88" s="337">
        <v>123512.19</v>
      </c>
      <c r="H88" s="336">
        <v>273.73</v>
      </c>
      <c r="I88" s="335"/>
      <c r="J88" s="336"/>
      <c r="K88" s="338"/>
    </row>
    <row r="89" spans="1:11" ht="66" thickBot="1">
      <c r="A89" s="247" t="s">
        <v>422</v>
      </c>
      <c r="B89" s="248" t="s">
        <v>407</v>
      </c>
      <c r="C89" s="336">
        <f t="shared" si="2"/>
        <v>55680.15</v>
      </c>
      <c r="D89" s="335"/>
      <c r="E89" s="336"/>
      <c r="F89" s="335"/>
      <c r="G89" s="337">
        <v>55406.42</v>
      </c>
      <c r="H89" s="336">
        <v>273.73</v>
      </c>
      <c r="I89" s="335"/>
      <c r="J89" s="336"/>
      <c r="K89" s="338"/>
    </row>
    <row r="90" spans="1:11" ht="66" thickBot="1">
      <c r="A90" s="247" t="s">
        <v>423</v>
      </c>
      <c r="B90" s="248" t="s">
        <v>409</v>
      </c>
      <c r="C90" s="336">
        <f t="shared" si="2"/>
        <v>68105.77</v>
      </c>
      <c r="D90" s="335"/>
      <c r="E90" s="336"/>
      <c r="F90" s="335"/>
      <c r="G90" s="337">
        <v>68105.77</v>
      </c>
      <c r="H90" s="336"/>
      <c r="I90" s="335"/>
      <c r="J90" s="336"/>
      <c r="K90" s="338"/>
    </row>
    <row r="91" spans="1:11" ht="39.75" thickBot="1">
      <c r="A91" s="259" t="s">
        <v>294</v>
      </c>
      <c r="B91" s="258">
        <v>311</v>
      </c>
      <c r="C91" s="336">
        <f t="shared" si="2"/>
        <v>1955.5</v>
      </c>
      <c r="D91" s="339"/>
      <c r="E91" s="340"/>
      <c r="F91" s="339"/>
      <c r="G91" s="341">
        <v>1955.5</v>
      </c>
      <c r="H91" s="340"/>
      <c r="I91" s="339"/>
      <c r="J91" s="340"/>
      <c r="K91" s="342"/>
    </row>
    <row r="92" spans="1:11" ht="39.75" thickBot="1">
      <c r="A92" s="259" t="s">
        <v>295</v>
      </c>
      <c r="B92" s="258">
        <v>312</v>
      </c>
      <c r="C92" s="336">
        <f t="shared" si="2"/>
        <v>0</v>
      </c>
      <c r="D92" s="335"/>
      <c r="E92" s="336"/>
      <c r="F92" s="335"/>
      <c r="G92" s="337"/>
      <c r="H92" s="336"/>
      <c r="I92" s="335"/>
      <c r="J92" s="336"/>
      <c r="K92" s="338"/>
    </row>
    <row r="93" spans="1:11" ht="39.75" thickBot="1">
      <c r="A93" s="259" t="s">
        <v>296</v>
      </c>
      <c r="B93" s="258">
        <v>313</v>
      </c>
      <c r="C93" s="336">
        <f t="shared" si="2"/>
        <v>273721.32</v>
      </c>
      <c r="D93" s="339"/>
      <c r="E93" s="340"/>
      <c r="F93" s="339"/>
      <c r="G93" s="341">
        <v>206253.73</v>
      </c>
      <c r="H93" s="340">
        <v>1755.18</v>
      </c>
      <c r="I93" s="339"/>
      <c r="J93" s="340">
        <v>40327.26</v>
      </c>
      <c r="K93" s="342">
        <v>25385.15</v>
      </c>
    </row>
    <row r="94" spans="1:11" ht="14.25">
      <c r="A94" s="245" t="s">
        <v>275</v>
      </c>
      <c r="B94" s="502">
        <v>314</v>
      </c>
      <c r="C94" s="639">
        <f t="shared" si="2"/>
        <v>0</v>
      </c>
      <c r="D94" s="637"/>
      <c r="E94" s="637"/>
      <c r="F94" s="637"/>
      <c r="G94" s="637"/>
      <c r="H94" s="637"/>
      <c r="I94" s="637"/>
      <c r="J94" s="637"/>
      <c r="K94" s="637"/>
    </row>
    <row r="95" spans="1:11" ht="15" thickBot="1">
      <c r="A95" s="261" t="s">
        <v>44</v>
      </c>
      <c r="B95" s="503"/>
      <c r="C95" s="640"/>
      <c r="D95" s="638"/>
      <c r="E95" s="638"/>
      <c r="F95" s="638"/>
      <c r="G95" s="638"/>
      <c r="H95" s="638"/>
      <c r="I95" s="638"/>
      <c r="J95" s="638"/>
      <c r="K95" s="638"/>
    </row>
    <row r="96" spans="1:11" ht="15" thickBot="1">
      <c r="A96" s="259" t="s">
        <v>88</v>
      </c>
      <c r="B96" s="381">
        <v>315</v>
      </c>
      <c r="C96" s="382"/>
      <c r="D96" s="382"/>
      <c r="E96" s="382"/>
      <c r="F96" s="382"/>
      <c r="G96" s="382"/>
      <c r="H96" s="382"/>
      <c r="I96" s="382"/>
      <c r="J96" s="382"/>
      <c r="K96" s="382"/>
    </row>
    <row r="97" spans="1:11" ht="27" thickBot="1">
      <c r="A97" s="259" t="s">
        <v>297</v>
      </c>
      <c r="B97" s="381">
        <v>321</v>
      </c>
      <c r="C97" s="336">
        <f>SUM(D97:K97)</f>
        <v>-300.632</v>
      </c>
      <c r="D97" s="336"/>
      <c r="E97" s="336"/>
      <c r="F97" s="336"/>
      <c r="G97" s="336">
        <v>-77.77</v>
      </c>
      <c r="H97" s="336">
        <v>-249.4</v>
      </c>
      <c r="I97" s="336"/>
      <c r="J97" s="336">
        <v>26.538</v>
      </c>
      <c r="K97" s="336"/>
    </row>
    <row r="98" spans="1:11" ht="27" thickBot="1">
      <c r="A98" s="259" t="s">
        <v>298</v>
      </c>
      <c r="B98" s="258">
        <v>322</v>
      </c>
      <c r="C98" s="336">
        <f>SUM(D98:K98)</f>
        <v>159.52</v>
      </c>
      <c r="D98" s="339"/>
      <c r="E98" s="340"/>
      <c r="F98" s="339"/>
      <c r="G98" s="341">
        <v>56.7</v>
      </c>
      <c r="H98" s="340"/>
      <c r="I98" s="339"/>
      <c r="J98" s="340">
        <v>0.53</v>
      </c>
      <c r="K98" s="342">
        <v>102.29</v>
      </c>
    </row>
    <row r="99" spans="1:11" ht="14.25">
      <c r="A99" s="245" t="s">
        <v>48</v>
      </c>
      <c r="B99" s="502">
        <v>323</v>
      </c>
      <c r="C99" s="639">
        <f>SUM(D99:K99)</f>
        <v>159.52</v>
      </c>
      <c r="D99" s="637"/>
      <c r="E99" s="637"/>
      <c r="F99" s="637"/>
      <c r="G99" s="637">
        <v>56.7</v>
      </c>
      <c r="H99" s="637"/>
      <c r="I99" s="637"/>
      <c r="J99" s="637">
        <v>0.53</v>
      </c>
      <c r="K99" s="637">
        <v>102.29</v>
      </c>
    </row>
    <row r="100" spans="1:11" ht="15" thickBot="1">
      <c r="A100" s="261" t="s">
        <v>49</v>
      </c>
      <c r="B100" s="503"/>
      <c r="C100" s="640"/>
      <c r="D100" s="638"/>
      <c r="E100" s="638"/>
      <c r="F100" s="638"/>
      <c r="G100" s="638"/>
      <c r="H100" s="638"/>
      <c r="I100" s="638"/>
      <c r="J100" s="638"/>
      <c r="K100" s="638"/>
    </row>
    <row r="101" spans="1:11" ht="27" thickBot="1">
      <c r="A101" s="261" t="s">
        <v>50</v>
      </c>
      <c r="B101" s="258">
        <v>324</v>
      </c>
      <c r="C101" s="336">
        <f t="shared" si="2"/>
        <v>0</v>
      </c>
      <c r="D101" s="339"/>
      <c r="E101" s="340"/>
      <c r="F101" s="339"/>
      <c r="G101" s="341"/>
      <c r="H101" s="340"/>
      <c r="I101" s="339"/>
      <c r="J101" s="340"/>
      <c r="K101" s="342"/>
    </row>
    <row r="102" spans="1:11" ht="39.75" thickBot="1">
      <c r="A102" s="261" t="s">
        <v>51</v>
      </c>
      <c r="B102" s="258">
        <v>325</v>
      </c>
      <c r="C102" s="336">
        <f t="shared" si="2"/>
        <v>0</v>
      </c>
      <c r="D102" s="260"/>
      <c r="E102" s="260"/>
      <c r="F102" s="260"/>
      <c r="G102" s="260"/>
      <c r="H102" s="260"/>
      <c r="I102" s="260"/>
      <c r="J102" s="260"/>
      <c r="K102" s="260"/>
    </row>
    <row r="103" spans="1:11" ht="15" thickBot="1">
      <c r="A103" s="259" t="s">
        <v>52</v>
      </c>
      <c r="B103" s="258">
        <v>326</v>
      </c>
      <c r="C103" s="336">
        <f t="shared" si="2"/>
        <v>0</v>
      </c>
      <c r="D103" s="260"/>
      <c r="E103" s="260"/>
      <c r="F103" s="260"/>
      <c r="G103" s="260"/>
      <c r="H103" s="260"/>
      <c r="I103" s="260"/>
      <c r="J103" s="260"/>
      <c r="K103" s="260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59" t="s">
        <v>301</v>
      </c>
      <c r="B106" s="258" t="s">
        <v>232</v>
      </c>
      <c r="C106" s="336">
        <f>SUM(D106:K106)</f>
        <v>40</v>
      </c>
      <c r="D106" s="335"/>
      <c r="E106" s="336"/>
      <c r="F106" s="335"/>
      <c r="G106" s="337">
        <v>33</v>
      </c>
      <c r="H106" s="336">
        <v>7</v>
      </c>
      <c r="I106" s="335"/>
      <c r="J106" s="336"/>
      <c r="K106" s="338"/>
    </row>
    <row r="107" spans="1:11" ht="79.5" thickBot="1">
      <c r="A107" s="259" t="s">
        <v>302</v>
      </c>
      <c r="B107" s="258" t="s">
        <v>233</v>
      </c>
      <c r="C107" s="336">
        <f>SUM(D107:K107)</f>
        <v>8</v>
      </c>
      <c r="D107" s="339"/>
      <c r="E107" s="340"/>
      <c r="F107" s="339"/>
      <c r="G107" s="341">
        <v>7</v>
      </c>
      <c r="H107" s="340">
        <v>1</v>
      </c>
      <c r="I107" s="339"/>
      <c r="J107" s="340"/>
      <c r="K107" s="342"/>
    </row>
    <row r="108" spans="1:11" ht="53.25" thickBot="1">
      <c r="A108" s="259" t="s">
        <v>303</v>
      </c>
      <c r="B108" s="258" t="s">
        <v>234</v>
      </c>
      <c r="C108" s="336">
        <f>SUM(D108:K108)</f>
        <v>46</v>
      </c>
      <c r="D108" s="335"/>
      <c r="E108" s="336"/>
      <c r="F108" s="335"/>
      <c r="G108" s="337">
        <v>40</v>
      </c>
      <c r="H108" s="336">
        <v>6</v>
      </c>
      <c r="I108" s="335"/>
      <c r="J108" s="336"/>
      <c r="K108" s="338"/>
    </row>
    <row r="109" spans="1:11" ht="93" thickBot="1">
      <c r="A109" s="259" t="s">
        <v>304</v>
      </c>
      <c r="B109" s="258" t="s">
        <v>235</v>
      </c>
      <c r="C109" s="336">
        <f>SUM(D109:K109)</f>
        <v>7</v>
      </c>
      <c r="D109" s="339"/>
      <c r="E109" s="340"/>
      <c r="F109" s="339"/>
      <c r="G109" s="341">
        <v>6</v>
      </c>
      <c r="H109" s="340">
        <v>1</v>
      </c>
      <c r="I109" s="339"/>
      <c r="J109" s="340"/>
      <c r="K109" s="342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59" t="s">
        <v>306</v>
      </c>
      <c r="B111" s="258" t="s">
        <v>236</v>
      </c>
      <c r="C111" s="336">
        <f>SUM(D111:K111)</f>
        <v>198</v>
      </c>
      <c r="D111" s="339"/>
      <c r="E111" s="340"/>
      <c r="F111" s="339"/>
      <c r="G111" s="341">
        <v>177</v>
      </c>
      <c r="H111" s="340">
        <v>21</v>
      </c>
      <c r="I111" s="339"/>
      <c r="J111" s="340"/>
      <c r="K111" s="342"/>
    </row>
    <row r="112" spans="1:11" ht="39.75" thickBot="1">
      <c r="A112" s="259" t="s">
        <v>99</v>
      </c>
      <c r="B112" s="258" t="s">
        <v>237</v>
      </c>
      <c r="C112" s="336">
        <f>SUM(D112:K112)</f>
        <v>26</v>
      </c>
      <c r="D112" s="335"/>
      <c r="E112" s="336"/>
      <c r="F112" s="335"/>
      <c r="G112" s="337">
        <v>24</v>
      </c>
      <c r="H112" s="336">
        <v>2</v>
      </c>
      <c r="I112" s="335"/>
      <c r="J112" s="336"/>
      <c r="K112" s="338"/>
    </row>
    <row r="113" spans="1:11" ht="53.25" thickBot="1">
      <c r="A113" s="259" t="s">
        <v>307</v>
      </c>
      <c r="B113" s="258" t="s">
        <v>238</v>
      </c>
      <c r="C113" s="336">
        <f>SUM(D113:K113)</f>
        <v>0</v>
      </c>
      <c r="D113" s="339"/>
      <c r="E113" s="340"/>
      <c r="F113" s="339"/>
      <c r="G113" s="341"/>
      <c r="H113" s="340"/>
      <c r="I113" s="339"/>
      <c r="J113" s="340"/>
      <c r="K113" s="342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59" t="s">
        <v>103</v>
      </c>
      <c r="B116" s="258" t="s">
        <v>239</v>
      </c>
      <c r="C116" s="340">
        <v>333635.2</v>
      </c>
      <c r="D116" s="339"/>
      <c r="E116" s="340"/>
      <c r="F116" s="339"/>
      <c r="G116" s="341"/>
      <c r="H116" s="340"/>
      <c r="I116" s="339"/>
      <c r="J116" s="340"/>
      <c r="K116" s="342"/>
    </row>
    <row r="117" spans="1:11" ht="43.5" thickBot="1">
      <c r="A117" s="262" t="s">
        <v>104</v>
      </c>
      <c r="B117" s="258" t="s">
        <v>240</v>
      </c>
      <c r="C117" s="336"/>
      <c r="D117" s="335"/>
      <c r="E117" s="336"/>
      <c r="F117" s="335"/>
      <c r="G117" s="337"/>
      <c r="H117" s="336"/>
      <c r="I117" s="335"/>
      <c r="J117" s="336"/>
      <c r="K117" s="338"/>
    </row>
    <row r="118" spans="1:11" ht="53.25" thickBot="1">
      <c r="A118" s="259" t="s">
        <v>310</v>
      </c>
      <c r="B118" s="258" t="s">
        <v>241</v>
      </c>
      <c r="C118" s="336">
        <f>SUM(D118:K118)</f>
        <v>31490.46</v>
      </c>
      <c r="D118" s="339"/>
      <c r="E118" s="340"/>
      <c r="F118" s="339"/>
      <c r="G118" s="341">
        <v>29436.7</v>
      </c>
      <c r="H118" s="340">
        <v>2053.76</v>
      </c>
      <c r="I118" s="339"/>
      <c r="J118" s="340"/>
      <c r="K118" s="342"/>
    </row>
    <row r="119" spans="1:11" ht="66" thickBot="1">
      <c r="A119" s="259" t="s">
        <v>311</v>
      </c>
      <c r="B119" s="258" t="s">
        <v>242</v>
      </c>
      <c r="C119" s="336">
        <f>SUM(D119:K119)</f>
        <v>2512.07</v>
      </c>
      <c r="D119" s="335"/>
      <c r="E119" s="336"/>
      <c r="F119" s="335"/>
      <c r="G119" s="337">
        <v>2230.5</v>
      </c>
      <c r="H119" s="336">
        <v>281.57</v>
      </c>
      <c r="I119" s="335"/>
      <c r="J119" s="336"/>
      <c r="K119" s="338"/>
    </row>
    <row r="120" spans="1:11" ht="53.25" thickBot="1">
      <c r="A120" s="259" t="s">
        <v>312</v>
      </c>
      <c r="B120" s="258" t="s">
        <v>243</v>
      </c>
      <c r="C120" s="336">
        <f>SUM(D120:K120)</f>
        <v>22675.58</v>
      </c>
      <c r="D120" s="339"/>
      <c r="E120" s="340"/>
      <c r="F120" s="339"/>
      <c r="G120" s="341">
        <v>21194.13</v>
      </c>
      <c r="H120" s="340">
        <v>1481.45</v>
      </c>
      <c r="I120" s="339"/>
      <c r="J120" s="340"/>
      <c r="K120" s="342"/>
    </row>
    <row r="121" spans="1:11" ht="14.25">
      <c r="A121" s="263" t="s">
        <v>313</v>
      </c>
      <c r="B121" s="502" t="s">
        <v>244</v>
      </c>
      <c r="C121" s="639">
        <f>G121+H121</f>
        <v>22675.58</v>
      </c>
      <c r="D121" s="637"/>
      <c r="E121" s="637"/>
      <c r="F121" s="637"/>
      <c r="G121" s="637">
        <v>21194.13</v>
      </c>
      <c r="H121" s="637">
        <v>1481.45</v>
      </c>
      <c r="I121" s="637"/>
      <c r="J121" s="637"/>
      <c r="K121" s="637"/>
    </row>
    <row r="122" spans="1:11" ht="15" thickBot="1">
      <c r="A122" s="259" t="s">
        <v>109</v>
      </c>
      <c r="B122" s="503"/>
      <c r="C122" s="640"/>
      <c r="D122" s="638"/>
      <c r="E122" s="638"/>
      <c r="F122" s="638"/>
      <c r="G122" s="638"/>
      <c r="H122" s="638"/>
      <c r="I122" s="638"/>
      <c r="J122" s="638"/>
      <c r="K122" s="638"/>
    </row>
    <row r="123" spans="1:11" ht="27" thickBot="1">
      <c r="A123" s="261" t="s">
        <v>110</v>
      </c>
      <c r="B123" s="381" t="s">
        <v>245</v>
      </c>
      <c r="C123" s="382"/>
      <c r="D123" s="382"/>
      <c r="E123" s="382"/>
      <c r="F123" s="382"/>
      <c r="G123" s="382"/>
      <c r="H123" s="382"/>
      <c r="I123" s="382"/>
      <c r="J123" s="382"/>
      <c r="K123" s="382"/>
    </row>
    <row r="124" spans="1:11" ht="79.5" thickBot="1">
      <c r="A124" s="259" t="s">
        <v>314</v>
      </c>
      <c r="B124" s="381" t="s">
        <v>246</v>
      </c>
      <c r="C124" s="336">
        <f>SUM(D124:K124)</f>
        <v>2398.43</v>
      </c>
      <c r="D124" s="336"/>
      <c r="E124" s="336"/>
      <c r="F124" s="336"/>
      <c r="G124" s="336">
        <v>2124.7</v>
      </c>
      <c r="H124" s="336">
        <v>273.73</v>
      </c>
      <c r="I124" s="336"/>
      <c r="J124" s="336"/>
      <c r="K124" s="336"/>
    </row>
    <row r="125" spans="1:11" ht="79.5" thickBot="1">
      <c r="A125" s="261" t="s">
        <v>315</v>
      </c>
      <c r="B125" s="384" t="s">
        <v>247</v>
      </c>
      <c r="C125" s="385"/>
      <c r="D125" s="385"/>
      <c r="E125" s="385"/>
      <c r="F125" s="385"/>
      <c r="G125" s="370"/>
      <c r="H125" s="385"/>
      <c r="I125" s="385"/>
      <c r="J125" s="385"/>
      <c r="K125" s="385"/>
    </row>
    <row r="126" ht="15">
      <c r="A126" s="56"/>
    </row>
    <row r="127" spans="1:5" ht="15.75" thickBot="1">
      <c r="A127" s="524" t="s">
        <v>113</v>
      </c>
      <c r="B127" s="224"/>
      <c r="C127" s="57"/>
      <c r="D127" s="224"/>
      <c r="E127" s="57"/>
    </row>
    <row r="128" spans="1:5" ht="15.75" thickBot="1">
      <c r="A128" s="524"/>
      <c r="B128" s="224"/>
      <c r="C128" s="57"/>
      <c r="D128" s="224"/>
      <c r="E128" s="57"/>
    </row>
    <row r="129" spans="1:5" ht="26.25">
      <c r="A129" s="224"/>
      <c r="B129" s="223"/>
      <c r="C129" s="223" t="s">
        <v>114</v>
      </c>
      <c r="D129" s="223"/>
      <c r="E129" s="223" t="s">
        <v>115</v>
      </c>
    </row>
    <row r="130" spans="1:5" ht="15">
      <c r="A130" s="224"/>
      <c r="B130" s="223"/>
      <c r="C130" s="223"/>
      <c r="D130" s="223"/>
      <c r="E130" s="223"/>
    </row>
    <row r="131" spans="1:5" ht="15.75" thickBot="1">
      <c r="A131" s="224"/>
      <c r="B131" s="223"/>
      <c r="C131" s="223"/>
      <c r="D131" s="223"/>
      <c r="E131" s="59"/>
    </row>
    <row r="132" spans="1:5" ht="15">
      <c r="A132" s="224"/>
      <c r="B132" s="223"/>
      <c r="C132" s="223"/>
      <c r="D132" s="223"/>
      <c r="E132" s="223" t="s">
        <v>116</v>
      </c>
    </row>
    <row r="133" ht="15">
      <c r="A133" s="56"/>
    </row>
    <row r="134" ht="15">
      <c r="A134" s="226"/>
    </row>
    <row r="135" ht="15">
      <c r="A135" s="226"/>
    </row>
    <row r="136" spans="1:3" ht="15">
      <c r="A136" s="557"/>
      <c r="B136" s="487"/>
      <c r="C136" s="487"/>
    </row>
    <row r="138" ht="15">
      <c r="A138" s="56"/>
    </row>
  </sheetData>
  <sheetProtection/>
  <mergeCells count="101">
    <mergeCell ref="A127:A128"/>
    <mergeCell ref="A136:C136"/>
    <mergeCell ref="A114:K114"/>
    <mergeCell ref="A115:K115"/>
    <mergeCell ref="B121:B122"/>
    <mergeCell ref="A104:K104"/>
    <mergeCell ref="A105:K105"/>
    <mergeCell ref="K121:K122"/>
    <mergeCell ref="B49:B50"/>
    <mergeCell ref="A55:K55"/>
    <mergeCell ref="B62:B63"/>
    <mergeCell ref="A72:K72"/>
    <mergeCell ref="A110:K110"/>
    <mergeCell ref="B66:B67"/>
    <mergeCell ref="B99:B100"/>
    <mergeCell ref="A73:K73"/>
    <mergeCell ref="B94:B95"/>
    <mergeCell ref="C49:C50"/>
    <mergeCell ref="A16:K16"/>
    <mergeCell ref="A8:K8"/>
    <mergeCell ref="A9:K9"/>
    <mergeCell ref="B12:J12"/>
    <mergeCell ref="B13:J14"/>
    <mergeCell ref="A17:A19"/>
    <mergeCell ref="B17:B19"/>
    <mergeCell ref="D17:K17"/>
    <mergeCell ref="D18:F18"/>
    <mergeCell ref="A1:K1"/>
    <mergeCell ref="A2:K2"/>
    <mergeCell ref="A3:K3"/>
    <mergeCell ref="A5:K5"/>
    <mergeCell ref="A6:K6"/>
    <mergeCell ref="A7:K7"/>
    <mergeCell ref="A22:K22"/>
    <mergeCell ref="I18:I19"/>
    <mergeCell ref="J18:K18"/>
    <mergeCell ref="A21:K21"/>
    <mergeCell ref="B44:B45"/>
    <mergeCell ref="H18:H19"/>
    <mergeCell ref="G18:G19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D49:D50"/>
    <mergeCell ref="E49:E50"/>
    <mergeCell ref="F49:F50"/>
    <mergeCell ref="G49:G50"/>
    <mergeCell ref="H49:H50"/>
    <mergeCell ref="I49:I50"/>
    <mergeCell ref="J49:J50"/>
    <mergeCell ref="K49:K50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C121:C122"/>
    <mergeCell ref="D121:D122"/>
    <mergeCell ref="E121:E122"/>
    <mergeCell ref="F121:F122"/>
    <mergeCell ref="G121:G122"/>
    <mergeCell ref="H121:H122"/>
    <mergeCell ref="I121:I122"/>
    <mergeCell ref="J121:J122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"/>
  <sheetViews>
    <sheetView view="pageBreakPreview" zoomScale="70" zoomScaleNormal="60" zoomScaleSheetLayoutView="70" zoomScalePageLayoutView="0" workbookViewId="0" topLeftCell="A55">
      <selection activeCell="M60" sqref="M60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9.421875" style="40" customWidth="1"/>
    <col min="4" max="4" width="8.421875" style="40" customWidth="1"/>
    <col min="5" max="5" width="11.7109375" style="40" bestFit="1" customWidth="1"/>
    <col min="6" max="6" width="10.57421875" style="40" customWidth="1"/>
    <col min="7" max="9" width="12.140625" style="40" customWidth="1"/>
    <col min="10" max="10" width="15.8515625" style="40" customWidth="1"/>
    <col min="11" max="11" width="13.8515625" style="40" customWidth="1"/>
    <col min="12" max="16384" width="9.140625" style="40" customWidth="1"/>
  </cols>
  <sheetData>
    <row r="1" spans="1:11" ht="15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5">
      <c r="A2" s="643" t="s">
        <v>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ht="15">
      <c r="A3" s="643" t="s">
        <v>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ht="15">
      <c r="A4" s="146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147"/>
    </row>
    <row r="11" spans="1:3" ht="15">
      <c r="A11" s="142" t="s">
        <v>8</v>
      </c>
      <c r="B11" s="142"/>
      <c r="C11" s="613" t="s">
        <v>367</v>
      </c>
    </row>
    <row r="12" spans="1:11" ht="15.75" customHeight="1">
      <c r="A12" s="154" t="s">
        <v>9</v>
      </c>
      <c r="C12" s="642"/>
      <c r="D12" s="61"/>
      <c r="E12" s="61"/>
      <c r="F12" s="61"/>
      <c r="G12" s="61"/>
      <c r="H12" s="61"/>
      <c r="I12" s="61"/>
      <c r="J12" s="61"/>
      <c r="K12" s="63"/>
    </row>
    <row r="13" spans="1:11" ht="15">
      <c r="A13" s="142"/>
      <c r="B13" s="144"/>
      <c r="K13" s="63"/>
    </row>
    <row r="14" spans="1:11" ht="27">
      <c r="A14" s="142" t="s">
        <v>10</v>
      </c>
      <c r="B14" s="143"/>
      <c r="C14" s="155" t="s">
        <v>218</v>
      </c>
      <c r="D14" s="61"/>
      <c r="E14" s="61"/>
      <c r="F14" s="61"/>
      <c r="G14" s="61"/>
      <c r="H14" s="61"/>
      <c r="I14" s="61"/>
      <c r="J14" s="61"/>
      <c r="K14" s="63"/>
    </row>
    <row r="15" spans="1:11" ht="15">
      <c r="A15" s="147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.75" customHeight="1" thickBot="1">
      <c r="A17" s="502" t="s">
        <v>12</v>
      </c>
      <c r="B17" s="502" t="s">
        <v>13</v>
      </c>
      <c r="C17" s="148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15.7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141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5" customHeight="1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.75" customHeight="1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2071</v>
      </c>
      <c r="D23" s="357"/>
      <c r="E23" s="357"/>
      <c r="F23" s="357"/>
      <c r="G23" s="357">
        <v>102</v>
      </c>
      <c r="H23" s="357"/>
      <c r="I23" s="357"/>
      <c r="J23" s="357">
        <v>268</v>
      </c>
      <c r="K23" s="357">
        <v>1701</v>
      </c>
      <c r="L23" s="40">
        <f>SUM(D23:I23)</f>
        <v>102</v>
      </c>
    </row>
    <row r="24" spans="1:11" ht="39.75" thickBot="1">
      <c r="A24" s="299" t="s">
        <v>263</v>
      </c>
      <c r="B24" s="298">
        <v>102</v>
      </c>
      <c r="C24" s="357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35</v>
      </c>
      <c r="D25" s="366"/>
      <c r="E25" s="366"/>
      <c r="F25" s="366"/>
      <c r="G25" s="366">
        <v>35</v>
      </c>
      <c r="H25" s="366"/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16</v>
      </c>
      <c r="D26" s="354"/>
      <c r="E26" s="354"/>
      <c r="F26" s="354"/>
      <c r="G26" s="354">
        <v>16</v>
      </c>
      <c r="H26" s="354"/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6</v>
      </c>
      <c r="D27" s="354"/>
      <c r="E27" s="354"/>
      <c r="F27" s="354"/>
      <c r="G27" s="354">
        <v>6</v>
      </c>
      <c r="H27" s="354"/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13</v>
      </c>
      <c r="D28" s="366"/>
      <c r="E28" s="366"/>
      <c r="F28" s="366"/>
      <c r="G28" s="366">
        <v>13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12</v>
      </c>
      <c r="D29" s="354"/>
      <c r="E29" s="354"/>
      <c r="F29" s="354"/>
      <c r="G29" s="354">
        <v>12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1</v>
      </c>
      <c r="D30" s="357"/>
      <c r="E30" s="357"/>
      <c r="F30" s="357"/>
      <c r="G30" s="357">
        <v>1</v>
      </c>
      <c r="H30" s="357"/>
      <c r="I30" s="357"/>
      <c r="J30" s="357"/>
      <c r="K30" s="357"/>
    </row>
    <row r="31" spans="1:11" ht="53.25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2058</v>
      </c>
      <c r="D35" s="354"/>
      <c r="E35" s="354"/>
      <c r="F35" s="354"/>
      <c r="G35" s="354">
        <v>89</v>
      </c>
      <c r="H35" s="354"/>
      <c r="I35" s="354"/>
      <c r="J35" s="354">
        <v>268</v>
      </c>
      <c r="K35" s="354">
        <v>1701</v>
      </c>
    </row>
    <row r="36" spans="1:11" ht="53.25" thickBot="1">
      <c r="A36" s="312" t="s">
        <v>390</v>
      </c>
      <c r="B36" s="307" t="s">
        <v>391</v>
      </c>
      <c r="C36" s="357">
        <f t="shared" si="0"/>
        <v>1</v>
      </c>
      <c r="D36" s="354"/>
      <c r="E36" s="354"/>
      <c r="F36" s="354"/>
      <c r="G36" s="354">
        <v>1</v>
      </c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2058</v>
      </c>
      <c r="D37" s="366"/>
      <c r="E37" s="366"/>
      <c r="F37" s="366"/>
      <c r="G37" s="366">
        <v>89</v>
      </c>
      <c r="H37" s="366"/>
      <c r="I37" s="366"/>
      <c r="J37" s="357">
        <v>268</v>
      </c>
      <c r="K37" s="357">
        <v>1701</v>
      </c>
    </row>
    <row r="38" spans="1:11" ht="53.25" thickBot="1">
      <c r="A38" s="299" t="s">
        <v>271</v>
      </c>
      <c r="B38" s="298">
        <v>111</v>
      </c>
      <c r="C38" s="357">
        <f t="shared" si="0"/>
        <v>22</v>
      </c>
      <c r="D38" s="366"/>
      <c r="E38" s="366"/>
      <c r="F38" s="366"/>
      <c r="G38" s="366">
        <v>22</v>
      </c>
      <c r="H38" s="366"/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16</v>
      </c>
      <c r="D39" s="354"/>
      <c r="E39" s="354"/>
      <c r="F39" s="354"/>
      <c r="G39" s="354">
        <v>16</v>
      </c>
      <c r="H39" s="354"/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6</v>
      </c>
      <c r="D40" s="354"/>
      <c r="E40" s="354"/>
      <c r="F40" s="354"/>
      <c r="G40" s="354">
        <v>6</v>
      </c>
      <c r="H40" s="354"/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2058</v>
      </c>
      <c r="D43" s="366"/>
      <c r="E43" s="366"/>
      <c r="F43" s="366"/>
      <c r="G43" s="366">
        <v>89</v>
      </c>
      <c r="H43" s="366"/>
      <c r="I43" s="366"/>
      <c r="J43" s="357">
        <v>268</v>
      </c>
      <c r="K43" s="357">
        <v>1701</v>
      </c>
    </row>
    <row r="44" spans="1:11" ht="14.25">
      <c r="A44" s="301" t="s">
        <v>275</v>
      </c>
      <c r="B44" s="502">
        <v>115</v>
      </c>
      <c r="C44" s="489">
        <f t="shared" si="0"/>
        <v>0</v>
      </c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13</v>
      </c>
      <c r="D47" s="366"/>
      <c r="E47" s="366"/>
      <c r="F47" s="366"/>
      <c r="G47" s="366">
        <v>12</v>
      </c>
      <c r="H47" s="366"/>
      <c r="I47" s="366"/>
      <c r="J47" s="366">
        <v>1</v>
      </c>
      <c r="K47" s="366"/>
    </row>
    <row r="48" spans="1:11" ht="15" thickBot="1">
      <c r="A48" s="299" t="s">
        <v>47</v>
      </c>
      <c r="B48" s="298">
        <v>122</v>
      </c>
      <c r="C48" s="357">
        <f t="shared" si="0"/>
        <v>1</v>
      </c>
      <c r="D48" s="366"/>
      <c r="E48" s="366"/>
      <c r="F48" s="366"/>
      <c r="G48" s="222">
        <v>1</v>
      </c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89">
        <f t="shared" si="0"/>
        <v>0</v>
      </c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1</v>
      </c>
      <c r="D51" s="366"/>
      <c r="E51" s="366"/>
      <c r="F51" s="366"/>
      <c r="G51" s="366">
        <v>1</v>
      </c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.75" customHeight="1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485</v>
      </c>
      <c r="D56" s="366"/>
      <c r="E56" s="366"/>
      <c r="F56" s="366"/>
      <c r="G56" s="366">
        <v>485</v>
      </c>
      <c r="H56" s="366"/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35</v>
      </c>
      <c r="D58" s="366"/>
      <c r="E58" s="366"/>
      <c r="F58" s="366"/>
      <c r="G58" s="366">
        <v>35</v>
      </c>
      <c r="H58" s="366"/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485</v>
      </c>
      <c r="D61" s="366"/>
      <c r="E61" s="366"/>
      <c r="F61" s="366"/>
      <c r="G61" s="366">
        <v>485</v>
      </c>
      <c r="H61" s="366"/>
      <c r="I61" s="366"/>
      <c r="J61" s="366"/>
      <c r="K61" s="366"/>
    </row>
    <row r="62" spans="1:11" ht="14.25">
      <c r="A62" s="301" t="s">
        <v>284</v>
      </c>
      <c r="B62" s="502">
        <v>207</v>
      </c>
      <c r="C62" s="489">
        <f t="shared" si="1"/>
        <v>0</v>
      </c>
      <c r="D62" s="498"/>
      <c r="E62" s="498"/>
      <c r="F62" s="498"/>
      <c r="G62" s="498" t="s">
        <v>478</v>
      </c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1"/>
        <v>0</v>
      </c>
      <c r="D64" s="366"/>
      <c r="E64" s="366"/>
      <c r="F64" s="366"/>
      <c r="G64" s="366" t="s">
        <v>478</v>
      </c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22</v>
      </c>
      <c r="D65" s="366"/>
      <c r="E65" s="366"/>
      <c r="F65" s="366"/>
      <c r="G65" s="366">
        <v>22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>
        <f t="shared" si="1"/>
        <v>0</v>
      </c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22</v>
      </c>
      <c r="D69" s="366"/>
      <c r="E69" s="366"/>
      <c r="F69" s="366"/>
      <c r="G69" s="366">
        <v>22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32</v>
      </c>
      <c r="D70" s="366"/>
      <c r="E70" s="366"/>
      <c r="F70" s="366"/>
      <c r="G70" s="366">
        <v>32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5" customHeight="1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.75" customHeight="1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335640.69999999995</v>
      </c>
      <c r="D74" s="366"/>
      <c r="E74" s="366"/>
      <c r="F74" s="366"/>
      <c r="G74" s="325">
        <f>185747+G79</f>
        <v>255227.34</v>
      </c>
      <c r="H74" s="366"/>
      <c r="I74" s="366"/>
      <c r="J74" s="366">
        <v>65918.14</v>
      </c>
      <c r="K74" s="366">
        <v>14495.22</v>
      </c>
      <c r="L74" s="140"/>
    </row>
    <row r="75" spans="1:13" ht="53.25" thickBot="1">
      <c r="A75" s="299" t="s">
        <v>286</v>
      </c>
      <c r="B75" s="298">
        <v>302</v>
      </c>
      <c r="C75" s="357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140">
        <v>185747.49225000004</v>
      </c>
      <c r="M75" s="40">
        <v>155116.72456999996</v>
      </c>
    </row>
    <row r="76" spans="1:12" ht="53.25" thickBot="1">
      <c r="A76" s="299" t="s">
        <v>287</v>
      </c>
      <c r="B76" s="298">
        <v>303</v>
      </c>
      <c r="C76" s="357">
        <f t="shared" si="2"/>
        <v>85830.91</v>
      </c>
      <c r="D76" s="366"/>
      <c r="E76" s="366"/>
      <c r="F76" s="366"/>
      <c r="G76" s="325">
        <v>85830.91</v>
      </c>
      <c r="H76" s="366"/>
      <c r="I76" s="366"/>
      <c r="J76" s="366"/>
      <c r="K76" s="366"/>
      <c r="L76" s="105"/>
    </row>
    <row r="77" spans="1:12" ht="53.25" thickBot="1">
      <c r="A77" s="306" t="s">
        <v>416</v>
      </c>
      <c r="B77" s="307" t="s">
        <v>397</v>
      </c>
      <c r="C77" s="357">
        <f t="shared" si="2"/>
        <v>70366.04</v>
      </c>
      <c r="D77" s="354"/>
      <c r="E77" s="354"/>
      <c r="F77" s="354"/>
      <c r="G77" s="326">
        <v>70366.04</v>
      </c>
      <c r="H77" s="354"/>
      <c r="I77" s="354"/>
      <c r="J77" s="354"/>
      <c r="K77" s="354"/>
      <c r="L77" s="105"/>
    </row>
    <row r="78" spans="1:12" ht="66" thickBot="1">
      <c r="A78" s="306" t="s">
        <v>417</v>
      </c>
      <c r="B78" s="307" t="s">
        <v>399</v>
      </c>
      <c r="C78" s="357">
        <f t="shared" si="2"/>
        <v>1847.82</v>
      </c>
      <c r="D78" s="354"/>
      <c r="E78" s="354"/>
      <c r="F78" s="354"/>
      <c r="G78" s="326">
        <v>1847.82</v>
      </c>
      <c r="H78" s="354"/>
      <c r="I78" s="354"/>
      <c r="J78" s="354"/>
      <c r="K78" s="354"/>
      <c r="L78" s="105"/>
    </row>
    <row r="79" spans="1:12" ht="66" thickBot="1">
      <c r="A79" s="299" t="s">
        <v>288</v>
      </c>
      <c r="B79" s="298">
        <v>304</v>
      </c>
      <c r="C79" s="357">
        <f t="shared" si="2"/>
        <v>69480.34</v>
      </c>
      <c r="D79" s="366"/>
      <c r="E79" s="366"/>
      <c r="F79" s="366"/>
      <c r="G79" s="388">
        <v>69480.34</v>
      </c>
      <c r="H79" s="366"/>
      <c r="I79" s="366"/>
      <c r="J79" s="366"/>
      <c r="K79" s="366"/>
      <c r="L79" s="105"/>
    </row>
    <row r="80" spans="1:12" ht="66" thickBot="1">
      <c r="A80" s="306" t="s">
        <v>418</v>
      </c>
      <c r="B80" s="307" t="s">
        <v>401</v>
      </c>
      <c r="C80" s="357">
        <f t="shared" si="2"/>
        <v>7307.43</v>
      </c>
      <c r="D80" s="354"/>
      <c r="E80" s="354"/>
      <c r="F80" s="354"/>
      <c r="G80" s="326">
        <v>7307.43</v>
      </c>
      <c r="H80" s="354"/>
      <c r="I80" s="354"/>
      <c r="J80" s="354"/>
      <c r="K80" s="354"/>
      <c r="L80" s="105"/>
    </row>
    <row r="81" spans="1:12" ht="93" thickBot="1">
      <c r="A81" s="309" t="s">
        <v>419</v>
      </c>
      <c r="B81" s="310">
        <v>305</v>
      </c>
      <c r="C81" s="357">
        <f t="shared" si="2"/>
        <v>1063</v>
      </c>
      <c r="D81" s="357"/>
      <c r="E81" s="357"/>
      <c r="F81" s="357"/>
      <c r="G81" s="324">
        <v>1063</v>
      </c>
      <c r="H81" s="357"/>
      <c r="I81" s="357"/>
      <c r="J81" s="357"/>
      <c r="K81" s="357"/>
      <c r="L81" s="105"/>
    </row>
    <row r="82" spans="1:11" ht="53.25" thickBot="1">
      <c r="A82" s="299" t="s">
        <v>80</v>
      </c>
      <c r="B82" s="298">
        <v>306</v>
      </c>
      <c r="C82" s="357">
        <f t="shared" si="2"/>
        <v>182.9</v>
      </c>
      <c r="D82" s="366"/>
      <c r="E82" s="366"/>
      <c r="F82" s="366"/>
      <c r="G82" s="325">
        <v>182.9</v>
      </c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357">
        <f t="shared" si="2"/>
        <v>0</v>
      </c>
      <c r="D83" s="366"/>
      <c r="E83" s="366"/>
      <c r="F83" s="366"/>
      <c r="G83" s="325"/>
      <c r="H83" s="366"/>
      <c r="I83" s="366"/>
      <c r="J83" s="366"/>
      <c r="K83" s="366"/>
    </row>
    <row r="84" spans="1:12" ht="39.75" thickBot="1">
      <c r="A84" s="299" t="s">
        <v>291</v>
      </c>
      <c r="B84" s="298">
        <v>308</v>
      </c>
      <c r="C84" s="357">
        <f t="shared" si="2"/>
        <v>0</v>
      </c>
      <c r="D84" s="366"/>
      <c r="E84" s="366"/>
      <c r="F84" s="366"/>
      <c r="G84" s="325"/>
      <c r="H84" s="366"/>
      <c r="I84" s="366"/>
      <c r="J84" s="366"/>
      <c r="K84" s="366"/>
      <c r="L84" s="105"/>
    </row>
    <row r="85" spans="1:12" ht="27" thickBot="1">
      <c r="A85" s="306" t="s">
        <v>420</v>
      </c>
      <c r="B85" s="307" t="s">
        <v>403</v>
      </c>
      <c r="C85" s="357">
        <f t="shared" si="2"/>
        <v>335641.18999999994</v>
      </c>
      <c r="D85" s="354"/>
      <c r="E85" s="354"/>
      <c r="F85" s="354"/>
      <c r="G85" s="326">
        <v>255227.83</v>
      </c>
      <c r="H85" s="354"/>
      <c r="I85" s="354"/>
      <c r="J85" s="354">
        <v>65918.14</v>
      </c>
      <c r="K85" s="354">
        <v>14495.22</v>
      </c>
      <c r="L85" s="105"/>
    </row>
    <row r="86" spans="1:12" ht="27" thickBot="1">
      <c r="A86" s="306" t="s">
        <v>421</v>
      </c>
      <c r="B86" s="307" t="s">
        <v>405</v>
      </c>
      <c r="C86" s="357">
        <f t="shared" si="2"/>
        <v>47.70684</v>
      </c>
      <c r="D86" s="354"/>
      <c r="E86" s="354"/>
      <c r="F86" s="354"/>
      <c r="G86" s="326">
        <v>47.70684</v>
      </c>
      <c r="H86" s="354"/>
      <c r="I86" s="354"/>
      <c r="J86" s="354"/>
      <c r="K86" s="354"/>
      <c r="L86" s="105"/>
    </row>
    <row r="87" spans="1:11" ht="27" thickBot="1">
      <c r="A87" s="299" t="s">
        <v>292</v>
      </c>
      <c r="B87" s="298">
        <v>309</v>
      </c>
      <c r="C87" s="357">
        <f t="shared" si="2"/>
        <v>235580.08</v>
      </c>
      <c r="D87" s="366"/>
      <c r="E87" s="366"/>
      <c r="F87" s="366"/>
      <c r="G87" s="325">
        <v>155166.72</v>
      </c>
      <c r="H87" s="366"/>
      <c r="I87" s="366"/>
      <c r="J87" s="366">
        <v>65918.14</v>
      </c>
      <c r="K87" s="366">
        <v>14495.22</v>
      </c>
    </row>
    <row r="88" spans="1:11" ht="53.25" thickBot="1">
      <c r="A88" s="299" t="s">
        <v>293</v>
      </c>
      <c r="B88" s="298">
        <v>310</v>
      </c>
      <c r="C88" s="357">
        <f t="shared" si="2"/>
        <v>16608</v>
      </c>
      <c r="D88" s="366"/>
      <c r="E88" s="366"/>
      <c r="F88" s="366"/>
      <c r="G88" s="325">
        <v>16608</v>
      </c>
      <c r="H88" s="366"/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357">
        <f t="shared" si="2"/>
        <v>8536.38</v>
      </c>
      <c r="D89" s="354"/>
      <c r="E89" s="354"/>
      <c r="F89" s="354"/>
      <c r="G89" s="326">
        <v>8536.38</v>
      </c>
      <c r="H89" s="354"/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357">
        <f t="shared" si="2"/>
        <v>8071.62</v>
      </c>
      <c r="D90" s="354"/>
      <c r="E90" s="354"/>
      <c r="F90" s="354"/>
      <c r="G90" s="326">
        <v>8071.62</v>
      </c>
      <c r="H90" s="354"/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66"/>
      <c r="E91" s="366"/>
      <c r="F91" s="366"/>
      <c r="G91" s="325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66"/>
      <c r="E92" s="366"/>
      <c r="F92" s="366"/>
      <c r="G92" s="325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2"/>
        <v>235580.08</v>
      </c>
      <c r="D93" s="366"/>
      <c r="E93" s="366"/>
      <c r="F93" s="366"/>
      <c r="G93" s="325">
        <v>155166.72</v>
      </c>
      <c r="H93" s="366"/>
      <c r="I93" s="366"/>
      <c r="J93" s="366">
        <v>65918.14</v>
      </c>
      <c r="K93" s="366">
        <v>14495.22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644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645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>
        <f t="shared" si="2"/>
        <v>0</v>
      </c>
      <c r="D96" s="366"/>
      <c r="E96" s="366"/>
      <c r="F96" s="366"/>
      <c r="G96" s="325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>
        <f t="shared" si="2"/>
        <v>22734</v>
      </c>
      <c r="D97" s="366"/>
      <c r="E97" s="366"/>
      <c r="F97" s="366"/>
      <c r="G97" s="325">
        <v>22734</v>
      </c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57">
        <f t="shared" si="2"/>
        <v>951.2</v>
      </c>
      <c r="D98" s="366"/>
      <c r="E98" s="366"/>
      <c r="F98" s="366"/>
      <c r="G98" s="324">
        <v>951.2</v>
      </c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641">
        <f>G99</f>
        <v>11.2</v>
      </c>
      <c r="D99" s="498"/>
      <c r="E99" s="498"/>
      <c r="F99" s="498"/>
      <c r="G99" s="644">
        <v>11.2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645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2"/>
        <v>940</v>
      </c>
      <c r="D101" s="366"/>
      <c r="E101" s="366"/>
      <c r="F101" s="366"/>
      <c r="G101" s="324">
        <v>940</v>
      </c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2"/>
        <v>0</v>
      </c>
      <c r="D102" s="366"/>
      <c r="E102" s="366"/>
      <c r="F102" s="366"/>
      <c r="G102" s="325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66"/>
      <c r="E103" s="366"/>
      <c r="F103" s="366"/>
      <c r="G103" s="325"/>
      <c r="H103" s="366"/>
      <c r="I103" s="366"/>
      <c r="J103" s="366"/>
      <c r="K103" s="366"/>
    </row>
    <row r="104" spans="1:11" ht="15.75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15.75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53</v>
      </c>
      <c r="D106" s="366"/>
      <c r="E106" s="366"/>
      <c r="F106" s="366"/>
      <c r="G106" s="366">
        <v>53</v>
      </c>
      <c r="H106" s="366"/>
      <c r="I106" s="366"/>
      <c r="J106" s="366"/>
      <c r="K106" s="366"/>
    </row>
    <row r="107" spans="1:11" ht="79.5" thickBot="1">
      <c r="A107" s="299" t="s">
        <v>302</v>
      </c>
      <c r="B107" s="298" t="s">
        <v>233</v>
      </c>
      <c r="C107" s="357">
        <f>SUM(D107:K107)</f>
        <v>21</v>
      </c>
      <c r="D107" s="366"/>
      <c r="E107" s="366"/>
      <c r="F107" s="366"/>
      <c r="G107" s="366">
        <v>21</v>
      </c>
      <c r="H107" s="366"/>
      <c r="I107" s="366"/>
      <c r="J107" s="366"/>
      <c r="K107" s="366"/>
    </row>
    <row r="108" spans="1:11" ht="53.25" thickBot="1">
      <c r="A108" s="299" t="s">
        <v>303</v>
      </c>
      <c r="B108" s="298" t="s">
        <v>234</v>
      </c>
      <c r="C108" s="357">
        <f>SUM(D108:K108)</f>
        <v>51</v>
      </c>
      <c r="D108" s="366"/>
      <c r="E108" s="366"/>
      <c r="F108" s="366"/>
      <c r="G108" s="366">
        <v>51</v>
      </c>
      <c r="H108" s="366"/>
      <c r="I108" s="366"/>
      <c r="J108" s="366"/>
      <c r="K108" s="366"/>
    </row>
    <row r="109" spans="1:11" ht="93" thickBot="1">
      <c r="A109" s="299" t="s">
        <v>304</v>
      </c>
      <c r="B109" s="298" t="s">
        <v>235</v>
      </c>
      <c r="C109" s="357">
        <f>SUM(D109:K109)</f>
        <v>19</v>
      </c>
      <c r="D109" s="366"/>
      <c r="E109" s="366"/>
      <c r="F109" s="366"/>
      <c r="G109" s="366">
        <v>19</v>
      </c>
      <c r="H109" s="366"/>
      <c r="I109" s="366"/>
      <c r="J109" s="366"/>
      <c r="K109" s="366"/>
    </row>
    <row r="110" spans="1:11" ht="15.75" customHeight="1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284</v>
      </c>
      <c r="D111" s="366"/>
      <c r="E111" s="366"/>
      <c r="F111" s="366"/>
      <c r="G111" s="366">
        <v>284</v>
      </c>
      <c r="H111" s="366"/>
      <c r="I111" s="366"/>
      <c r="J111" s="366"/>
      <c r="K111" s="366"/>
    </row>
    <row r="112" spans="1:11" ht="39.75" thickBot="1">
      <c r="A112" s="299" t="s">
        <v>99</v>
      </c>
      <c r="B112" s="298" t="s">
        <v>237</v>
      </c>
      <c r="C112" s="357">
        <f>SUM(D112:K112)</f>
        <v>14</v>
      </c>
      <c r="D112" s="366"/>
      <c r="E112" s="366"/>
      <c r="F112" s="366"/>
      <c r="G112" s="366">
        <v>14</v>
      </c>
      <c r="H112" s="366"/>
      <c r="I112" s="366"/>
      <c r="J112" s="366"/>
      <c r="K112" s="366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66"/>
      <c r="K113" s="366"/>
    </row>
    <row r="114" spans="1:11" ht="15" customHeight="1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.75" customHeight="1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66">
        <v>677452.5</v>
      </c>
      <c r="D116" s="366"/>
      <c r="E116" s="366"/>
      <c r="F116" s="366"/>
      <c r="G116" s="366"/>
      <c r="H116" s="366"/>
      <c r="I116" s="366"/>
      <c r="J116" s="366"/>
      <c r="K116" s="366"/>
    </row>
    <row r="117" spans="1:11" ht="43.5" thickBot="1">
      <c r="A117" s="303" t="s">
        <v>104</v>
      </c>
      <c r="B117" s="298" t="s">
        <v>240</v>
      </c>
      <c r="C117" s="366">
        <v>142265</v>
      </c>
      <c r="D117" s="366"/>
      <c r="E117" s="366"/>
      <c r="F117" s="366"/>
      <c r="G117" s="366"/>
      <c r="H117" s="366"/>
      <c r="I117" s="366"/>
      <c r="J117" s="366"/>
      <c r="K117" s="366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36556.75</v>
      </c>
      <c r="D118" s="366"/>
      <c r="E118" s="366"/>
      <c r="F118" s="366"/>
      <c r="G118" s="325">
        <v>36556.75</v>
      </c>
      <c r="H118" s="366"/>
      <c r="I118" s="366"/>
      <c r="J118" s="366"/>
      <c r="K118" s="366"/>
    </row>
    <row r="119" spans="1:11" ht="66" thickBot="1">
      <c r="A119" s="299" t="s">
        <v>311</v>
      </c>
      <c r="B119" s="298" t="s">
        <v>242</v>
      </c>
      <c r="C119" s="357">
        <f t="shared" si="3"/>
        <v>5201.85774</v>
      </c>
      <c r="D119" s="366"/>
      <c r="E119" s="366"/>
      <c r="F119" s="366"/>
      <c r="G119" s="325">
        <v>5201.85774</v>
      </c>
      <c r="H119" s="366"/>
      <c r="I119" s="366"/>
      <c r="J119" s="366"/>
      <c r="K119" s="366"/>
    </row>
    <row r="120" spans="1:11" ht="53.25" thickBot="1">
      <c r="A120" s="299" t="s">
        <v>312</v>
      </c>
      <c r="B120" s="298" t="s">
        <v>243</v>
      </c>
      <c r="C120" s="357">
        <f t="shared" si="3"/>
        <v>34418.95</v>
      </c>
      <c r="D120" s="366"/>
      <c r="E120" s="366"/>
      <c r="F120" s="366"/>
      <c r="G120" s="325">
        <v>34418.95</v>
      </c>
      <c r="H120" s="366"/>
      <c r="I120" s="366"/>
      <c r="J120" s="366"/>
      <c r="K120" s="366"/>
    </row>
    <row r="121" spans="1:11" ht="14.25">
      <c r="A121" s="304" t="s">
        <v>313</v>
      </c>
      <c r="B121" s="502" t="s">
        <v>244</v>
      </c>
      <c r="C121" s="489">
        <f t="shared" si="3"/>
        <v>34418.95</v>
      </c>
      <c r="D121" s="498"/>
      <c r="E121" s="498"/>
      <c r="F121" s="498"/>
      <c r="G121" s="644">
        <v>34418.95</v>
      </c>
      <c r="H121" s="498"/>
      <c r="I121" s="498"/>
      <c r="J121" s="498"/>
      <c r="K121" s="498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645"/>
      <c r="H122" s="499"/>
      <c r="I122" s="499"/>
      <c r="J122" s="499"/>
      <c r="K122" s="499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66"/>
      <c r="E123" s="366"/>
      <c r="F123" s="366"/>
      <c r="G123" s="325"/>
      <c r="H123" s="366"/>
      <c r="I123" s="366"/>
      <c r="J123" s="366"/>
      <c r="K123" s="366"/>
    </row>
    <row r="124" spans="1:11" ht="79.5" thickBot="1">
      <c r="A124" s="299" t="s">
        <v>314</v>
      </c>
      <c r="B124" s="298" t="s">
        <v>246</v>
      </c>
      <c r="C124" s="357">
        <f t="shared" si="3"/>
        <v>3064.06</v>
      </c>
      <c r="D124" s="366"/>
      <c r="E124" s="366"/>
      <c r="F124" s="366"/>
      <c r="G124" s="325">
        <v>3064.06</v>
      </c>
      <c r="H124" s="366"/>
      <c r="I124" s="366"/>
      <c r="J124" s="366"/>
      <c r="K124" s="366"/>
    </row>
    <row r="125" spans="1:11" ht="79.5" thickBot="1">
      <c r="A125" s="302" t="s">
        <v>315</v>
      </c>
      <c r="B125" s="305" t="s">
        <v>247</v>
      </c>
      <c r="C125" s="82">
        <v>0</v>
      </c>
      <c r="D125" s="82"/>
      <c r="E125" s="82"/>
      <c r="F125" s="82"/>
      <c r="G125" s="366"/>
      <c r="H125" s="82"/>
      <c r="I125" s="82"/>
      <c r="J125" s="82"/>
      <c r="K125" s="82"/>
    </row>
    <row r="126" ht="15">
      <c r="A126" s="56"/>
    </row>
    <row r="127" spans="1:7" ht="15" customHeight="1">
      <c r="A127" s="646" t="s">
        <v>113</v>
      </c>
      <c r="B127" s="646" t="s">
        <v>368</v>
      </c>
      <c r="C127" s="646"/>
      <c r="D127" s="142"/>
      <c r="E127" s="633" t="s">
        <v>369</v>
      </c>
      <c r="F127" s="633"/>
      <c r="G127" s="633"/>
    </row>
    <row r="128" spans="1:5" ht="15">
      <c r="A128" s="646"/>
      <c r="B128" s="142"/>
      <c r="C128" s="145" t="s">
        <v>114</v>
      </c>
      <c r="D128" s="142"/>
      <c r="E128" s="145" t="s">
        <v>115</v>
      </c>
    </row>
    <row r="129" spans="1:4" ht="15" customHeight="1">
      <c r="A129" s="146" t="s">
        <v>370</v>
      </c>
      <c r="B129" s="145"/>
      <c r="C129" s="145"/>
      <c r="D129" s="145"/>
    </row>
    <row r="130" spans="1:5" ht="15">
      <c r="A130" s="146" t="s">
        <v>371</v>
      </c>
      <c r="B130" s="145"/>
      <c r="C130" s="145"/>
      <c r="D130" s="145"/>
      <c r="E130" s="145"/>
    </row>
    <row r="131" spans="1:5" ht="15" customHeight="1" thickBot="1">
      <c r="A131" s="146" t="s">
        <v>372</v>
      </c>
      <c r="B131" s="145"/>
      <c r="C131" s="145"/>
      <c r="D131" s="145"/>
      <c r="E131" s="59"/>
    </row>
    <row r="132" spans="1:5" ht="15">
      <c r="A132" s="142"/>
      <c r="B132" s="145"/>
      <c r="C132" s="145"/>
      <c r="D132" s="145"/>
      <c r="E132" s="145" t="s">
        <v>116</v>
      </c>
    </row>
    <row r="133" ht="15">
      <c r="A133" s="56"/>
    </row>
    <row r="138" ht="15">
      <c r="A138" s="56"/>
    </row>
  </sheetData>
  <sheetProtection/>
  <mergeCells count="101">
    <mergeCell ref="A127:A128"/>
    <mergeCell ref="B127:C127"/>
    <mergeCell ref="E127:G127"/>
    <mergeCell ref="B121:B122"/>
    <mergeCell ref="G94:G95"/>
    <mergeCell ref="H94:H95"/>
    <mergeCell ref="B99:B100"/>
    <mergeCell ref="A104:K104"/>
    <mergeCell ref="A105:K105"/>
    <mergeCell ref="A110:K110"/>
    <mergeCell ref="I94:I95"/>
    <mergeCell ref="J94:J95"/>
    <mergeCell ref="K94:K95"/>
    <mergeCell ref="D99:D100"/>
    <mergeCell ref="E99:E100"/>
    <mergeCell ref="F99:F100"/>
    <mergeCell ref="G99:G100"/>
    <mergeCell ref="J99:J100"/>
    <mergeCell ref="K99:K100"/>
    <mergeCell ref="E66:E67"/>
    <mergeCell ref="F66:F67"/>
    <mergeCell ref="G66:G67"/>
    <mergeCell ref="H66:H67"/>
    <mergeCell ref="I66:I67"/>
    <mergeCell ref="D62:D63"/>
    <mergeCell ref="E62:E63"/>
    <mergeCell ref="F62:F63"/>
    <mergeCell ref="G62:G63"/>
    <mergeCell ref="H62:H63"/>
    <mergeCell ref="K44:K45"/>
    <mergeCell ref="D49:D50"/>
    <mergeCell ref="E49:E50"/>
    <mergeCell ref="F49:F50"/>
    <mergeCell ref="G49:G50"/>
    <mergeCell ref="I62:I63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J121:J122"/>
    <mergeCell ref="A114:K114"/>
    <mergeCell ref="A115:K115"/>
    <mergeCell ref="H99:H100"/>
    <mergeCell ref="I99:I100"/>
    <mergeCell ref="K121:K122"/>
    <mergeCell ref="D121:D122"/>
    <mergeCell ref="E121:E122"/>
    <mergeCell ref="F121:F122"/>
    <mergeCell ref="G121:G122"/>
    <mergeCell ref="H121:H122"/>
    <mergeCell ref="I121:I122"/>
    <mergeCell ref="B66:B67"/>
    <mergeCell ref="J66:J67"/>
    <mergeCell ref="K66:K67"/>
    <mergeCell ref="A72:K72"/>
    <mergeCell ref="A73:K73"/>
    <mergeCell ref="B94:B95"/>
    <mergeCell ref="D94:D95"/>
    <mergeCell ref="E94:E95"/>
    <mergeCell ref="F94:F95"/>
    <mergeCell ref="D66:D67"/>
    <mergeCell ref="A21:K21"/>
    <mergeCell ref="A22:K22"/>
    <mergeCell ref="B44:B45"/>
    <mergeCell ref="B49:B50"/>
    <mergeCell ref="A55:K55"/>
    <mergeCell ref="B62:B63"/>
    <mergeCell ref="J62:J63"/>
    <mergeCell ref="K62:K63"/>
    <mergeCell ref="D44:D45"/>
    <mergeCell ref="H49:H50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C11:C12"/>
    <mergeCell ref="A1:K1"/>
    <mergeCell ref="A2:K2"/>
    <mergeCell ref="A3:K3"/>
    <mergeCell ref="A5:K5"/>
    <mergeCell ref="A6:K6"/>
    <mergeCell ref="A7:K7"/>
    <mergeCell ref="C121:C122"/>
    <mergeCell ref="C94:C95"/>
    <mergeCell ref="C99:C100"/>
    <mergeCell ref="C62:C63"/>
    <mergeCell ref="C66:C67"/>
    <mergeCell ref="C44:C45"/>
    <mergeCell ref="C49:C5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8"/>
  <sheetViews>
    <sheetView view="pageBreakPreview" zoomScale="80" zoomScaleNormal="90" zoomScaleSheetLayoutView="80" zoomScalePageLayoutView="0" workbookViewId="0" topLeftCell="A58">
      <selection activeCell="H125" sqref="H125"/>
    </sheetView>
  </sheetViews>
  <sheetFormatPr defaultColWidth="9.140625" defaultRowHeight="15"/>
  <cols>
    <col min="1" max="1" width="45.57421875" style="40" customWidth="1"/>
    <col min="2" max="2" width="7.421875" style="40" customWidth="1"/>
    <col min="3" max="3" width="14.28125" style="40" customWidth="1"/>
    <col min="4" max="9" width="12.140625" style="40" customWidth="1"/>
    <col min="10" max="11" width="15.8515625" style="40" customWidth="1"/>
    <col min="12" max="12" width="14.57421875" style="40" customWidth="1"/>
    <col min="13" max="13" width="16.28125" style="40" customWidth="1"/>
    <col min="14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248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3" ht="15">
      <c r="A11" s="651" t="s">
        <v>8</v>
      </c>
      <c r="B11" s="651"/>
      <c r="C11" s="651"/>
    </row>
    <row r="12" spans="1:11" ht="15">
      <c r="A12" s="651" t="s">
        <v>9</v>
      </c>
      <c r="B12" s="651"/>
      <c r="C12" s="651"/>
      <c r="D12" s="566" t="s">
        <v>249</v>
      </c>
      <c r="E12" s="566"/>
      <c r="F12" s="566"/>
      <c r="G12" s="566"/>
      <c r="H12" s="566"/>
      <c r="I12" s="566"/>
      <c r="J12" s="566"/>
      <c r="K12" s="63"/>
    </row>
    <row r="13" spans="1:11" ht="15">
      <c r="A13" s="43"/>
      <c r="B13" s="44"/>
      <c r="K13" s="63"/>
    </row>
    <row r="14" spans="1:11" ht="15">
      <c r="A14" s="651" t="s">
        <v>10</v>
      </c>
      <c r="B14" s="651"/>
      <c r="C14" s="651"/>
      <c r="D14" s="566" t="s">
        <v>427</v>
      </c>
      <c r="E14" s="566"/>
      <c r="F14" s="566"/>
      <c r="G14" s="566"/>
      <c r="H14" s="566"/>
      <c r="I14" s="566"/>
      <c r="J14" s="566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15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626"/>
      <c r="E22" s="626"/>
      <c r="F22" s="626"/>
      <c r="G22" s="626"/>
      <c r="H22" s="626"/>
      <c r="I22" s="626"/>
      <c r="J22" s="626"/>
      <c r="K22" s="627"/>
    </row>
    <row r="23" spans="1:11" ht="53.25" thickBot="1">
      <c r="A23" s="428" t="s">
        <v>29</v>
      </c>
      <c r="B23" s="427">
        <v>101</v>
      </c>
      <c r="C23" s="359">
        <f>SUM(D23:K23)</f>
        <v>13392</v>
      </c>
      <c r="D23" s="429">
        <v>57</v>
      </c>
      <c r="E23" s="429">
        <v>65</v>
      </c>
      <c r="F23" s="429"/>
      <c r="G23" s="429">
        <v>2621</v>
      </c>
      <c r="H23" s="429">
        <v>57</v>
      </c>
      <c r="I23" s="429">
        <v>0</v>
      </c>
      <c r="J23" s="429">
        <v>867</v>
      </c>
      <c r="K23" s="429">
        <v>9725</v>
      </c>
    </row>
    <row r="24" spans="1:11" ht="39.75" thickBot="1">
      <c r="A24" s="430" t="s">
        <v>263</v>
      </c>
      <c r="B24" s="426">
        <v>102</v>
      </c>
      <c r="C24" s="359">
        <f aca="true" t="shared" si="0" ref="C24:C54">SUM(D24:K24)</f>
        <v>0</v>
      </c>
      <c r="D24" s="429"/>
      <c r="E24" s="429"/>
      <c r="F24" s="429"/>
      <c r="G24" s="429"/>
      <c r="H24" s="429"/>
      <c r="I24" s="429"/>
      <c r="J24" s="429"/>
      <c r="K24" s="429"/>
    </row>
    <row r="25" spans="1:11" ht="39.75" thickBot="1">
      <c r="A25" s="430" t="s">
        <v>264</v>
      </c>
      <c r="B25" s="426">
        <v>103</v>
      </c>
      <c r="C25" s="359">
        <f t="shared" si="0"/>
        <v>215</v>
      </c>
      <c r="D25" s="429">
        <v>4</v>
      </c>
      <c r="E25" s="429">
        <v>27</v>
      </c>
      <c r="F25" s="429"/>
      <c r="G25" s="429">
        <v>146</v>
      </c>
      <c r="H25" s="429">
        <v>38</v>
      </c>
      <c r="I25" s="429"/>
      <c r="J25" s="429"/>
      <c r="K25" s="429"/>
    </row>
    <row r="26" spans="1:11" ht="53.25" thickBot="1">
      <c r="A26" s="431" t="s">
        <v>410</v>
      </c>
      <c r="B26" s="354" t="s">
        <v>383</v>
      </c>
      <c r="C26" s="359">
        <f t="shared" si="0"/>
        <v>133</v>
      </c>
      <c r="D26" s="429">
        <v>3</v>
      </c>
      <c r="E26" s="429">
        <v>17</v>
      </c>
      <c r="F26" s="429"/>
      <c r="G26" s="429">
        <v>92</v>
      </c>
      <c r="H26" s="429">
        <v>21</v>
      </c>
      <c r="I26" s="429"/>
      <c r="J26" s="429"/>
      <c r="K26" s="429"/>
    </row>
    <row r="27" spans="1:11" ht="53.25" thickBot="1">
      <c r="A27" s="431" t="s">
        <v>411</v>
      </c>
      <c r="B27" s="354" t="s">
        <v>385</v>
      </c>
      <c r="C27" s="359">
        <f t="shared" si="0"/>
        <v>102</v>
      </c>
      <c r="D27" s="429">
        <v>2</v>
      </c>
      <c r="E27" s="429">
        <v>17</v>
      </c>
      <c r="F27" s="429"/>
      <c r="G27" s="429">
        <v>65</v>
      </c>
      <c r="H27" s="429">
        <v>18</v>
      </c>
      <c r="I27" s="429"/>
      <c r="J27" s="429"/>
      <c r="K27" s="429"/>
    </row>
    <row r="28" spans="1:11" ht="53.25" thickBot="1">
      <c r="A28" s="430" t="s">
        <v>265</v>
      </c>
      <c r="B28" s="426">
        <v>104</v>
      </c>
      <c r="C28" s="359">
        <f t="shared" si="0"/>
        <v>70</v>
      </c>
      <c r="D28" s="429"/>
      <c r="E28" s="429">
        <v>15</v>
      </c>
      <c r="F28" s="429"/>
      <c r="G28" s="429">
        <v>41</v>
      </c>
      <c r="H28" s="429">
        <v>14</v>
      </c>
      <c r="I28" s="429"/>
      <c r="J28" s="429"/>
      <c r="K28" s="429"/>
    </row>
    <row r="29" spans="1:11" ht="66" thickBot="1">
      <c r="A29" s="431" t="s">
        <v>412</v>
      </c>
      <c r="B29" s="354" t="s">
        <v>387</v>
      </c>
      <c r="C29" s="359">
        <f t="shared" si="0"/>
        <v>33</v>
      </c>
      <c r="D29" s="429"/>
      <c r="E29" s="429">
        <v>0</v>
      </c>
      <c r="F29" s="429"/>
      <c r="G29" s="429">
        <v>25</v>
      </c>
      <c r="H29" s="429">
        <v>8</v>
      </c>
      <c r="I29" s="429"/>
      <c r="J29" s="429"/>
      <c r="K29" s="429"/>
    </row>
    <row r="30" spans="1:11" ht="79.5" thickBot="1">
      <c r="A30" s="428" t="s">
        <v>413</v>
      </c>
      <c r="B30" s="427">
        <v>105</v>
      </c>
      <c r="C30" s="359">
        <f t="shared" si="0"/>
        <v>19</v>
      </c>
      <c r="D30" s="429"/>
      <c r="E30" s="429">
        <v>5</v>
      </c>
      <c r="F30" s="429"/>
      <c r="G30" s="429">
        <v>11</v>
      </c>
      <c r="H30" s="429">
        <v>3</v>
      </c>
      <c r="I30" s="429"/>
      <c r="J30" s="429"/>
      <c r="K30" s="429"/>
    </row>
    <row r="31" spans="1:11" ht="53.25" thickBot="1">
      <c r="A31" s="430" t="s">
        <v>34</v>
      </c>
      <c r="B31" s="426">
        <v>106</v>
      </c>
      <c r="C31" s="359">
        <f t="shared" si="0"/>
        <v>0</v>
      </c>
      <c r="D31" s="429"/>
      <c r="E31" s="429"/>
      <c r="F31" s="429"/>
      <c r="G31" s="429"/>
      <c r="H31" s="429"/>
      <c r="I31" s="429"/>
      <c r="J31" s="429"/>
      <c r="K31" s="429"/>
    </row>
    <row r="32" spans="1:11" ht="27" thickBot="1">
      <c r="A32" s="430" t="s">
        <v>267</v>
      </c>
      <c r="B32" s="426">
        <v>107</v>
      </c>
      <c r="C32" s="359">
        <f t="shared" si="0"/>
        <v>184</v>
      </c>
      <c r="D32" s="429">
        <v>4</v>
      </c>
      <c r="E32" s="429">
        <v>11</v>
      </c>
      <c r="F32" s="429"/>
      <c r="G32" s="429">
        <v>169</v>
      </c>
      <c r="H32" s="429"/>
      <c r="I32" s="429"/>
      <c r="J32" s="429"/>
      <c r="K32" s="429"/>
    </row>
    <row r="33" spans="1:11" ht="27" thickBot="1">
      <c r="A33" s="430" t="s">
        <v>268</v>
      </c>
      <c r="B33" s="426">
        <v>108</v>
      </c>
      <c r="C33" s="359">
        <f t="shared" si="0"/>
        <v>67</v>
      </c>
      <c r="D33" s="429">
        <v>2</v>
      </c>
      <c r="E33" s="429">
        <v>8</v>
      </c>
      <c r="F33" s="429"/>
      <c r="G33" s="429">
        <v>57</v>
      </c>
      <c r="H33" s="429"/>
      <c r="I33" s="429"/>
      <c r="J33" s="429"/>
      <c r="K33" s="429"/>
    </row>
    <row r="34" spans="1:11" ht="39.75" thickBot="1">
      <c r="A34" s="430" t="s">
        <v>269</v>
      </c>
      <c r="B34" s="426">
        <v>109</v>
      </c>
      <c r="C34" s="359">
        <f t="shared" si="0"/>
        <v>1</v>
      </c>
      <c r="D34" s="429"/>
      <c r="E34" s="429"/>
      <c r="F34" s="429"/>
      <c r="G34" s="429">
        <v>1</v>
      </c>
      <c r="H34" s="429"/>
      <c r="I34" s="429"/>
      <c r="J34" s="429"/>
      <c r="K34" s="429"/>
    </row>
    <row r="35" spans="1:11" ht="53.25" thickBot="1">
      <c r="A35" s="432" t="s">
        <v>388</v>
      </c>
      <c r="B35" s="354" t="s">
        <v>389</v>
      </c>
      <c r="C35" s="359">
        <f t="shared" si="0"/>
        <v>8954</v>
      </c>
      <c r="D35" s="429">
        <v>4</v>
      </c>
      <c r="E35" s="429">
        <v>8</v>
      </c>
      <c r="F35" s="429"/>
      <c r="G35" s="429">
        <v>333</v>
      </c>
      <c r="H35" s="429">
        <v>35</v>
      </c>
      <c r="I35" s="429">
        <v>1</v>
      </c>
      <c r="J35" s="429">
        <v>741</v>
      </c>
      <c r="K35" s="429">
        <v>7832</v>
      </c>
    </row>
    <row r="36" spans="1:11" ht="53.25" thickBot="1">
      <c r="A36" s="432" t="s">
        <v>390</v>
      </c>
      <c r="B36" s="354" t="s">
        <v>391</v>
      </c>
      <c r="C36" s="359">
        <f t="shared" si="0"/>
        <v>12</v>
      </c>
      <c r="D36" s="429"/>
      <c r="E36" s="429"/>
      <c r="F36" s="429"/>
      <c r="G36" s="429">
        <v>10</v>
      </c>
      <c r="H36" s="429">
        <v>2</v>
      </c>
      <c r="I36" s="429"/>
      <c r="J36" s="429"/>
      <c r="K36" s="429"/>
    </row>
    <row r="37" spans="1:11" ht="27" thickBot="1">
      <c r="A37" s="430" t="s">
        <v>270</v>
      </c>
      <c r="B37" s="426">
        <v>110</v>
      </c>
      <c r="C37" s="359">
        <f t="shared" si="0"/>
        <v>13295</v>
      </c>
      <c r="D37" s="429">
        <v>56</v>
      </c>
      <c r="E37" s="429">
        <v>53</v>
      </c>
      <c r="F37" s="429"/>
      <c r="G37" s="429">
        <v>2578</v>
      </c>
      <c r="H37" s="429">
        <v>45</v>
      </c>
      <c r="I37" s="429"/>
      <c r="J37" s="429">
        <v>866</v>
      </c>
      <c r="K37" s="429">
        <v>9697</v>
      </c>
    </row>
    <row r="38" spans="1:11" ht="53.25" thickBot="1">
      <c r="A38" s="430" t="s">
        <v>271</v>
      </c>
      <c r="B38" s="426">
        <v>111</v>
      </c>
      <c r="C38" s="359">
        <f t="shared" si="0"/>
        <v>775</v>
      </c>
      <c r="D38" s="429">
        <v>26</v>
      </c>
      <c r="E38" s="429">
        <v>47</v>
      </c>
      <c r="F38" s="429"/>
      <c r="G38" s="429">
        <v>678</v>
      </c>
      <c r="H38" s="429">
        <v>24</v>
      </c>
      <c r="I38" s="429"/>
      <c r="J38" s="429"/>
      <c r="K38" s="429"/>
    </row>
    <row r="39" spans="1:11" ht="66" thickBot="1">
      <c r="A39" s="431" t="s">
        <v>414</v>
      </c>
      <c r="B39" s="354" t="s">
        <v>393</v>
      </c>
      <c r="C39" s="359">
        <f t="shared" si="0"/>
        <v>419</v>
      </c>
      <c r="D39" s="429">
        <v>37</v>
      </c>
      <c r="E39" s="429">
        <v>42</v>
      </c>
      <c r="F39" s="429"/>
      <c r="G39" s="429">
        <v>189</v>
      </c>
      <c r="H39" s="429">
        <v>20</v>
      </c>
      <c r="I39" s="429"/>
      <c r="J39" s="429">
        <v>51</v>
      </c>
      <c r="K39" s="429">
        <v>80</v>
      </c>
    </row>
    <row r="40" spans="1:11" ht="66" thickBot="1">
      <c r="A40" s="431" t="s">
        <v>415</v>
      </c>
      <c r="B40" s="354" t="s">
        <v>395</v>
      </c>
      <c r="C40" s="359">
        <f t="shared" si="0"/>
        <v>698</v>
      </c>
      <c r="D40" s="429">
        <v>24</v>
      </c>
      <c r="E40" s="429">
        <v>47</v>
      </c>
      <c r="F40" s="429"/>
      <c r="G40" s="429">
        <v>610</v>
      </c>
      <c r="H40" s="429">
        <v>17</v>
      </c>
      <c r="I40" s="429"/>
      <c r="J40" s="429"/>
      <c r="K40" s="429"/>
    </row>
    <row r="41" spans="1:11" ht="39.75" thickBot="1">
      <c r="A41" s="430" t="s">
        <v>272</v>
      </c>
      <c r="B41" s="426">
        <v>112</v>
      </c>
      <c r="C41" s="359">
        <f t="shared" si="0"/>
        <v>2144</v>
      </c>
      <c r="D41" s="429">
        <v>41</v>
      </c>
      <c r="E41" s="429">
        <v>41</v>
      </c>
      <c r="F41" s="429"/>
      <c r="G41" s="429">
        <v>2062</v>
      </c>
      <c r="H41" s="429"/>
      <c r="I41" s="429"/>
      <c r="J41" s="429"/>
      <c r="K41" s="429"/>
    </row>
    <row r="42" spans="1:11" ht="39.75" thickBot="1">
      <c r="A42" s="430" t="s">
        <v>273</v>
      </c>
      <c r="B42" s="426">
        <v>113</v>
      </c>
      <c r="C42" s="359">
        <f t="shared" si="0"/>
        <v>641</v>
      </c>
      <c r="D42" s="429">
        <v>24</v>
      </c>
      <c r="E42" s="429">
        <v>35</v>
      </c>
      <c r="F42" s="429"/>
      <c r="G42" s="429">
        <v>582</v>
      </c>
      <c r="H42" s="429"/>
      <c r="I42" s="429"/>
      <c r="J42" s="429"/>
      <c r="K42" s="429"/>
    </row>
    <row r="43" spans="1:11" ht="39.75" thickBot="1">
      <c r="A43" s="430" t="s">
        <v>274</v>
      </c>
      <c r="B43" s="426">
        <v>114</v>
      </c>
      <c r="C43" s="359">
        <f t="shared" si="0"/>
        <v>13295</v>
      </c>
      <c r="D43" s="429">
        <v>56</v>
      </c>
      <c r="E43" s="429">
        <v>53</v>
      </c>
      <c r="F43" s="429"/>
      <c r="G43" s="429">
        <v>2578</v>
      </c>
      <c r="H43" s="429">
        <v>45</v>
      </c>
      <c r="I43" s="429"/>
      <c r="J43" s="429">
        <v>866</v>
      </c>
      <c r="K43" s="429">
        <v>9697</v>
      </c>
    </row>
    <row r="44" spans="1:11" ht="14.25">
      <c r="A44" s="433" t="s">
        <v>275</v>
      </c>
      <c r="B44" s="498">
        <v>115</v>
      </c>
      <c r="C44" s="649"/>
      <c r="D44" s="647"/>
      <c r="E44" s="647"/>
      <c r="F44" s="647"/>
      <c r="G44" s="647"/>
      <c r="H44" s="647"/>
      <c r="I44" s="647"/>
      <c r="J44" s="647"/>
      <c r="K44" s="647"/>
    </row>
    <row r="45" spans="1:11" ht="15" thickBot="1">
      <c r="A45" s="434" t="s">
        <v>44</v>
      </c>
      <c r="B45" s="499"/>
      <c r="C45" s="650"/>
      <c r="D45" s="648"/>
      <c r="E45" s="648"/>
      <c r="F45" s="648"/>
      <c r="G45" s="648"/>
      <c r="H45" s="648"/>
      <c r="I45" s="648"/>
      <c r="J45" s="648"/>
      <c r="K45" s="648"/>
    </row>
    <row r="46" spans="1:11" ht="15" thickBot="1">
      <c r="A46" s="430" t="s">
        <v>45</v>
      </c>
      <c r="B46" s="426">
        <v>116</v>
      </c>
      <c r="C46" s="359"/>
      <c r="D46" s="429"/>
      <c r="E46" s="429"/>
      <c r="F46" s="429"/>
      <c r="G46" s="429"/>
      <c r="H46" s="429"/>
      <c r="I46" s="429"/>
      <c r="J46" s="429"/>
      <c r="K46" s="429"/>
    </row>
    <row r="47" spans="1:11" ht="15" thickBot="1">
      <c r="A47" s="430" t="s">
        <v>46</v>
      </c>
      <c r="B47" s="426">
        <v>121</v>
      </c>
      <c r="C47" s="359">
        <f t="shared" si="0"/>
        <v>81</v>
      </c>
      <c r="D47" s="429">
        <v>7</v>
      </c>
      <c r="E47" s="429"/>
      <c r="F47" s="429"/>
      <c r="G47" s="429">
        <v>51</v>
      </c>
      <c r="H47" s="429"/>
      <c r="I47" s="429"/>
      <c r="J47" s="429">
        <v>23</v>
      </c>
      <c r="K47" s="429"/>
    </row>
    <row r="48" spans="1:11" ht="15" thickBot="1">
      <c r="A48" s="430" t="s">
        <v>47</v>
      </c>
      <c r="B48" s="426">
        <v>122</v>
      </c>
      <c r="C48" s="359">
        <f t="shared" si="0"/>
        <v>31</v>
      </c>
      <c r="D48" s="429">
        <v>2</v>
      </c>
      <c r="E48" s="429"/>
      <c r="F48" s="429"/>
      <c r="G48" s="429">
        <v>21</v>
      </c>
      <c r="H48" s="429"/>
      <c r="I48" s="429"/>
      <c r="J48" s="429">
        <v>8</v>
      </c>
      <c r="K48" s="429"/>
    </row>
    <row r="49" spans="1:11" ht="14.25">
      <c r="A49" s="433" t="s">
        <v>48</v>
      </c>
      <c r="B49" s="498">
        <v>123</v>
      </c>
      <c r="C49" s="649">
        <f>SUM(D49:K50)</f>
        <v>31</v>
      </c>
      <c r="D49" s="647">
        <v>2</v>
      </c>
      <c r="E49" s="647"/>
      <c r="F49" s="647"/>
      <c r="G49" s="647">
        <v>21</v>
      </c>
      <c r="H49" s="647"/>
      <c r="I49" s="647"/>
      <c r="J49" s="647">
        <v>8</v>
      </c>
      <c r="K49" s="647"/>
    </row>
    <row r="50" spans="1:11" ht="15" thickBot="1">
      <c r="A50" s="434" t="s">
        <v>49</v>
      </c>
      <c r="B50" s="499"/>
      <c r="C50" s="650"/>
      <c r="D50" s="648"/>
      <c r="E50" s="648"/>
      <c r="F50" s="648"/>
      <c r="G50" s="648"/>
      <c r="H50" s="648"/>
      <c r="I50" s="648"/>
      <c r="J50" s="648"/>
      <c r="K50" s="648"/>
    </row>
    <row r="51" spans="1:11" ht="27" thickBot="1">
      <c r="A51" s="434" t="s">
        <v>50</v>
      </c>
      <c r="B51" s="426">
        <v>124</v>
      </c>
      <c r="C51" s="359">
        <f t="shared" si="0"/>
        <v>0</v>
      </c>
      <c r="D51" s="429"/>
      <c r="E51" s="429"/>
      <c r="F51" s="429"/>
      <c r="G51" s="429"/>
      <c r="H51" s="429"/>
      <c r="I51" s="429"/>
      <c r="J51" s="429"/>
      <c r="K51" s="429"/>
    </row>
    <row r="52" spans="1:11" ht="39.75" thickBot="1">
      <c r="A52" s="434" t="s">
        <v>51</v>
      </c>
      <c r="B52" s="426">
        <v>125</v>
      </c>
      <c r="C52" s="359">
        <f t="shared" si="0"/>
        <v>0</v>
      </c>
      <c r="D52" s="429"/>
      <c r="E52" s="429"/>
      <c r="F52" s="429"/>
      <c r="G52" s="429"/>
      <c r="H52" s="429"/>
      <c r="I52" s="429"/>
      <c r="J52" s="429"/>
      <c r="K52" s="429"/>
    </row>
    <row r="53" spans="1:11" ht="15" thickBot="1">
      <c r="A53" s="430" t="s">
        <v>52</v>
      </c>
      <c r="B53" s="426">
        <v>126</v>
      </c>
      <c r="C53" s="359">
        <f t="shared" si="0"/>
        <v>0</v>
      </c>
      <c r="D53" s="429"/>
      <c r="E53" s="429"/>
      <c r="F53" s="429"/>
      <c r="G53" s="429"/>
      <c r="H53" s="429"/>
      <c r="I53" s="429"/>
      <c r="J53" s="429"/>
      <c r="K53" s="429"/>
    </row>
    <row r="54" spans="1:11" ht="39.75" thickBot="1">
      <c r="A54" s="430" t="s">
        <v>276</v>
      </c>
      <c r="B54" s="426">
        <v>127</v>
      </c>
      <c r="C54" s="359">
        <f t="shared" si="0"/>
        <v>1</v>
      </c>
      <c r="D54" s="429"/>
      <c r="E54" s="429"/>
      <c r="F54" s="429"/>
      <c r="G54" s="429">
        <v>1</v>
      </c>
      <c r="H54" s="429"/>
      <c r="I54" s="429"/>
      <c r="J54" s="429"/>
      <c r="K54" s="429"/>
    </row>
    <row r="55" spans="1:11" ht="15" thickBot="1">
      <c r="A55" s="491" t="s">
        <v>277</v>
      </c>
      <c r="B55" s="492"/>
      <c r="C55" s="492"/>
      <c r="D55" s="626"/>
      <c r="E55" s="626"/>
      <c r="F55" s="626"/>
      <c r="G55" s="626"/>
      <c r="H55" s="626"/>
      <c r="I55" s="626"/>
      <c r="J55" s="626"/>
      <c r="K55" s="627"/>
    </row>
    <row r="56" spans="1:11" ht="15" thickBot="1">
      <c r="A56" s="430" t="s">
        <v>278</v>
      </c>
      <c r="B56" s="426">
        <v>201</v>
      </c>
      <c r="C56" s="359">
        <f aca="true" t="shared" si="1" ref="C56:C71">SUM(D56:K56)</f>
        <v>11835</v>
      </c>
      <c r="D56" s="429">
        <v>148</v>
      </c>
      <c r="E56" s="429">
        <v>36</v>
      </c>
      <c r="F56" s="429">
        <v>25</v>
      </c>
      <c r="G56" s="429">
        <v>11535</v>
      </c>
      <c r="H56" s="429">
        <v>91</v>
      </c>
      <c r="I56" s="429">
        <v>0</v>
      </c>
      <c r="J56" s="429"/>
      <c r="K56" s="429"/>
    </row>
    <row r="57" spans="1:11" ht="53.25" thickBot="1">
      <c r="A57" s="434" t="s">
        <v>279</v>
      </c>
      <c r="B57" s="426">
        <v>202</v>
      </c>
      <c r="C57" s="359">
        <f t="shared" si="1"/>
        <v>0</v>
      </c>
      <c r="D57" s="429"/>
      <c r="E57" s="429"/>
      <c r="F57" s="429"/>
      <c r="G57" s="429"/>
      <c r="H57" s="429"/>
      <c r="I57" s="429"/>
      <c r="J57" s="429"/>
      <c r="K57" s="429"/>
    </row>
    <row r="58" spans="1:11" ht="53.25" thickBot="1">
      <c r="A58" s="434" t="s">
        <v>280</v>
      </c>
      <c r="B58" s="426">
        <v>203</v>
      </c>
      <c r="C58" s="359">
        <f t="shared" si="1"/>
        <v>449</v>
      </c>
      <c r="D58" s="429">
        <v>2</v>
      </c>
      <c r="E58" s="429">
        <v>19</v>
      </c>
      <c r="F58" s="429"/>
      <c r="G58" s="429">
        <v>395</v>
      </c>
      <c r="H58" s="429">
        <v>33</v>
      </c>
      <c r="I58" s="429"/>
      <c r="J58" s="429"/>
      <c r="K58" s="429"/>
    </row>
    <row r="59" spans="1:11" ht="27" thickBot="1">
      <c r="A59" s="434" t="s">
        <v>281</v>
      </c>
      <c r="B59" s="426">
        <v>204</v>
      </c>
      <c r="C59" s="359">
        <f t="shared" si="1"/>
        <v>875</v>
      </c>
      <c r="D59" s="429">
        <v>6</v>
      </c>
      <c r="E59" s="429">
        <v>24</v>
      </c>
      <c r="F59" s="429"/>
      <c r="G59" s="429">
        <v>845</v>
      </c>
      <c r="H59" s="429"/>
      <c r="I59" s="429"/>
      <c r="J59" s="429"/>
      <c r="K59" s="429"/>
    </row>
    <row r="60" spans="1:11" ht="39.75" thickBot="1">
      <c r="A60" s="434" t="s">
        <v>282</v>
      </c>
      <c r="B60" s="426">
        <v>205</v>
      </c>
      <c r="C60" s="359">
        <f t="shared" si="1"/>
        <v>403</v>
      </c>
      <c r="D60" s="429">
        <v>2</v>
      </c>
      <c r="E60" s="429">
        <v>18</v>
      </c>
      <c r="F60" s="429"/>
      <c r="G60" s="429">
        <v>383</v>
      </c>
      <c r="H60" s="429"/>
      <c r="I60" s="429"/>
      <c r="J60" s="429"/>
      <c r="K60" s="429"/>
    </row>
    <row r="61" spans="1:11" ht="27" thickBot="1">
      <c r="A61" s="433" t="s">
        <v>283</v>
      </c>
      <c r="B61" s="426">
        <v>206</v>
      </c>
      <c r="C61" s="359">
        <f t="shared" si="1"/>
        <v>11835</v>
      </c>
      <c r="D61" s="429">
        <v>148</v>
      </c>
      <c r="E61" s="429">
        <v>36</v>
      </c>
      <c r="F61" s="429">
        <v>25</v>
      </c>
      <c r="G61" s="429">
        <v>11535</v>
      </c>
      <c r="H61" s="429">
        <v>91</v>
      </c>
      <c r="I61" s="429"/>
      <c r="J61" s="429"/>
      <c r="K61" s="429"/>
    </row>
    <row r="62" spans="1:11" ht="15" thickBot="1">
      <c r="A62" s="435" t="s">
        <v>284</v>
      </c>
      <c r="B62" s="507">
        <v>207</v>
      </c>
      <c r="C62" s="649"/>
      <c r="D62" s="647"/>
      <c r="E62" s="647"/>
      <c r="F62" s="647"/>
      <c r="G62" s="647"/>
      <c r="H62" s="647"/>
      <c r="I62" s="647"/>
      <c r="J62" s="647"/>
      <c r="K62" s="647"/>
    </row>
    <row r="63" spans="1:11" ht="15" thickBot="1">
      <c r="A63" s="434" t="s">
        <v>62</v>
      </c>
      <c r="B63" s="499"/>
      <c r="C63" s="650"/>
      <c r="D63" s="648"/>
      <c r="E63" s="648"/>
      <c r="F63" s="648"/>
      <c r="G63" s="648"/>
      <c r="H63" s="648"/>
      <c r="I63" s="648"/>
      <c r="J63" s="648"/>
      <c r="K63" s="648"/>
    </row>
    <row r="64" spans="1:11" ht="15" thickBot="1">
      <c r="A64" s="430" t="s">
        <v>63</v>
      </c>
      <c r="B64" s="426">
        <v>208</v>
      </c>
      <c r="C64" s="359"/>
      <c r="D64" s="429"/>
      <c r="E64" s="429"/>
      <c r="F64" s="429"/>
      <c r="G64" s="429"/>
      <c r="H64" s="429"/>
      <c r="I64" s="429"/>
      <c r="J64" s="429"/>
      <c r="K64" s="429"/>
    </row>
    <row r="65" spans="1:11" ht="39.75" thickBot="1">
      <c r="A65" s="430" t="s">
        <v>64</v>
      </c>
      <c r="B65" s="426">
        <v>209</v>
      </c>
      <c r="C65" s="359">
        <f t="shared" si="1"/>
        <v>624</v>
      </c>
      <c r="D65" s="429">
        <v>4</v>
      </c>
      <c r="E65" s="429"/>
      <c r="F65" s="429"/>
      <c r="G65" s="429">
        <v>600</v>
      </c>
      <c r="H65" s="429">
        <v>20</v>
      </c>
      <c r="I65" s="429"/>
      <c r="J65" s="429"/>
      <c r="K65" s="429"/>
    </row>
    <row r="66" spans="1:11" ht="14.25">
      <c r="A66" s="433" t="s">
        <v>65</v>
      </c>
      <c r="B66" s="498" t="s">
        <v>67</v>
      </c>
      <c r="C66" s="649">
        <f>SUM(D66:K67)</f>
        <v>357</v>
      </c>
      <c r="D66" s="647"/>
      <c r="E66" s="647"/>
      <c r="F66" s="647"/>
      <c r="G66" s="647">
        <v>348</v>
      </c>
      <c r="H66" s="647">
        <v>9</v>
      </c>
      <c r="I66" s="647"/>
      <c r="J66" s="647"/>
      <c r="K66" s="647"/>
    </row>
    <row r="67" spans="1:11" ht="27" thickBot="1">
      <c r="A67" s="434" t="s">
        <v>66</v>
      </c>
      <c r="B67" s="499"/>
      <c r="C67" s="650"/>
      <c r="D67" s="648"/>
      <c r="E67" s="648"/>
      <c r="F67" s="648"/>
      <c r="G67" s="648"/>
      <c r="H67" s="648"/>
      <c r="I67" s="648"/>
      <c r="J67" s="648"/>
      <c r="K67" s="648"/>
    </row>
    <row r="68" spans="1:11" ht="27" thickBot="1">
      <c r="A68" s="430" t="s">
        <v>68</v>
      </c>
      <c r="B68" s="426">
        <v>211</v>
      </c>
      <c r="C68" s="359">
        <f t="shared" si="1"/>
        <v>0</v>
      </c>
      <c r="D68" s="429"/>
      <c r="E68" s="429"/>
      <c r="F68" s="429"/>
      <c r="G68" s="429"/>
      <c r="H68" s="429"/>
      <c r="I68" s="429"/>
      <c r="J68" s="429"/>
      <c r="K68" s="429"/>
    </row>
    <row r="69" spans="1:11" ht="27" thickBot="1">
      <c r="A69" s="434" t="s">
        <v>69</v>
      </c>
      <c r="B69" s="426" t="s">
        <v>70</v>
      </c>
      <c r="C69" s="359">
        <f t="shared" si="1"/>
        <v>267</v>
      </c>
      <c r="D69" s="429">
        <v>4</v>
      </c>
      <c r="E69" s="429"/>
      <c r="F69" s="429"/>
      <c r="G69" s="429">
        <v>252</v>
      </c>
      <c r="H69" s="429">
        <v>11</v>
      </c>
      <c r="I69" s="429"/>
      <c r="J69" s="429"/>
      <c r="K69" s="429"/>
    </row>
    <row r="70" spans="1:11" ht="27" thickBot="1">
      <c r="A70" s="430" t="s">
        <v>71</v>
      </c>
      <c r="B70" s="426">
        <v>213</v>
      </c>
      <c r="C70" s="359">
        <f t="shared" si="1"/>
        <v>0</v>
      </c>
      <c r="D70" s="429"/>
      <c r="E70" s="429"/>
      <c r="F70" s="429"/>
      <c r="G70" s="429"/>
      <c r="H70" s="429"/>
      <c r="I70" s="429"/>
      <c r="J70" s="429"/>
      <c r="K70" s="429"/>
    </row>
    <row r="71" spans="1:11" ht="27" thickBot="1">
      <c r="A71" s="430" t="s">
        <v>72</v>
      </c>
      <c r="B71" s="426">
        <v>214</v>
      </c>
      <c r="C71" s="359">
        <f t="shared" si="1"/>
        <v>80</v>
      </c>
      <c r="D71" s="429">
        <v>4</v>
      </c>
      <c r="E71" s="429">
        <v>1</v>
      </c>
      <c r="F71" s="429"/>
      <c r="G71" s="429">
        <v>75</v>
      </c>
      <c r="H71" s="429"/>
      <c r="I71" s="429"/>
      <c r="J71" s="429"/>
      <c r="K71" s="429"/>
    </row>
    <row r="72" spans="1:11" ht="14.25">
      <c r="A72" s="505" t="s">
        <v>285</v>
      </c>
      <c r="B72" s="506"/>
      <c r="C72" s="506"/>
      <c r="D72" s="626"/>
      <c r="E72" s="626"/>
      <c r="F72" s="626"/>
      <c r="G72" s="626"/>
      <c r="H72" s="626"/>
      <c r="I72" s="626"/>
      <c r="J72" s="626"/>
      <c r="K72" s="627"/>
    </row>
    <row r="73" spans="1:11" ht="15" thickBot="1">
      <c r="A73" s="511" t="s">
        <v>74</v>
      </c>
      <c r="B73" s="512"/>
      <c r="C73" s="512"/>
      <c r="D73" s="626"/>
      <c r="E73" s="626"/>
      <c r="F73" s="626"/>
      <c r="G73" s="626"/>
      <c r="H73" s="626"/>
      <c r="I73" s="626"/>
      <c r="J73" s="626"/>
      <c r="K73" s="627"/>
    </row>
    <row r="74" spans="1:13" ht="27" thickBot="1">
      <c r="A74" s="430" t="s">
        <v>75</v>
      </c>
      <c r="B74" s="426">
        <v>301</v>
      </c>
      <c r="C74" s="390">
        <f aca="true" t="shared" si="2" ref="C74:C99">SUM(D74:K74)</f>
        <v>3708922.0923099997</v>
      </c>
      <c r="D74" s="436">
        <v>304204.708</v>
      </c>
      <c r="E74" s="436">
        <v>70407.18</v>
      </c>
      <c r="F74" s="436"/>
      <c r="G74" s="436">
        <v>2871519.99</v>
      </c>
      <c r="H74" s="436">
        <v>6518.6720000000005</v>
      </c>
      <c r="I74" s="436"/>
      <c r="J74" s="436">
        <v>346607.226</v>
      </c>
      <c r="K74" s="436">
        <v>109664.31630999998</v>
      </c>
      <c r="L74" s="140">
        <f>H74+G74+E74+D74</f>
        <v>3252650.5500000003</v>
      </c>
      <c r="M74" s="105">
        <f>L74-L79</f>
        <v>2902533.2470000004</v>
      </c>
    </row>
    <row r="75" spans="1:12" ht="53.25" thickBot="1">
      <c r="A75" s="430" t="s">
        <v>286</v>
      </c>
      <c r="B75" s="426">
        <v>302</v>
      </c>
      <c r="C75" s="359">
        <f t="shared" si="2"/>
        <v>0</v>
      </c>
      <c r="D75" s="429"/>
      <c r="E75" s="429"/>
      <c r="F75" s="429"/>
      <c r="G75" s="429"/>
      <c r="H75" s="429"/>
      <c r="I75" s="429"/>
      <c r="J75" s="429"/>
      <c r="K75" s="429"/>
      <c r="L75" s="140"/>
    </row>
    <row r="76" spans="1:12" ht="53.25" thickBot="1">
      <c r="A76" s="430" t="s">
        <v>287</v>
      </c>
      <c r="B76" s="426">
        <v>303</v>
      </c>
      <c r="C76" s="359">
        <f t="shared" si="2"/>
        <v>922224.1060000001</v>
      </c>
      <c r="D76" s="429">
        <v>233160.813</v>
      </c>
      <c r="E76" s="429">
        <v>65982.91</v>
      </c>
      <c r="F76" s="429"/>
      <c r="G76" s="429">
        <v>618474.4960000002</v>
      </c>
      <c r="H76" s="429">
        <v>4605.887</v>
      </c>
      <c r="I76" s="429"/>
      <c r="J76" s="429"/>
      <c r="K76" s="429"/>
      <c r="L76" s="105"/>
    </row>
    <row r="77" spans="1:12" ht="53.25" thickBot="1">
      <c r="A77" s="431" t="s">
        <v>416</v>
      </c>
      <c r="B77" s="354" t="s">
        <v>397</v>
      </c>
      <c r="C77" s="359">
        <f t="shared" si="2"/>
        <v>369492.12700000004</v>
      </c>
      <c r="D77" s="429">
        <v>229288.4</v>
      </c>
      <c r="E77" s="429">
        <v>43106.75</v>
      </c>
      <c r="F77" s="429"/>
      <c r="G77" s="429">
        <v>93894.90000000001</v>
      </c>
      <c r="H77" s="429">
        <v>3202.077</v>
      </c>
      <c r="I77" s="429"/>
      <c r="J77" s="429"/>
      <c r="K77" s="429"/>
      <c r="L77" s="105"/>
    </row>
    <row r="78" spans="1:12" ht="66" thickBot="1">
      <c r="A78" s="431" t="s">
        <v>417</v>
      </c>
      <c r="B78" s="354" t="s">
        <v>399</v>
      </c>
      <c r="C78" s="359">
        <f t="shared" si="2"/>
        <v>454883.09299999994</v>
      </c>
      <c r="D78" s="429">
        <v>229288.4</v>
      </c>
      <c r="E78" s="429">
        <v>49474.57</v>
      </c>
      <c r="F78" s="429"/>
      <c r="G78" s="429">
        <v>172118.416</v>
      </c>
      <c r="H78" s="437">
        <v>4001.7070000000003</v>
      </c>
      <c r="I78" s="429"/>
      <c r="J78" s="429"/>
      <c r="K78" s="429"/>
      <c r="L78" s="105"/>
    </row>
    <row r="79" spans="1:20" ht="66" thickBot="1">
      <c r="A79" s="430" t="s">
        <v>288</v>
      </c>
      <c r="B79" s="426">
        <v>304</v>
      </c>
      <c r="C79" s="390">
        <v>350117.3030000001</v>
      </c>
      <c r="D79" s="436"/>
      <c r="E79" s="436">
        <v>16508.34</v>
      </c>
      <c r="F79" s="436"/>
      <c r="G79" s="436">
        <v>332820.753</v>
      </c>
      <c r="H79" s="436">
        <v>788.21</v>
      </c>
      <c r="I79" s="436"/>
      <c r="J79" s="436"/>
      <c r="K79" s="436"/>
      <c r="L79" s="105">
        <f>H79+G79+E79</f>
        <v>350117.3030000001</v>
      </c>
      <c r="M79" s="105"/>
      <c r="N79" s="105"/>
      <c r="O79" s="105"/>
      <c r="P79" s="105"/>
      <c r="Q79" s="105"/>
      <c r="R79" s="105"/>
      <c r="S79" s="105"/>
      <c r="T79" s="105"/>
    </row>
    <row r="80" spans="1:12" ht="66" thickBot="1">
      <c r="A80" s="431" t="s">
        <v>418</v>
      </c>
      <c r="B80" s="354" t="s">
        <v>401</v>
      </c>
      <c r="C80" s="359">
        <f>SUM(D80:K80)</f>
        <v>196674.046</v>
      </c>
      <c r="D80" s="429"/>
      <c r="E80" s="429"/>
      <c r="F80" s="429"/>
      <c r="G80" s="429">
        <v>196080.618</v>
      </c>
      <c r="H80" s="429">
        <v>593.428</v>
      </c>
      <c r="I80" s="429"/>
      <c r="J80" s="429"/>
      <c r="K80" s="429"/>
      <c r="L80" s="105"/>
    </row>
    <row r="81" spans="1:12" ht="93" thickBot="1">
      <c r="A81" s="428" t="s">
        <v>419</v>
      </c>
      <c r="B81" s="427">
        <v>305</v>
      </c>
      <c r="C81" s="359">
        <f>SUM(D81:K81)</f>
        <v>261672.065</v>
      </c>
      <c r="D81" s="429"/>
      <c r="E81" s="429">
        <v>4972</v>
      </c>
      <c r="F81" s="429"/>
      <c r="G81" s="429">
        <v>256605.445</v>
      </c>
      <c r="H81" s="429">
        <v>94.62</v>
      </c>
      <c r="I81" s="429"/>
      <c r="J81" s="429"/>
      <c r="K81" s="429"/>
      <c r="L81" s="105"/>
    </row>
    <row r="82" spans="1:11" ht="53.25" thickBot="1">
      <c r="A82" s="430" t="s">
        <v>80</v>
      </c>
      <c r="B82" s="426">
        <v>306</v>
      </c>
      <c r="C82" s="359"/>
      <c r="D82" s="429"/>
      <c r="E82" s="429"/>
      <c r="F82" s="429"/>
      <c r="G82" s="429"/>
      <c r="H82" s="429"/>
      <c r="I82" s="429"/>
      <c r="J82" s="429"/>
      <c r="K82" s="429"/>
    </row>
    <row r="83" spans="1:11" ht="39.75" thickBot="1">
      <c r="A83" s="430" t="s">
        <v>290</v>
      </c>
      <c r="B83" s="426">
        <v>307</v>
      </c>
      <c r="C83" s="359">
        <f t="shared" si="2"/>
        <v>393546.73730000004</v>
      </c>
      <c r="D83" s="429">
        <v>141899.1293</v>
      </c>
      <c r="E83" s="429">
        <v>37429.17</v>
      </c>
      <c r="F83" s="429"/>
      <c r="G83" s="429">
        <v>214218.43800000002</v>
      </c>
      <c r="H83" s="429"/>
      <c r="I83" s="429"/>
      <c r="J83" s="429"/>
      <c r="K83" s="429"/>
    </row>
    <row r="84" spans="1:12" ht="39.75" thickBot="1">
      <c r="A84" s="430" t="s">
        <v>291</v>
      </c>
      <c r="B84" s="426">
        <v>308</v>
      </c>
      <c r="C84" s="359">
        <f t="shared" si="2"/>
        <v>309653.35779</v>
      </c>
      <c r="D84" s="429">
        <v>227925.65</v>
      </c>
      <c r="E84" s="429">
        <v>33004.91</v>
      </c>
      <c r="F84" s="429"/>
      <c r="G84" s="429">
        <v>48722.79779</v>
      </c>
      <c r="H84" s="429"/>
      <c r="I84" s="429"/>
      <c r="J84" s="429"/>
      <c r="K84" s="429"/>
      <c r="L84" s="105"/>
    </row>
    <row r="85" spans="1:12" ht="27" thickBot="1">
      <c r="A85" s="431" t="s">
        <v>420</v>
      </c>
      <c r="B85" s="354" t="s">
        <v>403</v>
      </c>
      <c r="C85" s="359">
        <f t="shared" si="2"/>
        <v>3708922.0923099997</v>
      </c>
      <c r="D85" s="436">
        <v>304204.708</v>
      </c>
      <c r="E85" s="436">
        <v>70407.18</v>
      </c>
      <c r="F85" s="436"/>
      <c r="G85" s="436">
        <v>2871519.99</v>
      </c>
      <c r="H85" s="436">
        <v>6518.6720000000005</v>
      </c>
      <c r="I85" s="436"/>
      <c r="J85" s="436">
        <v>346607.226</v>
      </c>
      <c r="K85" s="436">
        <v>109664.31630999998</v>
      </c>
      <c r="L85" s="105"/>
    </row>
    <row r="86" spans="1:12" ht="27" thickBot="1">
      <c r="A86" s="431" t="s">
        <v>421</v>
      </c>
      <c r="B86" s="354" t="s">
        <v>405</v>
      </c>
      <c r="C86" s="359">
        <f t="shared" si="2"/>
        <v>73755.59</v>
      </c>
      <c r="D86" s="429"/>
      <c r="E86" s="429"/>
      <c r="F86" s="429"/>
      <c r="G86" s="429">
        <v>73505.44</v>
      </c>
      <c r="H86" s="429">
        <v>250.15</v>
      </c>
      <c r="I86" s="429"/>
      <c r="J86" s="429"/>
      <c r="K86" s="429"/>
      <c r="L86" s="105"/>
    </row>
    <row r="87" spans="1:11" s="178" customFormat="1" ht="27" thickBot="1">
      <c r="A87" s="438" t="s">
        <v>292</v>
      </c>
      <c r="B87" s="222">
        <v>309</v>
      </c>
      <c r="C87" s="390">
        <f t="shared" si="2"/>
        <v>3168599.37231</v>
      </c>
      <c r="D87" s="436">
        <v>253662.19199999998</v>
      </c>
      <c r="E87" s="436">
        <v>52356.46</v>
      </c>
      <c r="F87" s="436"/>
      <c r="G87" s="436">
        <v>2401101.77</v>
      </c>
      <c r="H87" s="436">
        <v>5207.388000000001</v>
      </c>
      <c r="I87" s="436"/>
      <c r="J87" s="436">
        <v>346607.24600000004</v>
      </c>
      <c r="K87" s="436">
        <v>109664.31630999998</v>
      </c>
    </row>
    <row r="88" spans="1:13" ht="53.25" thickBot="1">
      <c r="A88" s="430" t="s">
        <v>293</v>
      </c>
      <c r="B88" s="426">
        <v>310</v>
      </c>
      <c r="C88" s="359">
        <f t="shared" si="2"/>
        <v>501706.7418500001</v>
      </c>
      <c r="D88" s="429">
        <v>91661.75</v>
      </c>
      <c r="E88" s="429">
        <v>48396.75</v>
      </c>
      <c r="F88" s="429"/>
      <c r="G88" s="429">
        <v>357946.3618500001</v>
      </c>
      <c r="H88" s="429">
        <v>3701.88</v>
      </c>
      <c r="I88" s="429"/>
      <c r="J88" s="429"/>
      <c r="K88" s="429"/>
      <c r="L88" s="40">
        <f>C88</f>
        <v>501706.7418500001</v>
      </c>
      <c r="M88" s="105"/>
    </row>
    <row r="89" spans="1:11" ht="66" thickBot="1">
      <c r="A89" s="431" t="s">
        <v>422</v>
      </c>
      <c r="B89" s="354" t="s">
        <v>407</v>
      </c>
      <c r="C89" s="359">
        <f t="shared" si="2"/>
        <v>281543.79</v>
      </c>
      <c r="D89" s="429">
        <v>91661.75</v>
      </c>
      <c r="E89" s="429">
        <v>48396.75</v>
      </c>
      <c r="F89" s="429"/>
      <c r="G89" s="429">
        <v>138086.71</v>
      </c>
      <c r="H89" s="429">
        <v>3398.5800000000004</v>
      </c>
      <c r="I89" s="429"/>
      <c r="J89" s="429"/>
      <c r="K89" s="429"/>
    </row>
    <row r="90" spans="1:11" ht="66" thickBot="1">
      <c r="A90" s="431" t="s">
        <v>423</v>
      </c>
      <c r="B90" s="354" t="s">
        <v>409</v>
      </c>
      <c r="C90" s="359">
        <f t="shared" si="2"/>
        <v>311107.42999999993</v>
      </c>
      <c r="D90" s="429">
        <v>87961.75</v>
      </c>
      <c r="E90" s="429">
        <v>48396.75</v>
      </c>
      <c r="F90" s="429"/>
      <c r="G90" s="429">
        <v>172088.61999999994</v>
      </c>
      <c r="H90" s="429">
        <v>2660.31</v>
      </c>
      <c r="I90" s="429"/>
      <c r="J90" s="429"/>
      <c r="K90" s="429"/>
    </row>
    <row r="91" spans="1:11" ht="39.75" thickBot="1">
      <c r="A91" s="430" t="s">
        <v>294</v>
      </c>
      <c r="B91" s="426">
        <v>311</v>
      </c>
      <c r="C91" s="359">
        <f t="shared" si="2"/>
        <v>365926.099</v>
      </c>
      <c r="D91" s="429">
        <v>141899.13</v>
      </c>
      <c r="E91" s="429">
        <v>36428.14</v>
      </c>
      <c r="F91" s="429"/>
      <c r="G91" s="429">
        <v>187598.82899999997</v>
      </c>
      <c r="H91" s="429"/>
      <c r="I91" s="429"/>
      <c r="J91" s="429"/>
      <c r="K91" s="429"/>
    </row>
    <row r="92" spans="1:11" ht="39.75" thickBot="1">
      <c r="A92" s="430" t="s">
        <v>295</v>
      </c>
      <c r="B92" s="426">
        <v>312</v>
      </c>
      <c r="C92" s="359">
        <f t="shared" si="2"/>
        <v>187309.19685</v>
      </c>
      <c r="D92" s="429">
        <v>106653.38</v>
      </c>
      <c r="E92" s="429">
        <v>32468.43</v>
      </c>
      <c r="F92" s="429"/>
      <c r="G92" s="429">
        <v>48187.38685</v>
      </c>
      <c r="H92" s="429"/>
      <c r="I92" s="429"/>
      <c r="J92" s="429"/>
      <c r="K92" s="429"/>
    </row>
    <row r="93" spans="1:11" ht="39.75" thickBot="1">
      <c r="A93" s="430" t="s">
        <v>296</v>
      </c>
      <c r="B93" s="426">
        <v>313</v>
      </c>
      <c r="C93" s="390">
        <f t="shared" si="2"/>
        <v>3168598.3611099995</v>
      </c>
      <c r="D93" s="436">
        <v>253661.92399999997</v>
      </c>
      <c r="E93" s="436">
        <v>52356.46</v>
      </c>
      <c r="F93" s="436"/>
      <c r="G93" s="436">
        <v>2401101.0267999996</v>
      </c>
      <c r="H93" s="436">
        <v>5207.388000000001</v>
      </c>
      <c r="I93" s="436"/>
      <c r="J93" s="436">
        <v>346607.24600000004</v>
      </c>
      <c r="K93" s="436">
        <v>109664.31630999998</v>
      </c>
    </row>
    <row r="94" spans="1:11" ht="14.25">
      <c r="A94" s="433" t="s">
        <v>275</v>
      </c>
      <c r="B94" s="498">
        <v>314</v>
      </c>
      <c r="C94" s="649"/>
      <c r="D94" s="647"/>
      <c r="E94" s="647"/>
      <c r="F94" s="647"/>
      <c r="G94" s="647"/>
      <c r="H94" s="647"/>
      <c r="I94" s="647"/>
      <c r="J94" s="647"/>
      <c r="K94" s="647"/>
    </row>
    <row r="95" spans="1:11" ht="15" thickBot="1">
      <c r="A95" s="434" t="s">
        <v>44</v>
      </c>
      <c r="B95" s="499"/>
      <c r="C95" s="650"/>
      <c r="D95" s="648"/>
      <c r="E95" s="648"/>
      <c r="F95" s="648"/>
      <c r="G95" s="648"/>
      <c r="H95" s="648"/>
      <c r="I95" s="648"/>
      <c r="J95" s="648"/>
      <c r="K95" s="648"/>
    </row>
    <row r="96" spans="1:11" ht="15" thickBot="1">
      <c r="A96" s="430" t="s">
        <v>88</v>
      </c>
      <c r="B96" s="426">
        <v>315</v>
      </c>
      <c r="C96" s="359"/>
      <c r="D96" s="429"/>
      <c r="E96" s="429"/>
      <c r="F96" s="429"/>
      <c r="G96" s="429"/>
      <c r="H96" s="429"/>
      <c r="I96" s="429"/>
      <c r="J96" s="429"/>
      <c r="K96" s="429"/>
    </row>
    <row r="97" spans="1:11" ht="27" thickBot="1">
      <c r="A97" s="430" t="s">
        <v>297</v>
      </c>
      <c r="B97" s="426">
        <v>321</v>
      </c>
      <c r="C97" s="359">
        <f t="shared" si="2"/>
        <v>15213.047199999999</v>
      </c>
      <c r="D97" s="429">
        <v>-2458.1628</v>
      </c>
      <c r="E97" s="429"/>
      <c r="F97" s="429"/>
      <c r="G97" s="429">
        <v>17658.01</v>
      </c>
      <c r="H97" s="429"/>
      <c r="I97" s="429"/>
      <c r="J97" s="429">
        <v>13.2</v>
      </c>
      <c r="K97" s="429"/>
    </row>
    <row r="98" spans="1:11" ht="27" thickBot="1">
      <c r="A98" s="430" t="s">
        <v>298</v>
      </c>
      <c r="B98" s="426">
        <v>322</v>
      </c>
      <c r="C98" s="359">
        <f t="shared" si="2"/>
        <v>218554.97</v>
      </c>
      <c r="D98" s="429">
        <v>50000</v>
      </c>
      <c r="E98" s="429"/>
      <c r="F98" s="429"/>
      <c r="G98" s="429">
        <v>166549.79</v>
      </c>
      <c r="H98" s="429"/>
      <c r="I98" s="429"/>
      <c r="J98" s="429">
        <v>2005.18</v>
      </c>
      <c r="K98" s="429"/>
    </row>
    <row r="99" spans="1:11" ht="14.25">
      <c r="A99" s="433" t="s">
        <v>48</v>
      </c>
      <c r="B99" s="498">
        <v>323</v>
      </c>
      <c r="C99" s="649">
        <f t="shared" si="2"/>
        <v>218554.97</v>
      </c>
      <c r="D99" s="647">
        <v>50000</v>
      </c>
      <c r="E99" s="647"/>
      <c r="F99" s="647"/>
      <c r="G99" s="647">
        <v>166549.79</v>
      </c>
      <c r="H99" s="647"/>
      <c r="I99" s="647"/>
      <c r="J99" s="647">
        <v>2005.18</v>
      </c>
      <c r="K99" s="647"/>
    </row>
    <row r="100" spans="1:11" ht="15" thickBot="1">
      <c r="A100" s="434" t="s">
        <v>49</v>
      </c>
      <c r="B100" s="499"/>
      <c r="C100" s="650"/>
      <c r="D100" s="648"/>
      <c r="E100" s="648"/>
      <c r="F100" s="648"/>
      <c r="G100" s="648"/>
      <c r="H100" s="648"/>
      <c r="I100" s="648"/>
      <c r="J100" s="648"/>
      <c r="K100" s="648"/>
    </row>
    <row r="101" spans="1:11" ht="27" thickBot="1">
      <c r="A101" s="434" t="s">
        <v>50</v>
      </c>
      <c r="B101" s="426">
        <v>324</v>
      </c>
      <c r="C101" s="359"/>
      <c r="D101" s="429"/>
      <c r="E101" s="429"/>
      <c r="F101" s="429"/>
      <c r="G101" s="429"/>
      <c r="H101" s="429"/>
      <c r="I101" s="429"/>
      <c r="J101" s="429"/>
      <c r="K101" s="429"/>
    </row>
    <row r="102" spans="1:11" ht="39.75" thickBot="1">
      <c r="A102" s="434" t="s">
        <v>51</v>
      </c>
      <c r="B102" s="426">
        <v>325</v>
      </c>
      <c r="C102" s="359"/>
      <c r="D102" s="429"/>
      <c r="E102" s="429"/>
      <c r="F102" s="429"/>
      <c r="G102" s="429"/>
      <c r="H102" s="429"/>
      <c r="I102" s="429"/>
      <c r="J102" s="429"/>
      <c r="K102" s="429"/>
    </row>
    <row r="103" spans="1:11" ht="15" thickBot="1">
      <c r="A103" s="430" t="s">
        <v>52</v>
      </c>
      <c r="B103" s="426">
        <v>326</v>
      </c>
      <c r="C103" s="359"/>
      <c r="D103" s="429"/>
      <c r="E103" s="429"/>
      <c r="F103" s="429"/>
      <c r="G103" s="429"/>
      <c r="H103" s="429"/>
      <c r="I103" s="429"/>
      <c r="J103" s="429"/>
      <c r="K103" s="429"/>
    </row>
    <row r="104" spans="1:11" ht="25.5" customHeight="1" thickBot="1">
      <c r="A104" s="491" t="s">
        <v>299</v>
      </c>
      <c r="B104" s="492"/>
      <c r="C104" s="492"/>
      <c r="D104" s="512"/>
      <c r="E104" s="512"/>
      <c r="F104" s="512"/>
      <c r="G104" s="512"/>
      <c r="H104" s="512"/>
      <c r="I104" s="512"/>
      <c r="J104" s="512"/>
      <c r="K104" s="513"/>
    </row>
    <row r="105" spans="1:11" ht="15" thickBot="1">
      <c r="A105" s="491" t="s">
        <v>300</v>
      </c>
      <c r="B105" s="492"/>
      <c r="C105" s="492"/>
      <c r="D105" s="506"/>
      <c r="E105" s="506"/>
      <c r="F105" s="506"/>
      <c r="G105" s="506"/>
      <c r="H105" s="506"/>
      <c r="I105" s="506"/>
      <c r="J105" s="506"/>
      <c r="K105" s="507"/>
    </row>
    <row r="106" spans="1:11" ht="66" thickBot="1">
      <c r="A106" s="430" t="s">
        <v>301</v>
      </c>
      <c r="B106" s="426">
        <v>4.101</v>
      </c>
      <c r="C106" s="359">
        <f>SUM(D106:K106)</f>
        <v>696</v>
      </c>
      <c r="D106" s="429">
        <v>9</v>
      </c>
      <c r="E106" s="429">
        <v>21</v>
      </c>
      <c r="F106" s="429"/>
      <c r="G106" s="429">
        <v>637</v>
      </c>
      <c r="H106" s="429">
        <v>29</v>
      </c>
      <c r="I106" s="429"/>
      <c r="J106" s="429"/>
      <c r="K106" s="429"/>
    </row>
    <row r="107" spans="1:11" ht="79.5" thickBot="1">
      <c r="A107" s="430" t="s">
        <v>302</v>
      </c>
      <c r="B107" s="426">
        <v>4.102</v>
      </c>
      <c r="C107" s="359">
        <f>SUM(D107:K107)</f>
        <v>158</v>
      </c>
      <c r="D107" s="429">
        <v>2</v>
      </c>
      <c r="E107" s="429">
        <v>19</v>
      </c>
      <c r="F107" s="429"/>
      <c r="G107" s="429">
        <v>121</v>
      </c>
      <c r="H107" s="429">
        <v>16</v>
      </c>
      <c r="I107" s="429"/>
      <c r="J107" s="429"/>
      <c r="K107" s="429"/>
    </row>
    <row r="108" spans="1:11" ht="53.25" thickBot="1">
      <c r="A108" s="430" t="s">
        <v>303</v>
      </c>
      <c r="B108" s="426">
        <v>4.103</v>
      </c>
      <c r="C108" s="359">
        <f>SUM(D108:K108)</f>
        <v>1397</v>
      </c>
      <c r="D108" s="429">
        <v>9</v>
      </c>
      <c r="E108" s="429">
        <v>47</v>
      </c>
      <c r="F108" s="429"/>
      <c r="G108" s="429">
        <v>1316</v>
      </c>
      <c r="H108" s="429">
        <v>25</v>
      </c>
      <c r="I108" s="429"/>
      <c r="J108" s="429"/>
      <c r="K108" s="429"/>
    </row>
    <row r="109" spans="1:11" ht="93" thickBot="1">
      <c r="A109" s="430" t="s">
        <v>304</v>
      </c>
      <c r="B109" s="426">
        <v>4.104</v>
      </c>
      <c r="C109" s="359">
        <f>SUM(D109:K109)</f>
        <v>673</v>
      </c>
      <c r="D109" s="429">
        <v>2</v>
      </c>
      <c r="E109" s="429">
        <v>47</v>
      </c>
      <c r="F109" s="429"/>
      <c r="G109" s="429">
        <v>612</v>
      </c>
      <c r="H109" s="429">
        <v>12</v>
      </c>
      <c r="I109" s="429"/>
      <c r="J109" s="429"/>
      <c r="K109" s="429"/>
    </row>
    <row r="110" spans="1:11" ht="15" thickBot="1">
      <c r="A110" s="491" t="s">
        <v>305</v>
      </c>
      <c r="B110" s="492"/>
      <c r="C110" s="492"/>
      <c r="D110" s="626"/>
      <c r="E110" s="626"/>
      <c r="F110" s="626"/>
      <c r="G110" s="626"/>
      <c r="H110" s="626"/>
      <c r="I110" s="626"/>
      <c r="J110" s="626"/>
      <c r="K110" s="627"/>
    </row>
    <row r="111" spans="1:11" ht="79.5" thickBot="1">
      <c r="A111" s="430" t="s">
        <v>306</v>
      </c>
      <c r="B111" s="426">
        <v>4.201</v>
      </c>
      <c r="C111" s="359">
        <f>SUM(D111:K111)</f>
        <v>3488</v>
      </c>
      <c r="D111" s="429">
        <v>27</v>
      </c>
      <c r="E111" s="429">
        <v>31</v>
      </c>
      <c r="F111" s="429"/>
      <c r="G111" s="429">
        <v>3373</v>
      </c>
      <c r="H111" s="429">
        <v>57</v>
      </c>
      <c r="I111" s="429"/>
      <c r="J111" s="429"/>
      <c r="K111" s="429"/>
    </row>
    <row r="112" spans="1:11" ht="39.75" thickBot="1">
      <c r="A112" s="430" t="s">
        <v>99</v>
      </c>
      <c r="B112" s="426">
        <v>4.202</v>
      </c>
      <c r="C112" s="359">
        <f>SUM(D112:K112)</f>
        <v>547</v>
      </c>
      <c r="D112" s="429">
        <v>3</v>
      </c>
      <c r="E112" s="429"/>
      <c r="F112" s="429"/>
      <c r="G112" s="429">
        <v>533</v>
      </c>
      <c r="H112" s="429">
        <v>11</v>
      </c>
      <c r="I112" s="429"/>
      <c r="J112" s="429"/>
      <c r="K112" s="429"/>
    </row>
    <row r="113" spans="1:11" ht="53.25" thickBot="1">
      <c r="A113" s="430" t="s">
        <v>307</v>
      </c>
      <c r="B113" s="426">
        <v>4.203</v>
      </c>
      <c r="C113" s="359">
        <f>SUM(D113:K113)</f>
        <v>0</v>
      </c>
      <c r="D113" s="429"/>
      <c r="E113" s="429"/>
      <c r="F113" s="429"/>
      <c r="G113" s="429"/>
      <c r="H113" s="429"/>
      <c r="I113" s="429"/>
      <c r="J113" s="429"/>
      <c r="K113" s="429"/>
    </row>
    <row r="114" spans="1:11" ht="14.25">
      <c r="A114" s="505" t="s">
        <v>308</v>
      </c>
      <c r="B114" s="506"/>
      <c r="C114" s="506"/>
      <c r="D114" s="626"/>
      <c r="E114" s="626"/>
      <c r="F114" s="626"/>
      <c r="G114" s="626"/>
      <c r="H114" s="626"/>
      <c r="I114" s="626"/>
      <c r="J114" s="626"/>
      <c r="K114" s="627"/>
    </row>
    <row r="115" spans="1:11" ht="15" thickBot="1">
      <c r="A115" s="511" t="s">
        <v>309</v>
      </c>
      <c r="B115" s="512"/>
      <c r="C115" s="512"/>
      <c r="D115" s="626"/>
      <c r="E115" s="626"/>
      <c r="F115" s="626"/>
      <c r="G115" s="626"/>
      <c r="H115" s="626"/>
      <c r="I115" s="626"/>
      <c r="J115" s="626"/>
      <c r="K115" s="627"/>
    </row>
    <row r="116" spans="1:11" ht="15" thickBot="1">
      <c r="A116" s="430" t="s">
        <v>103</v>
      </c>
      <c r="B116" s="426">
        <v>4.301</v>
      </c>
      <c r="C116" s="383">
        <v>5290436.124</v>
      </c>
      <c r="D116" s="429"/>
      <c r="E116" s="429"/>
      <c r="F116" s="429"/>
      <c r="G116" s="429"/>
      <c r="H116" s="429"/>
      <c r="I116" s="429"/>
      <c r="J116" s="429"/>
      <c r="K116" s="429"/>
    </row>
    <row r="117" spans="1:11" ht="39.75" thickBot="1">
      <c r="A117" s="430" t="s">
        <v>104</v>
      </c>
      <c r="B117" s="426">
        <v>4.302</v>
      </c>
      <c r="C117" s="383">
        <v>2975194.3449999997</v>
      </c>
      <c r="D117" s="429"/>
      <c r="E117" s="429"/>
      <c r="F117" s="429"/>
      <c r="G117" s="429"/>
      <c r="H117" s="429"/>
      <c r="I117" s="429"/>
      <c r="J117" s="429"/>
      <c r="K117" s="429"/>
    </row>
    <row r="118" spans="1:11" ht="53.25" thickBot="1">
      <c r="A118" s="430" t="s">
        <v>310</v>
      </c>
      <c r="B118" s="426">
        <v>4.303</v>
      </c>
      <c r="C118" s="359">
        <f aca="true" t="shared" si="3" ref="C118:C124">SUM(D118:K118)</f>
        <v>403467.7049999999</v>
      </c>
      <c r="D118" s="429">
        <v>26742.626999999997</v>
      </c>
      <c r="E118" s="429">
        <v>15303.6</v>
      </c>
      <c r="F118" s="429"/>
      <c r="G118" s="429">
        <v>358331.3779999999</v>
      </c>
      <c r="H118" s="429">
        <v>3090.1</v>
      </c>
      <c r="I118" s="429"/>
      <c r="J118" s="429"/>
      <c r="K118" s="429"/>
    </row>
    <row r="119" spans="1:11" ht="66" thickBot="1">
      <c r="A119" s="430" t="s">
        <v>311</v>
      </c>
      <c r="B119" s="426">
        <v>4.304</v>
      </c>
      <c r="C119" s="359">
        <f t="shared" si="3"/>
        <v>94263.02399999999</v>
      </c>
      <c r="D119" s="429">
        <v>5235.16</v>
      </c>
      <c r="E119" s="429">
        <v>15303.6</v>
      </c>
      <c r="F119" s="429"/>
      <c r="G119" s="429">
        <v>71795.504</v>
      </c>
      <c r="H119" s="429">
        <v>1928.76</v>
      </c>
      <c r="I119" s="429"/>
      <c r="J119" s="429"/>
      <c r="K119" s="429"/>
    </row>
    <row r="120" spans="1:11" ht="53.25" thickBot="1">
      <c r="A120" s="430" t="s">
        <v>312</v>
      </c>
      <c r="B120" s="426">
        <v>4.305</v>
      </c>
      <c r="C120" s="359">
        <f t="shared" si="3"/>
        <v>285449.8915</v>
      </c>
      <c r="D120" s="429">
        <v>17762.245</v>
      </c>
      <c r="E120" s="429">
        <v>15303.6</v>
      </c>
      <c r="F120" s="429"/>
      <c r="G120" s="429">
        <v>250027.0965</v>
      </c>
      <c r="H120" s="429">
        <v>2356.95</v>
      </c>
      <c r="I120" s="429"/>
      <c r="J120" s="429"/>
      <c r="K120" s="429"/>
    </row>
    <row r="121" spans="1:11" ht="14.25">
      <c r="A121" s="439" t="s">
        <v>313</v>
      </c>
      <c r="B121" s="498">
        <v>4.306</v>
      </c>
      <c r="C121" s="649">
        <f>D121+E121+F121+G121+H121+I121</f>
        <v>285449.8915</v>
      </c>
      <c r="D121" s="647">
        <v>17762.245</v>
      </c>
      <c r="E121" s="647">
        <v>15303.6</v>
      </c>
      <c r="F121" s="647"/>
      <c r="G121" s="647">
        <v>250027.0965</v>
      </c>
      <c r="H121" s="647">
        <v>2356.95</v>
      </c>
      <c r="I121" s="647"/>
      <c r="J121" s="647"/>
      <c r="K121" s="647"/>
    </row>
    <row r="122" spans="1:11" ht="15" thickBot="1">
      <c r="A122" s="430" t="s">
        <v>109</v>
      </c>
      <c r="B122" s="499"/>
      <c r="C122" s="650"/>
      <c r="D122" s="648"/>
      <c r="E122" s="648"/>
      <c r="F122" s="648"/>
      <c r="G122" s="648"/>
      <c r="H122" s="648"/>
      <c r="I122" s="648"/>
      <c r="J122" s="648"/>
      <c r="K122" s="648"/>
    </row>
    <row r="123" spans="1:11" ht="27" thickBot="1">
      <c r="A123" s="434" t="s">
        <v>110</v>
      </c>
      <c r="B123" s="426">
        <v>4.307</v>
      </c>
      <c r="C123" s="359"/>
      <c r="D123" s="429"/>
      <c r="E123" s="429"/>
      <c r="F123" s="429"/>
      <c r="G123" s="429"/>
      <c r="H123" s="429"/>
      <c r="I123" s="429"/>
      <c r="J123" s="429"/>
      <c r="K123" s="429"/>
    </row>
    <row r="124" spans="1:11" ht="93" customHeight="1" thickBot="1">
      <c r="A124" s="430" t="s">
        <v>314</v>
      </c>
      <c r="B124" s="426">
        <v>4.308</v>
      </c>
      <c r="C124" s="359">
        <f t="shared" si="3"/>
        <v>114845.54</v>
      </c>
      <c r="D124" s="429">
        <v>5050</v>
      </c>
      <c r="E124" s="429">
        <v>15303.6</v>
      </c>
      <c r="F124" s="429"/>
      <c r="G124" s="429">
        <v>93283.68</v>
      </c>
      <c r="H124" s="429">
        <v>1208.2600000000002</v>
      </c>
      <c r="I124" s="429"/>
      <c r="J124" s="429"/>
      <c r="K124" s="429"/>
    </row>
    <row r="125" spans="1:11" ht="79.5" thickBot="1">
      <c r="A125" s="434" t="s">
        <v>315</v>
      </c>
      <c r="B125" s="82">
        <v>4.309</v>
      </c>
      <c r="C125" s="383"/>
      <c r="D125" s="429">
        <v>72000</v>
      </c>
      <c r="E125" s="429"/>
      <c r="F125" s="429"/>
      <c r="G125" s="429">
        <v>846888.3600000001</v>
      </c>
      <c r="H125" s="429"/>
      <c r="I125" s="429"/>
      <c r="J125" s="429"/>
      <c r="K125" s="429"/>
    </row>
    <row r="126" spans="1:11" ht="15">
      <c r="A126" s="440"/>
      <c r="B126" s="441"/>
      <c r="C126" s="441"/>
      <c r="D126" s="441"/>
      <c r="E126" s="441"/>
      <c r="F126" s="441"/>
      <c r="G126" s="441"/>
      <c r="H126" s="441"/>
      <c r="I126" s="441"/>
      <c r="J126" s="441"/>
      <c r="K126" s="441"/>
    </row>
    <row r="127" spans="1:10" ht="14.25">
      <c r="A127" s="652" t="s">
        <v>113</v>
      </c>
      <c r="B127" s="652"/>
      <c r="C127" s="653" t="s">
        <v>250</v>
      </c>
      <c r="D127" s="653"/>
      <c r="E127" s="654" t="s">
        <v>251</v>
      </c>
      <c r="F127" s="654"/>
      <c r="G127" s="654"/>
      <c r="H127" s="654"/>
      <c r="I127" s="106"/>
      <c r="J127" s="107"/>
    </row>
    <row r="128" spans="1:10" ht="14.25">
      <c r="A128" s="652"/>
      <c r="B128" s="652"/>
      <c r="C128" s="653"/>
      <c r="D128" s="653"/>
      <c r="E128" s="654"/>
      <c r="F128" s="654"/>
      <c r="G128" s="654"/>
      <c r="H128" s="654"/>
      <c r="I128" s="106"/>
      <c r="J128" s="107"/>
    </row>
    <row r="129" spans="1:10" ht="14.25">
      <c r="A129" s="108"/>
      <c r="B129" s="108"/>
      <c r="C129" s="656" t="s">
        <v>114</v>
      </c>
      <c r="D129" s="656"/>
      <c r="E129" s="657" t="s">
        <v>115</v>
      </c>
      <c r="F129" s="657"/>
      <c r="G129" s="657"/>
      <c r="H129" s="657"/>
      <c r="I129" s="106"/>
      <c r="J129" s="107"/>
    </row>
    <row r="130" spans="1:10" ht="14.25">
      <c r="A130" s="108"/>
      <c r="B130" s="108"/>
      <c r="C130" s="109"/>
      <c r="D130" s="109"/>
      <c r="E130" s="110"/>
      <c r="F130" s="106"/>
      <c r="G130" s="106"/>
      <c r="H130" s="106"/>
      <c r="I130" s="106"/>
      <c r="J130" s="107"/>
    </row>
    <row r="131" spans="1:10" ht="14.25">
      <c r="A131" s="108"/>
      <c r="B131" s="108"/>
      <c r="C131" s="109"/>
      <c r="D131" s="109"/>
      <c r="E131" s="658" t="s">
        <v>252</v>
      </c>
      <c r="F131" s="658"/>
      <c r="G131" s="106"/>
      <c r="H131" s="106"/>
      <c r="I131" s="106"/>
      <c r="J131" s="107"/>
    </row>
    <row r="132" spans="1:10" ht="14.25">
      <c r="A132" s="108"/>
      <c r="B132" s="108"/>
      <c r="C132" s="109"/>
      <c r="D132" s="109"/>
      <c r="E132" s="659" t="s">
        <v>116</v>
      </c>
      <c r="F132" s="659"/>
      <c r="G132" s="106"/>
      <c r="H132" s="106"/>
      <c r="I132" s="106"/>
      <c r="J132" s="107"/>
    </row>
    <row r="133" spans="1:10" ht="14.25">
      <c r="A133" s="111"/>
      <c r="B133" s="112"/>
      <c r="C133" s="107"/>
      <c r="D133" s="107"/>
      <c r="E133" s="106"/>
      <c r="F133" s="106"/>
      <c r="G133" s="106"/>
      <c r="H133" s="106"/>
      <c r="I133" s="106"/>
      <c r="J133" s="107"/>
    </row>
    <row r="134" spans="1:10" ht="14.25">
      <c r="A134" s="655" t="s">
        <v>253</v>
      </c>
      <c r="B134" s="655"/>
      <c r="C134" s="107"/>
      <c r="D134" s="107"/>
      <c r="E134" s="106"/>
      <c r="F134" s="106"/>
      <c r="G134" s="106"/>
      <c r="H134" s="106"/>
      <c r="I134" s="106"/>
      <c r="J134" s="107"/>
    </row>
    <row r="135" spans="1:10" ht="14.25">
      <c r="A135" s="655" t="s">
        <v>254</v>
      </c>
      <c r="B135" s="655"/>
      <c r="C135" s="107"/>
      <c r="D135" s="107"/>
      <c r="E135" s="106"/>
      <c r="F135" s="106"/>
      <c r="G135" s="106"/>
      <c r="H135" s="106"/>
      <c r="I135" s="106"/>
      <c r="J135" s="107"/>
    </row>
    <row r="136" spans="1:10" ht="14.25">
      <c r="A136" s="655" t="s">
        <v>255</v>
      </c>
      <c r="B136" s="655"/>
      <c r="C136" s="107"/>
      <c r="D136" s="107"/>
      <c r="E136" s="106"/>
      <c r="F136" s="106"/>
      <c r="G136" s="106"/>
      <c r="H136" s="106"/>
      <c r="I136" s="106"/>
      <c r="J136" s="107"/>
    </row>
    <row r="137" spans="1:5" ht="15">
      <c r="A137" s="524"/>
      <c r="B137" s="43"/>
      <c r="C137" s="25"/>
      <c r="D137" s="43"/>
      <c r="E137" s="25"/>
    </row>
    <row r="138" spans="1:5" ht="15">
      <c r="A138" s="524"/>
      <c r="B138" s="43"/>
      <c r="C138" s="25"/>
      <c r="D138" s="43"/>
      <c r="E138" s="63"/>
    </row>
    <row r="139" spans="1:5" ht="15">
      <c r="A139" s="43"/>
      <c r="B139" s="58"/>
      <c r="C139" s="58"/>
      <c r="D139" s="58"/>
      <c r="E139" s="58"/>
    </row>
    <row r="140" spans="1:5" ht="15">
      <c r="A140" s="43"/>
      <c r="B140" s="58"/>
      <c r="C140" s="58"/>
      <c r="D140" s="58"/>
      <c r="E140" s="58"/>
    </row>
    <row r="141" spans="1:5" ht="15.75" thickBot="1">
      <c r="A141" s="43"/>
      <c r="B141" s="58"/>
      <c r="C141" s="58"/>
      <c r="D141" s="58"/>
      <c r="E141" s="59"/>
    </row>
    <row r="142" spans="1:5" ht="15">
      <c r="A142" s="43"/>
      <c r="B142" s="58"/>
      <c r="C142" s="58"/>
      <c r="D142" s="58"/>
      <c r="E142" s="58"/>
    </row>
    <row r="143" ht="15">
      <c r="A143" s="56"/>
    </row>
    <row r="144" ht="15">
      <c r="A144" s="41"/>
    </row>
    <row r="145" ht="15">
      <c r="A145" s="41"/>
    </row>
    <row r="146" ht="15">
      <c r="A146" s="41"/>
    </row>
    <row r="148" ht="15">
      <c r="A148" s="56"/>
    </row>
  </sheetData>
  <sheetProtection/>
  <mergeCells count="113">
    <mergeCell ref="A136:B136"/>
    <mergeCell ref="A137:A138"/>
    <mergeCell ref="C129:D129"/>
    <mergeCell ref="E129:H129"/>
    <mergeCell ref="E131:F131"/>
    <mergeCell ref="E132:F132"/>
    <mergeCell ref="A134:B134"/>
    <mergeCell ref="A135:B135"/>
    <mergeCell ref="B121:B122"/>
    <mergeCell ref="A127:B128"/>
    <mergeCell ref="C127:D128"/>
    <mergeCell ref="E127:H128"/>
    <mergeCell ref="B99:B100"/>
    <mergeCell ref="A104:K104"/>
    <mergeCell ref="A105:K105"/>
    <mergeCell ref="A110:K110"/>
    <mergeCell ref="A114:K114"/>
    <mergeCell ref="A115:K115"/>
    <mergeCell ref="B94:B95"/>
    <mergeCell ref="A21:K21"/>
    <mergeCell ref="A22:K22"/>
    <mergeCell ref="B44:B45"/>
    <mergeCell ref="B49:B50"/>
    <mergeCell ref="A55:K55"/>
    <mergeCell ref="B62:B63"/>
    <mergeCell ref="I66:I67"/>
    <mergeCell ref="H49:H50"/>
    <mergeCell ref="I49:I50"/>
    <mergeCell ref="H18:H19"/>
    <mergeCell ref="I18:I19"/>
    <mergeCell ref="J18:K18"/>
    <mergeCell ref="B66:B67"/>
    <mergeCell ref="A72:K72"/>
    <mergeCell ref="A73:K73"/>
    <mergeCell ref="G44:G45"/>
    <mergeCell ref="D44:D45"/>
    <mergeCell ref="E44:E45"/>
    <mergeCell ref="F44:F45"/>
    <mergeCell ref="A12:C12"/>
    <mergeCell ref="D12:J12"/>
    <mergeCell ref="A14:C14"/>
    <mergeCell ref="D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A8:K8"/>
    <mergeCell ref="A9:K9"/>
    <mergeCell ref="A11:C11"/>
    <mergeCell ref="H62:H63"/>
    <mergeCell ref="C44:C45"/>
    <mergeCell ref="C49:C50"/>
    <mergeCell ref="D49:D50"/>
    <mergeCell ref="E49:E50"/>
    <mergeCell ref="F49:F50"/>
    <mergeCell ref="G49:G50"/>
    <mergeCell ref="J49:J50"/>
    <mergeCell ref="K49:K50"/>
    <mergeCell ref="C62:C63"/>
    <mergeCell ref="D62:D63"/>
    <mergeCell ref="E62:E63"/>
    <mergeCell ref="F62:F63"/>
    <mergeCell ref="G62:G63"/>
    <mergeCell ref="J94:J95"/>
    <mergeCell ref="I62:I63"/>
    <mergeCell ref="J62:J63"/>
    <mergeCell ref="K62:K63"/>
    <mergeCell ref="C66:C67"/>
    <mergeCell ref="D66:D67"/>
    <mergeCell ref="E66:E67"/>
    <mergeCell ref="F66:F67"/>
    <mergeCell ref="G66:G67"/>
    <mergeCell ref="H66:H67"/>
    <mergeCell ref="K99:K100"/>
    <mergeCell ref="J66:J67"/>
    <mergeCell ref="K66:K67"/>
    <mergeCell ref="C94:C95"/>
    <mergeCell ref="D94:D95"/>
    <mergeCell ref="E94:E95"/>
    <mergeCell ref="F94:F95"/>
    <mergeCell ref="G94:G95"/>
    <mergeCell ref="H94:H95"/>
    <mergeCell ref="I94:I95"/>
    <mergeCell ref="D99:D100"/>
    <mergeCell ref="E99:E100"/>
    <mergeCell ref="C99:C100"/>
    <mergeCell ref="F99:F100"/>
    <mergeCell ref="G99:G100"/>
    <mergeCell ref="H99:H100"/>
    <mergeCell ref="C121:C122"/>
    <mergeCell ref="D121:D122"/>
    <mergeCell ref="E121:E122"/>
    <mergeCell ref="F121:F122"/>
    <mergeCell ref="G121:G122"/>
    <mergeCell ref="H121:H122"/>
    <mergeCell ref="H44:H45"/>
    <mergeCell ref="I44:I45"/>
    <mergeCell ref="J44:J45"/>
    <mergeCell ref="K44:K45"/>
    <mergeCell ref="J121:J122"/>
    <mergeCell ref="K121:K122"/>
    <mergeCell ref="I121:I122"/>
    <mergeCell ref="K94:K95"/>
    <mergeCell ref="I99:I100"/>
    <mergeCell ref="J99:J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0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0" zoomScaleNormal="80" zoomScaleSheetLayoutView="70" zoomScalePageLayoutView="0" workbookViewId="0" topLeftCell="A55">
      <selection activeCell="G87" sqref="G87"/>
    </sheetView>
  </sheetViews>
  <sheetFormatPr defaultColWidth="9.140625" defaultRowHeight="15"/>
  <cols>
    <col min="1" max="1" width="41.7109375" style="190" customWidth="1"/>
    <col min="2" max="9" width="12.140625" style="190" customWidth="1"/>
    <col min="10" max="11" width="15.8515625" style="190" customWidth="1"/>
    <col min="12" max="16384" width="9.140625" style="190" customWidth="1"/>
  </cols>
  <sheetData>
    <row r="1" spans="1:11" ht="14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4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4.25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ht="15">
      <c r="A4" s="213"/>
    </row>
    <row r="5" spans="1:11" ht="16.5">
      <c r="A5" s="210" t="s">
        <v>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">
      <c r="A6" s="211" t="s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 ht="15">
      <c r="A7" s="211" t="s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ht="15">
      <c r="A8" s="211" t="s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ht="15">
      <c r="A9" s="211" t="s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ht="15">
      <c r="A10" s="216"/>
    </row>
    <row r="11" spans="1:2" ht="15">
      <c r="A11" s="193" t="s">
        <v>8</v>
      </c>
      <c r="B11" s="193"/>
    </row>
    <row r="12" spans="1:11" ht="62.25">
      <c r="A12" s="193" t="s">
        <v>9</v>
      </c>
      <c r="B12" s="214" t="s">
        <v>256</v>
      </c>
      <c r="C12" s="214"/>
      <c r="D12" s="214"/>
      <c r="E12" s="214"/>
      <c r="F12" s="214"/>
      <c r="G12" s="214"/>
      <c r="H12" s="214"/>
      <c r="I12" s="214"/>
      <c r="J12" s="214"/>
      <c r="K12" s="191"/>
    </row>
    <row r="13" spans="1:11" ht="30.75">
      <c r="A13" s="193"/>
      <c r="B13" s="215" t="s">
        <v>123</v>
      </c>
      <c r="C13" s="215"/>
      <c r="D13" s="215"/>
      <c r="E13" s="215"/>
      <c r="F13" s="215"/>
      <c r="G13" s="215"/>
      <c r="H13" s="215"/>
      <c r="I13" s="215"/>
      <c r="J13" s="215"/>
      <c r="K13" s="191"/>
    </row>
    <row r="14" spans="1:11" ht="15">
      <c r="A14" s="193" t="s">
        <v>10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191"/>
    </row>
    <row r="15" spans="1:11" ht="15">
      <c r="A15" s="216"/>
      <c r="K15" s="191"/>
    </row>
    <row r="16" spans="1:11" ht="15.75" thickBot="1">
      <c r="A16" s="212" t="s">
        <v>11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</row>
    <row r="17" spans="1:11" ht="27" thickBot="1">
      <c r="A17" s="194" t="s">
        <v>12</v>
      </c>
      <c r="B17" s="194" t="s">
        <v>13</v>
      </c>
      <c r="C17" s="217" t="s">
        <v>14</v>
      </c>
      <c r="D17" s="197" t="s">
        <v>16</v>
      </c>
      <c r="E17" s="198"/>
      <c r="F17" s="198"/>
      <c r="G17" s="198"/>
      <c r="H17" s="198"/>
      <c r="I17" s="198"/>
      <c r="J17" s="198"/>
      <c r="K17" s="199"/>
    </row>
    <row r="18" spans="1:11" ht="26.25" customHeight="1" thickBot="1">
      <c r="A18" s="195"/>
      <c r="B18" s="195"/>
      <c r="C18" s="46" t="s">
        <v>15</v>
      </c>
      <c r="D18" s="197" t="s">
        <v>17</v>
      </c>
      <c r="E18" s="198"/>
      <c r="F18" s="199"/>
      <c r="G18" s="194" t="s">
        <v>18</v>
      </c>
      <c r="H18" s="194" t="s">
        <v>19</v>
      </c>
      <c r="I18" s="194" t="s">
        <v>20</v>
      </c>
      <c r="J18" s="197" t="s">
        <v>21</v>
      </c>
      <c r="K18" s="199"/>
    </row>
    <row r="19" spans="1:11" ht="93" thickBot="1">
      <c r="A19" s="196"/>
      <c r="B19" s="196"/>
      <c r="C19" s="47"/>
      <c r="D19" s="48" t="s">
        <v>22</v>
      </c>
      <c r="E19" s="48" t="s">
        <v>23</v>
      </c>
      <c r="F19" s="48" t="s">
        <v>260</v>
      </c>
      <c r="G19" s="196"/>
      <c r="H19" s="196"/>
      <c r="I19" s="196"/>
      <c r="J19" s="48" t="s">
        <v>261</v>
      </c>
      <c r="K19" s="48" t="s">
        <v>26</v>
      </c>
    </row>
    <row r="20" spans="1:11" ht="15" thickBot="1">
      <c r="A20" s="196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39">
      <c r="A21" s="200" t="s">
        <v>262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2"/>
    </row>
    <row r="22" spans="1:11" ht="27" thickBot="1">
      <c r="A22" s="203" t="s">
        <v>28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5"/>
    </row>
    <row r="23" spans="1:12" ht="53.25" thickBot="1">
      <c r="A23" s="50" t="s">
        <v>29</v>
      </c>
      <c r="B23" s="48">
        <v>101</v>
      </c>
      <c r="C23" s="222">
        <f>SUM(D23:K23)</f>
        <v>859</v>
      </c>
      <c r="D23" s="357"/>
      <c r="E23" s="357">
        <v>2</v>
      </c>
      <c r="F23" s="357"/>
      <c r="G23" s="357">
        <v>25</v>
      </c>
      <c r="H23" s="357">
        <v>19</v>
      </c>
      <c r="I23" s="357"/>
      <c r="J23" s="357">
        <v>30</v>
      </c>
      <c r="K23" s="357">
        <v>783</v>
      </c>
      <c r="L23" s="190">
        <f>SUM(D23:I23)</f>
        <v>46</v>
      </c>
    </row>
    <row r="24" spans="1:11" ht="39.75" thickBot="1">
      <c r="A24" s="50" t="s">
        <v>263</v>
      </c>
      <c r="B24" s="48">
        <v>102</v>
      </c>
      <c r="C24" s="222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50" t="s">
        <v>264</v>
      </c>
      <c r="B25" s="48">
        <v>103</v>
      </c>
      <c r="C25" s="222">
        <f t="shared" si="0"/>
        <v>27</v>
      </c>
      <c r="D25" s="366"/>
      <c r="E25" s="366">
        <v>1</v>
      </c>
      <c r="F25" s="366"/>
      <c r="G25" s="366">
        <v>17</v>
      </c>
      <c r="H25" s="366">
        <v>9</v>
      </c>
      <c r="I25" s="366"/>
      <c r="J25" s="366"/>
      <c r="K25" s="366"/>
    </row>
    <row r="26" spans="1:11" ht="53.25" thickBot="1">
      <c r="A26" s="50" t="s">
        <v>410</v>
      </c>
      <c r="B26" s="48" t="s">
        <v>383</v>
      </c>
      <c r="C26" s="222">
        <f t="shared" si="0"/>
        <v>20</v>
      </c>
      <c r="D26" s="354"/>
      <c r="E26" s="354"/>
      <c r="F26" s="354"/>
      <c r="G26" s="354">
        <v>12</v>
      </c>
      <c r="H26" s="354">
        <v>8</v>
      </c>
      <c r="I26" s="354"/>
      <c r="J26" s="354"/>
      <c r="K26" s="354"/>
    </row>
    <row r="27" spans="1:11" ht="53.25" thickBot="1">
      <c r="A27" s="50" t="s">
        <v>411</v>
      </c>
      <c r="B27" s="48" t="s">
        <v>385</v>
      </c>
      <c r="C27" s="222">
        <f t="shared" si="0"/>
        <v>4</v>
      </c>
      <c r="D27" s="354"/>
      <c r="E27" s="354">
        <v>1</v>
      </c>
      <c r="F27" s="354"/>
      <c r="G27" s="354">
        <v>2</v>
      </c>
      <c r="H27" s="354">
        <v>1</v>
      </c>
      <c r="I27" s="354"/>
      <c r="J27" s="354"/>
      <c r="K27" s="354"/>
    </row>
    <row r="28" spans="1:11" ht="53.25" thickBot="1">
      <c r="A28" s="50" t="s">
        <v>265</v>
      </c>
      <c r="B28" s="48">
        <v>104</v>
      </c>
      <c r="C28" s="222">
        <f t="shared" si="0"/>
        <v>3</v>
      </c>
      <c r="D28" s="366"/>
      <c r="E28" s="366"/>
      <c r="F28" s="366"/>
      <c r="G28" s="366">
        <v>3</v>
      </c>
      <c r="H28" s="366"/>
      <c r="I28" s="366"/>
      <c r="J28" s="366"/>
      <c r="K28" s="366"/>
    </row>
    <row r="29" spans="1:11" ht="66" thickBot="1">
      <c r="A29" s="50" t="s">
        <v>412</v>
      </c>
      <c r="B29" s="48" t="s">
        <v>387</v>
      </c>
      <c r="C29" s="222">
        <f t="shared" si="0"/>
        <v>3</v>
      </c>
      <c r="D29" s="354"/>
      <c r="E29" s="354"/>
      <c r="F29" s="354"/>
      <c r="G29" s="354">
        <v>3</v>
      </c>
      <c r="H29" s="354"/>
      <c r="I29" s="354"/>
      <c r="J29" s="354"/>
      <c r="K29" s="354"/>
    </row>
    <row r="30" spans="1:11" ht="79.5" thickBot="1">
      <c r="A30" s="50" t="s">
        <v>413</v>
      </c>
      <c r="B30" s="48">
        <v>105</v>
      </c>
      <c r="C30" s="222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thickBot="1">
      <c r="A31" s="50" t="s">
        <v>34</v>
      </c>
      <c r="B31" s="48">
        <v>106</v>
      </c>
      <c r="C31" s="222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50" t="s">
        <v>267</v>
      </c>
      <c r="B32" s="48">
        <v>107</v>
      </c>
      <c r="C32" s="222">
        <f t="shared" si="0"/>
        <v>2</v>
      </c>
      <c r="D32" s="366"/>
      <c r="E32" s="366">
        <v>2</v>
      </c>
      <c r="F32" s="366"/>
      <c r="G32" s="366"/>
      <c r="H32" s="366"/>
      <c r="I32" s="366"/>
      <c r="J32" s="366"/>
      <c r="K32" s="366"/>
    </row>
    <row r="33" spans="1:11" ht="27" thickBot="1">
      <c r="A33" s="50" t="s">
        <v>268</v>
      </c>
      <c r="B33" s="48">
        <v>108</v>
      </c>
      <c r="C33" s="222">
        <f t="shared" si="0"/>
        <v>1</v>
      </c>
      <c r="D33" s="366"/>
      <c r="E33" s="366">
        <v>1</v>
      </c>
      <c r="F33" s="366"/>
      <c r="G33" s="366"/>
      <c r="H33" s="366"/>
      <c r="I33" s="366"/>
      <c r="J33" s="366"/>
      <c r="K33" s="366"/>
    </row>
    <row r="34" spans="1:11" ht="39.75" thickBot="1">
      <c r="A34" s="50" t="s">
        <v>269</v>
      </c>
      <c r="B34" s="48">
        <v>109</v>
      </c>
      <c r="C34" s="222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50" t="s">
        <v>388</v>
      </c>
      <c r="B35" s="48" t="s">
        <v>389</v>
      </c>
      <c r="C35" s="222">
        <f t="shared" si="0"/>
        <v>858</v>
      </c>
      <c r="D35" s="354"/>
      <c r="E35" s="354">
        <v>2</v>
      </c>
      <c r="F35" s="354"/>
      <c r="G35" s="354">
        <v>24</v>
      </c>
      <c r="H35" s="354">
        <v>19</v>
      </c>
      <c r="I35" s="354"/>
      <c r="J35" s="354">
        <v>30</v>
      </c>
      <c r="K35" s="354">
        <v>783</v>
      </c>
    </row>
    <row r="36" spans="1:11" ht="53.25" thickBot="1">
      <c r="A36" s="50" t="s">
        <v>390</v>
      </c>
      <c r="B36" s="48" t="s">
        <v>391</v>
      </c>
      <c r="C36" s="222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50" t="s">
        <v>270</v>
      </c>
      <c r="B37" s="48">
        <v>110</v>
      </c>
      <c r="C37" s="222">
        <f t="shared" si="0"/>
        <v>865</v>
      </c>
      <c r="D37" s="366"/>
      <c r="E37" s="366">
        <v>11</v>
      </c>
      <c r="F37" s="366"/>
      <c r="G37" s="366">
        <v>22</v>
      </c>
      <c r="H37" s="366">
        <v>19</v>
      </c>
      <c r="I37" s="366"/>
      <c r="J37" s="366">
        <v>30</v>
      </c>
      <c r="K37" s="366">
        <v>783</v>
      </c>
    </row>
    <row r="38" spans="1:11" ht="53.25" thickBot="1">
      <c r="A38" s="50" t="s">
        <v>271</v>
      </c>
      <c r="B38" s="48">
        <v>111</v>
      </c>
      <c r="C38" s="222">
        <f t="shared" si="0"/>
        <v>29</v>
      </c>
      <c r="D38" s="366"/>
      <c r="E38" s="366">
        <v>6</v>
      </c>
      <c r="F38" s="366"/>
      <c r="G38" s="366">
        <v>14</v>
      </c>
      <c r="H38" s="366">
        <v>9</v>
      </c>
      <c r="I38" s="366"/>
      <c r="J38" s="366"/>
      <c r="K38" s="366"/>
    </row>
    <row r="39" spans="1:11" ht="66" thickBot="1">
      <c r="A39" s="50" t="s">
        <v>414</v>
      </c>
      <c r="B39" s="48" t="s">
        <v>393</v>
      </c>
      <c r="C39" s="222">
        <f t="shared" si="0"/>
        <v>20</v>
      </c>
      <c r="D39" s="354"/>
      <c r="E39" s="354"/>
      <c r="F39" s="354"/>
      <c r="G39" s="354">
        <v>12</v>
      </c>
      <c r="H39" s="354">
        <v>8</v>
      </c>
      <c r="I39" s="354"/>
      <c r="J39" s="354"/>
      <c r="K39" s="354"/>
    </row>
    <row r="40" spans="1:11" ht="66" thickBot="1">
      <c r="A40" s="50" t="s">
        <v>415</v>
      </c>
      <c r="B40" s="48" t="s">
        <v>395</v>
      </c>
      <c r="C40" s="222">
        <f t="shared" si="0"/>
        <v>9</v>
      </c>
      <c r="D40" s="354"/>
      <c r="E40" s="354">
        <v>6</v>
      </c>
      <c r="F40" s="354"/>
      <c r="G40" s="354">
        <v>2</v>
      </c>
      <c r="H40" s="354">
        <v>1</v>
      </c>
      <c r="I40" s="354"/>
      <c r="J40" s="354"/>
      <c r="K40" s="354"/>
    </row>
    <row r="41" spans="1:11" ht="39.75" thickBot="1">
      <c r="A41" s="50" t="s">
        <v>272</v>
      </c>
      <c r="B41" s="48">
        <v>112</v>
      </c>
      <c r="C41" s="222">
        <f t="shared" si="0"/>
        <v>11</v>
      </c>
      <c r="D41" s="366"/>
      <c r="E41" s="366">
        <v>11</v>
      </c>
      <c r="F41" s="366"/>
      <c r="G41" s="366"/>
      <c r="H41" s="366"/>
      <c r="I41" s="366"/>
      <c r="J41" s="366"/>
      <c r="K41" s="366"/>
    </row>
    <row r="42" spans="1:11" ht="39.75" thickBot="1">
      <c r="A42" s="50" t="s">
        <v>273</v>
      </c>
      <c r="B42" s="48">
        <v>113</v>
      </c>
      <c r="C42" s="222">
        <f t="shared" si="0"/>
        <v>6</v>
      </c>
      <c r="D42" s="366"/>
      <c r="E42" s="366">
        <v>6</v>
      </c>
      <c r="F42" s="366"/>
      <c r="G42" s="366"/>
      <c r="H42" s="366"/>
      <c r="I42" s="366"/>
      <c r="J42" s="366"/>
      <c r="K42" s="366"/>
    </row>
    <row r="43" spans="1:11" ht="39.75" thickBot="1">
      <c r="A43" s="50" t="s">
        <v>274</v>
      </c>
      <c r="B43" s="48">
        <v>114</v>
      </c>
      <c r="C43" s="222">
        <f t="shared" si="0"/>
        <v>865</v>
      </c>
      <c r="D43" s="366"/>
      <c r="E43" s="366">
        <v>11</v>
      </c>
      <c r="F43" s="366"/>
      <c r="G43" s="366">
        <v>22</v>
      </c>
      <c r="H43" s="366">
        <v>19</v>
      </c>
      <c r="I43" s="366"/>
      <c r="J43" s="366">
        <v>30</v>
      </c>
      <c r="K43" s="366">
        <v>783</v>
      </c>
    </row>
    <row r="44" spans="1:11" ht="14.25">
      <c r="A44" s="51" t="s">
        <v>275</v>
      </c>
      <c r="B44" s="194">
        <v>115</v>
      </c>
      <c r="C44" s="660">
        <f t="shared" si="0"/>
        <v>0</v>
      </c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52" t="s">
        <v>44</v>
      </c>
      <c r="B45" s="196"/>
      <c r="C45" s="661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50" t="s">
        <v>45</v>
      </c>
      <c r="B46" s="48">
        <v>116</v>
      </c>
      <c r="C46" s="222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50" t="s">
        <v>46</v>
      </c>
      <c r="B47" s="48">
        <v>121</v>
      </c>
      <c r="C47" s="222">
        <f t="shared" si="0"/>
        <v>20</v>
      </c>
      <c r="D47" s="366"/>
      <c r="E47" s="366"/>
      <c r="F47" s="366"/>
      <c r="G47" s="366">
        <v>13</v>
      </c>
      <c r="H47" s="366">
        <v>6</v>
      </c>
      <c r="I47" s="366"/>
      <c r="J47" s="366">
        <v>1</v>
      </c>
      <c r="K47" s="366"/>
    </row>
    <row r="48" spans="1:11" ht="15" thickBot="1">
      <c r="A48" s="50" t="s">
        <v>47</v>
      </c>
      <c r="B48" s="48">
        <v>122</v>
      </c>
      <c r="C48" s="222">
        <f t="shared" si="0"/>
        <v>0</v>
      </c>
      <c r="D48" s="366"/>
      <c r="E48" s="366"/>
      <c r="F48" s="366"/>
      <c r="G48" s="366"/>
      <c r="H48" s="366"/>
      <c r="I48" s="366"/>
      <c r="J48" s="366"/>
      <c r="K48" s="366"/>
    </row>
    <row r="49" spans="1:11" ht="14.25">
      <c r="A49" s="51" t="s">
        <v>48</v>
      </c>
      <c r="B49" s="194">
        <v>123</v>
      </c>
      <c r="C49" s="660">
        <f t="shared" si="0"/>
        <v>0</v>
      </c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52" t="s">
        <v>49</v>
      </c>
      <c r="B50" s="196"/>
      <c r="C50" s="661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52" t="s">
        <v>50</v>
      </c>
      <c r="B51" s="48">
        <v>124</v>
      </c>
      <c r="C51" s="222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52" t="s">
        <v>51</v>
      </c>
      <c r="B52" s="48">
        <v>125</v>
      </c>
      <c r="C52" s="222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50" t="s">
        <v>52</v>
      </c>
      <c r="B53" s="48">
        <v>126</v>
      </c>
      <c r="C53" s="222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50" t="s">
        <v>276</v>
      </c>
      <c r="B54" s="48">
        <v>127</v>
      </c>
      <c r="C54" s="222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53.25" thickBot="1">
      <c r="A55" s="206" t="s">
        <v>277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8"/>
    </row>
    <row r="56" spans="1:11" ht="15" thickBot="1">
      <c r="A56" s="50" t="s">
        <v>278</v>
      </c>
      <c r="B56" s="48">
        <v>201</v>
      </c>
      <c r="C56" s="222">
        <f aca="true" t="shared" si="1" ref="C56:C71">SUM(D56:K56)</f>
        <v>83</v>
      </c>
      <c r="D56" s="366"/>
      <c r="E56" s="366">
        <v>4</v>
      </c>
      <c r="F56" s="366"/>
      <c r="G56" s="366">
        <v>42</v>
      </c>
      <c r="H56" s="366">
        <v>37</v>
      </c>
      <c r="I56" s="366"/>
      <c r="J56" s="366"/>
      <c r="K56" s="366"/>
    </row>
    <row r="57" spans="1:11" ht="53.25" thickBot="1">
      <c r="A57" s="52" t="s">
        <v>279</v>
      </c>
      <c r="B57" s="48">
        <v>202</v>
      </c>
      <c r="C57" s="222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52" t="s">
        <v>280</v>
      </c>
      <c r="B58" s="48">
        <v>203</v>
      </c>
      <c r="C58" s="222">
        <f t="shared" si="1"/>
        <v>26</v>
      </c>
      <c r="D58" s="366"/>
      <c r="E58" s="366">
        <v>2</v>
      </c>
      <c r="F58" s="366"/>
      <c r="G58" s="366">
        <v>14</v>
      </c>
      <c r="H58" s="366">
        <v>10</v>
      </c>
      <c r="I58" s="366"/>
      <c r="J58" s="366"/>
      <c r="K58" s="366"/>
    </row>
    <row r="59" spans="1:11" ht="27" thickBot="1">
      <c r="A59" s="52" t="s">
        <v>281</v>
      </c>
      <c r="B59" s="48">
        <v>204</v>
      </c>
      <c r="C59" s="222">
        <f t="shared" si="1"/>
        <v>4</v>
      </c>
      <c r="D59" s="366"/>
      <c r="E59" s="366">
        <v>4</v>
      </c>
      <c r="F59" s="366"/>
      <c r="G59" s="366"/>
      <c r="H59" s="366"/>
      <c r="I59" s="366"/>
      <c r="J59" s="366"/>
      <c r="K59" s="366"/>
    </row>
    <row r="60" spans="1:11" ht="39.75" thickBot="1">
      <c r="A60" s="52" t="s">
        <v>282</v>
      </c>
      <c r="B60" s="48">
        <v>205</v>
      </c>
      <c r="C60" s="222">
        <f t="shared" si="1"/>
        <v>2</v>
      </c>
      <c r="D60" s="366"/>
      <c r="E60" s="366">
        <v>2</v>
      </c>
      <c r="F60" s="366"/>
      <c r="G60" s="366"/>
      <c r="H60" s="366"/>
      <c r="I60" s="366"/>
      <c r="J60" s="366"/>
      <c r="K60" s="366"/>
    </row>
    <row r="61" spans="1:11" ht="27" thickBot="1">
      <c r="A61" s="52" t="s">
        <v>283</v>
      </c>
      <c r="B61" s="48">
        <v>206</v>
      </c>
      <c r="C61" s="222">
        <f t="shared" si="1"/>
        <v>83</v>
      </c>
      <c r="D61" s="366"/>
      <c r="E61" s="366">
        <v>4</v>
      </c>
      <c r="F61" s="366"/>
      <c r="G61" s="366">
        <v>42</v>
      </c>
      <c r="H61" s="366">
        <v>37</v>
      </c>
      <c r="I61" s="366"/>
      <c r="J61" s="366"/>
      <c r="K61" s="366"/>
    </row>
    <row r="62" spans="1:11" ht="14.25">
      <c r="A62" s="51" t="s">
        <v>284</v>
      </c>
      <c r="B62" s="194">
        <v>207</v>
      </c>
      <c r="C62" s="660">
        <f t="shared" si="1"/>
        <v>0</v>
      </c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52" t="s">
        <v>62</v>
      </c>
      <c r="B63" s="196"/>
      <c r="C63" s="661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50" t="s">
        <v>63</v>
      </c>
      <c r="B64" s="48">
        <v>208</v>
      </c>
      <c r="C64" s="222">
        <f t="shared" si="1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50" t="s">
        <v>64</v>
      </c>
      <c r="B65" s="48">
        <v>209</v>
      </c>
      <c r="C65" s="222">
        <f t="shared" si="1"/>
        <v>9</v>
      </c>
      <c r="D65" s="366"/>
      <c r="E65" s="366">
        <v>1</v>
      </c>
      <c r="F65" s="366"/>
      <c r="G65" s="366">
        <v>4</v>
      </c>
      <c r="H65" s="366">
        <v>4</v>
      </c>
      <c r="I65" s="366"/>
      <c r="J65" s="366"/>
      <c r="K65" s="366"/>
    </row>
    <row r="66" spans="1:11" ht="14.25">
      <c r="A66" s="51" t="s">
        <v>65</v>
      </c>
      <c r="B66" s="194" t="s">
        <v>67</v>
      </c>
      <c r="C66" s="660">
        <f t="shared" si="1"/>
        <v>5</v>
      </c>
      <c r="D66" s="498"/>
      <c r="E66" s="498">
        <v>1</v>
      </c>
      <c r="F66" s="498"/>
      <c r="G66" s="498"/>
      <c r="H66" s="498">
        <v>4</v>
      </c>
      <c r="I66" s="498"/>
      <c r="J66" s="498"/>
      <c r="K66" s="498"/>
    </row>
    <row r="67" spans="1:11" ht="27" thickBot="1">
      <c r="A67" s="52" t="s">
        <v>66</v>
      </c>
      <c r="B67" s="196"/>
      <c r="C67" s="661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50" t="s">
        <v>68</v>
      </c>
      <c r="B68" s="48">
        <v>211</v>
      </c>
      <c r="C68" s="222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52" t="s">
        <v>69</v>
      </c>
      <c r="B69" s="48" t="s">
        <v>70</v>
      </c>
      <c r="C69" s="222">
        <f t="shared" si="1"/>
        <v>4</v>
      </c>
      <c r="D69" s="366"/>
      <c r="E69" s="366"/>
      <c r="F69" s="366"/>
      <c r="G69" s="366">
        <v>4</v>
      </c>
      <c r="H69" s="366"/>
      <c r="I69" s="366"/>
      <c r="J69" s="366"/>
      <c r="K69" s="366"/>
    </row>
    <row r="70" spans="1:11" ht="27" thickBot="1">
      <c r="A70" s="50" t="s">
        <v>71</v>
      </c>
      <c r="B70" s="48">
        <v>213</v>
      </c>
      <c r="C70" s="222">
        <f t="shared" si="1"/>
        <v>0</v>
      </c>
      <c r="D70" s="366"/>
      <c r="E70" s="366"/>
      <c r="F70" s="366"/>
      <c r="G70" s="366"/>
      <c r="H70" s="366"/>
      <c r="I70" s="366"/>
      <c r="J70" s="366"/>
      <c r="K70" s="366"/>
    </row>
    <row r="71" spans="1:11" ht="27" thickBot="1">
      <c r="A71" s="50" t="s">
        <v>72</v>
      </c>
      <c r="B71" s="48">
        <v>214</v>
      </c>
      <c r="C71" s="222">
        <f t="shared" si="1"/>
        <v>3</v>
      </c>
      <c r="D71" s="366"/>
      <c r="E71" s="366"/>
      <c r="F71" s="366"/>
      <c r="G71" s="366">
        <v>3</v>
      </c>
      <c r="H71" s="366"/>
      <c r="I71" s="366"/>
      <c r="J71" s="366"/>
      <c r="K71" s="366"/>
    </row>
    <row r="72" spans="1:11" ht="39">
      <c r="A72" s="200" t="s">
        <v>285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1:11" ht="27" thickBot="1">
      <c r="A73" s="203" t="s">
        <v>74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5"/>
    </row>
    <row r="74" spans="1:11" ht="27" thickBot="1">
      <c r="A74" s="50" t="s">
        <v>75</v>
      </c>
      <c r="B74" s="48">
        <v>301</v>
      </c>
      <c r="C74" s="222">
        <f aca="true" t="shared" si="2" ref="C74:C103">SUM(D74:K74)</f>
        <v>150491.2</v>
      </c>
      <c r="D74" s="366"/>
      <c r="E74" s="366">
        <v>2030.9</v>
      </c>
      <c r="F74" s="366"/>
      <c r="G74" s="366">
        <v>125466.6</v>
      </c>
      <c r="H74" s="366">
        <v>3115.5</v>
      </c>
      <c r="I74" s="366"/>
      <c r="J74" s="366">
        <v>8980.5</v>
      </c>
      <c r="K74" s="366">
        <v>10897.7</v>
      </c>
    </row>
    <row r="75" spans="1:11" ht="53.25" thickBot="1">
      <c r="A75" s="50" t="s">
        <v>286</v>
      </c>
      <c r="B75" s="48">
        <v>302</v>
      </c>
      <c r="C75" s="222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</row>
    <row r="76" spans="1:12" ht="53.25" thickBot="1">
      <c r="A76" s="50" t="s">
        <v>287</v>
      </c>
      <c r="B76" s="48">
        <v>303</v>
      </c>
      <c r="C76" s="222">
        <f t="shared" si="2"/>
        <v>97343.1</v>
      </c>
      <c r="D76" s="366"/>
      <c r="E76" s="366">
        <v>1335.3</v>
      </c>
      <c r="F76" s="366"/>
      <c r="G76" s="366">
        <v>94590.3</v>
      </c>
      <c r="H76" s="366">
        <v>1417.5</v>
      </c>
      <c r="I76" s="366"/>
      <c r="J76" s="366"/>
      <c r="K76" s="366"/>
      <c r="L76" s="190">
        <f>G76-G79</f>
        <v>54698.700000000004</v>
      </c>
    </row>
    <row r="77" spans="1:11" ht="53.25" thickBot="1">
      <c r="A77" s="50" t="s">
        <v>416</v>
      </c>
      <c r="B77" s="48" t="s">
        <v>397</v>
      </c>
      <c r="C77" s="222">
        <f t="shared" si="2"/>
        <v>48330.5</v>
      </c>
      <c r="D77" s="354"/>
      <c r="E77" s="354"/>
      <c r="F77" s="354"/>
      <c r="G77" s="354">
        <v>46994</v>
      </c>
      <c r="H77" s="354">
        <v>1336.5</v>
      </c>
      <c r="I77" s="354"/>
      <c r="J77" s="354"/>
      <c r="K77" s="354"/>
    </row>
    <row r="78" spans="1:11" ht="66" thickBot="1">
      <c r="A78" s="50" t="s">
        <v>417</v>
      </c>
      <c r="B78" s="48" t="s">
        <v>399</v>
      </c>
      <c r="C78" s="222">
        <f t="shared" si="2"/>
        <v>9121</v>
      </c>
      <c r="D78" s="354"/>
      <c r="E78" s="354">
        <v>1335.3</v>
      </c>
      <c r="F78" s="354"/>
      <c r="G78" s="354">
        <v>7704.7</v>
      </c>
      <c r="H78" s="354">
        <v>81</v>
      </c>
      <c r="I78" s="354"/>
      <c r="J78" s="354"/>
      <c r="K78" s="354"/>
    </row>
    <row r="79" spans="1:11" ht="66" thickBot="1">
      <c r="A79" s="50" t="s">
        <v>288</v>
      </c>
      <c r="B79" s="48">
        <v>304</v>
      </c>
      <c r="C79" s="222">
        <f t="shared" si="2"/>
        <v>39891.6</v>
      </c>
      <c r="D79" s="366"/>
      <c r="E79" s="366"/>
      <c r="F79" s="366"/>
      <c r="G79" s="366">
        <v>39891.6</v>
      </c>
      <c r="H79" s="366"/>
      <c r="I79" s="366"/>
      <c r="J79" s="366"/>
      <c r="K79" s="366"/>
    </row>
    <row r="80" spans="1:11" ht="66" thickBot="1">
      <c r="A80" s="50" t="s">
        <v>418</v>
      </c>
      <c r="B80" s="48" t="s">
        <v>401</v>
      </c>
      <c r="C80" s="222">
        <f t="shared" si="2"/>
        <v>39891.6</v>
      </c>
      <c r="D80" s="354"/>
      <c r="E80" s="354"/>
      <c r="F80" s="354"/>
      <c r="G80" s="354">
        <v>39891.6</v>
      </c>
      <c r="H80" s="354"/>
      <c r="I80" s="354"/>
      <c r="J80" s="354"/>
      <c r="K80" s="354"/>
    </row>
    <row r="81" spans="1:11" ht="93" thickBot="1">
      <c r="A81" s="50" t="s">
        <v>419</v>
      </c>
      <c r="B81" s="48">
        <v>305</v>
      </c>
      <c r="C81" s="222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50" t="s">
        <v>80</v>
      </c>
      <c r="B82" s="48">
        <v>306</v>
      </c>
      <c r="C82" s="222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50" t="s">
        <v>290</v>
      </c>
      <c r="B83" s="48">
        <v>307</v>
      </c>
      <c r="C83" s="222">
        <f t="shared" si="2"/>
        <v>1335.3</v>
      </c>
      <c r="D83" s="366"/>
      <c r="E83" s="366">
        <v>1335.3</v>
      </c>
      <c r="F83" s="366"/>
      <c r="G83" s="366"/>
      <c r="H83" s="366"/>
      <c r="I83" s="366"/>
      <c r="J83" s="366"/>
      <c r="K83" s="366"/>
    </row>
    <row r="84" spans="1:11" ht="39.75" thickBot="1">
      <c r="A84" s="50" t="s">
        <v>291</v>
      </c>
      <c r="B84" s="48">
        <v>308</v>
      </c>
      <c r="C84" s="222">
        <f t="shared" si="2"/>
        <v>1335.3</v>
      </c>
      <c r="D84" s="366"/>
      <c r="E84" s="366">
        <v>1335.3</v>
      </c>
      <c r="F84" s="366"/>
      <c r="G84" s="366"/>
      <c r="H84" s="366"/>
      <c r="I84" s="366"/>
      <c r="J84" s="366"/>
      <c r="K84" s="366"/>
    </row>
    <row r="85" spans="1:11" ht="27" thickBot="1">
      <c r="A85" s="50" t="s">
        <v>420</v>
      </c>
      <c r="B85" s="48" t="s">
        <v>403</v>
      </c>
      <c r="C85" s="222">
        <f t="shared" si="2"/>
        <v>150491.2</v>
      </c>
      <c r="D85" s="354"/>
      <c r="E85" s="354">
        <v>2030.9</v>
      </c>
      <c r="F85" s="354"/>
      <c r="G85" s="354">
        <v>125466.6</v>
      </c>
      <c r="H85" s="354">
        <v>3115.5</v>
      </c>
      <c r="I85" s="354"/>
      <c r="J85" s="354">
        <v>8980.5</v>
      </c>
      <c r="K85" s="354">
        <v>10897.7</v>
      </c>
    </row>
    <row r="86" spans="1:11" ht="27" thickBot="1">
      <c r="A86" s="50" t="s">
        <v>421</v>
      </c>
      <c r="B86" s="48" t="s">
        <v>405</v>
      </c>
      <c r="C86" s="222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50" t="s">
        <v>292</v>
      </c>
      <c r="B87" s="48">
        <v>309</v>
      </c>
      <c r="C87" s="222">
        <f t="shared" si="2"/>
        <v>103834.09999999999</v>
      </c>
      <c r="D87" s="366"/>
      <c r="E87" s="366">
        <v>1158.5</v>
      </c>
      <c r="F87" s="366"/>
      <c r="G87" s="366">
        <v>80128.2</v>
      </c>
      <c r="H87" s="366">
        <v>2669.2</v>
      </c>
      <c r="I87" s="366"/>
      <c r="J87" s="366">
        <v>8980.5</v>
      </c>
      <c r="K87" s="366">
        <v>10897.7</v>
      </c>
    </row>
    <row r="88" spans="1:11" ht="53.25" thickBot="1">
      <c r="A88" s="50" t="s">
        <v>293</v>
      </c>
      <c r="B88" s="48">
        <v>310</v>
      </c>
      <c r="C88" s="222">
        <f t="shared" si="2"/>
        <v>57040.700000000004</v>
      </c>
      <c r="D88" s="366"/>
      <c r="E88" s="366">
        <v>1158.4</v>
      </c>
      <c r="F88" s="366"/>
      <c r="G88" s="366">
        <v>54624</v>
      </c>
      <c r="H88" s="366">
        <v>1258.3</v>
      </c>
      <c r="I88" s="366"/>
      <c r="J88" s="366"/>
      <c r="K88" s="366"/>
    </row>
    <row r="89" spans="1:11" ht="66" thickBot="1">
      <c r="A89" s="50" t="s">
        <v>422</v>
      </c>
      <c r="B89" s="48" t="s">
        <v>407</v>
      </c>
      <c r="C89" s="222">
        <f t="shared" si="2"/>
        <v>48177.6</v>
      </c>
      <c r="D89" s="354"/>
      <c r="E89" s="354"/>
      <c r="F89" s="354"/>
      <c r="G89" s="354">
        <v>46919.4</v>
      </c>
      <c r="H89" s="354">
        <v>1258.2</v>
      </c>
      <c r="I89" s="354"/>
      <c r="J89" s="354"/>
      <c r="K89" s="354"/>
    </row>
    <row r="90" spans="1:11" ht="66" thickBot="1">
      <c r="A90" s="50" t="s">
        <v>423</v>
      </c>
      <c r="B90" s="48" t="s">
        <v>409</v>
      </c>
      <c r="C90" s="222">
        <f t="shared" si="2"/>
        <v>8873.2</v>
      </c>
      <c r="D90" s="354"/>
      <c r="E90" s="354">
        <v>1158.4</v>
      </c>
      <c r="F90" s="354"/>
      <c r="G90" s="354">
        <v>7704.7</v>
      </c>
      <c r="H90" s="354">
        <v>10.1</v>
      </c>
      <c r="I90" s="354"/>
      <c r="J90" s="354"/>
      <c r="K90" s="354"/>
    </row>
    <row r="91" spans="1:11" ht="39.75" thickBot="1">
      <c r="A91" s="50" t="s">
        <v>294</v>
      </c>
      <c r="B91" s="48">
        <v>311</v>
      </c>
      <c r="C91" s="222">
        <f t="shared" si="2"/>
        <v>1158.4</v>
      </c>
      <c r="D91" s="366"/>
      <c r="E91" s="366">
        <v>1158.4</v>
      </c>
      <c r="F91" s="366"/>
      <c r="G91" s="366"/>
      <c r="H91" s="366"/>
      <c r="I91" s="366"/>
      <c r="J91" s="366"/>
      <c r="K91" s="366"/>
    </row>
    <row r="92" spans="1:11" ht="39.75" thickBot="1">
      <c r="A92" s="50" t="s">
        <v>295</v>
      </c>
      <c r="B92" s="48">
        <v>312</v>
      </c>
      <c r="C92" s="222">
        <f t="shared" si="2"/>
        <v>1158.4</v>
      </c>
      <c r="D92" s="366"/>
      <c r="E92" s="366">
        <v>1158.4</v>
      </c>
      <c r="F92" s="366"/>
      <c r="G92" s="366"/>
      <c r="H92" s="366"/>
      <c r="I92" s="366"/>
      <c r="J92" s="366"/>
      <c r="K92" s="366"/>
    </row>
    <row r="93" spans="1:11" ht="39.75" thickBot="1">
      <c r="A93" s="50" t="s">
        <v>296</v>
      </c>
      <c r="B93" s="48">
        <v>313</v>
      </c>
      <c r="C93" s="222">
        <f t="shared" si="2"/>
        <v>103834.09999999999</v>
      </c>
      <c r="D93" s="366"/>
      <c r="E93" s="366">
        <v>1158.5</v>
      </c>
      <c r="F93" s="366"/>
      <c r="G93" s="366">
        <v>80128.2</v>
      </c>
      <c r="H93" s="366">
        <v>2669.2</v>
      </c>
      <c r="I93" s="366"/>
      <c r="J93" s="366">
        <v>8980.5</v>
      </c>
      <c r="K93" s="366">
        <v>10897.7</v>
      </c>
    </row>
    <row r="94" spans="1:11" ht="14.25">
      <c r="A94" s="51" t="s">
        <v>275</v>
      </c>
      <c r="B94" s="194">
        <v>314</v>
      </c>
      <c r="C94" s="660">
        <f t="shared" si="2"/>
        <v>0</v>
      </c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52" t="s">
        <v>44</v>
      </c>
      <c r="B95" s="196"/>
      <c r="C95" s="661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50" t="s">
        <v>88</v>
      </c>
      <c r="B96" s="48">
        <v>315</v>
      </c>
      <c r="C96" s="222">
        <f t="shared" si="2"/>
        <v>0</v>
      </c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50" t="s">
        <v>297</v>
      </c>
      <c r="B97" s="48">
        <v>321</v>
      </c>
      <c r="C97" s="222">
        <f t="shared" si="2"/>
        <v>6.89</v>
      </c>
      <c r="D97" s="366"/>
      <c r="E97" s="366"/>
      <c r="F97" s="366"/>
      <c r="G97" s="366"/>
      <c r="H97" s="366">
        <v>5.38</v>
      </c>
      <c r="I97" s="366"/>
      <c r="J97" s="366">
        <v>1.51</v>
      </c>
      <c r="K97" s="366"/>
    </row>
    <row r="98" spans="1:11" ht="27" thickBot="1">
      <c r="A98" s="50" t="s">
        <v>298</v>
      </c>
      <c r="B98" s="48">
        <v>322</v>
      </c>
      <c r="C98" s="222">
        <f t="shared" si="2"/>
        <v>0</v>
      </c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51" t="s">
        <v>48</v>
      </c>
      <c r="B99" s="194">
        <v>323</v>
      </c>
      <c r="C99" s="660">
        <f t="shared" si="2"/>
        <v>0</v>
      </c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52" t="s">
        <v>49</v>
      </c>
      <c r="B100" s="196"/>
      <c r="C100" s="661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52" t="s">
        <v>50</v>
      </c>
      <c r="B101" s="48">
        <v>324</v>
      </c>
      <c r="C101" s="222">
        <f t="shared" si="2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52" t="s">
        <v>51</v>
      </c>
      <c r="B102" s="48">
        <v>325</v>
      </c>
      <c r="C102" s="222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50" t="s">
        <v>52</v>
      </c>
      <c r="B103" s="48">
        <v>326</v>
      </c>
      <c r="C103" s="222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206" t="s">
        <v>299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8"/>
    </row>
    <row r="105" spans="1:11" ht="24" customHeight="1" thickBot="1">
      <c r="A105" s="206" t="s">
        <v>300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8"/>
    </row>
    <row r="106" spans="1:11" ht="66" thickBot="1">
      <c r="A106" s="50" t="s">
        <v>301</v>
      </c>
      <c r="B106" s="48" t="s">
        <v>232</v>
      </c>
      <c r="C106" s="222">
        <f>SUM(D106:K106)</f>
        <v>42</v>
      </c>
      <c r="D106" s="366"/>
      <c r="E106" s="366">
        <v>2</v>
      </c>
      <c r="F106" s="366"/>
      <c r="G106" s="366">
        <v>21</v>
      </c>
      <c r="H106" s="366">
        <v>19</v>
      </c>
      <c r="I106" s="366"/>
      <c r="J106" s="344"/>
      <c r="K106" s="344"/>
    </row>
    <row r="107" spans="1:11" ht="79.5" thickBot="1">
      <c r="A107" s="50" t="s">
        <v>302</v>
      </c>
      <c r="B107" s="48" t="s">
        <v>233</v>
      </c>
      <c r="C107" s="222">
        <f>SUM(D107:K107)</f>
        <v>24</v>
      </c>
      <c r="D107" s="366"/>
      <c r="E107" s="366">
        <v>1</v>
      </c>
      <c r="F107" s="366"/>
      <c r="G107" s="366">
        <v>14</v>
      </c>
      <c r="H107" s="366">
        <v>9</v>
      </c>
      <c r="I107" s="366"/>
      <c r="J107" s="344"/>
      <c r="K107" s="344"/>
    </row>
    <row r="108" spans="1:11" ht="53.25" thickBot="1">
      <c r="A108" s="50" t="s">
        <v>303</v>
      </c>
      <c r="B108" s="48" t="s">
        <v>234</v>
      </c>
      <c r="C108" s="222">
        <f>SUM(D108:K108)</f>
        <v>22</v>
      </c>
      <c r="D108" s="366"/>
      <c r="E108" s="366">
        <v>5</v>
      </c>
      <c r="F108" s="366"/>
      <c r="G108" s="366">
        <v>7</v>
      </c>
      <c r="H108" s="366">
        <v>10</v>
      </c>
      <c r="I108" s="366"/>
      <c r="J108" s="344"/>
      <c r="K108" s="344"/>
    </row>
    <row r="109" spans="1:11" ht="93" thickBot="1">
      <c r="A109" s="50" t="s">
        <v>304</v>
      </c>
      <c r="B109" s="48" t="s">
        <v>235</v>
      </c>
      <c r="C109" s="222">
        <f>SUM(D109:K109)</f>
        <v>28</v>
      </c>
      <c r="D109" s="366"/>
      <c r="E109" s="366">
        <v>6</v>
      </c>
      <c r="F109" s="366"/>
      <c r="G109" s="366">
        <v>13</v>
      </c>
      <c r="H109" s="366">
        <v>9</v>
      </c>
      <c r="I109" s="366"/>
      <c r="J109" s="344"/>
      <c r="K109" s="344"/>
    </row>
    <row r="110" spans="1:11" ht="66" thickBot="1">
      <c r="A110" s="206" t="s">
        <v>305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8"/>
    </row>
    <row r="111" spans="1:11" ht="79.5" thickBot="1">
      <c r="A111" s="50" t="s">
        <v>306</v>
      </c>
      <c r="B111" s="48" t="s">
        <v>236</v>
      </c>
      <c r="C111" s="222">
        <f>SUM(D111:K111)</f>
        <v>81</v>
      </c>
      <c r="D111" s="366"/>
      <c r="E111" s="366">
        <v>4</v>
      </c>
      <c r="F111" s="366"/>
      <c r="G111" s="366">
        <v>40</v>
      </c>
      <c r="H111" s="366">
        <v>37</v>
      </c>
      <c r="I111" s="366"/>
      <c r="J111" s="344"/>
      <c r="K111" s="344"/>
    </row>
    <row r="112" spans="1:11" ht="39.75" thickBot="1">
      <c r="A112" s="50" t="s">
        <v>99</v>
      </c>
      <c r="B112" s="48" t="s">
        <v>237</v>
      </c>
      <c r="C112" s="222">
        <f>SUM(D112:K112)</f>
        <v>9</v>
      </c>
      <c r="D112" s="366"/>
      <c r="E112" s="366">
        <v>1</v>
      </c>
      <c r="F112" s="366"/>
      <c r="G112" s="366">
        <v>4</v>
      </c>
      <c r="H112" s="366">
        <v>4</v>
      </c>
      <c r="I112" s="366"/>
      <c r="J112" s="344"/>
      <c r="K112" s="344"/>
    </row>
    <row r="113" spans="1:11" ht="53.25" thickBot="1">
      <c r="A113" s="50" t="s">
        <v>307</v>
      </c>
      <c r="B113" s="48" t="s">
        <v>238</v>
      </c>
      <c r="C113" s="222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52.5">
      <c r="A114" s="200" t="s">
        <v>308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2"/>
    </row>
    <row r="115" spans="1:11" ht="27" thickBot="1">
      <c r="A115" s="203" t="s">
        <v>309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5"/>
    </row>
    <row r="116" spans="1:11" ht="15" thickBot="1">
      <c r="A116" s="50" t="s">
        <v>103</v>
      </c>
      <c r="B116" s="48" t="s">
        <v>239</v>
      </c>
      <c r="C116" s="357">
        <v>282852</v>
      </c>
      <c r="D116" s="48"/>
      <c r="E116" s="48"/>
      <c r="F116" s="48"/>
      <c r="G116" s="48"/>
      <c r="H116" s="48"/>
      <c r="I116" s="48"/>
      <c r="J116" s="48"/>
      <c r="K116" s="48"/>
    </row>
    <row r="117" spans="1:11" ht="43.5" thickBot="1">
      <c r="A117" s="53" t="s">
        <v>104</v>
      </c>
      <c r="B117" s="48" t="s">
        <v>240</v>
      </c>
      <c r="C117" s="357"/>
      <c r="D117" s="48"/>
      <c r="E117" s="48"/>
      <c r="F117" s="48"/>
      <c r="G117" s="48"/>
      <c r="H117" s="48"/>
      <c r="I117" s="48"/>
      <c r="J117" s="48"/>
      <c r="K117" s="48"/>
    </row>
    <row r="118" spans="1:11" ht="53.25" thickBot="1">
      <c r="A118" s="50" t="s">
        <v>310</v>
      </c>
      <c r="B118" s="48" t="s">
        <v>241</v>
      </c>
      <c r="C118" s="222">
        <f aca="true" t="shared" si="3" ref="C118:C124">SUM(D118:K118)</f>
        <v>88810</v>
      </c>
      <c r="D118" s="366"/>
      <c r="E118" s="366">
        <v>2030.9</v>
      </c>
      <c r="F118" s="366"/>
      <c r="G118" s="366">
        <v>83663.6</v>
      </c>
      <c r="H118" s="366">
        <v>3115.5</v>
      </c>
      <c r="I118" s="366"/>
      <c r="J118" s="344"/>
      <c r="K118" s="344"/>
    </row>
    <row r="119" spans="1:11" ht="66" thickBot="1">
      <c r="A119" s="50" t="s">
        <v>311</v>
      </c>
      <c r="B119" s="48" t="s">
        <v>242</v>
      </c>
      <c r="C119" s="222">
        <f t="shared" si="3"/>
        <v>55540.100000000006</v>
      </c>
      <c r="D119" s="366"/>
      <c r="E119" s="366">
        <v>1335.3</v>
      </c>
      <c r="F119" s="366"/>
      <c r="G119" s="366">
        <v>52787.3</v>
      </c>
      <c r="H119" s="366">
        <v>1417.5</v>
      </c>
      <c r="I119" s="366"/>
      <c r="J119" s="344"/>
      <c r="K119" s="344"/>
    </row>
    <row r="120" spans="1:11" ht="53.25" thickBot="1">
      <c r="A120" s="50" t="s">
        <v>312</v>
      </c>
      <c r="B120" s="48" t="s">
        <v>243</v>
      </c>
      <c r="C120" s="222">
        <f t="shared" si="3"/>
        <v>27088.9</v>
      </c>
      <c r="D120" s="366"/>
      <c r="E120" s="366">
        <v>173.9</v>
      </c>
      <c r="F120" s="366"/>
      <c r="G120" s="366">
        <v>25504.1</v>
      </c>
      <c r="H120" s="366">
        <v>1410.9</v>
      </c>
      <c r="I120" s="366"/>
      <c r="J120" s="344"/>
      <c r="K120" s="344"/>
    </row>
    <row r="121" spans="1:11" ht="14.25">
      <c r="A121" s="54" t="s">
        <v>313</v>
      </c>
      <c r="B121" s="194" t="s">
        <v>244</v>
      </c>
      <c r="C121" s="660">
        <f t="shared" si="3"/>
        <v>27088.9</v>
      </c>
      <c r="D121" s="498"/>
      <c r="E121" s="498">
        <v>173.9</v>
      </c>
      <c r="F121" s="498"/>
      <c r="G121" s="498">
        <v>25504.1</v>
      </c>
      <c r="H121" s="498">
        <v>1410.9</v>
      </c>
      <c r="I121" s="498"/>
      <c r="J121" s="502"/>
      <c r="K121" s="502"/>
    </row>
    <row r="122" spans="1:11" ht="15" thickBot="1">
      <c r="A122" s="50" t="s">
        <v>109</v>
      </c>
      <c r="B122" s="196"/>
      <c r="C122" s="661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52" t="s">
        <v>110</v>
      </c>
      <c r="B123" s="48" t="s">
        <v>245</v>
      </c>
      <c r="C123" s="222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50" t="s">
        <v>314</v>
      </c>
      <c r="B124" s="48" t="s">
        <v>246</v>
      </c>
      <c r="C124" s="222">
        <f t="shared" si="3"/>
        <v>55129.3</v>
      </c>
      <c r="D124" s="366"/>
      <c r="E124" s="366">
        <v>1158.4</v>
      </c>
      <c r="F124" s="366"/>
      <c r="G124" s="366">
        <v>52712.6</v>
      </c>
      <c r="H124" s="366">
        <v>1258.3</v>
      </c>
      <c r="I124" s="366"/>
      <c r="J124" s="344"/>
      <c r="K124" s="344"/>
    </row>
    <row r="125" spans="1:11" ht="79.5" thickBot="1">
      <c r="A125" s="52" t="s">
        <v>315</v>
      </c>
      <c r="B125" s="55" t="s">
        <v>247</v>
      </c>
      <c r="C125" s="205"/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31.5" thickBot="1">
      <c r="A127" s="193" t="s">
        <v>113</v>
      </c>
      <c r="B127" s="193"/>
      <c r="C127" s="57"/>
      <c r="D127" s="193"/>
      <c r="E127" s="57"/>
    </row>
    <row r="128" spans="1:7" ht="125.25" thickBot="1">
      <c r="A128" s="193"/>
      <c r="B128" s="193"/>
      <c r="C128" s="57" t="s">
        <v>257</v>
      </c>
      <c r="D128" s="193"/>
      <c r="E128" s="218" t="s">
        <v>258</v>
      </c>
      <c r="F128" s="218"/>
      <c r="G128" s="218"/>
    </row>
    <row r="129" spans="1:5" ht="26.25">
      <c r="A129" s="193"/>
      <c r="B129" s="192"/>
      <c r="C129" s="192" t="s">
        <v>114</v>
      </c>
      <c r="D129" s="192"/>
      <c r="E129" s="192" t="s">
        <v>115</v>
      </c>
    </row>
    <row r="130" spans="1:5" ht="15">
      <c r="A130" s="193"/>
      <c r="B130" s="192"/>
      <c r="C130" s="192"/>
      <c r="D130" s="192"/>
      <c r="E130" s="192"/>
    </row>
    <row r="131" spans="1:5" ht="15.75" thickBot="1">
      <c r="A131" s="193"/>
      <c r="B131" s="192"/>
      <c r="C131" s="192"/>
      <c r="D131" s="192"/>
      <c r="E131" s="59"/>
    </row>
    <row r="132" spans="1:5" ht="15">
      <c r="A132" s="193"/>
      <c r="B132" s="192"/>
      <c r="C132" s="192"/>
      <c r="D132" s="192"/>
      <c r="E132" s="192" t="s">
        <v>116</v>
      </c>
    </row>
    <row r="133" ht="15">
      <c r="A133" s="56"/>
    </row>
    <row r="134" ht="15">
      <c r="A134" s="213" t="s">
        <v>259</v>
      </c>
    </row>
    <row r="135" ht="15">
      <c r="A135" s="213" t="s">
        <v>141</v>
      </c>
    </row>
    <row r="136" ht="30.75">
      <c r="A136" s="213" t="s">
        <v>152</v>
      </c>
    </row>
    <row r="138" ht="15">
      <c r="A138" s="56"/>
    </row>
  </sheetData>
  <sheetProtection/>
  <mergeCells count="63">
    <mergeCell ref="D44:D45"/>
    <mergeCell ref="E44:E45"/>
    <mergeCell ref="F44:F45"/>
    <mergeCell ref="G44:G45"/>
    <mergeCell ref="H44:H45"/>
    <mergeCell ref="I44:I45"/>
    <mergeCell ref="J44:J45"/>
    <mergeCell ref="K44:K45"/>
    <mergeCell ref="D49:D50"/>
    <mergeCell ref="E49:E50"/>
    <mergeCell ref="F49:F50"/>
    <mergeCell ref="G49:G50"/>
    <mergeCell ref="H49:H50"/>
    <mergeCell ref="I49:I50"/>
    <mergeCell ref="J49:J50"/>
    <mergeCell ref="K49:K50"/>
    <mergeCell ref="D62:D63"/>
    <mergeCell ref="E62:E63"/>
    <mergeCell ref="F62:F63"/>
    <mergeCell ref="G62:G63"/>
    <mergeCell ref="H62:H63"/>
    <mergeCell ref="I62:I63"/>
    <mergeCell ref="J62:J63"/>
    <mergeCell ref="K62:K63"/>
    <mergeCell ref="D66:D67"/>
    <mergeCell ref="E66:E67"/>
    <mergeCell ref="F66:F67"/>
    <mergeCell ref="G66:G67"/>
    <mergeCell ref="H66:H67"/>
    <mergeCell ref="I66:I67"/>
    <mergeCell ref="J66:J67"/>
    <mergeCell ref="K66:K67"/>
    <mergeCell ref="D94:D95"/>
    <mergeCell ref="E94:E95"/>
    <mergeCell ref="F94:F95"/>
    <mergeCell ref="G94:G95"/>
    <mergeCell ref="H94:H95"/>
    <mergeCell ref="I94:I95"/>
    <mergeCell ref="J94:J95"/>
    <mergeCell ref="K94:K95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J121:J122"/>
    <mergeCell ref="K121:K122"/>
    <mergeCell ref="D121:D122"/>
    <mergeCell ref="E121:E122"/>
    <mergeCell ref="F121:F122"/>
    <mergeCell ref="G121:G122"/>
    <mergeCell ref="H121:H122"/>
    <mergeCell ref="I121:I122"/>
    <mergeCell ref="C121:C122"/>
    <mergeCell ref="C94:C95"/>
    <mergeCell ref="C99:C100"/>
    <mergeCell ref="C62:C63"/>
    <mergeCell ref="C66:C67"/>
    <mergeCell ref="C44:C45"/>
    <mergeCell ref="C49:C5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BreakPreview" zoomScale="70" zoomScaleSheetLayoutView="70" zoomScalePageLayoutView="0" workbookViewId="0" topLeftCell="A111">
      <selection activeCell="I68" sqref="I68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5.140625" style="40" customWidth="1"/>
    <col min="4" max="6" width="12.140625" style="40" customWidth="1"/>
    <col min="7" max="7" width="15.57421875" style="40" customWidth="1"/>
    <col min="8" max="9" width="12.140625" style="40" customWidth="1"/>
    <col min="10" max="11" width="15.8515625" style="40" customWidth="1"/>
    <col min="12" max="12" width="11.8515625" style="40" customWidth="1"/>
    <col min="13" max="13" width="14.8515625" style="40" bestFit="1" customWidth="1"/>
    <col min="14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379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55"/>
      <c r="C12" s="555"/>
      <c r="D12" s="555"/>
      <c r="E12" s="555"/>
      <c r="F12" s="555"/>
      <c r="G12" s="555"/>
      <c r="H12" s="555"/>
      <c r="I12" s="555"/>
      <c r="J12" s="555"/>
      <c r="K12" s="63"/>
    </row>
    <row r="13" spans="1:11" ht="15">
      <c r="A13" s="43"/>
      <c r="B13" s="556" t="s">
        <v>484</v>
      </c>
      <c r="C13" s="556"/>
      <c r="D13" s="556"/>
      <c r="E13" s="556"/>
      <c r="F13" s="556"/>
      <c r="G13" s="556"/>
      <c r="H13" s="556"/>
      <c r="I13" s="556"/>
      <c r="J13" s="556"/>
      <c r="K13" s="63"/>
    </row>
    <row r="14" spans="1:11" ht="15">
      <c r="A14" s="43" t="s">
        <v>10</v>
      </c>
      <c r="B14" s="555"/>
      <c r="C14" s="555"/>
      <c r="D14" s="555"/>
      <c r="E14" s="555"/>
      <c r="F14" s="555"/>
      <c r="G14" s="555"/>
      <c r="H14" s="555"/>
      <c r="I14" s="555"/>
      <c r="J14" s="555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24</v>
      </c>
      <c r="G19" s="503"/>
      <c r="H19" s="503"/>
      <c r="I19" s="503"/>
      <c r="J19" s="48" t="s">
        <v>25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27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1" ht="53.25" thickBot="1">
      <c r="A23" s="175" t="s">
        <v>29</v>
      </c>
      <c r="B23" s="176">
        <v>101</v>
      </c>
      <c r="C23" s="362">
        <f>алат!C23+алик!C23+бат!C23+вур!C23+ибр!C23+кан!C23+коз!C23+ком!C23+крар!C23+крч!C23+мар!C23+моргауш!C23+пор!C23+урм!C23+цив!C23+чеб!C23+шем!C23+шум!C23+ядр!C23+ял!C23+янт!C23+гАла!C23+гКан!C23+НЧ!C23+гЧеб!C23+гШум!C23</f>
        <v>51179</v>
      </c>
      <c r="D23" s="362">
        <f>алат!D23+алик!D23+бат!D23+вур!D23+ибр!D23+кан!D23+коз!D23+ком!D23+крар!D23+крч!D23+мар!D23+моргауш!D23+пор!D23+урм!D23+цив!D23+чеб!D23+шем!D23+шум!D23+ядр!D23+ял!D23+янт!D23+гАла!D23+гКан!D23+НЧ!D23+гЧеб!D23+гШум!D23</f>
        <v>71</v>
      </c>
      <c r="E23" s="362">
        <f>алат!E23+алик!E23+бат!E23+вур!E23+ибр!E23+кан!E23+коз!E23+ком!E23+крар!E23+крч!E23+мар!E23+моргауш!E23+пор!E23+урм!E23+цив!E23+чеб!E23+шем!E23+шум!E23+ядр!E23+ял!E23+янт!E23+гАла!E23+гКан!E23+НЧ!E23+гЧеб!E23+гШум!E23</f>
        <v>68</v>
      </c>
      <c r="F23" s="362">
        <f>алат!F23+алик!F23+бат!F23+вур!F23+ибр!F23+кан!F23+коз!F23+ком!F23+крар!F23+крч!F23+мар!F23+моргауш!F23+пор!F23+урм!F23+цив!F23+чеб!F23+шем!F23+шум!F23+ядр!F23+ял!F23+янт!F23+гАла!F23+гКан!F23+НЧ!F23+гЧеб!F23+гШум!F23</f>
        <v>0</v>
      </c>
      <c r="G23" s="362">
        <f>алат!G23+алик!G23+бат!G23+вур!G23+ибр!G23+кан!G23+коз!G23+ком!G23+крар!G23+крч!G23+мар!G23+моргауш!G23+пор!G23+урм!G23+цив!G23+чеб!G23+шем!G23+шум!G23+ядр!G23+ял!G23+янт!G23+гАла!G23+гКан!G23+НЧ!G23+гЧеб!G23+гШум!G23</f>
        <v>3703</v>
      </c>
      <c r="H23" s="362">
        <f>алат!H23+алик!H23+бат!H23+вур!H23+ибр!H23+кан!H23+коз!H23+ком!H23+крар!H23+крч!H23+мар!H23+моргауш!H23+пор!H23+урм!H23+цив!H23+чеб!H23+шем!H23+шум!H23+ядр!H23+ял!H23+янт!H23+гАла!H23+гКан!H23+НЧ!H23+гЧеб!H23+гШум!H23</f>
        <v>336</v>
      </c>
      <c r="I23" s="362">
        <f>алат!I23+алик!I23+бат!I23+вур!I23+ибр!I23+кан!I23+коз!I23+ком!I23+крар!I23+крч!I23+мар!I23+моргауш!I23+пор!I23+урм!I23+цив!I23+чеб!I23+шем!I23+шум!I23+ядр!I23+ял!I23+янт!I23+гАла!I23+гКан!I23+НЧ!I23+гЧеб!I23+гШум!I23</f>
        <v>12</v>
      </c>
      <c r="J23" s="362">
        <f>алат!J23+алик!J23+бат!J23+вур!J23+ибр!J23+кан!J23+коз!J23+ком!J23+крар!J23+крч!J23+мар!J23+моргауш!J23+пор!J23+урм!J23+цив!J23+чеб!J23+шем!J23+шум!J23+ядр!J23+ял!J23+янт!J23+гАла!J23+гКан!J23+НЧ!J23+гЧеб!J23+гШум!J23</f>
        <v>4857</v>
      </c>
      <c r="K23" s="362">
        <f>алат!K23+алик!K23+бат!K23+вур!K23+ибр!K23+кан!K23+коз!K23+ком!K23+крар!K23+крч!K23+мар!K23+моргауш!K23+пор!K23+урм!K23+цив!K23+чеб!K23+шем!K23+шум!K23+ядр!K23+ял!K23+янт!K23+гАла!K23+гКан!K23+НЧ!K23+гЧеб!K23+гШум!K23</f>
        <v>42141</v>
      </c>
    </row>
    <row r="24" spans="1:11" ht="39.75" thickBot="1">
      <c r="A24" s="50" t="s">
        <v>30</v>
      </c>
      <c r="B24" s="48">
        <v>102</v>
      </c>
      <c r="C24" s="362">
        <f>алат!C24+алик!C24+бат!C24+вур!C24+ибр!C24+кан!C24+коз!C24+ком!C24+крар!C24+крч!C24+мар!C24+моргауш!C24+пор!C24+урм!C24+цив!C24+чеб!C24+шем!C24+шум!C24+ядр!C24+ял!C24+янт!C24+гАла!C24+гКан!C24+НЧ!C24+гЧеб!C24+гШум!C24</f>
        <v>0</v>
      </c>
      <c r="D24" s="362">
        <f>алат!D24+алик!D24+бат!D24+вур!D24+ибр!D24+кан!D24+коз!D24+ком!D24+крар!D24+крч!D24+мар!D24+моргауш!D24+пор!D24+урм!D24+цив!D24+чеб!D24+шем!D24+шум!D24+ядр!D24+ял!D24+янт!D24+гАла!D24+гКан!D24+НЧ!D24+гЧеб!D24+гШум!D24</f>
        <v>0</v>
      </c>
      <c r="E24" s="362">
        <f>алат!E24+алик!E24+бат!E24+вур!E24+ибр!E24+кан!E24+коз!E24+ком!E24+крар!E24+крч!E24+мар!E24+моргауш!E24+пор!E24+урм!E24+цив!E24+чеб!E24+шем!E24+шум!E24+ядр!E24+ял!E24+янт!E24+гАла!E24+гКан!E24+НЧ!E24+гЧеб!E24+гШум!E24</f>
        <v>0</v>
      </c>
      <c r="F24" s="362">
        <f>алат!F24+алик!F24+бат!F24+вур!F24+ибр!F24+кан!F24+коз!F24+ком!F24+крар!F24+крч!F24+мар!F24+моргауш!F24+пор!F24+урм!F24+цив!F24+чеб!F24+шем!F24+шум!F24+ядр!F24+ял!F24+янт!F24+гАла!F24+гКан!F24+НЧ!F24+гЧеб!F24+гШум!F24</f>
        <v>0</v>
      </c>
      <c r="G24" s="362">
        <f>алат!G24+алик!G24+бат!G24+вур!G24+ибр!G24+кан!G24+коз!G24+ком!G24+крар!G24+крч!G24+мар!G24+моргауш!G24+пор!G24+урм!G24+цив!G24+чеб!G24+шем!G24+шум!G24+ядр!G24+ял!G24+янт!G24+гАла!G24+гКан!G24+НЧ!G24+гЧеб!G24+гШум!G24</f>
        <v>0</v>
      </c>
      <c r="H24" s="362">
        <f>алат!H24+алик!H24+бат!H24+вур!H24+ибр!H24+кан!H24+коз!H24+ком!H24+крар!H24+крч!H24+мар!H24+моргауш!H24+пор!H24+урм!H24+цив!H24+чеб!H24+шем!H24+шум!H24+ядр!H24+ял!H24+янт!H24+гАла!H24+гКан!H24+НЧ!H24+гЧеб!H24+гШум!H24</f>
        <v>0</v>
      </c>
      <c r="I24" s="362">
        <f>алат!I24+алик!I24+бат!I24+вур!I24+ибр!I24+кан!I24+коз!I24+ком!I24+крар!I24+крч!I24+мар!I24+моргауш!I24+пор!I24+урм!I24+цив!I24+чеб!I24+шем!I24+шум!I24+ядр!I24+ял!I24+янт!I24+гАла!I24+гКан!I24+НЧ!I24+гЧеб!I24+гШум!I24</f>
        <v>0</v>
      </c>
      <c r="J24" s="362">
        <f>алат!J24+алик!J24+бат!J24+вур!J24+ибр!J24+кан!J24+коз!J24+ком!J24+крар!J24+крч!J24+мар!J24+моргауш!J24+пор!J24+урм!J24+цив!J24+чеб!J24+шем!J24+шум!J24+ядр!J24+ял!J24+янт!J24+гАла!J24+гКан!J24+НЧ!J24+гЧеб!J24+гШум!J24</f>
        <v>0</v>
      </c>
      <c r="K24" s="362">
        <f>алат!K24+алик!K24+бат!K24+вур!K24+ибр!K24+кан!K24+коз!K24+ком!K24+крар!K24+крч!K24+мар!K24+моргауш!K24+пор!K24+урм!K24+цив!K24+чеб!K24+шем!K24+шум!K24+ядр!K24+ял!K24+янт!K24+гАла!K24+гКан!K24+НЧ!K24+гЧеб!K24+гШум!K24</f>
        <v>0</v>
      </c>
    </row>
    <row r="25" spans="1:11" ht="39.75" thickBot="1">
      <c r="A25" s="50" t="s">
        <v>31</v>
      </c>
      <c r="B25" s="48">
        <v>103</v>
      </c>
      <c r="C25" s="363">
        <f>алат!C25+алик!C25+бат!C25+вур!C25+ибр!C25+кан!C25+коз!C25+ком!C25+крар!C25+крч!C25+мар!C25+моргауш!C25+пор!C25+урм!C25+цив!C25+чеб!C25+шем!C25+шум!C25+ядр!C25+ял!C25+янт!C25+гАла!C25+гКан!C25+НЧ!C25+гЧеб!C25+гШум!C25</f>
        <v>874</v>
      </c>
      <c r="D25" s="363">
        <f>алат!D25+алик!D25+бат!D25+вур!D25+ибр!D25+кан!D25+коз!D25+ком!D25+крар!D25+крч!D25+мар!D25+моргауш!D25+пор!D25+урм!D25+цив!D25+чеб!D25+шем!D25+шум!D25+ядр!D25+ял!D25+янт!D25+гАла!D25+гКан!D25+НЧ!D25+гЧеб!D25+гШум!D25</f>
        <v>11</v>
      </c>
      <c r="E25" s="363">
        <f>алат!E25+алик!E25+бат!E25+вур!E25+ибр!E25+кан!E25+коз!E25+ком!E25+крар!E25+крч!E25+мар!E25+моргауш!E25+пор!E25+урм!E25+цив!E25+чеб!E25+шем!E25+шум!E25+ядр!E25+ял!E25+янт!E25+гАла!E25+гКан!E25+НЧ!E25+гЧеб!E25+гШум!E25</f>
        <v>29</v>
      </c>
      <c r="F25" s="363">
        <f>алат!F25+алик!F25+бат!F25+вур!F25+ибр!F25+кан!F25+коз!F25+ком!F25+крар!F25+крч!F25+мар!F25+моргауш!F25+пор!F25+урм!F25+цив!F25+чеб!F25+шем!F25+шум!F25+ядр!F25+ял!F25+янт!F25+гАла!F25+гКан!F25+НЧ!F25+гЧеб!F25+гШум!F25</f>
        <v>0</v>
      </c>
      <c r="G25" s="363">
        <f>алат!G25+алик!G25+бат!G25+вур!G25+ибр!G25+кан!G25+коз!G25+ком!G25+крар!G25+крч!G25+мар!G25+моргауш!G25+пор!G25+урм!G25+цив!G25+чеб!G25+шем!G25+шум!G25+ядр!G25+ял!G25+янт!G25+гАла!G25+гКан!G25+НЧ!G25+гЧеб!G25+гШум!G25</f>
        <v>636</v>
      </c>
      <c r="H25" s="363">
        <f>алат!H25+алик!H25+бат!H25+вур!H25+ибр!H25+кан!H25+коз!H25+ком!H25+крар!H25+крч!H25+мар!H25+моргауш!H25+пор!H25+урм!H25+цив!H25+чеб!H25+шем!H25+шум!H25+ядр!H25+ял!H25+янт!H25+гАла!H25+гКан!H25+НЧ!H25+гЧеб!H25+гШум!H25</f>
        <v>197</v>
      </c>
      <c r="I25" s="363">
        <f>алат!I25+алик!I25+бат!I25+вур!I25+ибр!I25+кан!I25+коз!I25+ком!I25+крар!I25+крч!I25+мар!I25+моргауш!I25+пор!I25+урм!I25+цив!I25+чеб!I25+шем!I25+шум!I25+ядр!I25+ял!I25+янт!I25+гАла!I25+гКан!I25+НЧ!I25+гЧеб!I25+гШум!I25</f>
        <v>10</v>
      </c>
      <c r="J25" s="363">
        <f>алат!J25+алик!J25+бат!J25+вур!J25+ибр!J25+кан!J25+коз!J25+ком!J25+крар!J25+крч!J25+мар!J25+моргауш!J25+пор!J25+урм!J25+цив!J25+чеб!J25+шем!J25+шум!J25+ядр!J25+ял!J25+янт!J25+гАла!J25+гКан!J25+НЧ!J25+гЧеб!J25+гШум!J25</f>
        <v>0</v>
      </c>
      <c r="K25" s="363">
        <f>алат!K25+алик!K25+бат!K25+вур!K25+ибр!K25+кан!K25+коз!K25+ком!K25+крар!K25+крч!K25+мар!K25+моргауш!K25+пор!K25+урм!K25+цив!K25+чеб!K25+шем!K25+шум!K25+ядр!K25+ял!K25+янт!K25+гАла!K25+гКан!K25+НЧ!K25+гЧеб!K25+гШум!K25</f>
        <v>0</v>
      </c>
    </row>
    <row r="26" spans="1:11" ht="53.25" thickBot="1">
      <c r="A26" s="219" t="s">
        <v>382</v>
      </c>
      <c r="B26" s="220" t="s">
        <v>383</v>
      </c>
      <c r="C26" s="363">
        <f>алат!C26+алик!C26+бат!C26+вур!C26+ибр!C26+кан!C26+коз!C26+ком!C26+крар!C26+крч!C26+мар!C26+моргауш!C26+пор!C26+урм!C26+цив!C26+чеб!C26+шем!C26+шум!C26+ядр!C26+ял!C26+янт!C26+гАла!C26+гКан!C26+НЧ!C26+гЧеб!C26+гШум!C26</f>
        <v>1566</v>
      </c>
      <c r="D26" s="363">
        <f>алат!D26+алик!D26+бат!D26+вур!D26+ибр!D26+кан!D26+коз!D26+ком!D26+крар!D26+крч!D26+мар!D26+моргауш!D26+пор!D26+урм!D26+цив!D26+чеб!D26+шем!D26+шум!D26+ядр!D26+ял!D26+янт!D26+гАла!D26+гКан!D26+НЧ!D26+гЧеб!D26+гШум!D26</f>
        <v>8</v>
      </c>
      <c r="E26" s="363">
        <f>алат!E26+алик!E26+бат!E26+вур!E26+ибр!E26+кан!E26+коз!E26+ком!E26+крар!E26+крч!E26+мар!E26+моргауш!E26+пор!E26+урм!E26+цив!E26+чеб!E26+шем!E26+шум!E26+ядр!E26+ял!E26+янт!E26+гАла!E26+гКан!E26+НЧ!E26+гЧеб!E26+гШум!E26</f>
        <v>18</v>
      </c>
      <c r="F26" s="363">
        <f>алат!F26+алик!F26+бат!F26+вур!F26+ибр!F26+кан!F26+коз!F26+ком!F26+крар!F26+крч!F26+мар!F26+моргауш!F26+пор!F26+урм!F26+цив!F26+чеб!F26+шем!F26+шум!F26+ядр!F26+ял!F26+янт!F26+гАла!F26+гКан!F26+НЧ!F26+гЧеб!F26+гШум!F26</f>
        <v>0</v>
      </c>
      <c r="G26" s="363">
        <f>алат!G26+алик!G26+бат!G26+вур!G26+ибр!G26+кан!G26+коз!G26+ком!G26+крар!G26+крч!G26+мар!G26+моргауш!G26+пор!G26+урм!G26+цив!G26+чеб!G26+шем!G26+шум!G26+ядр!G26+ял!G26+янт!G26+гАла!G26+гКан!G26+НЧ!G26+гЧеб!G26+гШум!G26</f>
        <v>347</v>
      </c>
      <c r="H26" s="363">
        <f>алат!H26+алик!H26+бат!H26+вур!H26+ибр!H26+кан!H26+коз!H26+ком!H26+крар!H26+крч!H26+мар!H26+моргауш!H26+пор!H26+урм!H26+цив!H26+чеб!H26+шем!H26+шум!H26+ядр!H26+ял!H26+янт!H26+гАла!H26+гКан!H26+НЧ!H26+гЧеб!H26+гШум!H26</f>
        <v>160</v>
      </c>
      <c r="I26" s="363">
        <f>алат!I26+алик!I26+бат!I26+вур!I26+ибр!I26+кан!I26+коз!I26+ком!I26+крар!I26+крч!I26+мар!I26+моргауш!I26+пор!I26+урм!I26+цив!I26+чеб!I26+шем!I26+шум!I26+ядр!I26+ял!I26+янт!I26+гАла!I26+гКан!I26+НЧ!I26+гЧеб!I26+гШум!I26</f>
        <v>10</v>
      </c>
      <c r="J26" s="363">
        <f>алат!J26+алик!J26+бат!J26+вур!J26+ибр!J26+кан!J26+коз!J26+ком!J26+крар!J26+крч!J26+мар!J26+моргауш!J26+пор!J26+урм!J26+цив!J26+чеб!J26+шем!J26+шум!J26+ядр!J26+ял!J26+янт!J26+гАла!J26+гКан!J26+НЧ!J26+гЧеб!J26+гШум!J26</f>
        <v>52</v>
      </c>
      <c r="K26" s="363">
        <f>алат!K26+алик!K26+бат!K26+вур!K26+ибр!K26+кан!K26+коз!K26+ком!K26+крар!K26+крч!K26+мар!K26+моргауш!K26+пор!K26+урм!K26+цив!K26+чеб!K26+шем!K26+шум!K26+ядр!K26+ял!K26+янт!K26+гАла!K26+гКан!K26+НЧ!K26+гЧеб!K26+гШум!K26</f>
        <v>971</v>
      </c>
    </row>
    <row r="27" spans="1:11" ht="53.25" thickBot="1">
      <c r="A27" s="219" t="s">
        <v>384</v>
      </c>
      <c r="B27" s="220" t="s">
        <v>385</v>
      </c>
      <c r="C27" s="363">
        <f>алат!C27+алик!C27+бат!C27+вур!C27+ибр!C27+кан!C27+коз!C27+ком!C27+крар!C27+крч!C27+мар!C27+моргауш!C27+пор!C27+урм!C27+цив!C27+чеб!C27+шем!C27+шум!C27+ядр!C27+ял!C27+янт!C27+гАла!C27+гКан!C27+НЧ!C27+гЧеб!C27+гШум!C27</f>
        <v>1380</v>
      </c>
      <c r="D27" s="363">
        <f>алат!D27+алик!D27+бат!D27+вур!D27+ибр!D27+кан!D27+коз!D27+ком!D27+крар!D27+крч!D27+мар!D27+моргауш!D27+пор!D27+урм!D27+цив!D27+чеб!D27+шем!D27+шум!D27+ядр!D27+ял!D27+янт!D27+гАла!D27+гКан!D27+НЧ!D27+гЧеб!D27+гШум!D27</f>
        <v>2</v>
      </c>
      <c r="E27" s="363">
        <f>алат!E27+алик!E27+бат!E27+вур!E27+ибр!E27+кан!E27+коз!E27+ком!E27+крар!E27+крч!E27+мар!E27+моргауш!E27+пор!E27+урм!E27+цив!E27+чеб!E27+шем!E27+шум!E27+ядр!E27+ял!E27+янт!E27+гАла!E27+гКан!E27+НЧ!E27+гЧеб!E27+гШум!E27</f>
        <v>18</v>
      </c>
      <c r="F27" s="363">
        <f>алат!F27+алик!F27+бат!F27+вур!F27+ибр!F27+кан!F27+коз!F27+ком!F27+крар!F27+крч!F27+мар!F27+моргауш!F27+пор!F27+урм!F27+цив!F27+чеб!F27+шем!F27+шум!F27+ядр!F27+ял!F27+янт!F27+гАла!F27+гКан!F27+НЧ!F27+гЧеб!F27+гШум!F27</f>
        <v>0</v>
      </c>
      <c r="G27" s="363">
        <f>алат!G27+алик!G27+бат!G27+вур!G27+ибр!G27+кан!G27+коз!G27+ком!G27+крар!G27+крч!G27+мар!G27+моргауш!G27+пор!G27+урм!G27+цив!G27+чеб!G27+шем!G27+шум!G27+ядр!G27+ял!G27+янт!G27+гАла!G27+гКан!G27+НЧ!G27+гЧеб!G27+гШум!G27</f>
        <v>233</v>
      </c>
      <c r="H27" s="363">
        <f>алат!H27+алик!H27+бат!H27+вур!H27+ибр!H27+кан!H27+коз!H27+ком!H27+крар!H27+крч!H27+мар!H27+моргауш!H27+пор!H27+урм!H27+цив!H27+чеб!H27+шем!H27+шум!H27+ядр!H27+ял!H27+янт!H27+гАла!H27+гКан!H27+НЧ!H27+гЧеб!H27+гШум!H27</f>
        <v>96</v>
      </c>
      <c r="I27" s="363">
        <f>алат!I27+алик!I27+бат!I27+вур!I27+ибр!I27+кан!I27+коз!I27+ком!I27+крар!I27+крч!I27+мар!I27+моргауш!I27+пор!I27+урм!I27+цив!I27+чеб!I27+шем!I27+шум!I27+ядр!I27+ял!I27+янт!I27+гАла!I27+гКан!I27+НЧ!I27+гЧеб!I27+гШум!I27</f>
        <v>9</v>
      </c>
      <c r="J27" s="363">
        <f>алат!J27+алик!J27+бат!J27+вур!J27+ибр!J27+кан!J27+коз!J27+ком!J27+крар!J27+крч!J27+мар!J27+моргауш!J27+пор!J27+урм!J27+цив!J27+чеб!J27+шем!J27+шум!J27+ядр!J27+ял!J27+янт!J27+гАла!J27+гКан!J27+НЧ!J27+гЧеб!J27+гШум!J27</f>
        <v>52</v>
      </c>
      <c r="K27" s="363">
        <f>алат!K27+алик!K27+бат!K27+вур!K27+ибр!K27+кан!K27+коз!K27+ком!K27+крар!K27+крч!K27+мар!K27+моргауш!K27+пор!K27+урм!K27+цив!K27+чеб!K27+шем!K27+шум!K27+ядр!K27+ял!K27+янт!K27+гАла!K27+гКан!K27+НЧ!K27+гЧеб!K27+гШум!K27</f>
        <v>971</v>
      </c>
    </row>
    <row r="28" spans="1:11" ht="53.25" thickBot="1">
      <c r="A28" s="50" t="s">
        <v>32</v>
      </c>
      <c r="B28" s="48">
        <v>104</v>
      </c>
      <c r="C28" s="363">
        <f>алат!C28+алик!C28+бат!C28+вур!C28+ибр!C28+кан!C28+коз!C28+ком!C28+крар!C28+крч!C28+мар!C28+моргауш!C28+пор!C28+урм!C28+цив!C28+чеб!C28+шем!C28+шум!C28+ядр!C28+ял!C28+янт!C28+гАла!C28+гКан!C28+НЧ!C28+гЧеб!C28+гШум!C28</f>
        <v>219</v>
      </c>
      <c r="D28" s="363">
        <f>алат!D28+алик!D28+бат!D28+вур!D28+ибр!D28+кан!D28+коз!D28+ком!D28+крар!D28+крч!D28+мар!D28+моргауш!D28+пор!D28+урм!D28+цив!D28+чеб!D28+шем!D28+шум!D28+ядр!D28+ял!D28+янт!D28+гАла!D28+гКан!D28+НЧ!D28+гЧеб!D28+гШум!D28</f>
        <v>2</v>
      </c>
      <c r="E28" s="363">
        <f>алат!E28+алик!E28+бат!E28+вур!E28+ибр!E28+кан!E28+коз!E28+ком!E28+крар!E28+крч!E28+мар!E28+моргауш!E28+пор!E28+урм!E28+цив!E28+чеб!E28+шем!E28+шум!E28+ядр!E28+ял!E28+янт!E28+гАла!E28+гКан!E28+НЧ!E28+гЧеб!E28+гШум!E28</f>
        <v>15</v>
      </c>
      <c r="F28" s="363">
        <f>алат!F28+алик!F28+бат!F28+вур!F28+ибр!F28+кан!F28+коз!F28+ком!F28+крар!F28+крч!F28+мар!F28+моргауш!F28+пор!F28+урм!F28+цив!F28+чеб!F28+шем!F28+шум!F28+ядр!F28+ял!F28+янт!F28+гАла!F28+гКан!F28+НЧ!F28+гЧеб!F28+гШум!F28</f>
        <v>0</v>
      </c>
      <c r="G28" s="363">
        <f>алат!G28+алик!G28+бат!G28+вур!G28+ибр!G28+кан!G28+коз!G28+ком!G28+крар!G28+крч!G28+мар!G28+моргауш!G28+пор!G28+урм!G28+цив!G28+чеб!G28+шем!G28+шум!G28+ядр!G28+ял!G28+янт!G28+гАла!G28+гКан!G28+НЧ!G28+гЧеб!G28+гШум!G28</f>
        <v>180</v>
      </c>
      <c r="H28" s="363">
        <f>алат!H28+алик!H28+бат!H28+вур!H28+ибр!H28+кан!H28+коз!H28+ком!H28+крар!H28+крч!H28+мар!H28+моргауш!H28+пор!H28+урм!H28+цив!H28+чеб!H28+шем!H28+шум!H28+ядр!H28+ял!H28+янт!H28+гАла!H28+гКан!H28+НЧ!H28+гЧеб!H28+гШум!H28</f>
        <v>23</v>
      </c>
      <c r="I28" s="363">
        <f>алат!I28+алик!I28+бат!I28+вур!I28+ибр!I28+кан!I28+коз!I28+ком!I28+крар!I28+крч!I28+мар!I28+моргауш!I28+пор!I28+урм!I28+цив!I28+чеб!I28+шем!I28+шум!I28+ядр!I28+ял!I28+янт!I28+гАла!I28+гКан!I28+НЧ!I28+гЧеб!I28+гШум!I28</f>
        <v>0</v>
      </c>
      <c r="J28" s="363">
        <f>алат!J28+алик!J28+бат!J28+вур!J28+ибр!J28+кан!J28+коз!J28+ком!J28+крар!J28+крч!J28+мар!J28+моргауш!J28+пор!J28+урм!J28+цив!J28+чеб!J28+шем!J28+шум!J28+ядр!J28+ял!J28+янт!J28+гАла!J28+гКан!J28+НЧ!J28+гЧеб!J28+гШум!J28</f>
        <v>0</v>
      </c>
      <c r="K28" s="363">
        <f>алат!K28+алик!K28+бат!K28+вур!K28+ибр!K28+кан!K28+коз!K28+ком!K28+крар!K28+крч!K28+мар!K28+моргауш!K28+пор!K28+урм!K28+цив!K28+чеб!K28+шем!K28+шум!K28+ядр!K28+ял!K28+янт!K28+гАла!K28+гКан!K28+НЧ!K28+гЧеб!K28+гШум!K28</f>
        <v>0</v>
      </c>
    </row>
    <row r="29" spans="1:11" ht="66" thickBot="1">
      <c r="A29" s="219" t="s">
        <v>386</v>
      </c>
      <c r="B29" s="220" t="s">
        <v>387</v>
      </c>
      <c r="C29" s="363">
        <f>алат!C29+алик!C29+бат!C29+вур!C29+ибр!C29+кан!C29+коз!C29+ком!C29+крар!C29+крч!C29+мар!C29+моргауш!C29+пор!C29+урм!C29+цив!C29+чеб!C29+шем!C29+шум!C29+ядр!C29+ял!C29+янт!C29+гАла!C29+гКан!C29+НЧ!C29+гЧеб!C29+гШум!C29</f>
        <v>156</v>
      </c>
      <c r="D29" s="363">
        <f>алат!D29+алик!D29+бат!D29+вур!D29+ибр!D29+кан!D29+коз!D29+ком!D29+крар!D29+крч!D29+мар!D29+моргауш!D29+пор!D29+урм!D29+цив!D29+чеб!D29+шем!D29+шум!D29+ядр!D29+ял!D29+янт!D29+гАла!D29+гКан!D29+НЧ!D29+гЧеб!D29+гШум!D29</f>
        <v>2</v>
      </c>
      <c r="E29" s="363">
        <f>алат!E29+алик!E29+бат!E29+вур!E29+ибр!E29+кан!E29+коз!E29+ком!E29+крар!E29+крч!E29+мар!E29+моргауш!E29+пор!E29+урм!E29+цив!E29+чеб!E29+шем!E29+шум!E29+ядр!E29+ял!E29+янт!E29+гАла!E29+гКан!E29+НЧ!E29+гЧеб!E29+гШум!E29</f>
        <v>0</v>
      </c>
      <c r="F29" s="363">
        <f>алат!F29+алик!F29+бат!F29+вур!F29+ибр!F29+кан!F29+коз!F29+ком!F29+крар!F29+крч!F29+мар!F29+моргауш!F29+пор!F29+урм!F29+цив!F29+чеб!F29+шем!F29+шум!F29+ядр!F29+ял!F29+янт!F29+гАла!F29+гКан!F29+НЧ!F29+гЧеб!F29+гШум!F29</f>
        <v>0</v>
      </c>
      <c r="G29" s="363">
        <f>алат!G29+алик!G29+бат!G29+вур!G29+ибр!G29+кан!G29+коз!G29+ком!G29+крар!G29+крч!G29+мар!G29+моргауш!G29+пор!G29+урм!G29+цив!G29+чеб!G29+шем!G29+шум!G29+ядр!G29+ял!G29+янт!G29+гАла!G29+гКан!G29+НЧ!G29+гЧеб!G29+гШум!G29</f>
        <v>138</v>
      </c>
      <c r="H29" s="363">
        <f>алат!H29+алик!H29+бат!H29+вур!H29+ибр!H29+кан!H29+коз!H29+ком!H29+крар!H29+крч!H29+мар!H29+моргауш!H29+пор!H29+урм!H29+цив!H29+чеб!H29+шем!H29+шум!H29+ядр!H29+ял!H29+янт!H29+гАла!H29+гКан!H29+НЧ!H29+гЧеб!H29+гШум!H29</f>
        <v>16</v>
      </c>
      <c r="I29" s="363">
        <f>алат!I29+алик!I29+бат!I29+вур!I29+ибр!I29+кан!I29+коз!I29+ком!I29+крар!I29+крч!I29+мар!I29+моргауш!I29+пор!I29+урм!I29+цив!I29+чеб!I29+шем!I29+шум!I29+ядр!I29+ял!I29+янт!I29+гАла!I29+гКан!I29+НЧ!I29+гЧеб!I29+гШум!I29</f>
        <v>0</v>
      </c>
      <c r="J29" s="363">
        <f>алат!J29+алик!J29+бат!J29+вур!J29+ибр!J29+кан!J29+коз!J29+ком!J29+крар!J29+крч!J29+мар!J29+моргауш!J29+пор!J29+урм!J29+цив!J29+чеб!J29+шем!J29+шум!J29+ядр!J29+ял!J29+янт!J29+гАла!J29+гКан!J29+НЧ!J29+гЧеб!J29+гШум!J29</f>
        <v>0</v>
      </c>
      <c r="K29" s="363">
        <f>алат!K29+алик!K29+бат!K29+вур!K29+ибр!K29+кан!K29+коз!K29+ком!K29+крар!K29+крч!K29+мар!K29+моргауш!K29+пор!K29+урм!K29+цив!K29+чеб!K29+шем!K29+шум!K29+ядр!K29+ял!K29+янт!K29+гАла!K29+гКан!K29+НЧ!K29+гЧеб!K29+гШум!K29</f>
        <v>0</v>
      </c>
    </row>
    <row r="30" spans="1:11" ht="66" thickBot="1">
      <c r="A30" s="50" t="s">
        <v>33</v>
      </c>
      <c r="B30" s="48">
        <v>105</v>
      </c>
      <c r="C30" s="363">
        <f>алат!C30+алик!C30+бат!C30+вур!C30+ибр!C30+кан!C30+коз!C30+ком!C30+крар!C30+крч!C30+мар!C30+моргауш!C30+пор!C30+урм!C30+цив!C30+чеб!C30+шем!C30+шум!C30+ядр!C30+ял!C30+янт!C30+гАла!C30+гКан!C30+НЧ!C30+гЧеб!C30+гШум!C30</f>
        <v>37</v>
      </c>
      <c r="D30" s="363">
        <f>алат!D30+алик!D30+бат!D30+вур!D30+ибр!D30+кан!D30+коз!D30+ком!D30+крар!D30+крч!D30+мар!D30+моргауш!D30+пор!D30+урм!D30+цив!D30+чеб!D30+шем!D30+шум!D30+ядр!D30+ял!D30+янт!D30+гАла!D30+гКан!D30+НЧ!D30+гЧеб!D30+гШум!D30</f>
        <v>0</v>
      </c>
      <c r="E30" s="363">
        <f>алат!E30+алик!E30+бат!E30+вур!E30+ибр!E30+кан!E30+коз!E30+ком!E30+крар!E30+крч!E30+мар!E30+моргауш!E30+пор!E30+урм!E30+цив!E30+чеб!E30+шем!E30+шум!E30+ядр!E30+ял!E30+янт!E30+гАла!E30+гКан!E30+НЧ!E30+гЧеб!E30+гШум!E30</f>
        <v>5</v>
      </c>
      <c r="F30" s="363">
        <f>алат!F30+алик!F30+бат!F30+вур!F30+ибр!F30+кан!F30+коз!F30+ком!F30+крар!F30+крч!F30+мар!F30+моргауш!F30+пор!F30+урм!F30+цив!F30+чеб!F30+шем!F30+шум!F30+ядр!F30+ял!F30+янт!F30+гАла!F30+гКан!F30+НЧ!F30+гЧеб!F30+гШум!F30</f>
        <v>0</v>
      </c>
      <c r="G30" s="363">
        <f>алат!G30+алик!G30+бат!G30+вур!G30+ибр!G30+кан!G30+коз!G30+ком!G30+крар!G30+крч!G30+мар!G30+моргауш!G30+пор!G30+урм!G30+цив!G30+чеб!G30+шем!G30+шум!G30+ядр!G30+ял!G30+янт!G30+гАла!G30+гКан!G30+НЧ!G30+гЧеб!G30+гШум!G30</f>
        <v>29</v>
      </c>
      <c r="H30" s="363">
        <f>алат!H30+алик!H30+бат!H30+вур!H30+ибр!H30+кан!H30+коз!H30+ком!H30+крар!H30+крч!H30+мар!H30+моргауш!H30+пор!H30+урм!H30+цив!H30+чеб!H30+шем!H30+шум!H30+ядр!H30+ял!H30+янт!H30+гАла!H30+гКан!H30+НЧ!H30+гЧеб!H30+гШум!H30</f>
        <v>4</v>
      </c>
      <c r="I30" s="363">
        <f>алат!I30+алик!I30+бат!I30+вур!I30+ибр!I30+кан!I30+коз!I30+ком!I30+крар!I30+крч!I30+мар!I30+моргауш!I30+пор!I30+урм!I30+цив!I30+чеб!I30+шем!I30+шум!I30+ядр!I30+ял!I30+янт!I30+гАла!I30+гКан!I30+НЧ!I30+гЧеб!I30+гШум!I30</f>
        <v>0</v>
      </c>
      <c r="J30" s="363">
        <f>алат!J30+алик!J30+бат!J30+вур!J30+ибр!J30+кан!J30+коз!J30+ком!J30+крар!J30+крч!J30+мар!J30+моргауш!J30+пор!J30+урм!J30+цив!J30+чеб!J30+шем!J30+шум!J30+ядр!J30+ял!J30+янт!J30+гАла!J30+гКан!J30+НЧ!J30+гЧеб!J30+гШум!J30</f>
        <v>0</v>
      </c>
      <c r="K30" s="363">
        <f>алат!K30+алик!K30+бат!K30+вур!K30+ибр!K30+кан!K30+коз!K30+ком!K30+крар!K30+крч!K30+мар!K30+моргауш!K30+пор!K30+урм!K30+цив!K30+чеб!K30+шем!K30+шум!K30+ядр!K30+ял!K30+янт!K30+гАла!K30+гКан!K30+НЧ!K30+гЧеб!K30+гШум!K30</f>
        <v>0</v>
      </c>
    </row>
    <row r="31" spans="1:11" ht="53.25" thickBot="1">
      <c r="A31" s="50" t="s">
        <v>34</v>
      </c>
      <c r="B31" s="48">
        <v>106</v>
      </c>
      <c r="C31" s="363">
        <f>алат!C31+алик!C31+бат!C31+вур!C31+ибр!C31+кан!C31+коз!C31+ком!C31+крар!C31+крч!C31+мар!C31+моргауш!C31+пор!C31+урм!C31+цив!C31+чеб!C31+шем!C31+шум!C31+ядр!C31+ял!C31+янт!C31+гАла!C31+гКан!C31+НЧ!C31+гЧеб!C31+гШум!C31</f>
        <v>2</v>
      </c>
      <c r="D31" s="363">
        <f>алат!D31+алик!D31+бат!D31+вур!D31+ибр!D31+кан!D31+коз!D31+ком!D31+крар!D31+крч!D31+мар!D31+моргауш!D31+пор!D31+урм!D31+цив!D31+чеб!D31+шем!D31+шум!D31+ядр!D31+ял!D31+янт!D31+гАла!D31+гКан!D31+НЧ!D31+гЧеб!D31+гШум!D31</f>
        <v>0</v>
      </c>
      <c r="E31" s="363">
        <f>алат!E31+алик!E31+бат!E31+вур!E31+ибр!E31+кан!E31+коз!E31+ком!E31+крар!E31+крч!E31+мар!E31+моргауш!E31+пор!E31+урм!E31+цив!E31+чеб!E31+шем!E31+шум!E31+ядр!E31+ял!E31+янт!E31+гАла!E31+гКан!E31+НЧ!E31+гЧеб!E31+гШум!E31</f>
        <v>0</v>
      </c>
      <c r="F31" s="363">
        <f>алат!F31+алик!F31+бат!F31+вур!F31+ибр!F31+кан!F31+коз!F31+ком!F31+крар!F31+крч!F31+мар!F31+моргауш!F31+пор!F31+урм!F31+цив!F31+чеб!F31+шем!F31+шум!F31+ядр!F31+ял!F31+янт!F31+гАла!F31+гКан!F31+НЧ!F31+гЧеб!F31+гШум!F31</f>
        <v>0</v>
      </c>
      <c r="G31" s="363">
        <f>алат!G31+алик!G31+бат!G31+вур!G31+ибр!G31+кан!G31+коз!G31+ком!G31+крар!G31+крч!G31+мар!G31+моргауш!G31+пор!G31+урм!G31+цив!G31+чеб!G31+шем!G31+шум!G31+ядр!G31+ял!G31+янт!G31+гАла!G31+гКан!G31+НЧ!G31+гЧеб!G31+гШум!G31</f>
        <v>2</v>
      </c>
      <c r="H31" s="363">
        <f>алат!H31+алик!H31+бат!H31+вур!H31+ибр!H31+кан!H31+коз!H31+ком!H31+крар!H31+крч!H31+мар!H31+моргауш!H31+пор!H31+урм!H31+цив!H31+чеб!H31+шем!H31+шум!H31+ядр!H31+ял!H31+янт!H31+гАла!H31+гКан!H31+НЧ!H31+гЧеб!H31+гШум!H31</f>
        <v>0</v>
      </c>
      <c r="I31" s="363">
        <f>алат!I31+алик!I31+бат!I31+вур!I31+ибр!I31+кан!I31+коз!I31+ком!I31+крар!I31+крч!I31+мар!I31+моргауш!I31+пор!I31+урм!I31+цив!I31+чеб!I31+шем!I31+шум!I31+ядр!I31+ял!I31+янт!I31+гАла!I31+гКан!I31+НЧ!I31+гЧеб!I31+гШум!I31</f>
        <v>0</v>
      </c>
      <c r="J31" s="363">
        <f>алат!J31+алик!J31+бат!J31+вур!J31+ибр!J31+кан!J31+коз!J31+ком!J31+крар!J31+крч!J31+мар!J31+моргауш!J31+пор!J31+урм!J31+цив!J31+чеб!J31+шем!J31+шум!J31+ядр!J31+ял!J31+янт!J31+гАла!J31+гКан!J31+НЧ!J31+гЧеб!J31+гШум!J31</f>
        <v>0</v>
      </c>
      <c r="K31" s="363">
        <f>алат!K31+алик!K31+бат!K31+вур!K31+ибр!K31+кан!K31+коз!K31+ком!K31+крар!K31+крч!K31+мар!K31+моргауш!K31+пор!K31+урм!K31+цив!K31+чеб!K31+шем!K31+шум!K31+ядр!K31+ял!K31+янт!K31+гАла!K31+гКан!K31+НЧ!K31+гЧеб!K31+гШум!K31</f>
        <v>0</v>
      </c>
    </row>
    <row r="32" spans="1:11" ht="27" thickBot="1">
      <c r="A32" s="50" t="s">
        <v>35</v>
      </c>
      <c r="B32" s="48">
        <v>107</v>
      </c>
      <c r="C32" s="363">
        <f>алат!C32+алик!C32+бат!C32+вур!C32+ибр!C32+кан!C32+коз!C32+ком!C32+крар!C32+крч!C32+мар!C32+моргауш!C32+пор!C32+урм!C32+цив!C32+чеб!C32+шем!C32+шум!C32+ядр!C32+ял!C32+янт!C32+гАла!C32+гКан!C32+НЧ!C32+гЧеб!C32+гШум!C32</f>
        <v>191</v>
      </c>
      <c r="D32" s="363">
        <f>алат!D32+алик!D32+бат!D32+вур!D32+ибр!D32+кан!D32+коз!D32+ком!D32+крар!D32+крч!D32+мар!D32+моргауш!D32+пор!D32+урм!D32+цив!D32+чеб!D32+шем!D32+шум!D32+ядр!D32+ял!D32+янт!D32+гАла!D32+гКан!D32+НЧ!D32+гЧеб!D32+гШум!D32</f>
        <v>4</v>
      </c>
      <c r="E32" s="363">
        <f>алат!E32+алик!E32+бат!E32+вур!E32+ибр!E32+кан!E32+коз!E32+ком!E32+крар!E32+крч!E32+мар!E32+моргауш!E32+пор!E32+урм!E32+цив!E32+чеб!E32+шем!E32+шум!E32+ядр!E32+ял!E32+янт!E32+гАла!E32+гКан!E32+НЧ!E32+гЧеб!E32+гШум!E32</f>
        <v>13</v>
      </c>
      <c r="F32" s="363">
        <f>алат!F32+алик!F32+бат!F32+вур!F32+ибр!F32+кан!F32+коз!F32+ком!F32+крар!F32+крч!F32+мар!F32+моргауш!F32+пор!F32+урм!F32+цив!F32+чеб!F32+шем!F32+шум!F32+ядр!F32+ял!F32+янт!F32+гАла!F32+гКан!F32+НЧ!F32+гЧеб!F32+гШум!F32</f>
        <v>0</v>
      </c>
      <c r="G32" s="363">
        <f>алат!G32+алик!G32+бат!G32+вур!G32+ибр!G32+кан!G32+коз!G32+ком!G32+крар!G32+крч!G32+мар!G32+моргауш!G32+пор!G32+урм!G32+цив!G32+чеб!G32+шем!G32+шум!G32+ядр!G32+ял!G32+янт!G32+гАла!G32+гКан!G32+НЧ!G32+гЧеб!G32+гШум!G32</f>
        <v>174</v>
      </c>
      <c r="H32" s="363">
        <f>алат!H32+алик!H32+бат!H32+вур!H32+ибр!H32+кан!H32+коз!H32+ком!H32+крар!H32+крч!H32+мар!H32+моргауш!H32+пор!H32+урм!H32+цив!H32+чеб!H32+шем!H32+шум!H32+ядр!H32+ял!H32+янт!H32+гАла!H32+гКан!H32+НЧ!H32+гЧеб!H32+гШум!H32</f>
        <v>0</v>
      </c>
      <c r="I32" s="363">
        <f>алат!I32+алик!I32+бат!I32+вур!I32+ибр!I32+кан!I32+коз!I32+ком!I32+крар!I32+крч!I32+мар!I32+моргауш!I32+пор!I32+урм!I32+цив!I32+чеб!I32+шем!I32+шум!I32+ядр!I32+ял!I32+янт!I32+гАла!I32+гКан!I32+НЧ!I32+гЧеб!I32+гШум!I32</f>
        <v>0</v>
      </c>
      <c r="J32" s="363">
        <f>алат!J32+алик!J32+бат!J32+вур!J32+ибр!J32+кан!J32+коз!J32+ком!J32+крар!J32+крч!J32+мар!J32+моргауш!J32+пор!J32+урм!J32+цив!J32+чеб!J32+шем!J32+шум!J32+ядр!J32+ял!J32+янт!J32+гАла!J32+гКан!J32+НЧ!J32+гЧеб!J32+гШум!J32</f>
        <v>0</v>
      </c>
      <c r="K32" s="363">
        <f>алат!K32+алик!K32+бат!K32+вур!K32+ибр!K32+кан!K32+коз!K32+ком!K32+крар!K32+крч!K32+мар!K32+моргауш!K32+пор!K32+урм!K32+цив!K32+чеб!K32+шем!K32+шум!K32+ядр!K32+ял!K32+янт!K32+гАла!K32+гКан!K32+НЧ!K32+гЧеб!K32+гШум!K32</f>
        <v>0</v>
      </c>
    </row>
    <row r="33" spans="1:11" ht="27" thickBot="1">
      <c r="A33" s="50" t="s">
        <v>36</v>
      </c>
      <c r="B33" s="48">
        <v>108</v>
      </c>
      <c r="C33" s="363">
        <f>алат!C33+алик!C33+бат!C33+вур!C33+ибр!C33+кан!C33+коз!C33+ком!C33+крар!C33+крч!C33+мар!C33+моргауш!C33+пор!C33+урм!C33+цив!C33+чеб!C33+шем!C33+шум!C33+ядр!C33+ял!C33+янт!C33+гАла!C33+гКан!C33+НЧ!C33+гЧеб!C33+гШум!C33</f>
        <v>72</v>
      </c>
      <c r="D33" s="363">
        <f>алат!D33+алик!D33+бат!D33+вур!D33+ибр!D33+кан!D33+коз!D33+ком!D33+крар!D33+крч!D33+мар!D33+моргауш!D33+пор!D33+урм!D33+цив!D33+чеб!D33+шем!D33+шум!D33+ядр!D33+ял!D33+янт!D33+гАла!D33+гКан!D33+НЧ!D33+гЧеб!D33+гШум!D33</f>
        <v>2</v>
      </c>
      <c r="E33" s="363">
        <f>алат!E33+алик!E33+бат!E33+вур!E33+ибр!E33+кан!E33+коз!E33+ком!E33+крар!E33+крч!E33+мар!E33+моргауш!E33+пор!E33+урм!E33+цив!E33+чеб!E33+шем!E33+шум!E33+ядр!E33+ял!E33+янт!E33+гАла!E33+гКан!E33+НЧ!E33+гЧеб!E33+гШум!E33</f>
        <v>9</v>
      </c>
      <c r="F33" s="363">
        <f>алат!F33+алик!F33+бат!F33+вур!F33+ибр!F33+кан!F33+коз!F33+ком!F33+крар!F33+крч!F33+мар!F33+моргауш!F33+пор!F33+урм!F33+цив!F33+чеб!F33+шем!F33+шум!F33+ядр!F33+ял!F33+янт!F33+гАла!F33+гКан!F33+НЧ!F33+гЧеб!F33+гШум!F33</f>
        <v>0</v>
      </c>
      <c r="G33" s="363">
        <f>алат!G33+алик!G33+бат!G33+вур!G33+ибр!G33+кан!G33+коз!G33+ком!G33+крар!G33+крч!G33+мар!G33+моргауш!G33+пор!G33+урм!G33+цив!G33+чеб!G33+шем!G33+шум!G33+ядр!G33+ял!G33+янт!G33+гАла!G33+гКан!G33+НЧ!G33+гЧеб!G33+гШум!G33</f>
        <v>61</v>
      </c>
      <c r="H33" s="363">
        <f>алат!H33+алик!H33+бат!H33+вур!H33+ибр!H33+кан!H33+коз!H33+ком!H33+крар!H33+крч!H33+мар!H33+моргауш!H33+пор!H33+урм!H33+цив!H33+чеб!H33+шем!H33+шум!H33+ядр!H33+ял!H33+янт!H33+гАла!H33+гКан!H33+НЧ!H33+гЧеб!H33+гШум!H33</f>
        <v>0</v>
      </c>
      <c r="I33" s="363">
        <f>алат!I33+алик!I33+бат!I33+вур!I33+ибр!I33+кан!I33+коз!I33+ком!I33+крар!I33+крч!I33+мар!I33+моргауш!I33+пор!I33+урм!I33+цив!I33+чеб!I33+шем!I33+шум!I33+ядр!I33+ял!I33+янт!I33+гАла!I33+гКан!I33+НЧ!I33+гЧеб!I33+гШум!I33</f>
        <v>0</v>
      </c>
      <c r="J33" s="363">
        <f>алат!J33+алик!J33+бат!J33+вур!J33+ибр!J33+кан!J33+коз!J33+ком!J33+крар!J33+крч!J33+мар!J33+моргауш!J33+пор!J33+урм!J33+цив!J33+чеб!J33+шем!J33+шум!J33+ядр!J33+ял!J33+янт!J33+гАла!J33+гКан!J33+НЧ!J33+гЧеб!J33+гШум!J33</f>
        <v>0</v>
      </c>
      <c r="K33" s="363">
        <f>алат!K33+алик!K33+бат!K33+вур!K33+ибр!K33+кан!K33+коз!K33+ком!K33+крар!K33+крч!K33+мар!K33+моргауш!K33+пор!K33+урм!K33+цив!K33+чеб!K33+шем!K33+шум!K33+ядр!K33+ял!K33+янт!K33+гАла!K33+гКан!K33+НЧ!K33+гЧеб!K33+гШум!K33</f>
        <v>0</v>
      </c>
    </row>
    <row r="34" spans="1:11" ht="39.75" thickBot="1">
      <c r="A34" s="50" t="s">
        <v>37</v>
      </c>
      <c r="B34" s="48">
        <v>109</v>
      </c>
      <c r="C34" s="363">
        <f>алат!C34+алик!C34+бат!C34+вур!C34+ибр!C34+кан!C34+коз!C34+ком!C34+крар!C34+крч!C34+мар!C34+моргауш!C34+пор!C34+урм!C34+цив!C34+чеб!C34+шем!C34+шум!C34+ядр!C34+ял!C34+янт!C34+гАла!C34+гКан!C34+НЧ!C34+гЧеб!C34+гШум!C34</f>
        <v>1</v>
      </c>
      <c r="D34" s="363">
        <f>алат!D34+алик!D34+бат!D34+вур!D34+ибр!D34+кан!D34+коз!D34+ком!D34+крар!D34+крч!D34+мар!D34+моргауш!D34+пор!D34+урм!D34+цив!D34+чеб!D34+шем!D34+шум!D34+ядр!D34+ял!D34+янт!D34+гАла!D34+гКан!D34+НЧ!D34+гЧеб!D34+гШум!D34</f>
        <v>0</v>
      </c>
      <c r="E34" s="363">
        <f>алат!E34+алик!E34+бат!E34+вур!E34+ибр!E34+кан!E34+коз!E34+ком!E34+крар!E34+крч!E34+мар!E34+моргауш!E34+пор!E34+урм!E34+цив!E34+чеб!E34+шем!E34+шум!E34+ядр!E34+ял!E34+янт!E34+гАла!E34+гКан!E34+НЧ!E34+гЧеб!E34+гШум!E34</f>
        <v>0</v>
      </c>
      <c r="F34" s="363">
        <f>алат!F34+алик!F34+бат!F34+вур!F34+ибр!F34+кан!F34+коз!F34+ком!F34+крар!F34+крч!F34+мар!F34+моргауш!F34+пор!F34+урм!F34+цив!F34+чеб!F34+шем!F34+шум!F34+ядр!F34+ял!F34+янт!F34+гАла!F34+гКан!F34+НЧ!F34+гЧеб!F34+гШум!F34</f>
        <v>0</v>
      </c>
      <c r="G34" s="363">
        <f>алат!G34+алик!G34+бат!G34+вур!G34+ибр!G34+кан!G34+коз!G34+ком!G34+крар!G34+крч!G34+мар!G34+моргауш!G34+пор!G34+урм!G34+цив!G34+чеб!G34+шем!G34+шум!G34+ядр!G34+ял!G34+янт!G34+гАла!G34+гКан!G34+НЧ!G34+гЧеб!G34+гШум!G34</f>
        <v>1</v>
      </c>
      <c r="H34" s="363">
        <f>алат!H34+алик!H34+бат!H34+вур!H34+ибр!H34+кан!H34+коз!H34+ком!H34+крар!H34+крч!H34+мар!H34+моргауш!H34+пор!H34+урм!H34+цив!H34+чеб!H34+шем!H34+шум!H34+ядр!H34+ял!H34+янт!H34+гАла!H34+гКан!H34+НЧ!H34+гЧеб!H34+гШум!H34</f>
        <v>0</v>
      </c>
      <c r="I34" s="363">
        <f>алат!I34+алик!I34+бат!I34+вур!I34+ибр!I34+кан!I34+коз!I34+ком!I34+крар!I34+крч!I34+мар!I34+моргауш!I34+пор!I34+урм!I34+цив!I34+чеб!I34+шем!I34+шум!I34+ядр!I34+ял!I34+янт!I34+гАла!I34+гКан!I34+НЧ!I34+гЧеб!I34+гШум!I34</f>
        <v>0</v>
      </c>
      <c r="J34" s="363">
        <f>алат!J34+алик!J34+бат!J34+вур!J34+ибр!J34+кан!J34+коз!J34+ком!J34+крар!J34+крч!J34+мар!J34+моргауш!J34+пор!J34+урм!J34+цив!J34+чеб!J34+шем!J34+шум!J34+ядр!J34+ял!J34+янт!J34+гАла!J34+гКан!J34+НЧ!J34+гЧеб!J34+гШум!J34</f>
        <v>0</v>
      </c>
      <c r="K34" s="363">
        <f>алат!K34+алик!K34+бат!K34+вур!K34+ибр!K34+кан!K34+коз!K34+ком!K34+крар!K34+крч!K34+мар!K34+моргауш!K34+пор!K34+урм!K34+цив!K34+чеб!K34+шем!K34+шум!K34+ядр!K34+ял!K34+янт!K34+гАла!K34+гКан!K34+НЧ!K34+гЧеб!K34+гШум!K34</f>
        <v>0</v>
      </c>
    </row>
    <row r="35" spans="1:11" ht="53.25" thickBot="1">
      <c r="A35" s="221" t="s">
        <v>388</v>
      </c>
      <c r="B35" s="220" t="s">
        <v>389</v>
      </c>
      <c r="C35" s="363">
        <f>алат!C35+алик!C35+бат!C35+вур!C35+ибр!C35+кан!C35+коз!C35+ком!C35+крар!C35+крч!C35+мар!C35+моргауш!C35+пор!C35+урм!C35+цив!C35+чеб!C35+шем!C35+шум!C35+ядр!C35+ял!C35+янт!C35+гАла!C35+гКан!C35+НЧ!C35+гЧеб!C35+гШум!C35</f>
        <v>38416</v>
      </c>
      <c r="D35" s="363">
        <f>алат!D35+алик!D35+бат!D35+вур!D35+ибр!D35+кан!D35+коз!D35+ком!D35+крар!D35+крч!D35+мар!D35+моргауш!D35+пор!D35+урм!D35+цив!D35+чеб!D35+шем!D35+шум!D35+ядр!D35+ял!D35+янт!D35+гАла!D35+гКан!D35+НЧ!D35+гЧеб!D35+гШум!D35</f>
        <v>18</v>
      </c>
      <c r="E35" s="363">
        <f>алат!E35+алик!E35+бат!E35+вур!E35+ибр!E35+кан!E35+коз!E35+ком!E35+крар!E35+крч!E35+мар!E35+моргауш!E35+пор!E35+урм!E35+цив!E35+чеб!E35+шем!E35+шум!E35+ядр!E35+ял!E35+янт!E35+гАла!E35+гКан!E35+НЧ!E35+гЧеб!E35+гШум!E35</f>
        <v>11</v>
      </c>
      <c r="F35" s="363">
        <f>алат!F35+алик!F35+бат!F35+вур!F35+ибр!F35+кан!F35+коз!F35+ком!F35+крар!F35+крч!F35+мар!F35+моргауш!F35+пор!F35+урм!F35+цив!F35+чеб!F35+шем!F35+шум!F35+ядр!F35+ял!F35+янт!F35+гАла!F35+гКан!F35+НЧ!F35+гЧеб!F35+гШум!F35</f>
        <v>0</v>
      </c>
      <c r="G35" s="363">
        <f>алат!G35+алик!G35+бат!G35+вур!G35+ибр!G35+кан!G35+коз!G35+ком!G35+крар!G35+крч!G35+мар!G35+моргауш!G35+пор!G35+урм!G35+цив!G35+чеб!G35+шем!G35+шум!G35+ядр!G35+ял!G35+янт!G35+гАла!G35+гКан!G35+НЧ!G35+гЧеб!G35+гШум!G35</f>
        <v>1359</v>
      </c>
      <c r="H35" s="363">
        <f>алат!H35+алик!H35+бат!H35+вур!H35+ибр!H35+кан!H35+коз!H35+ком!H35+крар!H35+крч!H35+мар!H35+моргауш!H35+пор!H35+урм!H35+цив!H35+чеб!H35+шем!H35+шум!H35+ядр!H35+ял!H35+янт!H35+гАла!H35+гКан!H35+НЧ!H35+гЧеб!H35+гШум!H35</f>
        <v>312</v>
      </c>
      <c r="I35" s="363">
        <f>алат!I35+алик!I35+бат!I35+вур!I35+ибр!I35+кан!I35+коз!I35+ком!I35+крар!I35+крч!I35+мар!I35+моргауш!I35+пор!I35+урм!I35+цив!I35+чеб!I35+шем!I35+шум!I35+ядр!I35+ял!I35+янт!I35+гАла!I35+гКан!I35+НЧ!I35+гЧеб!I35+гШум!I35</f>
        <v>13</v>
      </c>
      <c r="J35" s="363">
        <f>алат!J35+алик!J35+бат!J35+вур!J35+ибр!J35+кан!J35+коз!J35+ком!J35+крар!J35+крч!J35+мар!J35+моргауш!J35+пор!J35+урм!J35+цив!J35+чеб!J35+шем!J35+шум!J35+ядр!J35+ял!J35+янт!J35+гАла!J35+гКан!J35+НЧ!J35+гЧеб!J35+гШум!J35</f>
        <v>4159</v>
      </c>
      <c r="K35" s="363">
        <f>алат!K35+алик!K35+бат!K35+вур!K35+ибр!K35+кан!K35+коз!K35+ком!K35+крар!K35+крч!K35+мар!K35+моргауш!K35+пор!K35+урм!K35+цив!K35+чеб!K35+шем!K35+шум!K35+ядр!K35+ял!K35+янт!K35+гАла!K35+гКан!K35+НЧ!K35+гЧеб!K35+гШум!K35</f>
        <v>32588</v>
      </c>
    </row>
    <row r="36" spans="1:11" ht="53.25" thickBot="1">
      <c r="A36" s="221" t="s">
        <v>390</v>
      </c>
      <c r="B36" s="220" t="s">
        <v>391</v>
      </c>
      <c r="C36" s="363">
        <f>алат!C36+алик!C36+бат!C36+вур!C36+ибр!C36+кан!C36+коз!C36+ком!C36+крар!C36+крч!C36+мар!C36+моргауш!C36+пор!C36+урм!C36+цив!C36+чеб!C36+шем!C36+шум!C36+ядр!C36+ял!C36+янт!C36+гАла!C36+гКан!C36+НЧ!C36+гЧеб!C36+гШум!C36</f>
        <v>42</v>
      </c>
      <c r="D36" s="363">
        <f>алат!D36+алик!D36+бат!D36+вур!D36+ибр!D36+кан!D36+коз!D36+ком!D36+крар!D36+крч!D36+мар!D36+моргауш!D36+пор!D36+урм!D36+цив!D36+чеб!D36+шем!D36+шум!D36+ядр!D36+ял!D36+янт!D36+гАла!D36+гКан!D36+НЧ!D36+гЧеб!D36+гШум!D36</f>
        <v>0</v>
      </c>
      <c r="E36" s="363">
        <f>алат!E36+алик!E36+бат!E36+вур!E36+ибр!E36+кан!E36+коз!E36+ком!E36+крар!E36+крч!E36+мар!E36+моргауш!E36+пор!E36+урм!E36+цив!E36+чеб!E36+шем!E36+шум!E36+ядр!E36+ял!E36+янт!E36+гАла!E36+гКан!E36+НЧ!E36+гЧеб!E36+гШум!E36</f>
        <v>0</v>
      </c>
      <c r="F36" s="363">
        <f>алат!F36+алик!F36+бат!F36+вур!F36+ибр!F36+кан!F36+коз!F36+ком!F36+крар!F36+крч!F36+мар!F36+моргауш!F36+пор!F36+урм!F36+цив!F36+чеб!F36+шем!F36+шум!F36+ядр!F36+ял!F36+янт!F36+гАла!F36+гКан!F36+НЧ!F36+гЧеб!F36+гШум!F36</f>
        <v>0</v>
      </c>
      <c r="G36" s="363">
        <f>алат!G36+алик!G36+бат!G36+вур!G36+ибр!G36+кан!G36+коз!G36+ком!G36+крар!G36+крч!G36+мар!G36+моргауш!G36+пор!G36+урм!G36+цив!G36+чеб!G36+шем!G36+шум!G36+ядр!G36+ял!G36+янт!G36+гАла!G36+гКан!G36+НЧ!G36+гЧеб!G36+гШум!G36</f>
        <v>37</v>
      </c>
      <c r="H36" s="363">
        <f>алат!H36+алик!H36+бат!H36+вур!H36+ибр!H36+кан!H36+коз!H36+ком!H36+крар!H36+крч!H36+мар!H36+моргауш!H36+пор!H36+урм!H36+цив!H36+чеб!H36+шем!H36+шум!H36+ядр!H36+ял!H36+янт!H36+гАла!H36+гКан!H36+НЧ!H36+гЧеб!H36+гШум!H36</f>
        <v>5</v>
      </c>
      <c r="I36" s="363">
        <f>алат!I36+алик!I36+бат!I36+вур!I36+ибр!I36+кан!I36+коз!I36+ком!I36+крар!I36+крч!I36+мар!I36+моргауш!I36+пор!I36+урм!I36+цив!I36+чеб!I36+шем!I36+шум!I36+ядр!I36+ял!I36+янт!I36+гАла!I36+гКан!I36+НЧ!I36+гЧеб!I36+гШум!I36</f>
        <v>0</v>
      </c>
      <c r="J36" s="363">
        <f>алат!J36+алик!J36+бат!J36+вур!J36+ибр!J36+кан!J36+коз!J36+ком!J36+крар!J36+крч!J36+мар!J36+моргауш!J36+пор!J36+урм!J36+цив!J36+чеб!J36+шем!J36+шум!J36+ядр!J36+ял!J36+янт!J36+гАла!J36+гКан!J36+НЧ!J36+гЧеб!J36+гШум!J36</f>
        <v>0</v>
      </c>
      <c r="K36" s="363">
        <f>алат!K36+алик!K36+бат!K36+вур!K36+ибр!K36+кан!K36+коз!K36+ком!K36+крар!K36+крч!K36+мар!K36+моргауш!K36+пор!K36+урм!K36+цив!K36+чеб!K36+шем!K36+шум!K36+ядр!K36+ял!K36+янт!K36+гАла!K36+гКан!K36+НЧ!K36+гЧеб!K36+гШум!K36</f>
        <v>0</v>
      </c>
    </row>
    <row r="37" spans="1:11" ht="27" thickBot="1">
      <c r="A37" s="175" t="s">
        <v>38</v>
      </c>
      <c r="B37" s="176">
        <v>110</v>
      </c>
      <c r="C37" s="362">
        <f>алат!C37+алик!C37+бат!C37+вур!C37+ибр!C37+кан!C37+коз!C37+ком!C37+крар!C37+крч!C37+мар!C37+моргауш!C37+пор!C37+урм!C37+цив!C37+чеб!C37+шем!C37+шум!C37+ядр!C37+ял!C37+янт!C37+гАла!C37+гКан!C37+НЧ!C37+гЧеб!C37+гШум!C37</f>
        <v>50964</v>
      </c>
      <c r="D37" s="362">
        <f>алат!D37+алик!D37+бат!D37+вур!D37+ибр!D37+кан!D37+коз!D37+ком!D37+крар!D37+крч!D37+мар!D37+моргауш!D37+пор!D37+урм!D37+цив!D37+чеб!D37+шем!D37+шум!D37+ядр!D37+ял!D37+янт!D37+гАла!D37+гКан!D37+НЧ!D37+гЧеб!D37+гШум!D37</f>
        <v>68</v>
      </c>
      <c r="E37" s="362">
        <f>алат!E37+алик!E37+бат!E37+вур!E37+ибр!E37+кан!E37+коз!E37+ком!E37+крар!E37+крч!E37+мар!E37+моргауш!E37+пор!E37+урм!E37+цив!E37+чеб!E37+шем!E37+шум!E37+ядр!E37+ял!E37+янт!E37+гАла!E37+гКан!E37+НЧ!E37+гЧеб!E37+гШум!E37</f>
        <v>65</v>
      </c>
      <c r="F37" s="362">
        <f>алат!F37+алик!F37+бат!F37+вур!F37+ибр!F37+кан!F37+коз!F37+ком!F37+крар!F37+крч!F37+мар!F37+моргауш!F37+пор!F37+урм!F37+цив!F37+чеб!F37+шем!F37+шум!F37+ядр!F37+ял!F37+янт!F37+гАла!F37+гКан!F37+НЧ!F37+гЧеб!F37+гШум!F37</f>
        <v>0</v>
      </c>
      <c r="G37" s="362">
        <f>алат!G37+алик!G37+бат!G37+вур!G37+ибр!G37+кан!G37+коз!G37+ком!G37+крар!G37+крч!G37+мар!G37+моргауш!G37+пор!G37+урм!G37+цив!G37+чеб!G37+шем!G37+шум!G37+ядр!G37+ял!G37+янт!G37+гАла!G37+гКан!G37+НЧ!G37+гЧеб!G37+гШум!G37</f>
        <v>3535</v>
      </c>
      <c r="H37" s="362">
        <f>алат!H37+алик!H37+бат!H37+вур!H37+ибр!H37+кан!H37+коз!H37+ком!H37+крар!H37+крч!H37+мар!H37+моргауш!H37+пор!H37+урм!H37+цив!H37+чеб!H37+шем!H37+шум!H37+ядр!H37+ял!H37+янт!H37+гАла!H37+гКан!H37+НЧ!H37+гЧеб!H37+гШум!H37</f>
        <v>315</v>
      </c>
      <c r="I37" s="362">
        <f>алат!I37+алик!I37+бат!I37+вур!I37+ибр!I37+кан!I37+коз!I37+ком!I37+крар!I37+крч!I37+мар!I37+моргауш!I37+пор!I37+урм!I37+цив!I37+чеб!I37+шем!I37+шум!I37+ядр!I37+ял!I37+янт!I37+гАла!I37+гКан!I37+НЧ!I37+гЧеб!I37+гШум!I37</f>
        <v>12</v>
      </c>
      <c r="J37" s="362">
        <f>алат!J37+алик!J37+бат!J37+вур!J37+ибр!J37+кан!J37+коз!J37+ком!J37+крар!J37+крч!J37+мар!J37+моргауш!J37+пор!J37+урм!J37+цив!J37+чеб!J37+шем!J37+шум!J37+ядр!J37+ял!J37+янт!J37+гАла!J37+гКан!J37+НЧ!J37+гЧеб!J37+гШум!J37</f>
        <v>4856</v>
      </c>
      <c r="K37" s="362">
        <f>алат!K37+алик!K37+бат!K37+вур!K37+ибр!K37+кан!K37+коз!K37+ком!K37+крар!K37+крч!K37+мар!K37+моргауш!K37+пор!K37+урм!K37+цив!K37+чеб!K37+шем!K37+шум!K37+ядр!K37+ял!K37+янт!K37+гАла!K37+гКан!K37+НЧ!K37+гЧеб!K37+гШум!K37</f>
        <v>42113</v>
      </c>
    </row>
    <row r="38" spans="1:11" ht="53.25" thickBot="1">
      <c r="A38" s="50" t="s">
        <v>39</v>
      </c>
      <c r="B38" s="48">
        <v>111</v>
      </c>
      <c r="C38" s="363">
        <f>алат!C38+алик!C38+бат!C38+вур!C38+ибр!C38+кан!C38+коз!C38+ком!C38+крар!C38+крч!C38+мар!C38+моргауш!C38+пор!C38+урм!C38+цив!C38+чеб!C38+шем!C38+шум!C38+ядр!C38+ял!C38+янт!C38+гАла!C38+гКан!C38+НЧ!C38+гЧеб!C38+гШум!C38</f>
        <v>1310</v>
      </c>
      <c r="D38" s="363">
        <f>алат!D38+алик!D38+бат!D38+вур!D38+ибр!D38+кан!D38+коз!D38+ком!D38+крар!D38+крч!D38+мар!D38+моргауш!D38+пор!D38+урм!D38+цив!D38+чеб!D38+шем!D38+шум!D38+ядр!D38+ял!D38+янт!D38+гАла!D38+гКан!D38+НЧ!D38+гЧеб!D38+гШум!D38</f>
        <v>31</v>
      </c>
      <c r="E38" s="363">
        <f>алат!E38+алик!E38+бат!E38+вур!E38+ибр!E38+кан!E38+коз!E38+ком!E38+крар!E38+крч!E38+мар!E38+моргауш!E38+пор!E38+урм!E38+цив!E38+чеб!E38+шем!E38+шум!E38+ядр!E38+ял!E38+янт!E38+гАла!E38+гКан!E38+НЧ!E38+гЧеб!E38+гШум!E38</f>
        <v>54</v>
      </c>
      <c r="F38" s="363">
        <f>алат!F38+алик!F38+бат!F38+вур!F38+ибр!F38+кан!F38+коз!F38+ком!F38+крар!F38+крч!F38+мар!F38+моргауш!F38+пор!F38+урм!F38+цив!F38+чеб!F38+шем!F38+шум!F38+ядр!F38+ял!F38+янт!F38+гАла!F38+гКан!F38+НЧ!F38+гЧеб!F38+гШум!F38</f>
        <v>0</v>
      </c>
      <c r="G38" s="363">
        <f>алат!G38+алик!G38+бат!G38+вур!G38+ибр!G38+кан!G38+коз!G38+ком!G38+крар!G38+крч!G38+мар!G38+моргауш!G38+пор!G38+урм!G38+цив!G38+чеб!G38+шем!G38+шум!G38+ядр!G38+ял!G38+янт!G38+гАла!G38+гКан!G38+НЧ!G38+гЧеб!G38+гШум!G38</f>
        <v>1041</v>
      </c>
      <c r="H38" s="363">
        <f>алат!H38+алик!H38+бат!H38+вур!H38+ибр!H38+кан!H38+коз!H38+ком!H38+крар!H38+крч!H38+мар!H38+моргауш!H38+пор!H38+урм!H38+цив!H38+чеб!H38+шем!H38+шум!H38+ядр!H38+ял!H38+янт!H38+гАла!H38+гКан!H38+НЧ!H38+гЧеб!H38+гШум!H38</f>
        <v>174</v>
      </c>
      <c r="I38" s="363">
        <f>алат!I38+алик!I38+бат!I38+вур!I38+ибр!I38+кан!I38+коз!I38+ком!I38+крар!I38+крч!I38+мар!I38+моргауш!I38+пор!I38+урм!I38+цив!I38+чеб!I38+шем!I38+шум!I38+ядр!I38+ял!I38+янт!I38+гАла!I38+гКан!I38+НЧ!I38+гЧеб!I38+гШум!I38</f>
        <v>10</v>
      </c>
      <c r="J38" s="363">
        <f>алат!J38+алик!J38+бат!J38+вур!J38+ибр!J38+кан!J38+коз!J38+ком!J38+крар!J38+крч!J38+мар!J38+моргауш!J38+пор!J38+урм!J38+цив!J38+чеб!J38+шем!J38+шум!J38+ядр!J38+ял!J38+янт!J38+гАла!J38+гКан!J38+НЧ!J38+гЧеб!J38+гШум!J38</f>
        <v>0</v>
      </c>
      <c r="K38" s="363">
        <f>алат!K38+алик!K38+бат!K38+вур!K38+ибр!K38+кан!K38+коз!K38+ком!K38+крар!K38+крч!K38+мар!K38+моргауш!K38+пор!K38+урм!K38+цив!K38+чеб!K38+шем!K38+шум!K38+ядр!K38+ял!K38+янт!K38+гАла!K38+гКан!K38+НЧ!K38+гЧеб!K38+гШум!K38</f>
        <v>0</v>
      </c>
    </row>
    <row r="39" spans="1:11" ht="66" thickBot="1">
      <c r="A39" s="219" t="s">
        <v>392</v>
      </c>
      <c r="B39" s="220" t="s">
        <v>393</v>
      </c>
      <c r="C39" s="363">
        <f>алат!C39+алик!C39+бат!C39+вур!C39+ибр!C39+кан!C39+коз!C39+ком!C39+крар!C39+крч!C39+мар!C39+моргауш!C39+пор!C39+урм!C39+цив!C39+чеб!C39+шем!C39+шум!C39+ядр!C39+ял!C39+янт!C39+гАла!C39+гКан!C39+НЧ!C39+гЧеб!C39+гШум!C39</f>
        <v>832</v>
      </c>
      <c r="D39" s="363">
        <f>алат!D39+алик!D39+бат!D39+вур!D39+ибр!D39+кан!D39+коз!D39+ком!D39+крар!D39+крч!D39+мар!D39+моргауш!D39+пор!D39+урм!D39+цив!D39+чеб!D39+шем!D39+шум!D39+ядр!D39+ял!D39+янт!D39+гАла!D39+гКан!D39+НЧ!D39+гЧеб!D39+гШум!D39</f>
        <v>42</v>
      </c>
      <c r="E39" s="363">
        <f>алат!E39+алик!E39+бат!E39+вур!E39+ибр!E39+кан!E39+коз!E39+ком!E39+крар!E39+крч!E39+мар!E39+моргауш!E39+пор!E39+урм!E39+цив!E39+чеб!E39+шем!E39+шум!E39+ядр!E39+ял!E39+янт!E39+гАла!E39+гКан!E39+НЧ!E39+гЧеб!E39+гШум!E39</f>
        <v>43</v>
      </c>
      <c r="F39" s="363">
        <f>алат!F39+алик!F39+бат!F39+вур!F39+ибр!F39+кан!F39+коз!F39+ком!F39+крар!F39+крч!F39+мар!F39+моргауш!F39+пор!F39+урм!F39+цив!F39+чеб!F39+шем!F39+шум!F39+ядр!F39+ял!F39+янт!F39+гАла!F39+гКан!F39+НЧ!F39+гЧеб!F39+гШум!F39</f>
        <v>0</v>
      </c>
      <c r="G39" s="363">
        <f>алат!G39+алик!G39+бат!G39+вур!G39+ибр!G39+кан!G39+коз!G39+ком!G39+крар!G39+крч!G39+мар!G39+моргауш!G39+пор!G39+урм!G39+цив!G39+чеб!G39+шем!G39+шум!G39+ядр!G39+ял!G39+янт!G39+гАла!G39+гКан!G39+НЧ!G39+гЧеб!G39+гШум!G39</f>
        <v>448</v>
      </c>
      <c r="H39" s="363">
        <f>алат!H39+алик!H39+бат!H39+вур!H39+ибр!H39+кан!H39+коз!H39+ком!H39+крар!H39+крч!H39+мар!H39+моргауш!H39+пор!H39+урм!H39+цив!H39+чеб!H39+шем!H39+шум!H39+ядр!H39+ял!H39+янт!H39+гАла!H39+гКан!H39+НЧ!H39+гЧеб!H39+гШум!H39</f>
        <v>158</v>
      </c>
      <c r="I39" s="363">
        <f>алат!I39+алик!I39+бат!I39+вур!I39+ибр!I39+кан!I39+коз!I39+ком!I39+крар!I39+крч!I39+мар!I39+моргауш!I39+пор!I39+урм!I39+цив!I39+чеб!I39+шем!I39+шум!I39+ядр!I39+ял!I39+янт!I39+гАла!I39+гКан!I39+НЧ!I39+гЧеб!I39+гШум!I39</f>
        <v>10</v>
      </c>
      <c r="J39" s="363">
        <f>алат!J39+алик!J39+бат!J39+вур!J39+ибр!J39+кан!J39+коз!J39+ком!J39+крар!J39+крч!J39+мар!J39+моргауш!J39+пор!J39+урм!J39+цив!J39+чеб!J39+шем!J39+шум!J39+ядр!J39+ял!J39+янт!J39+гАла!J39+гКан!J39+НЧ!J39+гЧеб!J39+гШум!J39</f>
        <v>51</v>
      </c>
      <c r="K39" s="363">
        <f>алат!K39+алик!K39+бат!K39+вур!K39+ибр!K39+кан!K39+коз!K39+ком!K39+крар!K39+крч!K39+мар!K39+моргауш!K39+пор!K39+урм!K39+цив!K39+чеб!K39+шем!K39+шум!K39+ядр!K39+ял!K39+янт!K39+гАла!K39+гКан!K39+НЧ!K39+гЧеб!K39+гШум!K39</f>
        <v>80</v>
      </c>
    </row>
    <row r="40" spans="1:11" ht="66" thickBot="1">
      <c r="A40" s="219" t="s">
        <v>394</v>
      </c>
      <c r="B40" s="220" t="s">
        <v>395</v>
      </c>
      <c r="C40" s="363">
        <f>алат!C40+алик!C40+бат!C40+вур!C40+ибр!C40+кан!C40+коз!C40+ком!C40+крар!C40+крч!C40+мар!C40+моргауш!C40+пор!C40+урм!C40+цив!C40+чеб!C40+шем!C40+шум!C40+ядр!C40+ял!C40+янт!C40+гАла!C40+гКан!C40+НЧ!C40+гЧеб!C40+гШум!C40</f>
        <v>962</v>
      </c>
      <c r="D40" s="363">
        <f>алат!D40+алик!D40+бат!D40+вур!D40+ибр!D40+кан!D40+коз!D40+ком!D40+крар!D40+крч!D40+мар!D40+моргауш!D40+пор!D40+урм!D40+цив!D40+чеб!D40+шем!D40+шум!D40+ядр!D40+ял!D40+янт!D40+гАла!D40+гКан!D40+НЧ!D40+гЧеб!D40+гШум!D40</f>
        <v>24</v>
      </c>
      <c r="E40" s="363">
        <f>алат!E40+алик!E40+бат!E40+вур!E40+ибр!E40+кан!E40+коз!E40+ком!E40+крар!E40+крч!E40+мар!E40+моргауш!E40+пор!E40+урм!E40+цив!E40+чеб!E40+шем!E40+шум!E40+ядр!E40+ял!E40+янт!E40+гАла!E40+гКан!E40+НЧ!E40+гЧеб!E40+гШум!E40</f>
        <v>53</v>
      </c>
      <c r="F40" s="363">
        <f>алат!F40+алик!F40+бат!F40+вур!F40+ибр!F40+кан!F40+коз!F40+ком!F40+крар!F40+крч!F40+мар!F40+моргауш!F40+пор!F40+урм!F40+цив!F40+чеб!F40+шем!F40+шум!F40+ядр!F40+ял!F40+янт!F40+гАла!F40+гКан!F40+НЧ!F40+гЧеб!F40+гШум!F40</f>
        <v>0</v>
      </c>
      <c r="G40" s="363">
        <f>алат!G40+алик!G40+бат!G40+вур!G40+ибр!G40+кан!G40+коз!G40+ком!G40+крар!G40+крч!G40+мар!G40+моргауш!G40+пор!G40+урм!G40+цив!G40+чеб!G40+шем!G40+шум!G40+ядр!G40+ял!G40+янт!G40+гАла!G40+гКан!G40+НЧ!G40+гЧеб!G40+гШум!G40</f>
        <v>789</v>
      </c>
      <c r="H40" s="363">
        <f>алат!H40+алик!H40+бат!H40+вур!H40+ибр!H40+кан!H40+коз!H40+ком!H40+крар!H40+крч!H40+мар!H40+моргауш!H40+пор!H40+урм!H40+цив!H40+чеб!H40+шем!H40+шум!H40+ядр!H40+ял!H40+янт!H40+гАла!H40+гКан!H40+НЧ!H40+гЧеб!H40+гШум!H40</f>
        <v>88</v>
      </c>
      <c r="I40" s="363">
        <f>алат!I40+алик!I40+бат!I40+вур!I40+ибр!I40+кан!I40+коз!I40+ком!I40+крар!I40+крч!I40+мар!I40+моргауш!I40+пор!I40+урм!I40+цив!I40+чеб!I40+шем!I40+шум!I40+ядр!I40+ял!I40+янт!I40+гАла!I40+гКан!I40+НЧ!I40+гЧеб!I40+гШум!I40</f>
        <v>9</v>
      </c>
      <c r="J40" s="363">
        <f>алат!J40+алик!J40+бат!J40+вур!J40+ибр!J40+кан!J40+коз!J40+ком!J40+крар!J40+крч!J40+мар!J40+моргауш!J40+пор!J40+урм!J40+цив!J40+чеб!J40+шем!J40+шум!J40+ядр!J40+ял!J40+янт!J40+гАла!J40+гКан!J40+НЧ!J40+гЧеб!J40+гШум!J40</f>
        <v>0</v>
      </c>
      <c r="K40" s="363">
        <f>алат!K40+алик!K40+бат!K40+вур!K40+ибр!K40+кан!K40+коз!K40+ком!K40+крар!K40+крч!K40+мар!K40+моргауш!K40+пор!K40+урм!K40+цив!K40+чеб!K40+шем!K40+шум!K40+ядр!K40+ял!K40+янт!K40+гАла!K40+гКан!K40+НЧ!K40+гЧеб!K40+гШум!K40</f>
        <v>0</v>
      </c>
    </row>
    <row r="41" spans="1:11" ht="39.75" thickBot="1">
      <c r="A41" s="50" t="s">
        <v>40</v>
      </c>
      <c r="B41" s="48">
        <v>112</v>
      </c>
      <c r="C41" s="363">
        <f>алат!C41+алик!C41+бат!C41+вур!C41+ибр!C41+кан!C41+коз!C41+ком!C41+крар!C41+крч!C41+мар!C41+моргауш!C41+пор!C41+урм!C41+цив!C41+чеб!C41+шем!C41+шум!C41+ядр!C41+ял!C41+янт!C41+гАла!C41+гКан!C41+НЧ!C41+гЧеб!C41+гШум!C41</f>
        <v>2187</v>
      </c>
      <c r="D41" s="363">
        <f>алат!D41+алик!D41+бат!D41+вур!D41+ибр!D41+кан!D41+коз!D41+ком!D41+крар!D41+крч!D41+мар!D41+моргауш!D41+пор!D41+урм!D41+цив!D41+чеб!D41+шем!D41+шум!D41+ядр!D41+ял!D41+янт!D41+гАла!D41+гКан!D41+НЧ!D41+гЧеб!D41+гШум!D41</f>
        <v>41</v>
      </c>
      <c r="E41" s="363">
        <f>алат!E41+алик!E41+бат!E41+вур!E41+ибр!E41+кан!E41+коз!E41+ком!E41+крар!E41+крч!E41+мар!E41+моргауш!E41+пор!E41+урм!E41+цив!E41+чеб!E41+шем!E41+шум!E41+ядр!E41+ял!E41+янт!E41+гАла!E41+гКан!E41+НЧ!E41+гЧеб!E41+гШум!E41</f>
        <v>52</v>
      </c>
      <c r="F41" s="363">
        <f>алат!F41+алик!F41+бат!F41+вур!F41+ибр!F41+кан!F41+коз!F41+ком!F41+крар!F41+крч!F41+мар!F41+моргауш!F41+пор!F41+урм!F41+цив!F41+чеб!F41+шем!F41+шум!F41+ядр!F41+ял!F41+янт!F41+гАла!F41+гКан!F41+НЧ!F41+гЧеб!F41+гШум!F41</f>
        <v>0</v>
      </c>
      <c r="G41" s="363">
        <f>алат!G41+алик!G41+бат!G41+вур!G41+ибр!G41+кан!G41+коз!G41+ком!G41+крар!G41+крч!G41+мар!G41+моргауш!G41+пор!G41+урм!G41+цив!G41+чеб!G41+шем!G41+шум!G41+ядр!G41+ял!G41+янт!G41+гАла!G41+гКан!G41+НЧ!G41+гЧеб!G41+гШум!G41</f>
        <v>2094</v>
      </c>
      <c r="H41" s="363">
        <f>алат!H41+алик!H41+бат!H41+вур!H41+ибр!H41+кан!H41+коз!H41+ком!H41+крар!H41+крч!H41+мар!H41+моргауш!H41+пор!H41+урм!H41+цив!H41+чеб!H41+шем!H41+шум!H41+ядр!H41+ял!H41+янт!H41+гАла!H41+гКан!H41+НЧ!H41+гЧеб!H41+гШум!H41</f>
        <v>0</v>
      </c>
      <c r="I41" s="363">
        <f>алат!I41+алик!I41+бат!I41+вур!I41+ибр!I41+кан!I41+коз!I41+ком!I41+крар!I41+крч!I41+мар!I41+моргауш!I41+пор!I41+урм!I41+цив!I41+чеб!I41+шем!I41+шум!I41+ядр!I41+ял!I41+янт!I41+гАла!I41+гКан!I41+НЧ!I41+гЧеб!I41+гШум!I41</f>
        <v>0</v>
      </c>
      <c r="J41" s="363">
        <f>алат!J41+алик!J41+бат!J41+вур!J41+ибр!J41+кан!J41+коз!J41+ком!J41+крар!J41+крч!J41+мар!J41+моргауш!J41+пор!J41+урм!J41+цив!J41+чеб!J41+шем!J41+шум!J41+ядр!J41+ял!J41+янт!J41+гАла!J41+гКан!J41+НЧ!J41+гЧеб!J41+гШум!J41</f>
        <v>0</v>
      </c>
      <c r="K41" s="363">
        <f>алат!K41+алик!K41+бат!K41+вур!K41+ибр!K41+кан!K41+коз!K41+ком!K41+крар!K41+крч!K41+мар!K41+моргауш!K41+пор!K41+урм!K41+цив!K41+чеб!K41+шем!K41+шум!K41+ядр!K41+ял!K41+янт!K41+гАла!K41+гКан!K41+НЧ!K41+гЧеб!K41+гШум!K41</f>
        <v>0</v>
      </c>
    </row>
    <row r="42" spans="1:11" ht="39.75" thickBot="1">
      <c r="A42" s="50" t="s">
        <v>41</v>
      </c>
      <c r="B42" s="48">
        <v>113</v>
      </c>
      <c r="C42" s="363">
        <f>алат!C42+алик!C42+бат!C42+вур!C42+ибр!C42+кан!C42+коз!C42+ком!C42+крар!C42+крч!C42+мар!C42+моргауш!C42+пор!C42+урм!C42+цив!C42+чеб!C42+шем!C42+шум!C42+ядр!C42+ял!C42+янт!C42+гАла!C42+гКан!C42+НЧ!C42+гЧеб!C42+гШум!C42</f>
        <v>664</v>
      </c>
      <c r="D42" s="363">
        <f>алат!D42+алик!D42+бат!D42+вур!D42+ибр!D42+кан!D42+коз!D42+ком!D42+крар!D42+крч!D42+мар!D42+моргауш!D42+пор!D42+урм!D42+цив!D42+чеб!D42+шем!D42+шум!D42+ядр!D42+ял!D42+янт!D42+гАла!D42+гКан!D42+НЧ!D42+гЧеб!D42+гШум!D42</f>
        <v>24</v>
      </c>
      <c r="E42" s="363">
        <f>алат!E42+алик!E42+бат!E42+вур!E42+ибр!E42+кан!E42+коз!E42+ком!E42+крар!E42+крч!E42+мар!E42+моргауш!E42+пор!E42+урм!E42+цив!E42+чеб!E42+шем!E42+шум!E42+ядр!E42+ял!E42+янт!E42+гАла!E42+гКан!E42+НЧ!E42+гЧеб!E42+гШум!E42</f>
        <v>41</v>
      </c>
      <c r="F42" s="363">
        <f>алат!F42+алик!F42+бат!F42+вур!F42+ибр!F42+кан!F42+коз!F42+ком!F42+крар!F42+крч!F42+мар!F42+моргауш!F42+пор!F42+урм!F42+цив!F42+чеб!F42+шем!F42+шум!F42+ядр!F42+ял!F42+янт!F42+гАла!F42+гКан!F42+НЧ!F42+гЧеб!F42+гШум!F42</f>
        <v>0</v>
      </c>
      <c r="G42" s="363">
        <f>алат!G42+алик!G42+бат!G42+вур!G42+ибр!G42+кан!G42+коз!G42+ком!G42+крар!G42+крч!G42+мар!G42+моргауш!G42+пор!G42+урм!G42+цив!G42+чеб!G42+шем!G42+шум!G42+ядр!G42+ял!G42+янт!G42+гАла!G42+гКан!G42+НЧ!G42+гЧеб!G42+гШум!G42</f>
        <v>599</v>
      </c>
      <c r="H42" s="363">
        <f>алат!H42+алик!H42+бат!H42+вур!H42+ибр!H42+кан!H42+коз!H42+ком!H42+крар!H42+крч!H42+мар!H42+моргауш!H42+пор!H42+урм!H42+цив!H42+чеб!H42+шем!H42+шум!H42+ядр!H42+ял!H42+янт!H42+гАла!H42+гКан!H42+НЧ!H42+гЧеб!H42+гШум!H42</f>
        <v>0</v>
      </c>
      <c r="I42" s="363">
        <f>алат!I42+алик!I42+бат!I42+вур!I42+ибр!I42+кан!I42+коз!I42+ком!I42+крар!I42+крч!I42+мар!I42+моргауш!I42+пор!I42+урм!I42+цив!I42+чеб!I42+шем!I42+шум!I42+ядр!I42+ял!I42+янт!I42+гАла!I42+гКан!I42+НЧ!I42+гЧеб!I42+гШум!I42</f>
        <v>0</v>
      </c>
      <c r="J42" s="363">
        <f>алат!J42+алик!J42+бат!J42+вур!J42+ибр!J42+кан!J42+коз!J42+ком!J42+крар!J42+крч!J42+мар!J42+моргауш!J42+пор!J42+урм!J42+цив!J42+чеб!J42+шем!J42+шум!J42+ядр!J42+ял!J42+янт!J42+гАла!J42+гКан!J42+НЧ!J42+гЧеб!J42+гШум!J42</f>
        <v>0</v>
      </c>
      <c r="K42" s="363">
        <f>алат!K42+алик!K42+бат!K42+вур!K42+ибр!K42+кан!K42+коз!K42+ком!K42+крар!K42+крч!K42+мар!K42+моргауш!K42+пор!K42+урм!K42+цив!K42+чеб!K42+шем!K42+шум!K42+ядр!K42+ял!K42+янт!K42+гАла!K42+гКан!K42+НЧ!K42+гЧеб!K42+гШум!K42</f>
        <v>0</v>
      </c>
    </row>
    <row r="43" spans="1:11" ht="39.75" thickBot="1">
      <c r="A43" s="50" t="s">
        <v>42</v>
      </c>
      <c r="B43" s="48">
        <v>114</v>
      </c>
      <c r="C43" s="363">
        <f>алат!C43+алик!C43+бат!C43+вур!C43+ибр!C43+кан!C43+коз!C43+ком!C43+крар!C43+крч!C43+мар!C43+моргауш!C43+пор!C43+урм!C43+цив!C43+чеб!C43+шем!C43+шум!C43+ядр!C43+ял!C43+янт!C43+гАла!C43+гКан!C43+НЧ!C43+гЧеб!C43+гШум!C43</f>
        <v>50964</v>
      </c>
      <c r="D43" s="363">
        <f>алат!D43+алик!D43+бат!D43+вур!D43+ибр!D43+кан!D43+коз!D43+ком!D43+крар!D43+крч!D43+мар!D43+моргауш!D43+пор!D43+урм!D43+цив!D43+чеб!D43+шем!D43+шум!D43+ядр!D43+ял!D43+янт!D43+гАла!D43+гКан!D43+НЧ!D43+гЧеб!D43+гШум!D43</f>
        <v>68</v>
      </c>
      <c r="E43" s="363">
        <f>алат!E43+алик!E43+бат!E43+вур!E43+ибр!E43+кан!E43+коз!E43+ком!E43+крар!E43+крч!E43+мар!E43+моргауш!E43+пор!E43+урм!E43+цив!E43+чеб!E43+шем!E43+шум!E43+ядр!E43+ял!E43+янт!E43+гАла!E43+гКан!E43+НЧ!E43+гЧеб!E43+гШум!E43</f>
        <v>65</v>
      </c>
      <c r="F43" s="363">
        <f>алат!F43+алик!F43+бат!F43+вур!F43+ибр!F43+кан!F43+коз!F43+ком!F43+крар!F43+крч!F43+мар!F43+моргауш!F43+пор!F43+урм!F43+цив!F43+чеб!F43+шем!F43+шум!F43+ядр!F43+ял!F43+янт!F43+гАла!F43+гКан!F43+НЧ!F43+гЧеб!F43+гШум!F43</f>
        <v>0</v>
      </c>
      <c r="G43" s="363">
        <f>алат!G43+алик!G43+бат!G43+вур!G43+ибр!G43+кан!G43+коз!G43+ком!G43+крар!G43+крч!G43+мар!G43+моргауш!G43+пор!G43+урм!G43+цив!G43+чеб!G43+шем!G43+шум!G43+ядр!G43+ял!G43+янт!G43+гАла!G43+гКан!G43+НЧ!G43+гЧеб!G43+гШум!G43</f>
        <v>3535</v>
      </c>
      <c r="H43" s="363">
        <f>алат!H43+алик!H43+бат!H43+вур!H43+ибр!H43+кан!H43+коз!H43+ком!H43+крар!H43+крч!H43+мар!H43+моргауш!H43+пор!H43+урм!H43+цив!H43+чеб!H43+шем!H43+шум!H43+ядр!H43+ял!H43+янт!H43+гАла!H43+гКан!H43+НЧ!H43+гЧеб!H43+гШум!H43</f>
        <v>315</v>
      </c>
      <c r="I43" s="363">
        <f>алат!I43+алик!I43+бат!I43+вур!I43+ибр!I43+кан!I43+коз!I43+ком!I43+крар!I43+крч!I43+мар!I43+моргауш!I43+пор!I43+урм!I43+цив!I43+чеб!I43+шем!I43+шум!I43+ядр!I43+ял!I43+янт!I43+гАла!I43+гКан!I43+НЧ!I43+гЧеб!I43+гШум!I43</f>
        <v>12</v>
      </c>
      <c r="J43" s="363">
        <f>алат!J43+алик!J43+бат!J43+вур!J43+ибр!J43+кан!J43+коз!J43+ком!J43+крар!J43+крч!J43+мар!J43+моргауш!J43+пор!J43+урм!J43+цив!J43+чеб!J43+шем!J43+шум!J43+ядр!J43+ял!J43+янт!J43+гАла!J43+гКан!J43+НЧ!J43+гЧеб!J43+гШум!J43</f>
        <v>4856</v>
      </c>
      <c r="K43" s="363">
        <f>алат!K43+алик!K43+бат!K43+вур!K43+ибр!K43+кан!K43+коз!K43+ком!K43+крар!K43+крч!K43+мар!K43+моргауш!K43+пор!K43+урм!K43+цив!K43+чеб!K43+шем!K43+шум!K43+ядр!K43+ял!K43+янт!K43+гАла!K43+гКан!K43+НЧ!K43+гЧеб!K43+гШум!K43</f>
        <v>42113</v>
      </c>
    </row>
    <row r="44" spans="1:11" ht="15" thickBot="1">
      <c r="A44" s="51" t="s">
        <v>43</v>
      </c>
      <c r="B44" s="502">
        <v>115</v>
      </c>
      <c r="C44" s="363">
        <f>алат!C44+алик!C44+бат!C44+вур!C44+ибр!C44+кан!C44+коз!C44+ком!C44+крар!C44+крч!C44+мар!C44+моргауш!C44+пор!C44+урм!C44+цив!C44+чеб!C44+шем!C44+шум!C44+ядр!C44+ял!C44+янт!C44+гАла!C44+гКан!C44+НЧ!C44+гЧеб!C44+гШум!C44</f>
        <v>0</v>
      </c>
      <c r="D44" s="363">
        <f>алат!D44+алик!D44+бат!D44+вур!D44+ибр!D44+кан!D44+коз!D44+ком!D44+крар!D44+крч!D44+мар!D44+моргауш!D44+пор!D44+урм!D44+цив!D44+чеб!D44+шем!D44+шум!D44+ядр!D44+ял!D44+янт!D44+гАла!D44+гКан!D44+НЧ!D44+гЧеб!D44+гШум!D44</f>
        <v>0</v>
      </c>
      <c r="E44" s="363">
        <f>алат!E44+алик!E44+бат!E44+вур!E44+ибр!E44+кан!E44+коз!E44+ком!E44+крар!E44+крч!E44+мар!E44+моргауш!E44+пор!E44+урм!E44+цив!E44+чеб!E44+шем!E44+шум!E44+ядр!E44+ял!E44+янт!E44+гАла!E44+гКан!E44+НЧ!E44+гЧеб!E44+гШум!E44</f>
        <v>0</v>
      </c>
      <c r="F44" s="363">
        <f>алат!F44+алик!F44+бат!F44+вур!F44+ибр!F44+кан!F44+коз!F44+ком!F44+крар!F44+крч!F44+мар!F44+моргауш!F44+пор!F44+урм!F44+цив!F44+чеб!F44+шем!F44+шум!F44+ядр!F44+ял!F44+янт!F44+гАла!F44+гКан!F44+НЧ!F44+гЧеб!F44+гШум!F44</f>
        <v>0</v>
      </c>
      <c r="G44" s="363">
        <f>алат!G44+алик!G44+бат!G44+вур!G44+ибр!G44+кан!G44+коз!G44+ком!G44+крар!G44+крч!G44+мар!G44+моргауш!G44+пор!G44+урм!G44+цив!G44+чеб!G44+шем!G44+шум!G44+ядр!G44+ял!G44+янт!G44+гАла!G44+гКан!G44+НЧ!G44+гЧеб!G44+гШум!G44</f>
        <v>0</v>
      </c>
      <c r="H44" s="363">
        <f>алат!H44+алик!H44+бат!H44+вур!H44+ибр!H44+кан!H44+коз!H44+ком!H44+крар!H44+крч!H44+мар!H44+моргауш!H44+пор!H44+урм!H44+цив!H44+чеб!H44+шем!H44+шум!H44+ядр!H44+ял!H44+янт!H44+гАла!H44+гКан!H44+НЧ!H44+гЧеб!H44+гШум!H44</f>
        <v>0</v>
      </c>
      <c r="I44" s="363">
        <f>алат!I44+алик!I44+бат!I44+вур!I44+ибр!I44+кан!I44+коз!I44+ком!I44+крар!I44+крч!I44+мар!I44+моргауш!I44+пор!I44+урм!I44+цив!I44+чеб!I44+шем!I44+шум!I44+ядр!I44+ял!I44+янт!I44+гАла!I44+гКан!I44+НЧ!I44+гЧеб!I44+гШум!I44</f>
        <v>0</v>
      </c>
      <c r="J44" s="363">
        <f>алат!J44+алик!J44+бат!J44+вур!J44+ибр!J44+кан!J44+коз!J44+ком!J44+крар!J44+крч!J44+мар!J44+моргауш!J44+пор!J44+урм!J44+цив!J44+чеб!J44+шем!J44+шум!J44+ядр!J44+ял!J44+янт!J44+гАла!J44+гКан!J44+НЧ!J44+гЧеб!J44+гШум!J44</f>
        <v>0</v>
      </c>
      <c r="K44" s="363">
        <f>алат!K44+алик!K44+бат!K44+вур!K44+ибр!K44+кан!K44+коз!K44+ком!K44+крар!K44+крч!K44+мар!K44+моргауш!K44+пор!K44+урм!K44+цив!K44+чеб!K44+шем!K44+шум!K44+ядр!K44+ял!K44+янт!K44+гАла!K44+гКан!K44+НЧ!K44+гЧеб!K44+гШум!K44</f>
        <v>0</v>
      </c>
    </row>
    <row r="45" spans="1:11" ht="15" thickBot="1">
      <c r="A45" s="52" t="s">
        <v>44</v>
      </c>
      <c r="B45" s="503"/>
      <c r="C45" s="363">
        <f>алат!C45+алик!C45+бат!C45+вур!C45+ибр!C45+кан!C45+коз!C45+ком!C45+крар!C45+крч!C45+мар!C45+моргауш!C45+пор!C45+урм!C45+цив!C45+чеб!C45+шем!C45+шум!C45+ядр!C45+ял!C45+янт!C45+гАла!C45+гКан!C45+НЧ!C45+гЧеб!C45+гШум!C45</f>
        <v>0</v>
      </c>
      <c r="D45" s="363">
        <f>алат!D45+алик!D45+бат!D45+вур!D45+ибр!D45+кан!D45+коз!D45+ком!D45+крар!D45+крч!D45+мар!D45+моргауш!D45+пор!D45+урм!D45+цив!D45+чеб!D45+шем!D45+шум!D45+ядр!D45+ял!D45+янт!D45+гАла!D45+гКан!D45+НЧ!D45+гЧеб!D45+гШум!D45</f>
        <v>0</v>
      </c>
      <c r="E45" s="363">
        <f>алат!E45+алик!E45+бат!E45+вур!E45+ибр!E45+кан!E45+коз!E45+ком!E45+крар!E45+крч!E45+мар!E45+моргауш!E45+пор!E45+урм!E45+цив!E45+чеб!E45+шем!E45+шум!E45+ядр!E45+ял!E45+янт!E45+гАла!E45+гКан!E45+НЧ!E45+гЧеб!E45+гШум!E45</f>
        <v>0</v>
      </c>
      <c r="F45" s="363">
        <f>алат!F45+алик!F45+бат!F45+вур!F45+ибр!F45+кан!F45+коз!F45+ком!F45+крар!F45+крч!F45+мар!F45+моргауш!F45+пор!F45+урм!F45+цив!F45+чеб!F45+шем!F45+шум!F45+ядр!F45+ял!F45+янт!F45+гАла!F45+гКан!F45+НЧ!F45+гЧеб!F45+гШум!F45</f>
        <v>0</v>
      </c>
      <c r="G45" s="363">
        <f>алат!G45+алик!G45+бат!G45+вур!G45+ибр!G45+кан!G45+коз!G45+ком!G45+крар!G45+крч!G45+мар!G45+моргауш!G45+пор!G45+урм!G45+цив!G45+чеб!G45+шем!G45+шум!G45+ядр!G45+ял!G45+янт!G45+гАла!G45+гКан!G45+НЧ!G45+гЧеб!G45+гШум!G45</f>
        <v>0</v>
      </c>
      <c r="H45" s="363">
        <f>алат!H45+алик!H45+бат!H45+вур!H45+ибр!H45+кан!H45+коз!H45+ком!H45+крар!H45+крч!H45+мар!H45+моргауш!H45+пор!H45+урм!H45+цив!H45+чеб!H45+шем!H45+шум!H45+ядр!H45+ял!H45+янт!H45+гАла!H45+гКан!H45+НЧ!H45+гЧеб!H45+гШум!H45</f>
        <v>0</v>
      </c>
      <c r="I45" s="363">
        <f>алат!I45+алик!I45+бат!I45+вур!I45+ибр!I45+кан!I45+коз!I45+ком!I45+крар!I45+крч!I45+мар!I45+моргауш!I45+пор!I45+урм!I45+цив!I45+чеб!I45+шем!I45+шум!I45+ядр!I45+ял!I45+янт!I45+гАла!I45+гКан!I45+НЧ!I45+гЧеб!I45+гШум!I45</f>
        <v>0</v>
      </c>
      <c r="J45" s="363">
        <f>алат!J45+алик!J45+бат!J45+вур!J45+ибр!J45+кан!J45+коз!J45+ком!J45+крар!J45+крч!J45+мар!J45+моргауш!J45+пор!J45+урм!J45+цив!J45+чеб!J45+шем!J45+шум!J45+ядр!J45+ял!J45+янт!J45+гАла!J45+гКан!J45+НЧ!J45+гЧеб!J45+гШум!J45</f>
        <v>0</v>
      </c>
      <c r="K45" s="363">
        <f>алат!K45+алик!K45+бат!K45+вур!K45+ибр!K45+кан!K45+коз!K45+ком!K45+крар!K45+крч!K45+мар!K45+моргауш!K45+пор!K45+урм!K45+цив!K45+чеб!K45+шем!K45+шум!K45+ядр!K45+ял!K45+янт!K45+гАла!K45+гКан!K45+НЧ!K45+гЧеб!K45+гШум!K45</f>
        <v>0</v>
      </c>
    </row>
    <row r="46" spans="1:11" ht="15" thickBot="1">
      <c r="A46" s="50" t="s">
        <v>45</v>
      </c>
      <c r="B46" s="48">
        <v>116</v>
      </c>
      <c r="C46" s="363">
        <f>алат!C46+алик!C46+бат!C46+вур!C46+ибр!C46+кан!C46+коз!C46+ком!C46+крар!C46+крч!C46+мар!C46+моргауш!C46+пор!C46+урм!C46+цив!C46+чеб!C46+шем!C46+шум!C46+ядр!C46+ял!C46+янт!C46+гАла!C46+гКан!C47+НЧ!C46+гЧеб!C46+гШум!C46</f>
        <v>8</v>
      </c>
      <c r="D46" s="363">
        <f>алат!D46+алик!D46+бат!D46+вур!D46+ибр!D46+кан!D46+коз!D46+ком!D46+крар!D46+крч!D46+мар!D46+моргауш!D46+пор!D46+урм!D46+цив!D46+чеб!D46+шем!D46+шум!D46+ядр!D46+ял!D46+янт!D46+гАла!D46+гКан!D47+НЧ!D46+гЧеб!D46+гШум!D46</f>
        <v>0</v>
      </c>
      <c r="E46" s="363">
        <f>алат!E46+алик!E46+бат!E46+вур!E46+ибр!E46+кан!E46+коз!E46+ком!E46+крар!E46+крч!E46+мар!E46+моргауш!E46+пор!E46+урм!E46+цив!E46+чеб!E46+шем!E46+шум!E46+ядр!E46+ял!E46+янт!E46+гАла!E46+гКан!E47+НЧ!E46+гЧеб!E46+гШум!E46</f>
        <v>0</v>
      </c>
      <c r="F46" s="363">
        <f>алат!F46+алик!F46+бат!F46+вур!F46+ибр!F46+кан!F46+коз!F46+ком!F46+крар!F46+крч!F46+мар!F46+моргауш!F46+пор!F46+урм!F46+цив!F46+чеб!F46+шем!F46+шум!F46+ядр!F46+ял!F46+янт!F46+гАла!F46+гКан!F47+НЧ!F46+гЧеб!F46+гШум!F46</f>
        <v>0</v>
      </c>
      <c r="G46" s="363">
        <f>алат!G46+алик!G46+бат!G46+вур!G46+ибр!G46+кан!G46+коз!G46+ком!G46+крар!G46+крч!G46+мар!G46+моргауш!G46+пор!G46+урм!G46+цив!G46+чеб!G46+шем!G46+шум!G46+ядр!G46+ял!G46+янт!G46+гАла!G46+гКан!G47+НЧ!G46+гЧеб!G46+гШум!G46</f>
        <v>3</v>
      </c>
      <c r="H46" s="363">
        <f>алат!H46+алик!H46+бат!H46+вур!H46+ибр!H46+кан!H46+коз!H46+ком!H46+крар!H46+крч!H46+мар!H46+моргауш!H46+пор!H46+урм!H46+цив!H46+чеб!H46+шем!H46+шум!H46+ядр!H46+ял!H46+янт!H46+гАла!H46+гКан!H47+НЧ!H46+гЧеб!H46+гШум!H46</f>
        <v>1</v>
      </c>
      <c r="I46" s="363">
        <f>алат!I46+алик!I46+бат!I46+вур!I46+ибр!I46+кан!I46+коз!I46+ком!I46+крар!I46+крч!I46+мар!I46+моргауш!I46+пор!I46+урм!I46+цив!I46+чеб!I46+шем!I46+шум!I46+ядр!I46+ял!I46+янт!I46+гАла!I46+гКан!I47+НЧ!I46+гЧеб!I46+гШум!I46</f>
        <v>0</v>
      </c>
      <c r="J46" s="363">
        <f>алат!J46+алик!J46+бат!J46+вур!J46+ибр!J46+кан!J46+коз!J46+ком!J46+крар!J46+крч!J46+мар!J46+моргауш!J46+пор!J46+урм!J46+цив!J46+чеб!J46+шем!J46+шум!J46+ядр!J46+ял!J46+янт!J46+гАла!J46+гКан!J47+НЧ!J46+гЧеб!J46+гШум!J46</f>
        <v>4</v>
      </c>
      <c r="K46" s="363">
        <f>алат!K46+алик!K46+бат!K46+вур!K46+ибр!K46+кан!K46+коз!K46+ком!K46+крар!K46+крч!K46+мар!K46+моргауш!K46+пор!K46+урм!K46+цив!K46+чеб!K46+шем!K46+шум!K46+ядр!K46+ял!K46+янт!K46+гАла!K46+гКан!K47+НЧ!K46+гЧеб!K46+гШум!K46</f>
        <v>0</v>
      </c>
    </row>
    <row r="47" spans="1:11" ht="15" thickBot="1">
      <c r="A47" s="50" t="s">
        <v>46</v>
      </c>
      <c r="B47" s="48">
        <v>121</v>
      </c>
      <c r="C47" s="363">
        <f>алат!C47+алик!C47+бат!C47+вур!C47+ибр!C47+кан!C47+коз!C47+ком!C47+крар!C47+крч!C47+мар!C47+моргауш!C47+пор!C47+урм!C47+цив!C47+чеб!C47+шем!C47+шум!C47+ядр!C47+ял!C47+янт!C47+гАла!C47+гКан!C48+НЧ!C47+гЧеб!C47+гШум!C47</f>
        <v>191</v>
      </c>
      <c r="D47" s="363">
        <f>алат!D47+алик!D47+бат!D47+вур!D47+ибр!D47+кан!D47+коз!D47+ком!D47+крар!D47+крч!D47+мар!D47+моргауш!D47+пор!D47+урм!D47+цив!D47+чеб!D47+шем!D47+шум!D47+ядр!D47+ял!D47+янт!D47+гАла!D47+гКан!D48+НЧ!D47+гЧеб!D47+гШум!D47</f>
        <v>7</v>
      </c>
      <c r="E47" s="363">
        <f>алат!E47+алик!E47+бат!E47+вур!E47+ибр!E47+кан!E47+коз!E47+ком!E47+крар!E47+крч!E47+мар!E47+моргауш!E47+пор!E47+урм!E47+цив!E47+чеб!E47+шем!E47+шум!E47+ядр!E47+ял!E47+янт!E47+гАла!E47+гКан!E48+НЧ!E47+гЧеб!E47+гШум!E47</f>
        <v>0</v>
      </c>
      <c r="F47" s="363">
        <f>алат!F47+алик!F47+бат!F47+вур!F47+ибр!F47+кан!F47+коз!F47+ком!F47+крар!F47+крч!F47+мар!F47+моргауш!F47+пор!F47+урм!F47+цив!F47+чеб!F47+шем!F47+шум!F47+ядр!F47+ял!F47+янт!F47+гАла!F47+гКан!F48+НЧ!F47+гЧеб!F47+гШум!F47</f>
        <v>0</v>
      </c>
      <c r="G47" s="363">
        <f>алат!G47+алик!G47+бат!G47+вур!G47+ибр!G47+кан!G47+коз!G47+ком!G47+крар!G47+крч!G47+мар!G47+моргауш!G47+пор!G47+урм!G47+цив!G47+чеб!G47+шем!G47+шум!G47+ядр!G47+ял!G47+янт!G47+гАла!G47+гКан!G48+НЧ!G47+гЧеб!G47+гШум!G47</f>
        <v>112</v>
      </c>
      <c r="H47" s="363">
        <f>алат!H47+алик!H47+бат!H47+вур!H47+ибр!H47+кан!H47+коз!H47+ком!H47+крар!H47+крч!H47+мар!H47+моргауш!H47+пор!H47+урм!H47+цив!H47+чеб!H47+шем!H47+шум!H47+ядр!H47+ял!H47+янт!H47+гАла!H47+гКан!H48+НЧ!H47+гЧеб!H47+гШум!H47</f>
        <v>6</v>
      </c>
      <c r="I47" s="363">
        <f>алат!I47+алик!I47+бат!I47+вур!I47+ибр!I47+кан!I47+коз!I47+ком!I47+крар!I47+крч!I47+мар!I47+моргауш!I47+пор!I47+урм!I47+цив!I47+чеб!I47+шем!I47+шум!I47+ядр!I47+ял!I47+янт!I47+гАла!I47+гКан!I48+НЧ!I47+гЧеб!I47+гШум!I47</f>
        <v>0</v>
      </c>
      <c r="J47" s="363">
        <f>алат!J47+алик!J47+бат!J47+вур!J47+ибр!J47+кан!J47+коз!J47+ком!J47+крар!J47+крч!J47+мар!J47+моргауш!J47+пор!J47+урм!J47+цив!J47+чеб!J47+шем!J47+шум!J47+ядр!J47+ял!J47+янт!J47+гАла!J47+гКан!J48+НЧ!J47+гЧеб!J47+гШум!J47</f>
        <v>55</v>
      </c>
      <c r="K47" s="363">
        <f>алат!K47+алик!K47+бат!K47+вур!K47+ибр!K47+кан!K47+коз!K47+ком!K47+крар!K47+крч!K47+мар!K47+моргауш!K47+пор!K47+урм!K47+цив!K47+чеб!K47+шем!K47+шум!K47+ядр!K47+ял!K47+янт!K47+гАла!K47+гКан!K48+НЧ!K47+гЧеб!K47+гШум!K47</f>
        <v>11</v>
      </c>
    </row>
    <row r="48" spans="1:11" ht="15" thickBot="1">
      <c r="A48" s="50" t="s">
        <v>47</v>
      </c>
      <c r="B48" s="48">
        <v>122</v>
      </c>
      <c r="C48" s="363">
        <f>алат!C48+алик!C48+бат!C48+вур!C48+ибр!C48+кан!C48+коз!C48+ком!C48+крар!C48+крч!C48+мар!C48+моргауш!C48+пор!C48+урм!C48+цив!C48+чеб!C48+шем!C48+шум!C48+ядр!C48+ял!C48+янт!C48+гАла!C48+гКан!C49+НЧ!C48+гЧеб!C48+гШум!C48</f>
        <v>115</v>
      </c>
      <c r="D48" s="363">
        <f>алат!D48+алик!D48+бат!D48+вур!D48+ибр!D48+кан!D48+коз!D48+ком!D48+крар!D48+крч!D48+мар!D48+моргауш!D48+пор!D48+урм!D48+цив!D48+чеб!D48+шем!D48+шум!D48+ядр!D48+ял!D48+янт!D48+гАла!D48+гКан!D49+НЧ!D48+гЧеб!D48+гШум!D48</f>
        <v>2</v>
      </c>
      <c r="E48" s="363">
        <f>алат!E48+алик!E48+бат!E48+вур!E48+ибр!E48+кан!E48+коз!E48+ком!E48+крар!E48+крч!E48+мар!E48+моргауш!E48+пор!E48+урм!E48+цив!E48+чеб!E48+шем!E48+шум!E48+ядр!E48+ял!E48+янт!E48+гАла!E48+гКан!E49+НЧ!E48+гЧеб!E48+гШум!E48</f>
        <v>0</v>
      </c>
      <c r="F48" s="363">
        <f>алат!F48+алик!F48+бат!F48+вур!F48+ибр!F48+кан!F48+коз!F48+ком!F48+крар!F48+крч!F48+мар!F48+моргауш!F48+пор!F48+урм!F48+цив!F48+чеб!F48+шем!F48+шум!F48+ядр!F48+ял!F48+янт!F48+гАла!F48+гКан!F49+НЧ!F48+гЧеб!F48+гШум!F48</f>
        <v>0</v>
      </c>
      <c r="G48" s="363">
        <f>алат!G48+алик!G48+бат!G48+вур!G48+ибр!G48+кан!G48+коз!G48+ком!G48+крар!G48+крч!G48+мар!G48+моргауш!G48+пор!G48+урм!G48+цив!G48+чеб!G48+шем!G48+шум!G48+ядр!G48+ял!G48+янт!G48+гАла!G48+гКан!G49+НЧ!G48+гЧеб!G48+гШум!G48</f>
        <v>51</v>
      </c>
      <c r="H48" s="363">
        <f>алат!H48+алик!H48+бат!H48+вур!H48+ибр!H48+кан!H48+коз!H48+ком!H48+крар!H48+крч!H48+мар!H48+моргауш!H48+пор!H48+урм!H48+цив!H48+чеб!H48+шем!H48+шум!H48+ядр!H48+ял!H48+янт!H48+гАла!H48+гКан!H49+НЧ!H48+гЧеб!H48+гШум!H48</f>
        <v>5</v>
      </c>
      <c r="I48" s="363">
        <f>алат!I48+алик!I48+бат!I48+вур!I48+ибр!I48+кан!I48+коз!I48+ком!I48+крар!I48+крч!I48+мар!I48+моргауш!I48+пор!I48+урм!I48+цив!I48+чеб!I48+шем!I48+шум!I48+ядр!I48+ял!I48+янт!I48+гАла!I48+гКан!I49+НЧ!I48+гЧеб!I48+гШум!I48</f>
        <v>0</v>
      </c>
      <c r="J48" s="363">
        <f>алат!J48+алик!J48+бат!J48+вур!J48+ибр!J48+кан!J48+коз!J48+ком!J48+крар!J48+крч!J48+мар!J48+моргауш!J48+пор!J48+урм!J48+цив!J48+чеб!J48+шем!J48+шум!J48+ядр!J48+ял!J48+янт!J48+гАла!J48+гКан!J49+НЧ!J48+гЧеб!J48+гШум!J48</f>
        <v>52</v>
      </c>
      <c r="K48" s="363">
        <f>алат!K48+алик!K48+бат!K48+вур!K48+ибр!K48+кан!K48+коз!K48+ком!K48+крар!K48+крч!K48+мар!K48+моргауш!K48+пор!K48+урм!K48+цив!K48+чеб!K48+шем!K48+шум!K48+ядр!K48+ял!K48+янт!K48+гАла!K48+гКан!K49+НЧ!K48+гЧеб!K48+гШум!K48</f>
        <v>19</v>
      </c>
    </row>
    <row r="49" spans="1:11" ht="15" thickBot="1">
      <c r="A49" s="51" t="s">
        <v>48</v>
      </c>
      <c r="B49" s="502">
        <v>123</v>
      </c>
      <c r="C49" s="363">
        <f>алат!C49+алик!C49+бат!C49+вур!C49+ибр!C49+кан!C49+коз!C49+ком!C49+крар!C49+крч!C49+мар!C49+моргауш!C49+пор!C49+урм!C49+цив!C49+чеб!C49+шем!C49+шум!C49+ядр!C49+ял!C49+янт!C49+гАла!C49+гКан!C50+НЧ!C49+гЧеб!C49+гШум!C49</f>
        <v>103</v>
      </c>
      <c r="D49" s="363">
        <f>алат!D49+алик!D49+бат!D49+вур!D49+ибр!D49+кан!D49+коз!D49+ком!D49+крар!D49+крч!D49+мар!D49+моргауш!D49+пор!D49+урм!D49+цив!D49+чеб!D49+шем!D49+шум!D49+ядр!D49+ял!D49+янт!D49+гАла!D49+гКан!D50+НЧ!D49+гЧеб!D49+гШум!D49</f>
        <v>2</v>
      </c>
      <c r="E49" s="363">
        <f>алат!E49+алик!E49+бат!E49+вур!E49+ибр!E49+кан!E49+коз!E49+ком!E49+крар!E49+крч!E49+мар!E49+моргауш!E49+пор!E49+урм!E49+цив!E49+чеб!E49+шем!E49+шум!E49+ядр!E49+ял!E49+янт!E49+гАла!E49+гКан!E50+НЧ!E49+гЧеб!E49+гШум!E49</f>
        <v>0</v>
      </c>
      <c r="F49" s="363">
        <f>алат!F49+алик!F49+бат!F49+вур!F49+ибр!F49+кан!F49+коз!F49+ком!F49+крар!F49+крч!F49+мар!F49+моргауш!F49+пор!F49+урм!F49+цив!F49+чеб!F49+шем!F49+шум!F49+ядр!F49+ял!F49+янт!F49+гАла!F49+гКан!F50+НЧ!F49+гЧеб!F49+гШум!F49</f>
        <v>0</v>
      </c>
      <c r="G49" s="363">
        <f>алат!G49+алик!G49+бат!G49+вур!G49+ибр!G49+кан!G49+коз!G49+ком!G49+крар!G49+крч!G49+мар!G49+моргауш!G49+пор!G49+урм!G49+цив!G49+чеб!G49+шем!G49+шум!G49+ядр!G49+ял!G49+янт!G49+гАла!G49+гКан!G50+НЧ!G49+гЧеб!G49+гШум!G49</f>
        <v>40</v>
      </c>
      <c r="H49" s="363">
        <f>алат!H49+алик!H49+бат!H49+вур!H49+ибр!H49+кан!H49+коз!H49+ком!H49+крар!H49+крч!H49+мар!H49+моргауш!H49+пор!H49+урм!H49+цив!H49+чеб!H49+шем!H49+шум!H49+ядр!H49+ял!H49+янт!H49+гАла!H49+гКан!H50+НЧ!H49+гЧеб!H49+гШум!H49</f>
        <v>5</v>
      </c>
      <c r="I49" s="363">
        <f>алат!I49+алик!I49+бат!I49+вур!I49+ибр!I49+кан!I49+коз!I49+ком!I49+крар!I49+крч!I49+мар!I49+моргауш!I49+пор!I49+урм!I49+цив!I49+чеб!I49+шем!I49+шум!I49+ядр!I49+ял!I49+янт!I49+гАла!I49+гКан!I50+НЧ!I49+гЧеб!I49+гШум!I49</f>
        <v>0</v>
      </c>
      <c r="J49" s="363">
        <f>алат!J49+алик!J49+бат!J49+вур!J49+ибр!J49+кан!J49+коз!J49+ком!J49+крар!J49+крч!J49+мар!J49+моргауш!J49+пор!J49+урм!J49+цив!J49+чеб!J49+шем!J49+шум!J49+ядр!J49+ял!J49+янт!J49+гАла!J49+гКан!J50+НЧ!J49+гЧеб!J49+гШум!J49</f>
        <v>51</v>
      </c>
      <c r="K49" s="363">
        <f>алат!K49+алик!K49+бат!K49+вур!K49+ибр!K49+кан!K49+коз!K49+ком!K49+крар!K49+крч!K49+мар!K49+моргауш!K49+пор!K49+урм!K49+цив!K49+чеб!K49+шем!K49+шум!K49+ядр!K49+ял!K49+янт!K49+гАла!K49+гКан!K50+НЧ!K49+гЧеб!K49+гШум!K49</f>
        <v>9</v>
      </c>
    </row>
    <row r="50" spans="1:11" ht="15" thickBot="1">
      <c r="A50" s="52" t="s">
        <v>49</v>
      </c>
      <c r="B50" s="503"/>
      <c r="C50" s="363">
        <f>алат!C50+алик!C50+бат!C50+вур!C50+ибр!C50+кан!C50+коз!C50+ком!C50+крар!C50+крч!C50+мар!C50+моргауш!C50+пор!C50+урм!C50+цив!C50+чеб!C50+шем!C50+шум!C50+ядр!C50+ял!C50+янт!C50+гАла!C50+гКан!C51+НЧ!C50+гЧеб!C50+гШум!C50</f>
        <v>0</v>
      </c>
      <c r="D50" s="363">
        <f>алат!D50+алик!D50+бат!D50+вур!D50+ибр!D50+кан!D50+коз!D50+ком!D50+крар!D50+крч!D50+мар!D50+моргауш!D50+пор!D50+урм!D50+цив!D50+чеб!D50+шем!D50+шум!D50+ядр!D50+ял!D50+янт!D50+гАла!D50+гКан!D51+НЧ!D50+гЧеб!D50+гШум!D50</f>
        <v>0</v>
      </c>
      <c r="E50" s="363">
        <f>алат!E50+алик!E50+бат!E50+вур!E50+ибр!E50+кан!E50+коз!E50+ком!E50+крар!E50+крч!E50+мар!E50+моргауш!E50+пор!E50+урм!E50+цив!E50+чеб!E50+шем!E50+шум!E50+ядр!E50+ял!E50+янт!E50+гАла!E50+гКан!E51+НЧ!E50+гЧеб!E50+гШум!E50</f>
        <v>0</v>
      </c>
      <c r="F50" s="363">
        <f>алат!F50+алик!F50+бат!F50+вур!F50+ибр!F50+кан!F50+коз!F50+ком!F50+крар!F50+крч!F50+мар!F50+моргауш!F50+пор!F50+урм!F50+цив!F50+чеб!F50+шем!F50+шум!F50+ядр!F50+ял!F50+янт!F50+гАла!F50+гКан!F51+НЧ!F50+гЧеб!F50+гШум!F50</f>
        <v>0</v>
      </c>
      <c r="G50" s="363">
        <f>алат!G50+алик!G50+бат!G50+вур!G50+ибр!G50+кан!G50+коз!G50+ком!G50+крар!G50+крч!G50+мар!G50+моргауш!G50+пор!G50+урм!G50+цив!G50+чеб!G50+шем!G50+шум!G50+ядр!G50+ял!G50+янт!G50+гАла!G50+гКан!G51+НЧ!G50+гЧеб!G50+гШум!G50</f>
        <v>0</v>
      </c>
      <c r="H50" s="363">
        <f>алат!H50+алик!H50+бат!H50+вур!H50+ибр!H50+кан!H50+коз!H50+ком!H50+крар!H50+крч!H50+мар!H50+моргауш!H50+пор!H50+урм!H50+цив!H50+чеб!H50+шем!H50+шум!H50+ядр!H50+ял!H50+янт!H50+гАла!H50+гКан!H51+НЧ!H50+гЧеб!H50+гШум!H50</f>
        <v>0</v>
      </c>
      <c r="I50" s="363">
        <f>алат!I50+алик!I50+бат!I50+вур!I50+ибр!I50+кан!I50+коз!I50+ком!I50+крар!I50+крч!I50+мар!I50+моргауш!I50+пор!I50+урм!I50+цив!I50+чеб!I50+шем!I50+шум!I50+ядр!I50+ял!I50+янт!I50+гАла!I50+гКан!I51+НЧ!I50+гЧеб!I50+гШум!I50</f>
        <v>0</v>
      </c>
      <c r="J50" s="363">
        <f>алат!J50+алик!J50+бат!J50+вур!J50+ибр!J50+кан!J50+коз!J50+ком!J50+крар!J50+крч!J50+мар!J50+моргауш!J50+пор!J50+урм!J50+цив!J50+чеб!J50+шем!J50+шум!J50+ядр!J50+ял!J50+янт!J50+гАла!J50+гКан!J51+НЧ!J50+гЧеб!J50+гШум!J50</f>
        <v>0</v>
      </c>
      <c r="K50" s="363">
        <f>алат!K50+алик!K50+бат!K50+вур!K50+ибр!K50+кан!K50+коз!K50+ком!K50+крар!K50+крч!K50+мар!K50+моргауш!K50+пор!K50+урм!K50+цив!K50+чеб!K50+шем!K50+шум!K50+ядр!K50+ял!K50+янт!K50+гАла!K50+гКан!K51+НЧ!K50+гЧеб!K50+гШум!K50</f>
        <v>0</v>
      </c>
    </row>
    <row r="51" spans="1:11" ht="27" thickBot="1">
      <c r="A51" s="52" t="s">
        <v>50</v>
      </c>
      <c r="B51" s="48">
        <v>124</v>
      </c>
      <c r="C51" s="363">
        <f>алат!C51+алик!C51+бат!C51+вур!C51+ибр!C51+кан!C51+коз!C51+ком!C51+крар!C51+крч!C51+мар!C51+моргауш!C51+пор!C51+урм!C51+цив!C51+чеб!C51+шем!C51+шум!C51+ядр!C51+ял!C51+янт!C51+гАла!C51+гКан!C52+НЧ!C51+гЧеб!C51+гШум!C51</f>
        <v>7</v>
      </c>
      <c r="D51" s="363">
        <f>алат!D51+алик!D51+бат!D51+вур!D51+ибр!D51+кан!D51+коз!D51+ком!D51+крар!D51+крч!D51+мар!D51+моргауш!D51+пор!D51+урм!D51+цив!D51+чеб!D51+шем!D51+шум!D51+ядр!D51+ял!D51+янт!D51+гАла!D51+гКан!D52+НЧ!D51+гЧеб!D51+гШум!D51</f>
        <v>0</v>
      </c>
      <c r="E51" s="363">
        <f>алат!E51+алик!E51+бат!E51+вур!E51+ибр!E51+кан!E51+коз!E51+ком!E51+крар!E51+крч!E51+мар!E51+моргауш!E51+пор!E51+урм!E51+цив!E51+чеб!E51+шем!E51+шум!E51+ядр!E51+ял!E51+янт!E51+гАла!E51+гКан!E52+НЧ!E51+гЧеб!E51+гШум!E51</f>
        <v>0</v>
      </c>
      <c r="F51" s="363">
        <f>алат!F51+алик!F51+бат!F51+вур!F51+ибр!F51+кан!F51+коз!F51+ком!F51+крар!F51+крч!F51+мар!F51+моргауш!F51+пор!F51+урм!F51+цив!F51+чеб!F51+шем!F51+шум!F51+ядр!F51+ял!F51+янт!F51+гАла!F51+гКан!F52+НЧ!F51+гЧеб!F51+гШум!F51</f>
        <v>0</v>
      </c>
      <c r="G51" s="363">
        <f>алат!G51+алик!G51+бат!G51+вур!G51+ибр!G51+кан!G51+коз!G51+ком!G51+крар!G51+крч!G51+мар!G51+моргауш!G51+пор!G51+урм!G51+цив!G51+чеб!G51+шем!G51+шум!G51+ядр!G51+ял!G51+янт!G51+гАла!G51+гКан!G52+НЧ!G51+гЧеб!G51+гШум!G51</f>
        <v>7</v>
      </c>
      <c r="H51" s="363">
        <f>алат!H51+алик!H51+бат!H51+вур!H51+ибр!H51+кан!H51+коз!H51+ком!H51+крар!H51+крч!H51+мар!H51+моргауш!H51+пор!H51+урм!H51+цив!H51+чеб!H51+шем!H51+шум!H51+ядр!H51+ял!H51+янт!H51+гАла!H51+гКан!H52+НЧ!H51+гЧеб!H51+гШум!H51</f>
        <v>0</v>
      </c>
      <c r="I51" s="363">
        <f>алат!I51+алик!I51+бат!I51+вур!I51+ибр!I51+кан!I51+коз!I51+ком!I51+крар!I51+крч!I51+мар!I51+моргауш!I51+пор!I51+урм!I51+цив!I51+чеб!I51+шем!I51+шум!I51+ядр!I51+ял!I51+янт!I51+гАла!I51+гКан!I52+НЧ!I51+гЧеб!I51+гШум!I51</f>
        <v>0</v>
      </c>
      <c r="J51" s="363">
        <f>алат!J51+алик!J51+бат!J51+вур!J51+ибр!J51+кан!J51+коз!J51+ком!J51+крар!J51+крч!J51+мар!J51+моргауш!J51+пор!J51+урм!J51+цив!J51+чеб!J51+шем!J51+шум!J51+ядр!J51+ял!J51+янт!J51+гАла!J51+гКан!J52+НЧ!J51+гЧеб!J51+гШум!J51</f>
        <v>0</v>
      </c>
      <c r="K51" s="363">
        <f>алат!K51+алик!K51+бат!K51+вур!K51+ибр!K51+кан!K51+коз!K51+ком!K51+крар!K51+крч!K51+мар!K51+моргауш!K51+пор!K51+урм!K51+цив!K51+чеб!K51+шем!K51+шум!K51+ядр!K51+ял!K51+янт!K51+гАла!K51+гКан!K52+НЧ!K51+гЧеб!K51+гШум!K51</f>
        <v>0</v>
      </c>
    </row>
    <row r="52" spans="1:11" ht="39.75" thickBot="1">
      <c r="A52" s="52" t="s">
        <v>51</v>
      </c>
      <c r="B52" s="48">
        <v>125</v>
      </c>
      <c r="C52" s="363">
        <f>алат!C52+алик!C52+бат!C52+вур!C52+ибр!C52+кан!C52+коз!C52+ком!C52+крар!C52+крч!C52+мар!C52+моргауш!C52+пор!C52+урм!C52+цив!C52+чеб!C52+шем!C52+шум!C52+ядр!C52+ял!C52+янт!C52+гАла!C52+гКан!C52+НЧ!C52+гЧеб!C52+гШум!C52</f>
        <v>0</v>
      </c>
      <c r="D52" s="363">
        <f>алат!D52+алик!D52+бат!D52+вур!D52+ибр!D52+кан!D52+коз!D52+ком!D52+крар!D52+крч!D52+мар!D52+моргауш!D52+пор!D52+урм!D52+цив!D52+чеб!D52+шем!D52+шум!D52+ядр!D52+ял!D52+янт!D52+гАла!D52+гКан!D52+НЧ!D52+гЧеб!D52+гШум!D52</f>
        <v>0</v>
      </c>
      <c r="E52" s="363">
        <f>алат!E52+алик!E52+бат!E52+вур!E52+ибр!E52+кан!E52+коз!E52+ком!E52+крар!E52+крч!E52+мар!E52+моргауш!E52+пор!E52+урм!E52+цив!E52+чеб!E52+шем!E52+шум!E52+ядр!E52+ял!E52+янт!E52+гАла!E52+гКан!E52+НЧ!E52+гЧеб!E52+гШум!E52</f>
        <v>0</v>
      </c>
      <c r="F52" s="363">
        <f>алат!F52+алик!F52+бат!F52+вур!F52+ибр!F52+кан!F52+коз!F52+ком!F52+крар!F52+крч!F52+мар!F52+моргауш!F52+пор!F52+урм!F52+цив!F52+чеб!F52+шем!F52+шум!F52+ядр!F52+ял!F52+янт!F52+гАла!F52+гКан!F52+НЧ!F52+гЧеб!F52+гШум!F52</f>
        <v>0</v>
      </c>
      <c r="G52" s="363">
        <f>алат!G52+алик!G52+бат!G52+вур!G52+ибр!G52+кан!G52+коз!G52+ком!G52+крар!G52+крч!G52+мар!G52+моргауш!G52+пор!G52+урм!G52+цив!G52+чеб!G52+шем!G52+шум!G52+ядр!G52+ял!G52+янт!G52+гАла!G52+гКан!G52+НЧ!G52+гЧеб!G52+гШум!G52</f>
        <v>0</v>
      </c>
      <c r="H52" s="363">
        <f>алат!H52+алик!H52+бат!H52+вур!H52+ибр!H52+кан!H52+коз!H52+ком!H52+крар!H52+крч!H52+мар!H52+моргауш!H52+пор!H52+урм!H52+цив!H52+чеб!H52+шем!H52+шум!H52+ядр!H52+ял!H52+янт!H52+гАла!H52+гКан!H52+НЧ!H52+гЧеб!H52+гШум!H52</f>
        <v>0</v>
      </c>
      <c r="I52" s="363">
        <f>алат!I52+алик!I52+бат!I52+вур!I52+ибр!I52+кан!I52+коз!I52+ком!I52+крар!I52+крч!I52+мар!I52+моргауш!I52+пор!I52+урм!I52+цив!I52+чеб!I52+шем!I52+шум!I52+ядр!I52+ял!I52+янт!I52+гАла!I52+гКан!I52+НЧ!I52+гЧеб!I52+гШум!I52</f>
        <v>0</v>
      </c>
      <c r="J52" s="363">
        <f>алат!J52+алик!J52+бат!J52+вур!J52+ибр!J52+кан!J52+коз!J52+ком!J52+крар!J52+крч!J52+мар!J52+моргауш!J52+пор!J52+урм!J52+цив!J52+чеб!J52+шем!J52+шум!J52+ядр!J52+ял!J52+янт!J52+гАла!J52+гКан!J52+НЧ!J52+гЧеб!J52+гШум!J52</f>
        <v>0</v>
      </c>
      <c r="K52" s="363">
        <f>алат!K52+алик!K52+бат!K52+вур!K52+ибр!K52+кан!K52+коз!K52+ком!K52+крар!K52+крч!K52+мар!K52+моргауш!K52+пор!K52+урм!K52+цив!K52+чеб!K52+шем!K52+шум!K52+ядр!K52+ял!K52+янт!K52+гАла!K52+гКан!K52+НЧ!K52+гЧеб!K52+гШум!K52</f>
        <v>0</v>
      </c>
    </row>
    <row r="53" spans="1:11" ht="15" thickBot="1">
      <c r="A53" s="50" t="s">
        <v>52</v>
      </c>
      <c r="B53" s="48">
        <v>126</v>
      </c>
      <c r="C53" s="363">
        <f>алат!C53+алик!C53+бат!C53+вур!C53+ибр!C53+кан!C53+коз!C53+ком!C53+крар!C53+крч!C53+мар!C53+моргауш!C53+пор!C53+урм!C53+цив!C53+чеб!C53+шем!C53+шум!C53+ядр!C53+ял!C53+янт!C53+гАла!C53+гКан!C53+НЧ!C53+гЧеб!C53+гШум!C53</f>
        <v>0</v>
      </c>
      <c r="D53" s="363">
        <f>алат!D53+алик!D53+бат!D53+вур!D53+ибр!D53+кан!D53+коз!D53+ком!D53+крар!D53+крч!D53+мар!D53+моргауш!D53+пор!D53+урм!D53+цив!D53+чеб!D53+шем!D53+шум!D53+ядр!D53+ял!D53+янт!D53+гАла!D53+гКан!D53+НЧ!D53+гЧеб!D53+гШум!D53</f>
        <v>0</v>
      </c>
      <c r="E53" s="363">
        <f>алат!E53+алик!E53+бат!E53+вур!E53+ибр!E53+кан!E53+коз!E53+ком!E53+крар!E53+крч!E53+мар!E53+моргауш!E53+пор!E53+урм!E53+цив!E53+чеб!E53+шем!E53+шум!E53+ядр!E53+ял!E53+янт!E53+гАла!E53+гКан!E53+НЧ!E53+гЧеб!E53+гШум!E53</f>
        <v>0</v>
      </c>
      <c r="F53" s="363">
        <f>алат!F53+алик!F53+бат!F53+вур!F53+ибр!F53+кан!F53+коз!F53+ком!F53+крар!F53+крч!F53+мар!F53+моргауш!F53+пор!F53+урм!F53+цив!F53+чеб!F53+шем!F53+шум!F53+ядр!F53+ял!F53+янт!F53+гАла!F53+гКан!F53+НЧ!F53+гЧеб!F53+гШум!F53</f>
        <v>0</v>
      </c>
      <c r="G53" s="363">
        <f>алат!G53+алик!G53+бат!G53+вур!G53+ибр!G53+кан!G53+коз!G53+ком!G53+крар!G53+крч!G53+мар!G53+моргауш!G53+пор!G53+урм!G53+цив!G53+чеб!G53+шем!G53+шум!G53+ядр!G53+ял!G53+янт!G53+гАла!G53+гКан!G53+НЧ!G53+гЧеб!G53+гШум!G53</f>
        <v>0</v>
      </c>
      <c r="H53" s="363">
        <f>алат!H53+алик!H53+бат!H53+вур!H53+ибр!H53+кан!H53+коз!H53+ком!H53+крар!H53+крч!H53+мар!H53+моргауш!H53+пор!H53+урм!H53+цив!H53+чеб!H53+шем!H53+шум!H53+ядр!H53+ял!H53+янт!H53+гАла!H53+гКан!H53+НЧ!H53+гЧеб!H53+гШум!H53</f>
        <v>0</v>
      </c>
      <c r="I53" s="363">
        <f>алат!I53+алик!I53+бат!I53+вур!I53+ибр!I53+кан!I53+коз!I53+ком!I53+крар!I53+крч!I53+мар!I53+моргауш!I53+пор!I53+урм!I53+цив!I53+чеб!I53+шем!I53+шум!I53+ядр!I53+ял!I53+янт!I53+гАла!I53+гКан!I53+НЧ!I53+гЧеб!I53+гШум!I53</f>
        <v>0</v>
      </c>
      <c r="J53" s="363">
        <f>алат!J53+алик!J53+бат!J53+вур!J53+ибр!J53+кан!J53+коз!J53+ком!J53+крар!J53+крч!J53+мар!J53+моргауш!J53+пор!J53+урм!J53+цив!J53+чеб!J53+шем!J53+шум!J53+ядр!J53+ял!J53+янт!J53+гАла!J53+гКан!J53+НЧ!J53+гЧеб!J53+гШум!J53</f>
        <v>0</v>
      </c>
      <c r="K53" s="363">
        <f>алат!K53+алик!K53+бат!K53+вур!K53+ибр!K53+кан!K53+коз!K53+ком!K53+крар!K53+крч!K53+мар!K53+моргауш!K53+пор!K53+урм!K53+цив!K53+чеб!K53+шем!K53+шум!K53+ядр!K53+ял!K53+янт!K53+гАла!K53+гКан!K53+НЧ!K53+гЧеб!K53+гШум!K53</f>
        <v>0</v>
      </c>
    </row>
    <row r="54" spans="1:11" ht="39.75" thickBot="1">
      <c r="A54" s="50" t="s">
        <v>53</v>
      </c>
      <c r="B54" s="48">
        <v>127</v>
      </c>
      <c r="C54" s="363">
        <f>алат!C54+алик!C54+бат!C54+вур!C54+ибр!C54+кан!C54+коз!C54+ком!C54+крар!C54+крч!C54+мар!C54+моргауш!C54+пор!C54+урм!C54+цив!C54+чеб!C54+шем!C54+шум!C54+ядр!C54+ял!C54+янт!C54+гАла!C54+гКан!C54+НЧ!C54+гЧеб!C54+гШум!C54</f>
        <v>1</v>
      </c>
      <c r="D54" s="363">
        <f>алат!D54+алик!D54+бат!D54+вур!D54+ибр!D54+кан!D54+коз!D54+ком!D54+крар!D54+крч!D54+мар!D54+моргауш!D54+пор!D54+урм!D54+цив!D54+чеб!D54+шем!D54+шум!D54+ядр!D54+ял!D54+янт!D54+гАла!D54+гКан!D54+НЧ!D54+гЧеб!D54+гШум!D54</f>
        <v>0</v>
      </c>
      <c r="E54" s="363">
        <f>алат!E54+алик!E54+бат!E54+вур!E54+ибр!E54+кан!E54+коз!E54+ком!E54+крар!E54+крч!E54+мар!E54+моргауш!E54+пор!E54+урм!E54+цив!E54+чеб!E54+шем!E54+шум!E54+ядр!E54+ял!E54+янт!E54+гАла!E54+гКан!E54+НЧ!E54+гЧеб!E54+гШум!E54</f>
        <v>0</v>
      </c>
      <c r="F54" s="363">
        <f>алат!F54+алик!F54+бат!F54+вур!F54+ибр!F54+кан!F54+коз!F54+ком!F54+крар!F54+крч!F54+мар!F54+моргауш!F54+пор!F54+урм!F54+цив!F54+чеб!F54+шем!F54+шум!F54+ядр!F54+ял!F54+янт!F54+гАла!F54+гКан!F54+НЧ!F54+гЧеб!F54+гШум!F54</f>
        <v>0</v>
      </c>
      <c r="G54" s="363">
        <f>алат!G54+алик!G54+бат!G54+вур!G54+ибр!G54+кан!G54+коз!G54+ком!G54+крар!G54+крч!G54+мар!G54+моргауш!G54+пор!G54+урм!G54+цив!G54+чеб!G54+шем!G54+шум!G54+ядр!G54+ял!G54+янт!G54+гАла!G54+гКан!G54+НЧ!G54+гЧеб!G54+гШум!G54</f>
        <v>1</v>
      </c>
      <c r="H54" s="363">
        <f>алат!H54+алик!H54+бат!H54+вур!H54+ибр!H54+кан!H54+коз!H54+ком!H54+крар!H54+крч!H54+мар!H54+моргауш!H54+пор!H54+урм!H54+цив!H54+чеб!H54+шем!H54+шум!H54+ядр!H54+ял!H54+янт!H54+гАла!H54+гКан!H54+НЧ!H54+гЧеб!H54+гШум!H54</f>
        <v>0</v>
      </c>
      <c r="I54" s="363">
        <f>алат!I54+алик!I54+бат!I54+вур!I54+ибр!I54+кан!I54+коз!I54+ком!I54+крар!I54+крч!I54+мар!I54+моргауш!I54+пор!I54+урм!I54+цив!I54+чеб!I54+шем!I54+шум!I54+ядр!I54+ял!I54+янт!I54+гАла!I54+гКан!I54+НЧ!I54+гЧеб!I54+гШум!I54</f>
        <v>0</v>
      </c>
      <c r="J54" s="363">
        <f>алат!J54+алик!J54+бат!J54+вур!J54+ибр!J54+кан!J54+коз!J54+ком!J54+крар!J54+крч!J54+мар!J54+моргауш!J54+пор!J54+урм!J54+цив!J54+чеб!J54+шем!J54+шум!J54+ядр!J54+ял!J54+янт!J54+гАла!J54+гКан!J54+НЧ!J54+гЧеб!J54+гШум!J54</f>
        <v>0</v>
      </c>
      <c r="K54" s="363">
        <f>алат!K54+алик!K54+бат!K54+вур!K54+ибр!K54+кан!K54+коз!K54+ком!K54+крар!K54+крч!K54+мар!K54+моргауш!K54+пор!K54+урм!K54+цив!K54+чеб!K54+шем!K54+шум!K54+ядр!K54+ял!K54+янт!K54+гАла!K54+гКан!K54+НЧ!K54+гЧеб!K54+гШум!K54</f>
        <v>0</v>
      </c>
    </row>
    <row r="55" spans="1:11" ht="15" thickBot="1">
      <c r="A55" s="491" t="s">
        <v>54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175" t="s">
        <v>55</v>
      </c>
      <c r="B56" s="176">
        <v>201</v>
      </c>
      <c r="C56" s="362">
        <f>алат!C56+алик!C56+бат!C56+вур!C56+ибр!C56+кан!C56+коз!C56+ком!C56+крар!C56+крч!C56+мар!C56+моргауш!C56+пор!C56+урм!C56+цив!C56+чеб!C56+шем!C56+шум!C56+ядр!C56+ял!C56+янт!C56+гАла!C56+гКан!C56+НЧ!C56+гЧеб!C56+гШум!C56</f>
        <v>16248</v>
      </c>
      <c r="D56" s="362">
        <f>алат!D56+алик!D56+бат!D56+вур!D56+ибр!D56+кан!D56+коз!D56+ком!D56+крар!D56+крч!D56+мар!D56+моргауш!D56+пор!D56+урм!D56+цив!D56+чеб!D56+шем!D56+шум!D56+ядр!D56+ял!D56+янт!D56+гАла!D56+гКан!D56+НЧ!D56+гЧеб!D56+гШум!D56</f>
        <v>176</v>
      </c>
      <c r="E56" s="362">
        <f>алат!E56+алик!E56+бат!E56+вур!E56+ибр!E56+кан!E56+коз!E56+ком!E56+крар!E56+крч!E56+мар!E56+моргауш!E56+пор!E56+урм!E56+цив!E56+чеб!E56+шем!E56+шум!E56+ядр!E56+ял!E56+янт!E56+гАла!E56+гКан!E56+НЧ!E56+гЧеб!E56+гШум!E56</f>
        <v>41</v>
      </c>
      <c r="F56" s="362">
        <f>алат!F56+алик!F56+бат!F56+вур!F56+ибр!F56+кан!F56+коз!F56+ком!F56+крар!F56+крч!F56+мар!F56+моргауш!F56+пор!F56+урм!F56+цив!F56+чеб!F56+шем!F56+шум!F56+ядр!F56+ял!F56+янт!F56+гАла!F56+гКан!F56+НЧ!F56+гЧеб!F56+гШум!F56</f>
        <v>25</v>
      </c>
      <c r="G56" s="362">
        <f>алат!G56+алик!G56+бат!G56+вур!G56+ибр!G56+кан!G56+коз!G56+ком!G56+крар!G56+крч!G56+мар!G56+моргауш!G56+пор!G56+урм!G56+цив!G56+чеб!G56+шем!G56+шум!G56+ядр!G56+ял!G56+янт!G56+гАла!G56+гКан!G56+НЧ!G56+гЧеб!G56+гШум!G56</f>
        <v>15366</v>
      </c>
      <c r="H56" s="362">
        <f>алат!H56+алик!H56+бат!H56+вур!H56+ибр!H56+кан!H56+коз!H56+ком!H56+крар!H56+крч!H56+мар!H56+моргауш!H56+пор!H56+урм!H56+цив!H56+чеб!H56+шем!H56+шум!H56+ядр!H56+ял!H56+янт!H56+гАла!H56+гКан!H56+НЧ!H56+гЧеб!H56+гШум!H56</f>
        <v>624</v>
      </c>
      <c r="I56" s="362">
        <f>алат!I56+алик!I56+бат!I56+вур!I56+ибр!I56+кан!I56+коз!I56+ком!I56+крар!I56+крч!I56+мар!I56+моргауш!I56+пор!I56+урм!I56+цив!I56+чеб!I56+шем!I56+шум!I56+ядр!I56+ял!I56+янт!I56+гАла!I56+гКан!I56+НЧ!I56+гЧеб!I56+гШум!I56</f>
        <v>16</v>
      </c>
      <c r="J56" s="362">
        <f>алат!J56+алик!J56+бат!J56+вур!J56+ибр!J56+кан!J56+коз!J56+ком!J56+крар!J56+крч!J56+мар!J56+моргауш!J56+пор!J56+урм!J56+цив!J56+чеб!J56+шем!J56+шум!J56+ядр!J56+ял!J56+янт!J56+гАла!J56+гКан!J56+НЧ!J56+гЧеб!J56+гШум!J56</f>
        <v>0</v>
      </c>
      <c r="K56" s="362">
        <f>алат!K56+алик!K56+бат!K56+вур!K56+ибр!K56+кан!K56+коз!K56+ком!K56+крар!K56+крч!K56+мар!K56+моргауш!K56+пор!K56+урм!K56+цив!K56+чеб!K56+шем!K56+шум!K56+ядр!K56+ял!K56+янт!K56+гАла!K56+гКан!K56+НЧ!K56+гЧеб!K56+гШум!K56</f>
        <v>0</v>
      </c>
    </row>
    <row r="57" spans="1:11" ht="53.25" thickBot="1">
      <c r="A57" s="52" t="s">
        <v>56</v>
      </c>
      <c r="B57" s="48">
        <v>202</v>
      </c>
      <c r="C57" s="363">
        <f>алат!C57+алик!C57+бат!C57+вур!C57+ибр!C57+кан!C57+коз!C57+ком!C57+крар!C57+крч!C57+мар!C57+моргауш!C57+пор!C57+урм!C57+цив!C57+чеб!C57+шем!C57+шум!C57+ядр!C57+ял!C57+янт!C57+гАла!C57+гКан!C57+НЧ!C57+гЧеб!C57+гШум!C57</f>
        <v>39</v>
      </c>
      <c r="D57" s="363">
        <f>алат!D57+алик!D57+бат!D57+вур!D57+ибр!D57+кан!D57+коз!D57+ком!D57+крар!D57+крч!D57+мар!D57+моргауш!D57+пор!D57+урм!D57+цив!D57+чеб!D57+шем!D57+шум!D57+ядр!D57+ял!D57+янт!D57+гАла!D57+гКан!D57+НЧ!D57+гЧеб!D57+гШум!D57</f>
        <v>0</v>
      </c>
      <c r="E57" s="363">
        <f>алат!E57+алик!E57+бат!E57+вур!E57+ибр!E57+кан!E57+коз!E57+ком!E57+крар!E57+крч!E57+мар!E57+моргауш!E57+пор!E57+урм!E57+цив!E57+чеб!E57+шем!E57+шум!E57+ядр!E57+ял!E57+янт!E57+гАла!E57+гКан!E57+НЧ!E57+гЧеб!E57+гШум!E57</f>
        <v>0</v>
      </c>
      <c r="F57" s="363">
        <f>алат!F57+алик!F57+бат!F57+вур!F57+ибр!F57+кан!F57+коз!F57+ком!F57+крар!F57+крч!F57+мар!F57+моргауш!F57+пор!F57+урм!F57+цив!F57+чеб!F57+шем!F57+шум!F57+ядр!F57+ял!F57+янт!F57+гАла!F57+гКан!F57+НЧ!F57+гЧеб!F57+гШум!F57</f>
        <v>0</v>
      </c>
      <c r="G57" s="363">
        <f>алат!G57+алик!G57+бат!G57+вур!G57+ибр!G57+кан!G57+коз!G57+ком!G57+крар!G57+крч!G57+мар!G57+моргауш!G57+пор!G57+урм!G57+цив!G57+чеб!G57+шем!G57+шум!G57+ядр!G57+ял!G57+янт!G57+гАла!G57+гКан!G57+НЧ!G57+гЧеб!G57+гШум!G57</f>
        <v>0</v>
      </c>
      <c r="H57" s="363">
        <f>алат!H57+алик!H57+бат!H57+вур!H57+ибр!H57+кан!H57+коз!H57+ком!H57+крар!H57+крч!H57+мар!H57+моргауш!H57+пор!H57+урм!H57+цив!H57+чеб!H57+шем!H57+шум!H57+ядр!H57+ял!H57+янт!H57+гАла!H57+гКан!H57+НЧ!H57+гЧеб!H57+гШум!H57</f>
        <v>0</v>
      </c>
      <c r="I57" s="363">
        <f>алат!I57+алик!I57+бат!I57+вур!I57+ибр!I57+кан!I57+коз!I57+ком!I57+крар!I57+крч!I57+мар!I57+моргауш!I57+пор!I57+урм!I57+цив!I57+чеб!I57+шем!I57+шум!I57+ядр!I57+ял!I57+янт!I57+гАла!I57+гКан!I57+НЧ!I57+гЧеб!I57+гШум!I57</f>
        <v>0</v>
      </c>
      <c r="J57" s="363">
        <f>алат!J57+алик!J57+бат!J57+вур!J57+ибр!J57+кан!J57+коз!J57+ком!J57+крар!J57+крч!J57+мар!J57+моргауш!J57+пор!J57+урм!J57+цив!J57+чеб!J57+шем!J57+шум!J57+ядр!J57+ял!J57+янт!J57+гАла!J57+гКан!J57+НЧ!J57+гЧеб!J57+гШум!J57</f>
        <v>0</v>
      </c>
      <c r="K57" s="363">
        <f>алат!K57+алик!K57+бат!K57+вур!K57+ибр!K57+кан!K57+коз!K57+ком!K57+крар!K57+крч!K57+мар!K57+моргауш!K57+пор!K57+урм!K57+цив!K57+чеб!K57+шем!K57+шум!K57+ядр!K57+ял!K57+янт!K57+гАла!K57+гКан!K57+НЧ!K57+гЧеб!K57+гШум!K57</f>
        <v>0</v>
      </c>
    </row>
    <row r="58" spans="1:11" ht="53.25" thickBot="1">
      <c r="A58" s="52" t="s">
        <v>57</v>
      </c>
      <c r="B58" s="48">
        <v>203</v>
      </c>
      <c r="C58" s="363">
        <f>алат!C58+алик!C58+бат!C58+вур!C58+ибр!C58+кан!C58+коз!C58+ком!C58+крар!C58+крч!C58+мар!C58+моргауш!C58+пор!C58+урм!C58+цив!C58+чеб!C58+шем!C58+шум!C58+ядр!C58+ял!C58+янт!C58+гАла!C58+гКан!C58+НЧ!C58+гЧеб!C58+гШум!C58</f>
        <v>1190</v>
      </c>
      <c r="D58" s="363">
        <f>алат!D58+алик!D58+бат!D58+вур!D58+ибр!D58+кан!D58+коз!D58+ком!D58+крар!D58+крч!D58+мар!D58+моргауш!D58+пор!D58+урм!D58+цив!D58+чеб!D58+шем!D58+шум!D58+ядр!D58+ял!D58+янт!D58+гАла!D58+гКан!D58+НЧ!D58+гЧеб!D58+гШум!D58</f>
        <v>7</v>
      </c>
      <c r="E58" s="363">
        <f>алат!E58+алик!E58+бат!E58+вур!E58+ибр!E58+кан!E58+коз!E58+ком!E58+крар!E58+крч!E58+мар!E58+моргауш!E58+пор!E58+урм!E58+цив!E58+чеб!E58+шем!E58+шум!E58+ядр!E58+ял!E58+янт!E58+гАла!E58+гКан!E58+НЧ!E58+гЧеб!E58+гШум!E58</f>
        <v>22</v>
      </c>
      <c r="F58" s="363">
        <f>алат!F58+алик!F58+бат!F58+вур!F58+ибр!F58+кан!F58+коз!F58+ком!F58+крар!F58+крч!F58+мар!F58+моргауш!F58+пор!F58+урм!F58+цив!F58+чеб!F58+шем!F58+шум!F58+ядр!F58+ял!F58+янт!F58+гАла!F58+гКан!F58+НЧ!F58+гЧеб!F58+гШум!F58</f>
        <v>0</v>
      </c>
      <c r="G58" s="363">
        <f>алат!G58+алик!G58+бат!G58+вур!G58+ибр!G58+кан!G58+коз!G58+ком!G58+крар!G58+крч!G58+мар!G58+моргауш!G58+пор!G58+урм!G58+цив!G58+чеб!G58+шем!G58+шум!G58+ядр!G58+ял!G58+янт!G58+гАла!G58+гКан!G58+НЧ!G58+гЧеб!G58+гШум!G58</f>
        <v>957</v>
      </c>
      <c r="H58" s="363">
        <f>алат!H58+алик!H58+бат!H58+вур!H58+ибр!H58+кан!H58+коз!H58+ком!H58+крар!H58+крч!H58+мар!H58+моргауш!H58+пор!H58+урм!H58+цив!H58+чеб!H58+шем!H58+шум!H58+ядр!H58+ял!H58+янт!H58+гАла!H58+гКан!H58+НЧ!H58+гЧеб!H58+гШум!H58</f>
        <v>194</v>
      </c>
      <c r="I58" s="363">
        <f>алат!I58+алик!I58+бат!I58+вур!I58+ибр!I58+кан!I58+коз!I58+ком!I58+крар!I58+крч!I58+мар!I58+моргауш!I58+пор!I58+урм!I58+цив!I58+чеб!I58+шем!I58+шум!I58+ядр!I58+ял!I58+янт!I58+гАла!I58+гКан!I58+НЧ!I58+гЧеб!I58+гШум!I58</f>
        <v>10</v>
      </c>
      <c r="J58" s="363">
        <f>алат!J58+алик!J58+бат!J58+вур!J58+ибр!J58+кан!J58+коз!J58+ком!J58+крар!J58+крч!J58+мар!J58+моргауш!J58+пор!J58+урм!J58+цив!J58+чеб!J58+шем!J58+шум!J58+ядр!J58+ял!J58+янт!J58+гАла!J58+гКан!J58+НЧ!J58+гЧеб!J58+гШум!J58</f>
        <v>0</v>
      </c>
      <c r="K58" s="363">
        <f>алат!K58+алик!K58+бат!K58+вур!K58+ибр!K58+кан!K58+коз!K58+ком!K58+крар!K58+крч!K58+мар!K58+моргауш!K58+пор!K58+урм!K58+цив!K58+чеб!K58+шем!K58+шум!K58+ядр!K58+ял!K58+янт!K58+гАла!K58+гКан!K58+НЧ!K58+гЧеб!K58+гШум!K58</f>
        <v>0</v>
      </c>
    </row>
    <row r="59" spans="1:11" ht="27" thickBot="1">
      <c r="A59" s="52" t="s">
        <v>58</v>
      </c>
      <c r="B59" s="48">
        <v>204</v>
      </c>
      <c r="C59" s="363">
        <f>алат!C59+алик!C59+бат!C59+вур!C59+ибр!C59+кан!C59+коз!C59+ком!C59+крар!C59+крч!C59+мар!C59+моргауш!C59+пор!C59+урм!C59+цив!C59+чеб!C59+шем!C59+шум!C59+ядр!C59+ял!C59+янт!C59+гАла!C59+гКан!C59+НЧ!C59+гЧеб!C59+гШум!C59</f>
        <v>909</v>
      </c>
      <c r="D59" s="363">
        <f>алат!D59+алик!D59+бат!D59+вур!D59+ибр!D59+кан!D59+коз!D59+ком!D59+крар!D59+крч!D59+мар!D59+моргауш!D59+пор!D59+урм!D59+цив!D59+чеб!D59+шем!D59+шум!D59+ядр!D59+ял!D59+янт!D59+гАла!D59+гКан!D59+НЧ!D59+гЧеб!D59+гШум!D59</f>
        <v>6</v>
      </c>
      <c r="E59" s="363">
        <f>алат!E59+алик!E59+бат!E59+вур!E59+ибр!E59+кан!E59+коз!E59+ком!E59+крар!E59+крч!E59+мар!E59+моргауш!E59+пор!E59+урм!E59+цив!E59+чеб!E59+шем!E59+шум!E59+ядр!E59+ял!E59+янт!E59+гАла!E59+гКан!E59+НЧ!E59+гЧеб!E59+гШум!E59</f>
        <v>28</v>
      </c>
      <c r="F59" s="363">
        <f>алат!F59+алик!F59+бат!F59+вур!F59+ибр!F59+кан!F59+коз!F59+ком!F59+крар!F59+крч!F59+мар!F59+моргауш!F59+пор!F59+урм!F59+цив!F59+чеб!F59+шем!F59+шум!F59+ядр!F59+ял!F59+янт!F59+гАла!F59+гКан!F59+НЧ!F59+гЧеб!F59+гШум!F59</f>
        <v>0</v>
      </c>
      <c r="G59" s="363">
        <f>алат!G59+алик!G59+бат!G59+вур!G59+ибр!G59+кан!G59+коз!G59+ком!G59+крар!G59+крч!G59+мар!G59+моргауш!G59+пор!G59+урм!G59+цив!G59+чеб!G59+шем!G59+шум!G59+ядр!G59+ял!G59+янт!G59+гАла!G59+гКан!G59+НЧ!G59+гЧеб!G59+гШум!G59</f>
        <v>875</v>
      </c>
      <c r="H59" s="363">
        <f>алат!H59+алик!H59+бат!H59+вур!H59+ибр!H59+кан!H59+коз!H59+ком!H59+крар!H59+крч!H59+мар!H59+моргауш!H59+пор!H59+урм!H59+цив!H59+чеб!H59+шем!H59+шум!H59+ядр!H59+ял!H59+янт!H59+гАла!H59+гКан!H59+НЧ!H59+гЧеб!H59+гШум!H59</f>
        <v>0</v>
      </c>
      <c r="I59" s="363">
        <f>алат!I59+алик!I59+бат!I59+вур!I59+ибр!I59+кан!I59+коз!I59+ком!I59+крар!I59+крч!I59+мар!I59+моргауш!I59+пор!I59+урм!I59+цив!I59+чеб!I59+шем!I59+шум!I59+ядр!I59+ял!I59+янт!I59+гАла!I59+гКан!I59+НЧ!I59+гЧеб!I59+гШум!I59</f>
        <v>0</v>
      </c>
      <c r="J59" s="363">
        <f>алат!J59+алик!J59+бат!J59+вур!J59+ибр!J59+кан!J59+коз!J59+ком!J59+крар!J59+крч!J59+мар!J59+моргауш!J59+пор!J59+урм!J59+цив!J59+чеб!J59+шем!J59+шум!J59+ядр!J59+ял!J59+янт!J59+гАла!J59+гКан!J59+НЧ!J59+гЧеб!J59+гШум!J59</f>
        <v>0</v>
      </c>
      <c r="K59" s="363">
        <f>алат!K59+алик!K59+бат!K59+вур!K59+ибр!K59+кан!K59+коз!K59+ком!K59+крар!K59+крч!K59+мар!K59+моргауш!K59+пор!K59+урм!K59+цив!K59+чеб!K59+шем!K59+шум!K59+ядр!K59+ял!K59+янт!K59+гАла!K59+гКан!K59+НЧ!K59+гЧеб!K59+гШум!K59</f>
        <v>0</v>
      </c>
    </row>
    <row r="60" spans="1:11" ht="39.75" thickBot="1">
      <c r="A60" s="52" t="s">
        <v>59</v>
      </c>
      <c r="B60" s="48">
        <v>205</v>
      </c>
      <c r="C60" s="363">
        <f>алат!C60+алик!C60+бат!C60+вур!C60+ибр!C60+кан!C60+коз!C60+ком!C60+крар!C60+крч!C60+мар!C60+моргауш!C60+пор!C60+урм!C60+цив!C60+чеб!C60+шем!C60+шум!C60+ядр!C60+ял!C60+янт!C60+гАла!C60+гКан!C60+НЧ!C60+гЧеб!C60+гШум!C60</f>
        <v>412</v>
      </c>
      <c r="D60" s="363">
        <f>алат!D60+алик!D60+бат!D60+вур!D60+ибр!D60+кан!D60+коз!D60+ком!D60+крар!D60+крч!D60+мар!D60+моргауш!D60+пор!D60+урм!D60+цив!D60+чеб!D60+шем!D60+шум!D60+ядр!D60+ял!D60+янт!D60+гАла!D60+гКан!D60+НЧ!D60+гЧеб!D60+гШум!D60</f>
        <v>2</v>
      </c>
      <c r="E60" s="363">
        <f>алат!E60+алик!E60+бат!E60+вур!E60+ибр!E60+кан!E60+коз!E60+ком!E60+крар!E60+крч!E60+мар!E60+моргауш!E60+пор!E60+урм!E60+цив!E60+чеб!E60+шем!E60+шум!E60+ядр!E60+ял!E60+янт!E60+гАла!E60+гКан!E60+НЧ!E60+гЧеб!E60+гШум!E60</f>
        <v>20</v>
      </c>
      <c r="F60" s="363">
        <f>алат!F60+алик!F60+бат!F60+вур!F60+ибр!F60+кан!F60+коз!F60+ком!F60+крар!F60+крч!F60+мар!F60+моргауш!F60+пор!F60+урм!F60+цив!F60+чеб!F60+шем!F60+шум!F60+ядр!F60+ял!F60+янт!F60+гАла!F60+гКан!F60+НЧ!F60+гЧеб!F60+гШум!F60</f>
        <v>0</v>
      </c>
      <c r="G60" s="363">
        <f>алат!G60+алик!G60+бат!G60+вур!G60+ибр!G60+кан!G60+коз!G60+ком!G60+крар!G60+крч!G60+мар!G60+моргауш!G60+пор!G60+урм!G60+цив!G60+чеб!G60+шем!G60+шум!G60+ядр!G60+ял!G60+янт!G60+гАла!G60+гКан!G60+НЧ!G60+гЧеб!G60+гШум!G60</f>
        <v>390</v>
      </c>
      <c r="H60" s="363">
        <f>алат!H60+алик!H60+бат!H60+вур!H60+ибр!H60+кан!H60+коз!H60+ком!H60+крар!H60+крч!H60+мар!H60+моргауш!H60+пор!H60+урм!H60+цив!H60+чеб!H60+шем!H60+шум!H60+ядр!H60+ял!H60+янт!H60+гАла!H60+гКан!H60+НЧ!H60+гЧеб!H60+гШум!H60</f>
        <v>0</v>
      </c>
      <c r="I60" s="363">
        <f>алат!I60+алик!I60+бат!I60+вур!I60+ибр!I60+кан!I60+коз!I60+ком!I60+крар!I60+крч!I60+мар!I60+моргауш!I60+пор!I60+урм!I60+цив!I60+чеб!I60+шем!I60+шум!I60+ядр!I60+ял!I60+янт!I60+гАла!I60+гКан!I60+НЧ!I60+гЧеб!I60+гШум!I60</f>
        <v>0</v>
      </c>
      <c r="J60" s="363">
        <f>алат!J60+алик!J60+бат!J60+вур!J60+ибр!J60+кан!J60+коз!J60+ком!J60+крар!J60+крч!J60+мар!J60+моргауш!J60+пор!J60+урм!J60+цив!J60+чеб!J60+шем!J60+шум!J60+ядр!J60+ял!J60+янт!J60+гАла!J60+гКан!J60+НЧ!J60+гЧеб!J60+гШум!J60</f>
        <v>0</v>
      </c>
      <c r="K60" s="363">
        <f>алат!K60+алик!K60+бат!K60+вур!K60+ибр!K60+кан!K60+коз!K60+ком!K60+крар!K60+крч!K60+мар!K60+моргауш!K60+пор!K60+урм!K60+цив!K60+чеб!K60+шем!K60+шум!K60+ядр!K60+ял!K60+янт!K60+гАла!K60+гКан!K60+НЧ!K60+гЧеб!K60+гШум!K60</f>
        <v>0</v>
      </c>
    </row>
    <row r="61" spans="1:11" ht="27" thickBot="1">
      <c r="A61" s="52" t="s">
        <v>60</v>
      </c>
      <c r="B61" s="48">
        <v>206</v>
      </c>
      <c r="C61" s="363">
        <f>алат!C61+алик!C61+бат!C61+вур!C61+ибр!C61+кан!C61+коз!C61+ком!C61+крар!C61+крч!C61+мар!C61+моргауш!C61+пор!C61+урм!C61+цив!C61+чеб!C61+шем!C61+шум!C61+ядр!C61+ял!C61+янт!C61+гАла!C61+гКан!C61+НЧ!C61+гЧеб!C61+гШум!C61</f>
        <v>15357</v>
      </c>
      <c r="D61" s="363">
        <f>алат!D61+алик!D61+бат!D61+вур!D61+ибр!D61+кан!D61+коз!D61+ком!D61+крар!D61+крч!D61+мар!D61+моргауш!D61+пор!D61+урм!D61+цив!D61+чеб!D61+шем!D61+шум!D61+ядр!D61+ял!D61+янт!D61+гАла!D61+гКан!D61+НЧ!D61+гЧеб!D61+гШум!D61</f>
        <v>159</v>
      </c>
      <c r="E61" s="363">
        <f>алат!E61+алик!E61+бат!E61+вур!E61+ибр!E61+кан!E61+коз!E61+ком!E61+крар!E61+крч!E61+мар!E61+моргауш!E61+пор!E61+урм!E61+цив!E61+чеб!E61+шем!E61+шум!E61+ядр!E61+ял!E61+янт!E61+гАла!E61+гКан!E61+НЧ!E61+гЧеб!E61+гШум!E61</f>
        <v>40</v>
      </c>
      <c r="F61" s="363">
        <f>алат!F61+алик!F61+бат!F61+вур!F61+ибр!F61+кан!F61+коз!F61+ком!F61+крар!F61+крч!F61+мар!F61+моргауш!F61+пор!F61+урм!F61+цив!F61+чеб!F61+шем!F61+шум!F61+ядр!F61+ял!F61+янт!F61+гАла!F61+гКан!F61+НЧ!F61+гЧеб!F61+гШум!F61</f>
        <v>25</v>
      </c>
      <c r="G61" s="363">
        <f>алат!G61+алик!G61+бат!G61+вур!G61+ибр!G61+кан!G61+коз!G61+ком!G61+крар!G61+крч!G61+мар!G61+моргауш!G61+пор!G61+урм!G61+цив!G61+чеб!G61+шем!G61+шум!G61+ядр!G61+ял!G61+янт!G61+гАла!G61+гКан!G61+НЧ!G61+гЧеб!G61+гШум!G61</f>
        <v>14616</v>
      </c>
      <c r="H61" s="363">
        <f>алат!H61+алик!H61+бат!H61+вур!H61+ибр!H61+кан!H61+коз!H61+ком!H61+крар!H61+крч!H61+мар!H61+моргауш!H61+пор!H61+урм!H61+цив!H61+чеб!H61+шем!H61+шум!H61+ядр!H61+ял!H61+янт!H61+гАла!H61+гКан!H61+НЧ!H61+гЧеб!H61+гШум!H61</f>
        <v>501</v>
      </c>
      <c r="I61" s="363">
        <f>алат!I61+алик!I61+бат!I61+вур!I61+ибр!I61+кан!I61+коз!I61+ком!I61+крар!I61+крч!I61+мар!I61+моргауш!I61+пор!I61+урм!I61+цив!I61+чеб!I61+шем!I61+шум!I61+ядр!I61+ял!I61+янт!I61+гАла!I61+гКан!I61+НЧ!I61+гЧеб!I61+гШум!I61</f>
        <v>16</v>
      </c>
      <c r="J61" s="363">
        <f>алат!J61+алик!J61+бат!J61+вур!J61+ибр!J61+кан!J61+коз!J61+ком!J61+крар!J61+крч!J61+мар!J61+моргауш!J61+пор!J61+урм!J61+цив!J61+чеб!J61+шем!J61+шум!J61+ядр!J61+ял!J61+янт!J61+гАла!J61+гКан!J61+НЧ!J61+гЧеб!J61+гШум!J61</f>
        <v>0</v>
      </c>
      <c r="K61" s="363">
        <f>алат!K61+алик!K61+бат!K61+вур!K61+ибр!K61+кан!K61+коз!K61+ком!K61+крар!K61+крч!K61+мар!K61+моргауш!K61+пор!K61+урм!K61+цив!K61+чеб!K61+шем!K61+шум!K61+ядр!K61+ял!K61+янт!K61+гАла!K61+гКан!K61+НЧ!K61+гЧеб!K61+гШум!K61</f>
        <v>0</v>
      </c>
    </row>
    <row r="62" spans="1:11" ht="15" thickBot="1">
      <c r="A62" s="51" t="s">
        <v>61</v>
      </c>
      <c r="B62" s="502">
        <v>207</v>
      </c>
      <c r="C62" s="363">
        <f>алат!C62+алик!C62+бат!C62+вур!C62+ибр!C62+кан!C62+коз!C62+ком!C62+крар!C62+крч!C62+мар!C62+моргауш!C62+пор!C62+урм!C62+цив!C62+чеб!C62+шем!C62+шум!C62+ядр!C62+ял!C62+янт!C62+гАла!C62+гКан!C62+НЧ!C62+гЧеб!C62+гШум!C62</f>
        <v>0</v>
      </c>
      <c r="D62" s="363">
        <f>алат!D62+алик!D62+бат!D62+вур!D62+ибр!D62+кан!D62+коз!D62+ком!D62+крар!D62+крч!D62+мар!D62+моргауш!D62+пор!D62+урм!D62+цив!D62+чеб!D62+шем!D62+шум!D62+ядр!D62+ял!D62+янт!D62+гАла!D62+гКан!D62+НЧ!D62+гЧеб!D62+гШум!D62</f>
        <v>0</v>
      </c>
      <c r="E62" s="363">
        <f>алат!E62+алик!E62+бат!E62+вур!E62+ибр!E62+кан!E62+коз!E62+ком!E62+крар!E62+крч!E62+мар!E62+моргауш!E62+пор!E62+урм!E62+цив!E62+чеб!E62+шем!E62+шум!E62+ядр!E62+ял!E62+янт!E62+гАла!E62+гКан!E62+НЧ!E62+гЧеб!E62+гШум!E62</f>
        <v>0</v>
      </c>
      <c r="F62" s="363">
        <f>алат!F62+алик!F62+бат!F62+вур!F62+ибр!F62+кан!F62+коз!F62+ком!F62+крар!F62+крч!F62+мар!F62+моргауш!F62+пор!F62+урм!F62+цив!F62+чеб!F62+шем!F62+шум!F62+ядр!F62+ял!F62+янт!F62+гАла!F62+гКан!F62+НЧ!F62+гЧеб!F62+гШум!F62</f>
        <v>0</v>
      </c>
      <c r="G62" s="731" t="s">
        <v>488</v>
      </c>
      <c r="H62" s="363">
        <f>алат!H62+алик!H62+бат!H62+вур!H62+ибр!H62+кан!H62+коз!H62+ком!H62+крар!H62+крч!H62+мар!H62+моргауш!H62+пор!H62+урм!H62+цив!H62+чеб!H62+шем!H62+шум!H62+ядр!H62+ял!H62+янт!H62+гАла!H62+гКан!H62+НЧ!H62+гЧеб!H62+гШум!H62</f>
        <v>0</v>
      </c>
      <c r="I62" s="363">
        <f>алат!I62+алик!I62+бат!I62+вур!I62+ибр!I62+кан!I62+коз!I62+ком!I62+крар!I62+крч!I62+мар!I62+моргауш!I62+пор!I62+урм!I62+цив!I62+чеб!I62+шем!I62+шум!I62+ядр!I62+ял!I62+янт!I62+гАла!I62+гКан!I62+НЧ!I62+гЧеб!I62+гШум!I62</f>
        <v>0</v>
      </c>
      <c r="J62" s="363">
        <f>алат!J62+алик!J62+бат!J62+вур!J62+ибр!J62+кан!J62+коз!J62+ком!J62+крар!J62+крч!J62+мар!J62+моргауш!J62+пор!J62+урм!J62+цив!J62+чеб!J62+шем!J62+шум!J62+ядр!J62+ял!J62+янт!J62+гАла!J62+гКан!J62+НЧ!J62+гЧеб!J62+гШум!J62</f>
        <v>0</v>
      </c>
      <c r="K62" s="363">
        <f>алат!K62+алик!K62+бат!K62+вур!K62+ибр!K62+кан!K62+коз!K62+ком!K62+крар!K62+крч!K62+мар!K62+моргауш!K62+пор!K62+урм!K62+цив!K62+чеб!K62+шем!K62+шум!K62+ядр!K62+ял!K62+янт!K62+гАла!K62+гКан!K62+НЧ!K62+гЧеб!K62+гШум!K62</f>
        <v>0</v>
      </c>
    </row>
    <row r="63" spans="1:11" ht="15" thickBot="1">
      <c r="A63" s="52" t="s">
        <v>62</v>
      </c>
      <c r="B63" s="503"/>
      <c r="C63" s="363">
        <f>алат!C63+алик!C63+бат!C63+вур!C63+ибр!C63+кан!C63+коз!C63+ком!C63+крар!C63+крч!C63+мар!C63+моргауш!C63+пор!C63+урм!C63+цив!C63+чеб!C63+шем!C63+шум!C63+ядр!C63+ял!C63+янт!C63+гАла!C63+гКан!C63+НЧ!C63+гЧеб!C63+гШум!C63</f>
        <v>0</v>
      </c>
      <c r="D63" s="363">
        <f>алат!D63+алик!D63+бат!D63+вур!D63+ибр!D63+кан!D63+коз!D63+ком!D63+крар!D63+крч!D63+мар!D63+моргауш!D63+пор!D63+урм!D63+цив!D63+чеб!D63+шем!D63+шум!D63+ядр!D63+ял!D63+янт!D63+гАла!D63+гКан!D63+НЧ!D63+гЧеб!D63+гШум!D63</f>
        <v>0</v>
      </c>
      <c r="E63" s="363">
        <f>алат!E63+алик!E63+бат!E63+вур!E63+ибр!E63+кан!E63+коз!E63+ком!E63+крар!E63+крч!E63+мар!E63+моргауш!E63+пор!E63+урм!E63+цив!E63+чеб!E63+шем!E63+шум!E63+ядр!E63+ял!E63+янт!E63+гАла!E63+гКан!E63+НЧ!E63+гЧеб!E63+гШум!E63</f>
        <v>0</v>
      </c>
      <c r="F63" s="363">
        <f>алат!F63+алик!F63+бат!F63+вур!F63+ибр!F63+кан!F63+коз!F63+ком!F63+крар!F63+крч!F63+мар!F63+моргауш!F63+пор!F63+урм!F63+цив!F63+чеб!F63+шем!F63+шум!F63+ядр!F63+ял!F63+янт!F63+гАла!F63+гКан!F63+НЧ!F63+гЧеб!F63+гШум!F63</f>
        <v>0</v>
      </c>
      <c r="G63" s="363">
        <f>алат!G63+алик!G63+бат!G63+вур!G63+ибр!G63+кан!G63+коз!G63+ком!G63+крар!G63+крч!G63+мар!G63+моргауш!G63+пор!G63+урм!G63+цив!G63+чеб!G63+шем!G63+шум!G63+ядр!G63+ял!G63+янт!G63+гАла!G63+гКан!G63+НЧ!G63+гЧеб!G63+гШум!G63</f>
        <v>0</v>
      </c>
      <c r="H63" s="363">
        <f>алат!H63+алик!H63+бат!H63+вур!H63+ибр!H63+кан!H63+коз!H63+ком!H63+крар!H63+крч!H63+мар!H63+моргауш!H63+пор!H63+урм!H63+цив!H63+чеб!H63+шем!H63+шум!H63+ядр!H63+ял!H63+янт!H63+гАла!H63+гКан!H63+НЧ!H63+гЧеб!H63+гШум!H63</f>
        <v>0</v>
      </c>
      <c r="I63" s="363">
        <f>алат!I63+алик!I63+бат!I63+вур!I63+ибр!I63+кан!I63+коз!I63+ком!I63+крар!I63+крч!I63+мар!I63+моргауш!I63+пор!I63+урм!I63+цив!I63+чеб!I63+шем!I63+шум!I63+ядр!I63+ял!I63+янт!I63+гАла!I63+гКан!I63+НЧ!I63+гЧеб!I63+гШум!I63</f>
        <v>0</v>
      </c>
      <c r="J63" s="363">
        <f>алат!J63+алик!J63+бат!J63+вур!J63+ибр!J63+кан!J63+коз!J63+ком!J63+крар!J63+крч!J63+мар!J63+моргауш!J63+пор!J63+урм!J63+цив!J63+чеб!J63+шем!J63+шум!J63+ядр!J63+ял!J63+янт!J63+гАла!J63+гКан!J63+НЧ!J63+гЧеб!J63+гШум!J63</f>
        <v>0</v>
      </c>
      <c r="K63" s="363">
        <f>алат!K63+алик!K63+бат!K63+вур!K63+ибр!K63+кан!K63+коз!K63+ком!K63+крар!K63+крч!K63+мар!K63+моргауш!K63+пор!K63+урм!K63+цив!K63+чеб!K63+шем!K63+шум!K63+ядр!K63+ял!K63+янт!K63+гАла!K63+гКан!K63+НЧ!K63+гЧеб!K63+гШум!K63</f>
        <v>0</v>
      </c>
    </row>
    <row r="64" spans="1:11" ht="15" thickBot="1">
      <c r="A64" s="50" t="s">
        <v>63</v>
      </c>
      <c r="B64" s="48">
        <v>208</v>
      </c>
      <c r="C64" s="363">
        <f>алат!C64+алик!C64+бат!C64+вур!C64+ибр!C64+кан!C64+коз!C64+ком!C64+крар!C64+крч!C64+мар!C64+моргауш!C64+пор!C64+урм!C64+цив!C64+чеб!C64+шем!C64+шум!C64+ядр!C64+ял!C64+янт!C64+гАла!C64+гКан!C64+НЧ!C64+гЧеб!C64+гШум!C64</f>
        <v>30</v>
      </c>
      <c r="D64" s="363">
        <f>алат!D64+алик!D64+бат!D64+вур!D64+ибр!D64+кан!D64+коз!D64+ком!D64+крар!D64+крч!D64+мар!D64+моргауш!D64+пор!D64+урм!D64+цив!D64+чеб!D64+шем!D64+шум!D64+ядр!D64+ял!D64+янт!D64+гАла!D64+гКан!D64+НЧ!D64+гЧеб!D64+гШум!D64</f>
        <v>0</v>
      </c>
      <c r="E64" s="363">
        <f>алат!E64+алик!E64+бат!E64+вур!E64+ибр!E64+кан!E64+коз!E64+ком!E64+крар!E64+крч!E64+мар!E64+моргауш!E64+пор!E64+урм!E64+цив!E64+чеб!E64+шем!E64+шум!E64+ядр!E64+ял!E64+янт!E64+гАла!E64+гКан!E64+НЧ!E64+гЧеб!E64+гШум!E64</f>
        <v>0</v>
      </c>
      <c r="F64" s="363">
        <f>алат!F64+алик!F64+бат!F64+вур!F64+ибр!F64+кан!F64+коз!F64+ком!F64+крар!F64+крч!F64+мар!F64+моргауш!F64+пор!F64+урм!F64+цив!F64+чеб!F64+шем!F64+шум!F64+ядр!F64+ял!F64+янт!F64+гАла!F64+гКан!F64+НЧ!F64+гЧеб!F64+гШум!F64</f>
        <v>0</v>
      </c>
      <c r="G64" s="731" t="s">
        <v>488</v>
      </c>
      <c r="H64" s="363">
        <f>алат!H64+алик!H64+бат!H64+вур!H64+ибр!H64+кан!H64+коз!H64+ком!H64+крар!H64+крч!H64+мар!H64+моргауш!H64+пор!H64+урм!H64+цив!H64+чеб!H64+шем!H64+шум!H64+ядр!H64+ял!H64+янт!H64+гАла!H64+гКан!H64+НЧ!H64+гЧеб!H64+гШум!H64</f>
        <v>0</v>
      </c>
      <c r="I64" s="363">
        <f>алат!I64+алик!I64+бат!I64+вур!I64+ибр!I64+кан!I64+коз!I64+ком!I64+крар!I64+крч!I64+мар!I64+моргауш!I64+пор!I64+урм!I64+цив!I64+чеб!I64+шем!I64+шум!I64+ядр!I64+ял!I64+янт!I64+гАла!I64+гКан!I64+НЧ!I64+гЧеб!I64+гШум!I64</f>
        <v>0</v>
      </c>
      <c r="J64" s="363">
        <f>алат!J64+алик!J64+бат!J64+вур!J64+ибр!J64+кан!J64+коз!J64+ком!J64+крар!J64+крч!J64+мар!J64+моргауш!J64+пор!J64+урм!J64+цив!J64+чеб!J64+шем!J64+шум!J64+ядр!J64+ял!J64+янт!J64+гАла!J64+гКан!J64+НЧ!J64+гЧеб!J64+гШум!J64</f>
        <v>0</v>
      </c>
      <c r="K64" s="363">
        <f>алат!K64+алик!K64+бат!K64+вур!K64+ибр!K64+кан!K64+коз!K64+ком!K64+крар!K64+крч!K64+мар!K64+моргауш!K64+пор!K64+урм!K64+цив!K64+чеб!K64+шем!K64+шум!K64+ядр!K64+ял!K64+янт!K64+гАла!K64+гКан!K64+НЧ!K64+гЧеб!K64+гШум!K64</f>
        <v>0</v>
      </c>
    </row>
    <row r="65" spans="1:11" ht="39.75" thickBot="1">
      <c r="A65" s="50" t="s">
        <v>64</v>
      </c>
      <c r="B65" s="48">
        <v>209</v>
      </c>
      <c r="C65" s="363">
        <f>алат!C65+алик!C65+бат!C65+вур!C65+ибр!C65+кан!C65+коз!C65+ком!C65+крар!C65+крч!C65+мар!C65+моргауш!C65+пор!C65+урм!C65+цив!C65+чеб!C65+шем!C65+шум!C65+ядр!C65+ял!C65+янт!C65+гАла!C65+гКан!C65+НЧ!C65+гЧеб!C65+гШум!C65</f>
        <v>1026</v>
      </c>
      <c r="D65" s="363">
        <f>алат!D65+алик!D65+бат!D65+вур!D65+ибр!D65+кан!D65+коз!D65+ком!D65+крар!D65+крч!D65+мар!D65+моргауш!D65+пор!D65+урм!D65+цив!D65+чеб!D65+шем!D65+шум!D65+ядр!D65+ял!D65+янт!D65+гАла!D65+гКан!D65+НЧ!D65+гЧеб!D65+гШум!D65</f>
        <v>4</v>
      </c>
      <c r="E65" s="363">
        <f>алат!E65+алик!E65+бат!E65+вур!E65+ибр!E65+кан!E65+коз!E65+ком!E65+крар!E65+крч!E65+мар!E65+моргауш!E65+пор!E65+урм!E65+цив!E65+чеб!E65+шем!E65+шум!E65+ядр!E65+ял!E65+янт!E65+гАла!E65+гКан!E65+НЧ!E65+гЧеб!E65+гШум!E65</f>
        <v>1</v>
      </c>
      <c r="F65" s="363">
        <f>алат!F65+алик!F65+бат!F65+вур!F65+ибр!F65+кан!F65+коз!F65+ком!F65+крар!F65+крч!F65+мар!F65+моргауш!F65+пор!F65+урм!F65+цив!F65+чеб!F65+шем!F65+шум!F65+ядр!F65+ял!F65+янт!F65+гАла!F65+гКан!F65+НЧ!F65+гЧеб!F65+гШум!F65</f>
        <v>0</v>
      </c>
      <c r="G65" s="363">
        <f>алат!G65+алик!G65+бат!G65+вур!G65+ибр!G65+кан!G65+коз!G65+ком!G65+крар!G65+крч!G65+мар!G65+моргауш!G65+пор!G65+урм!G65+цив!G65+чеб!G65+шем!G65+шум!G65+ядр!G65+ял!G65+янт!G65+гАла!G65+гКан!G65+НЧ!G65+гЧеб!G65+гШум!G65</f>
        <v>970</v>
      </c>
      <c r="H65" s="363">
        <f>алат!H65+алик!H65+бат!H65+вур!H65+ибр!H65+кан!H65+коз!H65+ком!H65+крар!H65+крч!H65+мар!H65+моргауш!H65+пор!H65+урм!H65+цив!H65+чеб!H65+шем!H65+шум!H65+ядр!H65+ял!H65+янт!H65+гАла!H65+гКан!H65+НЧ!H65+гЧеб!H65+гШум!H65</f>
        <v>51</v>
      </c>
      <c r="I65" s="363">
        <f>алат!I65+алик!I65+бат!I65+вур!I65+ибр!I65+кан!I65+коз!I65+ком!I65+крар!I65+крч!I65+мар!I65+моргауш!I65+пор!I65+урм!I65+цив!I65+чеб!I65+шем!I65+шум!I65+ядр!I65+ял!I65+янт!I65+гАла!I65+гКан!I65+НЧ!I65+гЧеб!I65+гШум!I65</f>
        <v>0</v>
      </c>
      <c r="J65" s="363">
        <f>алат!J65+алик!J65+бат!J65+вур!J65+ибр!J65+кан!J65+коз!J65+ком!J65+крар!J65+крч!J65+мар!J65+моргауш!J65+пор!J65+урм!J65+цив!J65+чеб!J65+шем!J65+шум!J65+ядр!J65+ял!J65+янт!J65+гАла!J65+гКан!J65+НЧ!J65+гЧеб!J65+гШум!J65</f>
        <v>0</v>
      </c>
      <c r="K65" s="363">
        <f>алат!K65+алик!K65+бат!K65+вур!K65+ибр!K65+кан!K65+коз!K65+ком!K65+крар!K65+крч!K65+мар!K65+моргауш!K65+пор!K65+урм!K65+цив!K65+чеб!K65+шем!K65+шум!K65+ядр!K65+ял!K65+янт!K65+гАла!K65+гКан!K65+НЧ!K65+гЧеб!K65+гШум!K65</f>
        <v>0</v>
      </c>
    </row>
    <row r="66" spans="1:11" ht="15" thickBot="1">
      <c r="A66" s="51" t="s">
        <v>65</v>
      </c>
      <c r="B66" s="502" t="s">
        <v>67</v>
      </c>
      <c r="C66" s="363">
        <f>алат!C66+алик!C66+бат!C66+вур!C66+ибр!C66+кан!C66+коз!C66+ком!C66+крар!C66+крч!C66+мар!C66+моргауш!C66+пор!C66+урм!C66+цив!C66+чеб!C66+шем!C66+шум!C66+ядр!C66+ял!C66+янт!C66+гАла!C66+гКан!C66+НЧ!C66+гЧеб!C66+гШум!C66</f>
        <v>432</v>
      </c>
      <c r="D66" s="363">
        <f>алат!D66+алик!D66+бат!D66+вур!D66+ибр!D66+кан!D66+коз!D66+ком!D66+крар!D66+крч!D66+мар!D66+моргауш!D66+пор!D66+урм!D66+цив!D66+чеб!D66+шем!D66+шум!D66+ядр!D66+ял!D66+янт!D66+гАла!D66+гКан!D66+НЧ!D66+гЧеб!D66+гШум!D66</f>
        <v>0</v>
      </c>
      <c r="E66" s="363">
        <f>алат!E66+алик!E66+бат!E66+вур!E66+ибр!E66+кан!E66+коз!E66+ком!E66+крар!E66+крч!E66+мар!E66+моргауш!E66+пор!E66+урм!E66+цив!E66+чеб!E66+шем!E66+шум!E66+ядр!E66+ял!E66+янт!E66+гАла!E66+гКан!E66+НЧ!E66+гЧеб!E66+гШум!E66</f>
        <v>1</v>
      </c>
      <c r="F66" s="363">
        <f>алат!F66+алик!F66+бат!F66+вур!F66+ибр!F66+кан!F66+коз!F66+ком!F66+крар!F66+крч!F66+мар!F66+моргауш!F66+пор!F66+урм!F66+цив!F66+чеб!F66+шем!F66+шум!F66+ядр!F66+ял!F66+янт!F66+гАла!F66+гКан!F66+НЧ!F66+гЧеб!F66+гШум!F66</f>
        <v>0</v>
      </c>
      <c r="G66" s="363">
        <f>алат!G66+алик!G66+бат!G66+вур!G66+ибр!G66+кан!G66+коз!G66+ком!G66+крар!G66+крч!G66+мар!G66+моргауш!G66+пор!G66+урм!G66+цив!G66+чеб!G66+шем!G66+шум!G66+ядр!G66+ял!G66+янт!G66+гАла!G66+гКан!G66+НЧ!G66+гЧеб!G66+гШум!G66</f>
        <v>420</v>
      </c>
      <c r="H66" s="363">
        <f>алат!H66+алик!H66+бат!H66+вур!H66+ибр!H66+кан!H66+коз!H66+ком!H66+крар!H66+крч!H66+мар!H66+моргауш!H66+пор!H66+урм!H66+цив!H66+чеб!H66+шем!H66+шум!H66+ядр!H66+ял!H66+янт!H66+гАла!H66+гКан!H66+НЧ!H66+гЧеб!H66+гШум!H66</f>
        <v>20</v>
      </c>
      <c r="I66" s="363">
        <f>алат!I66+алик!I66+бат!I66+вур!I66+ибр!I66+кан!I66+коз!I66+ком!I66+крар!I66+крч!I66+мар!I66+моргауш!I66+пор!I66+урм!I66+цив!I66+чеб!I66+шем!I66+шум!I66+ядр!I66+ял!I66+янт!I66+гАла!I66+гКан!I66+НЧ!I66+гЧеб!I66+гШум!I66</f>
        <v>0</v>
      </c>
      <c r="J66" s="363">
        <f>алат!J66+алик!J66+бат!J66+вур!J66+ибр!J66+кан!J66+коз!J66+ком!J66+крар!J66+крч!J66+мар!J66+моргауш!J66+пор!J66+урм!J66+цив!J66+чеб!J66+шем!J66+шум!J66+ядр!J66+ял!J66+янт!J66+гАла!J66+гКан!J66+НЧ!J66+гЧеб!J66+гШум!J66</f>
        <v>0</v>
      </c>
      <c r="K66" s="363">
        <f>алат!K66+алик!K66+бат!K66+вур!K66+ибр!K66+кан!K66+коз!K66+ком!K66+крар!K66+крч!K66+мар!K66+моргауш!K66+пор!K66+урм!K66+цив!K66+чеб!K66+шем!K66+шум!K66+ядр!K66+ял!K66+янт!K66+гАла!K66+гКан!K66+НЧ!K66+гЧеб!K66+гШум!K66</f>
        <v>0</v>
      </c>
    </row>
    <row r="67" spans="1:11" ht="27" thickBot="1">
      <c r="A67" s="52" t="s">
        <v>66</v>
      </c>
      <c r="B67" s="503"/>
      <c r="C67" s="363">
        <f>алат!C67+алик!C67+бат!C67+вур!C67+ибр!C67+кан!C67+коз!C67+ком!C67+крар!C67+крч!C67+мар!C67+моргауш!C67+пор!C67+урм!C67+цив!C67+чеб!C67+шем!C67+шум!C67+ядр!C67+ял!C67+янт!C67+гАла!C67+гКан!C67+НЧ!C67+гЧеб!C67+гШум!C67</f>
        <v>0</v>
      </c>
      <c r="D67" s="363">
        <f>алат!D67+алик!D67+бат!D67+вур!D67+ибр!D67+кан!D67+коз!D67+ком!D67+крар!D67+крч!D67+мар!D67+моргауш!D67+пор!D67+урм!D67+цив!D67+чеб!D67+шем!D67+шум!D67+ядр!D67+ял!D67+янт!D67+гАла!D67+гКан!D67+НЧ!D67+гЧеб!D67+гШум!D67</f>
        <v>0</v>
      </c>
      <c r="E67" s="363">
        <f>алат!E67+алик!E67+бат!E67+вур!E67+ибр!E67+кан!E67+коз!E67+ком!E67+крар!E67+крч!E67+мар!E67+моргауш!E67+пор!E67+урм!E67+цив!E67+чеб!E67+шем!E67+шум!E67+ядр!E67+ял!E67+янт!E67+гАла!E67+гКан!E67+НЧ!E67+гЧеб!E67+гШум!E67</f>
        <v>0</v>
      </c>
      <c r="F67" s="363">
        <f>алат!F67+алик!F67+бат!F67+вур!F67+ибр!F67+кан!F67+коз!F67+ком!F67+крар!F67+крч!F67+мар!F67+моргауш!F67+пор!F67+урм!F67+цив!F67+чеб!F67+шем!F67+шум!F67+ядр!F67+ял!F67+янт!F67+гАла!F67+гКан!F67+НЧ!F67+гЧеб!F67+гШум!F67</f>
        <v>0</v>
      </c>
      <c r="G67" s="363">
        <f>алат!G67+алик!G67+бат!G67+вур!G67+ибр!G67+кан!G67+коз!G67+ком!G67+крар!G67+крч!G67+мар!G67+моргауш!G67+пор!G67+урм!G67+цив!G67+чеб!G67+шем!G67+шум!G67+ядр!G67+ял!G67+янт!G67+гАла!G67+гКан!G67+НЧ!G67+гЧеб!G67+гШум!G67</f>
        <v>1</v>
      </c>
      <c r="H67" s="363">
        <f>алат!H67+алик!H67+бат!H67+вур!H67+ибр!H67+кан!H67+коз!H67+ком!H67+крар!H67+крч!H67+мар!H67+моргауш!H67+пор!H67+урм!H67+цив!H67+чеб!H67+шем!H67+шум!H67+ядр!H67+ял!H67+янт!H67+гАла!H67+гКан!H67+НЧ!H67+гЧеб!H67+гШум!H67</f>
        <v>0</v>
      </c>
      <c r="I67" s="363">
        <f>алат!I67+алик!I67+бат!I67+вур!I67+ибр!I67+кан!I67+коз!I67+ком!I67+крар!I67+крч!I67+мар!I67+моргауш!I67+пор!I67+урм!I67+цив!I67+чеб!I67+шем!I67+шум!I67+ядр!I67+ял!I67+янт!I67+гАла!I67+гКан!I67+НЧ!I67+гЧеб!I67+гШум!I67</f>
        <v>0</v>
      </c>
      <c r="J67" s="363">
        <f>алат!J67+алик!J67+бат!J67+вур!J67+ибр!J67+кан!J67+коз!J67+ком!J67+крар!J67+крч!J67+мар!J67+моргауш!J67+пор!J67+урм!J67+цив!J67+чеб!J67+шем!J67+шум!J67+ядр!J67+ял!J67+янт!J67+гАла!J67+гКан!J67+НЧ!J67+гЧеб!J67+гШум!J67</f>
        <v>0</v>
      </c>
      <c r="K67" s="363">
        <f>алат!K67+алик!K67+бат!K67+вур!K67+ибр!K67+кан!K67+коз!K67+ком!K67+крар!K67+крч!K67+мар!K67+моргауш!K67+пор!K67+урм!K67+цив!K67+чеб!K67+шем!K67+шум!K67+ядр!K67+ял!K67+янт!K67+гАла!K67+гКан!K67+НЧ!K67+гЧеб!K67+гШум!K67</f>
        <v>0</v>
      </c>
    </row>
    <row r="68" spans="1:11" ht="15" thickBot="1">
      <c r="A68" s="50" t="s">
        <v>68</v>
      </c>
      <c r="B68" s="48">
        <v>211</v>
      </c>
      <c r="C68" s="363">
        <f>алат!C68+алик!C68+бат!C68+вур!C68+ибр!C68+кан!C68+коз!C68+ком!C68+крар!C68+крч!C68+мар!C68+моргауш!C68+пор!C68+урм!C68+цив!C68+чеб!C68+шем!C68+шум!C68+ядр!C68+ял!C68+янт!C68+гАла!C68+гКан!C68+НЧ!C68+гЧеб!C68+гШум!C68</f>
        <v>30</v>
      </c>
      <c r="D68" s="363">
        <f>алат!D68+алик!D68+бат!D68+вур!D68+ибр!D68+кан!D68+коз!D68+ком!D68+крар!D68+крч!D68+мар!D68+моргауш!D68+пор!D68+урм!D68+цив!D68+чеб!D68+шем!D68+шум!D68+ядр!D68+ял!D68+янт!D68+гАла!D68+гКан!D68+НЧ!D68+гЧеб!D68+гШум!D68</f>
        <v>0</v>
      </c>
      <c r="E68" s="363">
        <f>алат!E68+алик!E68+бат!E68+вур!E68+ибр!E68+кан!E68+коз!E68+ком!E68+крар!E68+крч!E68+мар!E68+моргауш!E68+пор!E68+урм!E68+цив!E68+чеб!E68+шем!E68+шум!E68+ядр!E68+ял!E68+янт!E68+гАла!E68+гКан!E68+НЧ!E68+гЧеб!E68+гШум!E68</f>
        <v>0</v>
      </c>
      <c r="F68" s="363">
        <f>алат!F68+алик!F68+бат!F68+вур!F68+ибр!F68+кан!F68+коз!F68+ком!F68+крар!F68+крч!F68+мар!F68+моргауш!F68+пор!F68+урм!F68+цив!F68+чеб!F68+шем!F68+шум!F68+ядр!F68+ял!F68+янт!F68+гАла!F68+гКан!F68+НЧ!F68+гЧеб!F68+гШум!F68</f>
        <v>0</v>
      </c>
      <c r="G68" s="363">
        <f>алат!G68+алик!G68+бат!G68+вур!G68+ибр!G68+кан!G68+коз!G68+ком!G68+крар!G68+крч!G68+мар!G68+моргауш!G68+пор!G68+урм!G68+цив!G68+чеб!G68+шем!G68+шум!G68+ядр!G68+ял!G68+янт!G68+гАла!G68+гКан!G68+НЧ!G68+гЧеб!G68+гШум!G68</f>
        <v>0</v>
      </c>
      <c r="H68" s="363">
        <f>алат!H68+алик!H68+бат!H68+вур!H68+ибр!H68+кан!H68+коз!H68+ком!H68+крар!H68+крч!H68+мар!H68+моргауш!H68+пор!H68+урм!H68+цив!H68+чеб!H68+шем!H68+шум!H68+ядр!H68+ял!H68+янт!H68+гАла!H68+гКан!H68+НЧ!H68+гЧеб!H68+гШум!H68</f>
        <v>0</v>
      </c>
      <c r="I68" s="363">
        <f>алат!I68+алик!I68+бат!I68+вур!I68+ибр!I68+кан!I68+коз!I68+ком!I68+крар!I68+крч!I68+мар!I68+моргауш!I68+пор!I68+урм!I68+цив!I68+чеб!I68+шем!I68+шум!I68+ядр!I68+ял!I68+янт!I68+гАла!I68+гКан!I68+НЧ!I68+гЧеб!I68+гШум!I68</f>
        <v>0</v>
      </c>
      <c r="J68" s="363">
        <f>алат!J68+алик!J68+бат!J68+вур!J68+ибр!J68+кан!J68+коз!J68+ком!J68+крар!J68+крч!J68+мар!J68+моргауш!J68+пор!J68+урм!J68+цив!J68+чеб!J68+шем!J68+шум!J68+ядр!J68+ял!J68+янт!J68+гАла!J68+гКан!J68+НЧ!J68+гЧеб!J68+гШум!J68</f>
        <v>0</v>
      </c>
      <c r="K68" s="363">
        <f>алат!K68+алик!K68+бат!K68+вур!K68+ибр!K68+кан!K68+коз!K68+ком!K68+крар!K68+крч!K68+мар!K68+моргауш!K68+пор!K68+урм!K68+цив!K68+чеб!K68+шем!K68+шум!K68+ядр!K68+ял!K68+янт!K68+гАла!K68+гКан!K68+НЧ!K68+гЧеб!K68+гШум!K68</f>
        <v>0</v>
      </c>
    </row>
    <row r="69" spans="1:11" ht="27" thickBot="1">
      <c r="A69" s="52" t="s">
        <v>69</v>
      </c>
      <c r="B69" s="48" t="s">
        <v>70</v>
      </c>
      <c r="C69" s="363">
        <f>алат!C69+алик!C69+бат!C69+вур!C69+ибр!C69+кан!C69+коз!C69+ком!C69+крар!C69+крч!C69+мар!C69+моргауш!C69+пор!C69+урм!C69+цив!C69+чеб!C69+шем!C69+шум!C69+ядр!C69+ял!C69+янт!C69+гАла!C69+гКан!C69+НЧ!C69+гЧеб!C69+гШум!C69</f>
        <v>586</v>
      </c>
      <c r="D69" s="363">
        <f>алат!D69+алик!D69+бат!D69+вур!D69+ибр!D69+кан!D69+коз!D69+ком!D69+крар!D69+крч!D69+мар!D69+моргауш!D69+пор!D69+урм!D69+цив!D69+чеб!D69+шем!D69+шум!D69+ядр!D69+ял!D69+янт!D69+гАла!D69+гКан!D69+НЧ!D69+гЧеб!D69+гШум!D69</f>
        <v>4</v>
      </c>
      <c r="E69" s="363">
        <f>алат!E69+алик!E69+бат!E69+вур!E69+ибр!E69+кан!E69+коз!E69+ком!E69+крар!E69+крч!E69+мар!E69+моргауш!E69+пор!E69+урм!E69+цив!E69+чеб!E69+шем!E69+шум!E69+ядр!E69+ял!E69+янт!E69+гАла!E69+гКан!E69+НЧ!E69+гЧеб!E69+гШум!E69</f>
        <v>0</v>
      </c>
      <c r="F69" s="363">
        <f>алат!F69+алик!F69+бат!F69+вур!F69+ибр!F69+кан!F69+коз!F69+ком!F69+крар!F69+крч!F69+мар!F69+моргауш!F69+пор!F69+урм!F69+цив!F69+чеб!F69+шем!F69+шум!F69+ядр!F69+ял!F69+янт!F69+гАла!F69+гКан!F69+НЧ!F69+гЧеб!F69+гШум!F69</f>
        <v>0</v>
      </c>
      <c r="G69" s="363">
        <f>алат!G69+алик!G69+бат!G69+вур!G69+ибр!G69+кан!G69+коз!G69+ком!G69+крар!G69+крч!G69+мар!G69+моргауш!G69+пор!G69+урм!G69+цив!G69+чеб!G69+шем!G69+шум!G69+ядр!G69+ял!G69+янт!G69+гАла!G69+гКан!G69+НЧ!G69+гЧеб!G69+гШум!G69</f>
        <v>546</v>
      </c>
      <c r="H69" s="363">
        <f>алат!H69+алик!H69+бат!H69+вур!H69+ибр!H69+кан!H69+коз!H69+ком!H69+крар!H69+крч!H69+мар!H69+моргауш!H69+пор!H69+урм!H69+цив!H69+чеб!H69+шем!H69+шум!H69+ядр!H69+ял!H69+янт!H69+гАла!H69+гКан!H69+НЧ!H69+гЧеб!H69+гШум!H69</f>
        <v>31</v>
      </c>
      <c r="I69" s="363">
        <f>алат!I69+алик!I69+бат!I69+вур!I69+ибр!I69+кан!I69+коз!I69+ком!I69+крар!I69+крч!I69+мар!I69+моргауш!I69+пор!I69+урм!I69+цив!I69+чеб!I69+шем!I69+шум!I69+ядр!I69+ял!I69+янт!I69+гАла!I69+гКан!I69+НЧ!I69+гЧеб!I69+гШум!I69</f>
        <v>0</v>
      </c>
      <c r="J69" s="363">
        <f>алат!J69+алик!J69+бат!J69+вур!J69+ибр!J69+кан!J69+коз!J69+ком!J69+крар!J69+крч!J69+мар!J69+моргауш!J69+пор!J69+урм!J69+цив!J69+чеб!J69+шем!J69+шум!J69+ядр!J69+ял!J69+янт!J69+гАла!J69+гКан!J69+НЧ!J69+гЧеб!J69+гШум!J69</f>
        <v>0</v>
      </c>
      <c r="K69" s="363">
        <f>алат!K69+алик!K69+бат!K69+вур!K69+ибр!K69+кан!K69+коз!K69+ком!K69+крар!K69+крч!K69+мар!K69+моргауш!K69+пор!K69+урм!K69+цив!K69+чеб!K69+шем!K69+шум!K69+ядр!K69+ял!K69+янт!K69+гАла!K69+гКан!K69+НЧ!K69+гЧеб!K69+гШум!K69</f>
        <v>0</v>
      </c>
    </row>
    <row r="70" spans="1:11" ht="27" thickBot="1">
      <c r="A70" s="50" t="s">
        <v>71</v>
      </c>
      <c r="B70" s="48">
        <v>213</v>
      </c>
      <c r="C70" s="363">
        <f>алат!C70+алик!C70+бат!C70+вур!C70+ибр!C70+кан!C70+коз!C70+ком!C70+крар!C70+крч!C70+мар!C70+моргауш!C70+пор!C70+урм!C70+цив!C70+чеб!C70+шем!C70+шум!C70+ядр!C70+ял!C70+янт!C70+гАла!C70+гКан!C70+НЧ!C70+гЧеб!C70+гШум!C70</f>
        <v>418</v>
      </c>
      <c r="D70" s="363">
        <f>алат!D70+алик!D70+бат!D70+вур!D70+ибр!D70+кан!D70+коз!D70+ком!D70+крар!D70+крч!D70+мар!D70+моргауш!D70+пор!D70+урм!D70+цив!D70+чеб!D70+шем!D70+шум!D70+ядр!D70+ял!D70+янт!D70+гАла!D70+гКан!D70+НЧ!D70+гЧеб!D70+гШум!D70</f>
        <v>0</v>
      </c>
      <c r="E70" s="363">
        <f>алат!E70+алик!E70+бат!E70+вур!E70+ибр!E70+кан!E70+коз!E70+ком!E70+крар!E70+крч!E70+мар!E70+моргауш!E70+пор!E70+урм!E70+цив!E70+чеб!E70+шем!E70+шум!E70+ядр!E70+ял!E70+янт!E70+гАла!E70+гКан!E70+НЧ!E70+гЧеб!E70+гШум!E70</f>
        <v>0</v>
      </c>
      <c r="F70" s="363">
        <f>алат!F70+алик!F70+бат!F70+вур!F70+ибр!F70+кан!F70+коз!F70+ком!F70+крар!F70+крч!F70+мар!F70+моргауш!F70+пор!F70+урм!F70+цив!F70+чеб!F70+шем!F70+шум!F70+ядр!F70+ял!F70+янт!F70+гАла!F70+гКан!F70+НЧ!F70+гЧеб!F70+гШум!F70</f>
        <v>0</v>
      </c>
      <c r="G70" s="363">
        <f>алат!G70+алик!G70+бат!G70+вур!G70+ибр!G70+кан!G70+коз!G70+ком!G70+крар!G70+крч!G70+мар!G70+моргауш!G70+пор!G70+урм!G70+цив!G70+чеб!G70+шем!G70+шум!G70+ядр!G70+ял!G70+янт!G70+гАла!G70+гКан!G70+НЧ!G70+гЧеб!G70+гШум!G70</f>
        <v>417</v>
      </c>
      <c r="H70" s="363">
        <f>алат!H70+алик!H70+бат!H70+вур!H70+ибр!H70+кан!H70+коз!H70+ком!H70+крар!H70+крч!H70+мар!H70+моргауш!H70+пор!H70+урм!H70+цив!H70+чеб!H70+шем!H70+шум!H70+ядр!H70+ял!H70+янт!H70+гАла!H70+гКан!H70+НЧ!H70+гЧеб!H70+гШум!H70</f>
        <v>1</v>
      </c>
      <c r="I70" s="363">
        <f>алат!I70+алик!I70+бат!I70+вур!I70+ибр!I70+кан!I70+коз!I70+ком!I70+крар!I70+крч!I70+мар!I70+моргауш!I70+пор!I70+урм!I70+цив!I70+чеб!I70+шем!I70+шум!I70+ядр!I70+ял!I70+янт!I70+гАла!I70+гКан!I70+НЧ!I70+гЧеб!I70+гШум!I70</f>
        <v>0</v>
      </c>
      <c r="J70" s="363">
        <f>алат!J70+алик!J70+бат!J70+вур!J70+ибр!J70+кан!J70+коз!J70+ком!J70+крар!J70+крч!J70+мар!J70+моргауш!J70+пор!J70+урм!J70+цив!J70+чеб!J70+шем!J70+шум!J70+ядр!J70+ял!J70+янт!J70+гАла!J70+гКан!J70+НЧ!J70+гЧеб!J70+гШум!J70</f>
        <v>0</v>
      </c>
      <c r="K70" s="363">
        <f>алат!K70+алик!K70+бат!K70+вур!K70+ибр!K70+кан!K70+коз!K70+ком!K70+крар!K70+крч!K70+мар!K70+моргауш!K70+пор!K70+урм!K70+цив!K70+чеб!K70+шем!K70+шум!K70+ядр!K70+ял!K70+янт!K70+гАла!K70+гКан!K70+НЧ!K70+гЧеб!K70+гШум!K70</f>
        <v>0</v>
      </c>
    </row>
    <row r="71" spans="1:11" ht="27" thickBot="1">
      <c r="A71" s="50" t="s">
        <v>72</v>
      </c>
      <c r="B71" s="48">
        <v>214</v>
      </c>
      <c r="C71" s="363">
        <f>алат!C71+алик!C71+бат!C71+вур!C71+ибр!C71+кан!C71+коз!C71+ком!C71+крар!C71+крч!C71+мар!C71+моргауш!C71+пор!C71+урм!C71+цив!C71+чеб!C71+шем!C71+шум!C71+ядр!C71+ял!C71+янт!C71+гАла!C71+гКан!C71+НЧ!C71+гЧеб!C71+гШум!C71</f>
        <v>94</v>
      </c>
      <c r="D71" s="363">
        <f>алат!D71+алик!D71+бат!D71+вур!D71+ибр!D71+кан!D71+коз!D71+ком!D71+крар!D71+крч!D71+мар!D71+моргауш!D71+пор!D71+урм!D71+цив!D71+чеб!D71+шем!D71+шум!D71+ядр!D71+ял!D71+янт!D71+гАла!D71+гКан!D71+НЧ!D71+гЧеб!D71+гШум!D71</f>
        <v>4</v>
      </c>
      <c r="E71" s="363">
        <f>алат!E71+алик!E71+бат!E71+вур!E71+ибр!E71+кан!E71+коз!E71+ком!E71+крар!E71+крч!E71+мар!E71+моргауш!E71+пор!E71+урм!E71+цив!E71+чеб!E71+шем!E71+шум!E71+ядр!E71+ял!E71+янт!E71+гАла!E71+гКан!E71+НЧ!E71+гЧеб!E71+гШум!E71</f>
        <v>1</v>
      </c>
      <c r="F71" s="363">
        <f>алат!F71+алик!F71+бат!F71+вур!F71+ибр!F71+кан!F71+коз!F71+ком!F71+крар!F71+крч!F71+мар!F71+моргауш!F71+пор!F71+урм!F71+цив!F71+чеб!F71+шем!F71+шум!F71+ядр!F71+ял!F71+янт!F71+гАла!F71+гКан!F71+НЧ!F71+гЧеб!F71+гШум!F71</f>
        <v>0</v>
      </c>
      <c r="G71" s="363">
        <f>алат!G71+алик!G71+бат!G71+вур!G71+ибр!G71+кан!G71+коз!G71+ком!G71+крар!G71+крч!G71+мар!G71+моргауш!G71+пор!G71+урм!G71+цив!G71+чеб!G71+шем!G71+шум!G71+ядр!G71+ял!G71+янт!G71+гАла!G71+гКан!G71+НЧ!G71+гЧеб!G71+гШум!G71</f>
        <v>89</v>
      </c>
      <c r="H71" s="363">
        <f>алат!H71+алик!H71+бат!H71+вур!H71+ибр!H71+кан!H71+коз!H71+ком!H71+крар!H71+крч!H71+мар!H71+моргауш!H71+пор!H71+урм!H71+цив!H71+чеб!H71+шем!H71+шум!H71+ядр!H71+ял!H71+янт!H71+гАла!H71+гКан!H71+НЧ!H71+гЧеб!H71+гШум!H71</f>
        <v>0</v>
      </c>
      <c r="I71" s="363">
        <f>алат!I71+алик!I71+бат!I71+вур!I71+ибр!I71+кан!I71+коз!I71+ком!I71+крар!I71+крч!I71+мар!I71+моргауш!I71+пор!I71+урм!I71+цив!I71+чеб!I71+шем!I71+шум!I71+ядр!I71+ял!I71+янт!I71+гАла!I71+гКан!I71+НЧ!I71+гЧеб!I71+гШум!I71</f>
        <v>0</v>
      </c>
      <c r="J71" s="363">
        <f>алат!J71+алик!J71+бат!J71+вур!J71+ибр!J71+кан!J71+коз!J71+ком!J71+крар!J71+крч!J71+мар!J71+моргауш!J71+пор!J71+урм!J71+цив!J71+чеб!J71+шем!J71+шум!J71+ядр!J71+ял!J71+янт!J71+гАла!J71+гКан!J71+НЧ!J71+гЧеб!J71+гШум!J71</f>
        <v>0</v>
      </c>
      <c r="K71" s="363">
        <f>алат!K71+алик!K71+бат!K71+вур!K71+ибр!K71+кан!K71+коз!K71+ком!K71+крар!K71+крч!K71+мар!K71+моргауш!K71+пор!K71+урм!K71+цив!K71+чеб!K71+шем!K71+шум!K71+ядр!K71+ял!K71+янт!K71+гАла!K71+гКан!K71+НЧ!K71+гЧеб!K71+гШум!K71</f>
        <v>0</v>
      </c>
    </row>
    <row r="72" spans="1:11" ht="14.25">
      <c r="A72" s="505" t="s">
        <v>73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175" t="s">
        <v>75</v>
      </c>
      <c r="B74" s="176">
        <v>301</v>
      </c>
      <c r="C74" s="364">
        <f>алат!C74+алик!C74+бат!C74+вур!C74+ибр!C74+кан!C74+коз!C74+ком!C74+крар!C74+крч!C74+мар!C74+моргауш!C74+пор!C74+урм!C74+цив!C74+чеб!C74+шем!C74+шум!C74+ядр!C74+ял!C74+янт!C74+гАла!C74+гКан!C74+НЧ!C74+гЧеб!C74+гШум!C74</f>
        <v>6719982.67297</v>
      </c>
      <c r="D74" s="364">
        <f>алат!D74+алик!D74+бат!D74+вур!D74+ибр!D74+кан!D74+коз!D74+ком!D74+крар!D74+крч!D74+мар!D74+моргауш!D74+пор!D74+урм!D74+цив!D74+чеб!D74+шем!D74+шум!D74+ядр!D74+ял!D74+янт!D74+гАла!D74+гКан!D74+НЧ!D74+гЧеб!D74+гШум!D74</f>
        <v>313483.51366</v>
      </c>
      <c r="E74" s="364">
        <f>алат!E74+алик!E74+бат!E74+вур!E74+ибр!E74+кан!E74+коз!E74+ком!E74+крар!E74+крч!E74+мар!E74+моргауш!E74+пор!E74+урм!E74+цив!E74+чеб!E74+шем!E74+шум!E74+ядр!E74+ял!E74+янт!E74+гАла!E74+гКан!E74+НЧ!E74+гЧеб!E74+гШум!E74</f>
        <v>73298.27999999998</v>
      </c>
      <c r="F74" s="364">
        <f>алат!F74+алик!F74+бат!F74+вур!F74+ибр!F74+кан!F74+коз!F74+ком!F74+крар!F74+крч!F74+мар!F74+моргауш!F74+пор!F74+урм!F74+цив!F74+чеб!F74+шем!F74+шум!F74+ядр!F74+ял!F74+янт!F74+гАла!F74+гКан!F74+НЧ!F74+гЧеб!F74+гШум!F74</f>
        <v>0</v>
      </c>
      <c r="G74" s="364">
        <f>алат!G74+алик!G74+бат!G74+вур!G74+ибр!G74+кан!G74+коз!G74+ком!G74+крар!G74+крч!G74+мар!G74+моргауш!G74+пор!G74+урм!G74+цив!G74+чеб!G74+шем!G74+шум!G74+ядр!G74+ял!G74+янт!G74+гАла!G74+гКан!G74+НЧ!G74+гЧеб!G74+гШум!G74</f>
        <v>4729392.6768</v>
      </c>
      <c r="H74" s="364">
        <f>алат!H74+алик!H74+бат!H74+вур!H74+ибр!H74+кан!H74+коз!H74+ком!H74+крар!H74+крч!H74+мар!H74+моргауш!H74+пор!H74+урм!H74+цив!H74+чеб!H74+шем!H74+шум!H74+ядр!H74+ял!H74+янт!H74+гАла!H74+гКан!H74+НЧ!H74+гЧеб!H74+гШум!H74</f>
        <v>49579.247670000004</v>
      </c>
      <c r="I74" s="364">
        <f>алат!I74+алик!I74+бат!I74+вур!I74+ибр!I74+кан!I74+коз!I74+ком!I74+крар!I74+крч!I74+мар!I74+моргауш!I74+пор!I74+урм!I74+цив!I74+чеб!I74+шем!I74+шум!I74+ядр!I74+ял!I74+янт!I74+гАла!I74+гКан!I74+НЧ!I74+гЧеб!I74+гШум!I74</f>
        <v>4125.19012</v>
      </c>
      <c r="J74" s="364">
        <f>алат!J74+алик!J74+бат!J74+вур!J74+ибр!J74+кан!J74+коз!J74+ком!J74+крар!J74+крч!J74+мар!J74+моргауш!J74+пор!J74+урм!J74+цив!J74+чеб!J74+шем!J74+шум!J74+ядр!J74+ял!J74+янт!J74+гАла!J74+гКан!J74+НЧ!J74+гЧеб!J74+гШум!J74</f>
        <v>894997.13625</v>
      </c>
      <c r="K74" s="364">
        <f>алат!K74+алик!K74+бат!K74+вур!K74+ибр!K74+кан!K74+коз!K74+ком!K74+крар!K74+крч!K74+мар!K74+моргауш!K74+пор!K74+урм!K74+цив!K74+чеб!K74+шем!K74+шум!K74+ядр!K74+ял!K74+янт!K74+гАла!K74+гКан!K74+НЧ!K74+гЧеб!K74+гШум!K74</f>
        <v>655106.62847</v>
      </c>
      <c r="L74" s="183"/>
    </row>
    <row r="75" spans="1:11" ht="53.25" thickBot="1">
      <c r="A75" s="50" t="s">
        <v>76</v>
      </c>
      <c r="B75" s="48">
        <v>302</v>
      </c>
      <c r="C75" s="365">
        <f>алат!C75+алик!C75+бат!C75+вур!C75+ибр!C75+кан!C75+коз!C75+ком!C75+крар!C75+крч!C75+мар!C75+моргауш!C75+пор!C75+урм!C75+цив!C75+чеб!C75+шем!C75+шум!C75+ядр!C75+ял!C75+янт!C75+гАла!C75+гКан!C75+НЧ!C75+гЧеб!C75+гШум!C75</f>
        <v>0</v>
      </c>
      <c r="D75" s="365">
        <f>алат!D75+алик!D75+бат!D75+вур!D75+ибр!D75+кан!D75+коз!D75+ком!D75+крар!D75+крч!D75+мар!D75+моргауш!D75+пор!D75+урм!D75+цив!D75+чеб!D75+шем!D75+шум!D75+ядр!D75+ял!D75+янт!D75+гАла!D75+гКан!D75+НЧ!D75+гЧеб!D75+гШум!D75</f>
        <v>0</v>
      </c>
      <c r="E75" s="365">
        <f>алат!E75+алик!E75+бат!E75+вур!E75+ибр!E75+кан!E75+коз!E75+ком!E75+крар!E75+крч!E75+мар!E75+моргауш!E75+пор!E75+урм!E75+цив!E75+чеб!E75+шем!E75+шум!E75+ядр!E75+ял!E75+янт!E75+гАла!E75+гКан!E75+НЧ!E75+гЧеб!E75+гШум!E75</f>
        <v>0</v>
      </c>
      <c r="F75" s="365">
        <f>алат!F75+алик!F75+бат!F75+вур!F75+ибр!F75+кан!F75+коз!F75+ком!F75+крар!F75+крч!F75+мар!F75+моргауш!F75+пор!F75+урм!F75+цив!F75+чеб!F75+шем!F75+шум!F75+ядр!F75+ял!F75+янт!F75+гАла!F75+гКан!F75+НЧ!F75+гЧеб!F75+гШум!F75</f>
        <v>0</v>
      </c>
      <c r="G75" s="365">
        <f>алат!G75+алик!G75+бат!G75+вур!G75+ибр!G75+кан!G75+коз!G75+ком!G75+крар!G75+крч!G75+мар!G75+моргауш!G75+пор!G75+урм!G75+цив!G75+чеб!G75+шем!G75+шум!G75+ядр!G75+ял!G75+янт!G75+гАла!G75+гКан!G75+НЧ!G75+гЧеб!G75+гШум!G75</f>
        <v>0</v>
      </c>
      <c r="H75" s="365">
        <f>алат!H75+алик!H75+бат!H75+вур!H75+ибр!H75+кан!H75+коз!H75+ком!H75+крар!H75+крч!H75+мар!H75+моргауш!H75+пор!H75+урм!H75+цив!H75+чеб!H75+шем!H75+шум!H75+ядр!H75+ял!H75+янт!H75+гАла!H75+гКан!H75+НЧ!H75+гЧеб!H75+гШум!H75</f>
        <v>0</v>
      </c>
      <c r="I75" s="365">
        <f>алат!I75+алик!I75+бат!I75+вур!I75+ибр!I75+кан!I75+коз!I75+ком!I75+крар!I75+крч!I75+мар!I75+моргауш!I75+пор!I75+урм!I75+цив!I75+чеб!I75+шем!I75+шум!I75+ядр!I75+ял!I75+янт!I75+гАла!I75+гКан!I75+НЧ!I75+гЧеб!I75+гШум!I75</f>
        <v>0</v>
      </c>
      <c r="J75" s="365">
        <f>алат!J75+алик!J75+бат!J75+вур!J75+ибр!J75+кан!J75+коз!J75+ком!J75+крар!J75+крч!J75+мар!J75+моргауш!J75+пор!J75+урм!J75+цив!J75+чеб!J75+шем!J75+шум!J75+ядр!J75+ял!J75+янт!J75+гАла!J75+гКан!J75+НЧ!J75+гЧеб!J75+гШум!J75</f>
        <v>0</v>
      </c>
      <c r="K75" s="365">
        <f>алат!K75+алик!K75+бат!K75+вур!K75+ибр!K75+кан!K75+коз!K75+ком!K75+крар!K75+крч!K75+мар!K75+моргауш!K75+пор!K75+урм!K75+цив!K75+чеб!K75+шем!K75+шум!K75+ядр!K75+ял!K75+янт!K75+гАла!K75+гКан!K75+НЧ!K75+гЧеб!K75+гШум!K75</f>
        <v>0</v>
      </c>
    </row>
    <row r="76" spans="1:11" ht="53.25" thickBot="1">
      <c r="A76" s="50" t="s">
        <v>77</v>
      </c>
      <c r="B76" s="48">
        <v>303</v>
      </c>
      <c r="C76" s="365">
        <f>алат!C76+алик!C76+бат!C76+вур!C76+ибр!C76+кан!C76+коз!C76+ком!C76+крар!C76+крч!C76+мар!C76+моргауш!C76+пор!C76+урм!C76+цив!C76+чеб!C76+шем!C76+шум!C76+ядр!C76+ял!C76+янт!C76+гАла!C76+гКан!C76+НЧ!C76+гЧеб!C76+гШум!C76</f>
        <v>1965757.3522100004</v>
      </c>
      <c r="D76" s="365">
        <f>алат!D76+алик!D76+бат!D76+вур!D76+ибр!D76+кан!D76+коз!D76+ком!D76+крар!D76+крч!D76+мар!D76+моргауш!D76+пор!D76+урм!D76+цив!D76+чеб!D76+шем!D76+шум!D76+ядр!D76+ял!D76+янт!D76+гАла!D76+гКан!D76+НЧ!D76+гЧеб!D76+гШум!D76</f>
        <v>237472.94199999998</v>
      </c>
      <c r="E76" s="365">
        <f>алат!E76+алик!E76+бат!E76+вур!E76+ибр!E76+кан!E76+коз!E76+ком!E76+крар!E76+крч!E76+мар!E76+моргауш!E76+пор!E76+урм!E76+цив!E76+чеб!E76+шем!E76+шум!E76+ядр!E76+ял!E76+янт!E76+гАла!E76+гКан!E76+НЧ!E76+гЧеб!E76+гШум!E76</f>
        <v>68178.41</v>
      </c>
      <c r="F76" s="365">
        <f>алат!F76+алик!F76+бат!F76+вур!F76+ибр!F76+кан!F76+коз!F76+ком!F76+крар!F76+крч!F76+мар!F76+моргауш!F76+пор!F76+урм!F76+цив!F76+чеб!F76+шем!F76+шум!F76+ядр!F76+ял!F76+янт!F76+гАла!F76+гКан!F76+НЧ!F76+гЧеб!F76+гШум!F76</f>
        <v>0</v>
      </c>
      <c r="G76" s="365">
        <f>алат!G76+алик!G76+бат!G76+вур!G76+ибр!G76+кан!G76+коз!G76+ком!G76+крар!G76+крч!G76+мар!G76+моргауш!G76+пор!G76+урм!G76+цив!G76+чеб!G76+шем!G76+шум!G76+ядр!G76+ял!G76+янт!G76+гАла!G76+гКан!G76+НЧ!G76+гЧеб!G76+гШум!G76</f>
        <v>1629769.7166900004</v>
      </c>
      <c r="H76" s="365">
        <f>алат!H76+алик!H76+бат!H76+вур!H76+ибр!H76+кан!H76+коз!H76+ком!H76+крар!H76+крч!H76+мар!H76+моргауш!H76+пор!H76+урм!H76+цив!H76+чеб!H76+шем!H76+шум!H76+ядр!H76+ял!H76+янт!H76+гАла!H76+гКан!H76+НЧ!H76+гЧеб!H76+гШум!H76</f>
        <v>26323.233399999997</v>
      </c>
      <c r="I76" s="365">
        <f>алат!I76+алик!I76+бат!I76+вур!I76+ибр!I76+кан!I76+коз!I76+ком!I76+крар!I76+крч!I76+мар!I76+моргауш!I76+пор!I76+урм!I76+цив!I76+чеб!I76+шем!I76+шум!I76+ядр!I76+ял!I76+янт!I76+гАла!I76+гКан!I76+НЧ!I76+гЧеб!I76+гШум!I76</f>
        <v>4013.05012</v>
      </c>
      <c r="J76" s="365">
        <f>алат!J76+алик!J76+бат!J76+вур!J76+ибр!J76+кан!J76+коз!J76+ком!J76+крар!J76+крч!J76+мар!J76+моргауш!J76+пор!J76+урм!J76+цив!J76+чеб!J76+шем!J76+шум!J76+ядр!J76+ял!J76+янт!J76+гАла!J76+гКан!J76+НЧ!J76+гЧеб!J76+гШум!J76</f>
        <v>0</v>
      </c>
      <c r="K76" s="365">
        <f>алат!K76+алик!K76+бат!K76+вур!K76+ибр!K76+кан!K76+коз!K76+ком!K76+крар!K76+крч!K76+мар!K76+моргауш!K76+пор!K76+урм!K76+цив!K76+чеб!K76+шем!K76+шум!K76+ядр!K76+ял!K76+янт!K76+гАла!K76+гКан!K76+НЧ!K76+гЧеб!K76+гШум!K76</f>
        <v>0</v>
      </c>
    </row>
    <row r="77" spans="1:11" ht="53.25" thickBot="1">
      <c r="A77" s="219" t="s">
        <v>396</v>
      </c>
      <c r="B77" s="220" t="s">
        <v>397</v>
      </c>
      <c r="C77" s="365">
        <f>алат!C77+алик!C77+бат!C77+вур!C77+ибр!C77+кан!C77+коз!C77+ком!C77+крар!C77+крч!C77+мар!C77+моргауш!C77+пор!C77+урм!C77+цив!C77+чеб!C77+шем!C77+шум!C77+ядр!C77+ял!C77+янт!C77+гАла!C77+гКан!C77+НЧ!C77+гЧеб!C77+гШум!C77</f>
        <v>927356.4771</v>
      </c>
      <c r="D77" s="365">
        <f>алат!D77+алик!D77+бат!D77+вур!D77+ибр!D77+кан!D77+коз!D77+ком!D77+крар!D77+крч!D77+мар!D77+моргауш!D77+пор!D77+урм!D77+цив!D77+чеб!D77+шем!D77+шум!D77+ядр!D77+ял!D77+янт!D77+гАла!D77+гКан!D77+НЧ!D77+гЧеб!D77+гШум!D77</f>
        <v>229847.002</v>
      </c>
      <c r="E77" s="365">
        <f>алат!E77+алик!E77+бат!E77+вур!E77+ибр!E77+кан!E77+коз!E77+ком!E77+крар!E77+крч!E77+мар!E77+моргауш!E77+пор!E77+урм!E77+цив!E77+чеб!E77+шем!E77+шум!E77+ядр!E77+ял!E77+янт!E77+гАла!E77+гКан!E77+НЧ!E77+гЧеб!E77+гШум!E77</f>
        <v>43966.95</v>
      </c>
      <c r="F77" s="365">
        <f>алат!F77+алик!F77+бат!F77+вур!F77+ибр!F77+кан!F77+коз!F77+ком!F77+крар!F77+крч!F77+мар!F77+моргауш!F77+пор!F77+урм!F77+цив!F77+чеб!F77+шем!F77+шум!F77+ядр!F77+ял!F77+янт!F77+гАла!F77+гКан!F77+НЧ!F77+гЧеб!F77+гШум!F77</f>
        <v>0</v>
      </c>
      <c r="G77" s="365">
        <f>алат!G77+алик!G77+бат!G77+вур!G77+ибр!G77+кан!G77+коз!G77+ком!G77+крар!G77+крч!G77+мар!G77+моргауш!G77+пор!G77+урм!G77+цив!G77+чеб!G77+шем!G77+шум!G77+ядр!G77+ял!G77+янт!G77+гАла!G77+гКан!G77+НЧ!G77+гЧеб!G77+гШум!G77</f>
        <v>628209.64658</v>
      </c>
      <c r="H77" s="365" t="e">
        <f>алат!H77+алик!H77+бат!H77+вур!H77+ибр!H77+кан!H77+коз!H77+ком!H77+крар!H77+крч!H77+мар!H77+моргауш!H77+пор!H77+урм!H77+цив!H77+чеб!H77+шем!H77+шум!H77+ядр!H77+ял!H77+янт!H77+гАла!H77+гКан!H77+НЧ!H77+гЧеб!H77+гШум!H77</f>
        <v>#VALUE!</v>
      </c>
      <c r="I77" s="365">
        <f>алат!I77+алик!I77+бат!I77+вур!I77+ибр!I77+кан!I77+коз!I77+ком!I77+крар!I77+крч!I77+мар!I77+моргауш!I77+пор!I77+урм!I77+цив!I77+чеб!I77+шем!I77+шум!I77+ядр!I77+ял!I77+янт!I77+гАла!I77+гКан!I77+НЧ!I77+гЧеб!I77+гШум!I77</f>
        <v>4013.05012</v>
      </c>
      <c r="J77" s="365">
        <f>алат!J77+алик!J77+бат!J77+вур!J77+ибр!J77+кан!J77+коз!J77+ком!J77+крар!J77+крч!J77+мар!J77+моргауш!J77+пор!J77+урм!J77+цив!J77+чеб!J77+шем!J77+шум!J77+ядр!J77+ял!J77+янт!J77+гАла!J77+гКан!J77+НЧ!J77+гЧеб!J77+гШум!J77</f>
        <v>0</v>
      </c>
      <c r="K77" s="365">
        <f>алат!K77+алик!K77+бат!K77+вур!K77+ибр!K77+кан!K77+коз!K77+ком!K77+крар!K77+крч!K77+мар!K77+моргауш!K77+пор!K77+урм!K77+цив!K77+чеб!K77+шем!K77+шум!K77+ядр!K77+ял!K77+янт!K77+гАла!K77+гКан!K77+НЧ!K77+гЧеб!K77+гШум!K77</f>
        <v>0</v>
      </c>
    </row>
    <row r="78" spans="1:11" ht="66" thickBot="1">
      <c r="A78" s="219" t="s">
        <v>398</v>
      </c>
      <c r="B78" s="220" t="s">
        <v>399</v>
      </c>
      <c r="C78" s="365">
        <f>алат!C78+алик!C78+бат!C78+вур!C78+ибр!C78+кан!C78+коз!C78+ком!C78+крар!C78+крч!C78+мар!C78+моргауш!C78+пор!C78+урм!C78+цив!C78+чеб!C78+шем!C78+шум!C78+ядр!C78+ял!C78+янт!C78+гАла!C78+гКан!C78+НЧ!C78+гЧеб!C78+гШум!C78</f>
        <v>735826.5220299999</v>
      </c>
      <c r="D78" s="365">
        <f>алат!D78+алик!D78+бат!D78+вур!D78+ибр!D78+кан!D78+коз!D78+ком!D78+крар!D78+крч!D78+мар!D78+моргауш!D78+пор!D78+урм!D78+цив!D78+чеб!D78+шем!D78+шум!D78+ядр!D78+ял!D78+янт!D78+гАла!D78+гКан!D78+НЧ!D78+гЧеб!D78+гШум!D78</f>
        <v>229288.4</v>
      </c>
      <c r="E78" s="365">
        <f>алат!E78+алик!E78+бат!E78+вур!E78+ибр!E78+кан!E78+коз!E78+ком!E78+крар!E78+крч!E78+мар!E78+моргауш!E78+пор!E78+урм!E78+цив!E78+чеб!E78+шем!E78+шум!E78+ядр!E78+ял!E78+янт!E78+гАла!E78+гКан!E78+НЧ!E78+гЧеб!E78+гШум!E78</f>
        <v>50809.87</v>
      </c>
      <c r="F78" s="365">
        <f>алат!F78+алик!F78+бат!F78+вур!F78+ибр!F78+кан!F78+коз!F78+ком!F78+крар!F78+крч!F78+мар!F78+моргауш!F78+пор!F78+урм!F78+цив!F78+чеб!F78+шем!F78+шум!F78+ядр!F78+ял!F78+янт!F78+гАла!F78+гКан!F78+НЧ!F78+гЧеб!F78+гШум!F78</f>
        <v>0</v>
      </c>
      <c r="G78" s="365">
        <f>алат!G78+алик!G78+бат!G78+вур!G78+ибр!G78+кан!G78+коз!G78+ком!G78+крар!G78+крч!G78+мар!G78+моргауш!G78+пор!G78+урм!G78+цив!G78+чеб!G78+шем!G78+шум!G78+ядр!G78+ял!G78+янт!G78+гАла!G78+гКан!G78+НЧ!G78+гЧеб!G78+гШум!G78</f>
        <v>439453.65151000005</v>
      </c>
      <c r="H78" s="365">
        <f>алат!H78+алик!H78+бат!H78+вур!H78+ибр!H78+кан!H78+коз!H78+ком!H78+крар!H78+крч!H78+мар!H78+моргауш!H78+пор!H78+урм!H78+цив!H78+чеб!H78+шем!H78+шум!H78+ядр!H78+ял!H78+янт!H78+гАла!H78+гКан!H78+НЧ!H78+гЧеб!H78+гШум!H78</f>
        <v>13611.2504</v>
      </c>
      <c r="I78" s="365">
        <f>алат!I78+алик!I78+бат!I78+вур!I78+ибр!I78+кан!I78+коз!I78+ком!I78+крар!I78+крч!I78+мар!I78+моргауш!I78+пор!I78+урм!I78+цив!I78+чеб!I78+шем!I78+шум!I78+ядр!I78+ял!I78+янт!I78+гАла!I78+гКан!I78+НЧ!I78+гЧеб!I78+гШум!I78</f>
        <v>2663.35012</v>
      </c>
      <c r="J78" s="365">
        <f>алат!J78+алик!J78+бат!J78+вур!J78+ибр!J78+кан!J78+коз!J78+ком!J78+крар!J78+крч!J78+мар!J78+моргауш!J78+пор!J78+урм!J78+цив!J78+чеб!J78+шем!J78+шум!J78+ядр!J78+ял!J78+янт!J78+гАла!J78+гКан!J78+НЧ!J78+гЧеб!J78+гШум!J78</f>
        <v>0</v>
      </c>
      <c r="K78" s="365">
        <f>алат!K78+алик!K78+бат!K78+вур!K78+ибр!K78+кан!K78+коз!K78+ком!K78+крар!K78+крч!K78+мар!K78+моргауш!K78+пор!K78+урм!K78+цив!K78+чеб!K78+шем!K78+шум!K78+ядр!K78+ял!K78+янт!K78+гАла!K78+гКан!K78+НЧ!K78+гЧеб!K78+гШум!K78</f>
        <v>0</v>
      </c>
    </row>
    <row r="79" spans="1:11" ht="66" thickBot="1">
      <c r="A79" s="50" t="s">
        <v>78</v>
      </c>
      <c r="B79" s="48">
        <v>304</v>
      </c>
      <c r="C79" s="365">
        <f>алат!C79+алик!C79+бат!C79+вур!C79+ибр!C79+кан!C79+коз!C79+ком!C79+крар!C79+крч!C79+мар!C79+моргауш!C79+пор!C79+урм!C79+цив!C79+чеб!C79+шем!C79+шум!C79+ядр!C79+ял!C79+янт!C79+гАла!C79+гКан!C79+НЧ!C79+гЧеб!C79+гШум!C79</f>
        <v>718068.86982</v>
      </c>
      <c r="D79" s="365">
        <f>алат!D79+алик!D79+бат!D79+вур!D79+ибр!D79+кан!D79+коз!D79+ком!D79+крар!D79+крч!D79+мар!D79+моргауш!D79+пор!D79+урм!D79+цив!D79+чеб!D79+шем!D79+шум!D79+ядр!D79+ял!D79+янт!D79+гАла!D79+гКан!D79+НЧ!D79+гЧеб!D79+гШум!D79</f>
        <v>3753.527</v>
      </c>
      <c r="E79" s="365">
        <f>алат!E79+алик!E79+бат!E79+вур!E79+ибр!E79+кан!E79+коз!E79+ком!E79+крар!E79+крч!E79+мар!E79+моргауш!E79+пор!E79+урм!E79+цив!E79+чеб!E79+шем!E79+шум!E79+ядр!E79+ял!E79+янт!E79+гАла!E79+гКан!E79+НЧ!E79+гЧеб!E79+гШум!E79</f>
        <v>16508.34</v>
      </c>
      <c r="F79" s="365">
        <f>алат!F79+алик!F79+бат!F79+вур!F79+ибр!F79+кан!F79+коз!F79+ком!F79+крар!F79+крч!F79+мар!F79+моргауш!F79+пор!F79+урм!F79+цив!F79+чеб!F79+шем!F79+шум!F79+ядр!F79+ял!F79+янт!F79+гАла!F79+гКан!F79+НЧ!F79+гЧеб!F79+гШум!F79</f>
        <v>0</v>
      </c>
      <c r="G79" s="365">
        <f>алат!G79+алик!G79+бат!G79+вур!G79+ибр!G79+кан!G79+коз!G79+ком!G79+крар!G79+крч!G79+мар!G79+моргауш!G79+пор!G79+урм!G79+цив!G79+чеб!G79+шем!G79+шум!G79+ядр!G79+ял!G79+янт!G79+гАла!G79+гКан!G79+НЧ!G79+гЧеб!G79+гШум!G79</f>
        <v>695705.31282</v>
      </c>
      <c r="H79" s="365">
        <f>алат!H79+алик!H79+бат!H79+вур!H79+ибр!H79+кан!H79+коз!H79+ком!H79+крар!H79+крч!H79+мар!H79+моргауш!H79+пор!H79+урм!H79+цив!H79+чеб!H79+шем!H79+шум!H79+ядр!H79+ял!H79+янт!H79+гАла!H79+гКан!H79+НЧ!H79+гЧеб!H79+гШум!H79</f>
        <v>2101.69</v>
      </c>
      <c r="I79" s="365">
        <f>алат!I79+алик!I79+бат!I79+вур!I79+ибр!I79+кан!I79+коз!I79+ком!I79+крар!I79+крч!I79+мар!I79+моргауш!I79+пор!I79+урм!I79+цив!I79+чеб!I79+шем!I79+шум!I79+ядр!I79+ял!I79+янт!I79+гАла!I79+гКан!I79+НЧ!I79+гЧеб!I79+гШум!I79</f>
        <v>0</v>
      </c>
      <c r="J79" s="365">
        <f>алат!J79+алик!J79+бат!J79+вур!J79+ибр!J79+кан!J79+коз!J79+ком!J79+крар!J79+крч!J79+мар!J79+моргауш!J79+пор!J79+урм!J79+цив!J79+чеб!J79+шем!J79+шум!J79+ядр!J79+ял!J79+янт!J79+гАла!J79+гКан!J79+НЧ!J79+гЧеб!J79+гШум!J79</f>
        <v>0</v>
      </c>
      <c r="K79" s="365">
        <f>алат!K79+алик!K79+бат!K79+вур!K79+ибр!K79+кан!K79+коз!K79+ком!K79+крар!K79+крч!K79+мар!K79+моргауш!K79+пор!K79+урм!K79+цив!K79+чеб!K79+шем!K79+шум!K79+ядр!K79+ял!K79+янт!K79+гАла!K79+гКан!K79+НЧ!K79+гЧеб!K79+гШум!K79</f>
        <v>0</v>
      </c>
    </row>
    <row r="80" spans="1:11" ht="66" thickBot="1">
      <c r="A80" s="219" t="s">
        <v>400</v>
      </c>
      <c r="B80" s="220" t="s">
        <v>401</v>
      </c>
      <c r="C80" s="365">
        <f>алат!C80+алик!C80+бат!C80+вур!C80+ибр!C80+кан!C80+коз!C80+ком!C80+крар!C80+крч!C80+мар!C80+моргауш!C80+пор!C80+урм!C80+цив!C80+чеб!C80+шем!C80+шум!C80+ядр!C80+ял!C80+янт!C80+гАла!C80+гКан!C80+НЧ!C80+гЧеб!C80+гШум!C80</f>
        <v>413297.03482000006</v>
      </c>
      <c r="D80" s="365">
        <f>алат!D80+алик!D80+бат!D80+вур!D80+ибр!D80+кан!D80+коз!D80+ком!D80+крар!D80+крч!D80+мар!D80+моргауш!D80+пор!D80+урм!D80+цив!D80+чеб!D80+шем!D80+шум!D80+ядр!D80+ял!D80+янт!D80+гАла!D80+гКан!D80+НЧ!D80+гЧеб!D80+гШум!D80</f>
        <v>3753.527</v>
      </c>
      <c r="E80" s="365">
        <f>алат!E80+алик!E80+бат!E80+вур!E80+ибр!E80+кан!E80+коз!E80+ком!E80+крар!E80+крч!E80+мар!E80+моргауш!E80+пор!E80+урм!E80+цив!E80+чеб!E80+шем!E80+шум!E80+ядр!E80+ял!E80+янт!E80+гАла!E80+гКан!E80+НЧ!E80+гЧеб!E80+гШум!E80</f>
        <v>0</v>
      </c>
      <c r="F80" s="365">
        <f>алат!F80+алик!F80+бат!F80+вур!F80+ибр!F80+кан!F80+коз!F80+ком!F80+крар!F80+крч!F80+мар!F80+моргауш!F80+пор!F80+урм!F80+цив!F80+чеб!F80+шем!F80+шум!F80+ядр!F80+ял!F80+янт!F80+гАла!F80+гКан!F80+НЧ!F80+гЧеб!F80+гШум!F80</f>
        <v>0</v>
      </c>
      <c r="G80" s="365">
        <f>алат!G80+алик!G80+бат!G80+вур!G80+ибр!G80+кан!G80+коз!G80+ком!G80+крар!G80+крч!G80+мар!G80+моргауш!G80+пор!G80+урм!G80+цив!G80+чеб!G80+шем!G80+шум!G80+ядр!G80+ял!G80+янт!G80+гАла!G80+гКан!G80+НЧ!G80+гЧеб!G80+гШум!G80</f>
        <v>407818.04981999996</v>
      </c>
      <c r="H80" s="365">
        <f>алат!H80+алик!H80+бат!H80+вур!H80+ибр!H80+кан!H80+коз!H80+ком!H80+крар!H80+крч!H80+мар!H80+моргауш!H80+пор!H80+урм!H80+цив!H80+чеб!H80+шем!H80+шум!H80+ядр!H80+ял!H80+янт!H80+гАла!H80+гКан!H80+НЧ!H80+гЧеб!H80+гШум!H80</f>
        <v>1725.458</v>
      </c>
      <c r="I80" s="365">
        <f>алат!I80+алик!I80+бат!I80+вур!I80+ибр!I80+кан!I80+коз!I80+ком!I80+крар!I80+крч!I80+мар!I80+моргауш!I80+пор!I80+урм!I80+цив!I80+чеб!I80+шем!I80+шум!I80+ядр!I80+ял!I80+янт!I80+гАла!I80+гКан!I80+НЧ!I80+гЧеб!I80+гШум!I80</f>
        <v>0</v>
      </c>
      <c r="J80" s="365">
        <f>алат!J80+алик!J80+бат!J80+вур!J80+ибр!J80+кан!J80+коз!J80+ком!J80+крар!J80+крч!J80+мар!J80+моргауш!J80+пор!J80+урм!J80+цив!J80+чеб!J80+шем!J80+шум!J80+ядр!J80+ял!J80+янт!J80+гАла!J80+гКан!J80+НЧ!J80+гЧеб!J80+гШум!J80</f>
        <v>0</v>
      </c>
      <c r="K80" s="365">
        <f>алат!K80+алик!K80+бат!K80+вур!K80+ибр!K80+кан!K80+коз!K80+ком!K80+крар!K80+крч!K80+мар!K80+моргауш!K80+пор!K80+урм!K80+цив!K80+чеб!K80+шем!K80+шум!K80+ядр!K80+ял!K80+янт!K80+гАла!K80+гКан!K80+НЧ!K80+гЧеб!K80+гШум!K80</f>
        <v>0</v>
      </c>
    </row>
    <row r="81" spans="1:11" ht="53.25" thickBot="1">
      <c r="A81" s="50" t="s">
        <v>79</v>
      </c>
      <c r="B81" s="48">
        <v>305</v>
      </c>
      <c r="C81" s="365">
        <f>алат!C81+алик!C81+бат!C81+вур!C81+ибр!C81+кан!C81+коз!C81+ком!C81+крар!C81+крч!C81+мар!C81+моргауш!C81+пор!C81+урм!C81+цив!C81+чеб!C81+шем!C81+шум!C81+ядр!C81+ял!C81+янт!C81+гАла!C81+гКан!C81+НЧ!C81+гЧеб!C81+гШум!C81</f>
        <v>329670.45999999996</v>
      </c>
      <c r="D81" s="365">
        <f>алат!D81+алик!D81+бат!D81+вур!D81+ибр!D81+кан!D81+коз!D81+ком!D81+крар!D81+крч!D81+мар!D81+моргауш!D81+пор!D81+урм!D81+цив!D81+чеб!D81+шем!D81+шум!D81+ядр!D81+ял!D81+янт!D81+гАла!D81+гКан!D81+НЧ!D81+гЧеб!D81+гШум!D81</f>
        <v>0</v>
      </c>
      <c r="E81" s="365">
        <f>алат!E81+алик!E81+бат!E81+вур!E81+ибр!E81+кан!E81+коз!E81+ком!E81+крар!E81+крч!E81+мар!E81+моргауш!E81+пор!E81+урм!E81+цив!E81+чеб!E81+шем!E81+шум!E81+ядр!E81+ял!E81+янт!E81+гАла!E81+гКан!E81+НЧ!E81+гЧеб!E81+гШум!E81</f>
        <v>4972</v>
      </c>
      <c r="F81" s="365">
        <f>алат!F81+алик!F81+бат!F81+вур!F81+ибр!F81+кан!F81+коз!F81+ком!F81+крар!F81+крч!F81+мар!F81+моргауш!F81+пор!F81+урм!F81+цив!F81+чеб!F81+шем!F81+шум!F81+ядр!F81+ял!F81+янт!F81+гАла!F81+гКан!F81+НЧ!F81+гЧеб!F81+гШум!F81</f>
        <v>0</v>
      </c>
      <c r="G81" s="365">
        <f>алат!G81+алик!G81+бат!G81+вур!G81+ибр!G81+кан!G81+коз!G81+ком!G81+крар!G81+крч!G81+мар!G81+моргауш!G81+пор!G81+урм!G81+цив!G81+чеб!G81+шем!G81+шум!G81+ядр!G81+ял!G81+янт!G81+гАла!G81+гКан!G81+НЧ!G81+гЧеб!G81+гШум!G81</f>
        <v>324422.38</v>
      </c>
      <c r="H81" s="365">
        <f>алат!H81+алик!H81+бат!H81+вур!H81+ибр!H81+кан!H81+коз!H81+ком!H81+крар!H81+крч!H81+мар!H81+моргауш!H81+пор!H81+урм!H81+цив!H81+чеб!H81+шем!H81+шум!H81+ядр!H81+ял!H81+янт!H81+гАла!H81+гКан!H81+НЧ!H81+гЧеб!H81+гШум!H81</f>
        <v>276.08000000000004</v>
      </c>
      <c r="I81" s="365">
        <f>алат!I81+алик!I81+бат!I81+вур!I81+ибр!I81+кан!I81+коз!I81+ком!I81+крар!I81+крч!I81+мар!I81+моргауш!I81+пор!I81+урм!I81+цив!I81+чеб!I81+шем!I81+шум!I81+ядр!I81+ял!I81+янт!I81+гАла!I81+гКан!I81+НЧ!I81+гЧеб!I81+гШум!I81</f>
        <v>0</v>
      </c>
      <c r="J81" s="365">
        <f>алат!J81+алик!J81+бат!J81+вур!J81+ибр!J81+кан!J81+коз!J81+ком!J81+крар!J81+крч!J81+мар!J81+моргауш!J81+пор!J81+урм!J81+цив!J81+чеб!J81+шем!J81+шум!J81+ядр!J81+ял!J81+янт!J81+гАла!J81+гКан!J81+НЧ!J81+гЧеб!J81+гШум!J81</f>
        <v>0</v>
      </c>
      <c r="K81" s="365">
        <f>алат!K81+алик!K81+бат!K81+вур!K81+ибр!K81+кан!K81+коз!K81+ком!K81+крар!K81+крч!K81+мар!K81+моргауш!K81+пор!K81+урм!K81+цив!K81+чеб!K81+шем!K81+шум!K81+ядр!K81+ял!K81+янт!K81+гАла!K81+гКан!K81+НЧ!K81+гЧеб!K81+гШум!K81</f>
        <v>0</v>
      </c>
    </row>
    <row r="82" spans="1:11" ht="53.25" thickBot="1">
      <c r="A82" s="50" t="s">
        <v>80</v>
      </c>
      <c r="B82" s="48">
        <v>306</v>
      </c>
      <c r="C82" s="365">
        <f>алат!C82+алик!C82+бат!C82+вур!C82+ибр!C82+кан!C82+коз!C82+ком!C82+крар!C82+крч!C82+мар!C82+моргауш!C82+пор!C82+урм!C82+цив!C82+чеб!C82+шем!C82+шум!C82+ядр!C82+ял!C82+янт!C82+гАла!C82+гКан!C82+НЧ!C82+гЧеб!C82+гШум!C82</f>
        <v>2508.9730000000004</v>
      </c>
      <c r="D82" s="365">
        <f>алат!D82+алик!D82+бат!D82+вур!D82+ибр!D82+кан!D82+коз!D82+ком!D82+крар!D82+крч!D82+мар!D82+моргауш!D82+пор!D82+урм!D82+цив!D82+чеб!D82+шем!D82+шум!D82+ядр!D82+ял!D82+янт!D82+гАла!D82+гКан!D82+НЧ!D82+гЧеб!D82+гШум!D82</f>
        <v>0</v>
      </c>
      <c r="E82" s="365">
        <f>алат!E82+алик!E82+бат!E82+вур!E82+ибр!E82+кан!E82+коз!E82+ком!E82+крар!E82+крч!E82+мар!E82+моргауш!E82+пор!E82+урм!E82+цив!E82+чеб!E82+шем!E82+шум!E82+ядр!E82+ял!E82+янт!E82+гАла!E82+гКан!E82+НЧ!E82+гЧеб!E82+гШум!E82</f>
        <v>0</v>
      </c>
      <c r="F82" s="365">
        <f>алат!F82+алик!F82+бат!F82+вур!F82+ибр!F82+кан!F82+коз!F82+ком!F82+крар!F82+крч!F82+мар!F82+моргауш!F82+пор!F82+урм!F82+цив!F82+чеб!F82+шем!F82+шум!F82+ядр!F82+ял!F82+янт!F82+гАла!F82+гКан!F82+НЧ!F82+гЧеб!F82+гШум!F82</f>
        <v>0</v>
      </c>
      <c r="G82" s="365">
        <f>алат!G82+алик!G82+бат!G82+вур!G82+ибр!G82+кан!G82+коз!G82+ком!G82+крар!G82+крч!G82+мар!G82+моргауш!G82+пор!G82+урм!G82+цив!G82+чеб!G82+шем!G82+шум!G82+ядр!G82+ял!G82+янт!G82+гАла!G82+гКан!G82+НЧ!G82+гЧеб!G82+гШум!G82</f>
        <v>2508.9730000000004</v>
      </c>
      <c r="H82" s="365">
        <f>алат!H82+алик!H82+бат!H82+вур!H82+ибр!H82+кан!H82+коз!H82+ком!H82+крар!H82+крч!H82+мар!H82+моргауш!H82+пор!H82+урм!H82+цив!H82+чеб!H82+шем!H82+шум!H82+ядр!H82+ял!H82+янт!H82+гАла!H82+гКан!H82+НЧ!H82+гЧеб!H82+гШум!H82</f>
        <v>0</v>
      </c>
      <c r="I82" s="365">
        <f>алат!I82+алик!I82+бат!I82+вур!I82+ибр!I82+кан!I82+коз!I82+ком!I82+крар!I82+крч!I82+мар!I82+моргауш!I82+пор!I82+урм!I82+цив!I82+чеб!I82+шем!I82+шум!I82+ядр!I82+ял!I82+янт!I82+гАла!I82+гКан!I82+НЧ!I82+гЧеб!I82+гШум!I82</f>
        <v>0</v>
      </c>
      <c r="J82" s="365">
        <f>алат!J82+алик!J82+бат!J82+вур!J82+ибр!J82+кан!J82+коз!J82+ком!J82+крар!J82+крч!J82+мар!J82+моргауш!J82+пор!J82+урм!J82+цив!J82+чеб!J82+шем!J82+шум!J82+ядр!J82+ял!J82+янт!J82+гАла!J82+гКан!J82+НЧ!J82+гЧеб!J82+гШум!J82</f>
        <v>0</v>
      </c>
      <c r="K82" s="365">
        <f>алат!K82+алик!K82+бат!K82+вур!K82+ибр!K82+кан!K82+коз!K82+ком!K82+крар!K82+крч!K82+мар!K82+моргауш!K82+пор!K82+урм!K82+цив!K82+чеб!K82+шем!K82+шум!K82+ядр!K82+ял!K82+янт!K82+гАла!K82+гКан!K82+НЧ!K82+гЧеб!K82+гШум!K82</f>
        <v>0</v>
      </c>
    </row>
    <row r="83" spans="1:11" ht="39.75" thickBot="1">
      <c r="A83" s="50" t="s">
        <v>81</v>
      </c>
      <c r="B83" s="48">
        <v>307</v>
      </c>
      <c r="C83" s="365">
        <f>алат!C83+алик!C83+бат!C83+вур!C83+ибр!C83+кан!C83+коз!C83+ком!C83+крар!C83+крч!C83+мар!C83+моргауш!C83+пор!C83+урм!C83+цив!C83+чеб!C83+шем!C83+шум!C83+ядр!C83+ял!C83+янт!C83+гАла!C83+гКан!C83+НЧ!C83+гЧеб!C83+гШум!C83</f>
        <v>399481.73730000004</v>
      </c>
      <c r="D83" s="365">
        <f>алат!D83+алик!D83+бат!D83+вур!D83+ибр!D83+кан!D83+коз!D83+ком!D83+крар!D83+крч!D83+мар!D83+моргауш!D83+пор!D83+урм!D83+цив!D83+чеб!D83+шем!D83+шум!D83+ядр!D83+ял!D83+янт!D83+гАла!D83+гКан!D83+НЧ!D83+гЧеб!D83+гШум!D83</f>
        <v>141899.1293</v>
      </c>
      <c r="E83" s="365">
        <f>алат!E83+алик!E83+бат!E83+вур!E83+ибр!E83+кан!E83+коз!E83+ком!E83+крар!E83+крч!E83+мар!E83+моргауш!E83+пор!E83+урм!E83+цив!E83+чеб!E83+шем!E83+шум!E83+ядр!E83+ял!E83+янт!E83+гАла!E83+гКан!E83+НЧ!E83+гЧеб!E83+гШум!E83</f>
        <v>38764.47</v>
      </c>
      <c r="F83" s="365">
        <f>алат!F83+алик!F83+бат!F83+вур!F83+ибр!F83+кан!F83+коз!F83+ком!F83+крар!F83+крч!F83+мар!F83+моргауш!F83+пор!F83+урм!F83+цив!F83+чеб!F83+шем!F83+шум!F83+ядр!F83+ял!F83+янт!F83+гАла!F83+гКан!F83+НЧ!F83+гЧеб!F83+гШум!F83</f>
        <v>0</v>
      </c>
      <c r="G83" s="365">
        <f>алат!G83+алик!G83+бат!G83+вур!G83+ибр!G83+кан!G83+коз!G83+ком!G83+крар!G83+крч!G83+мар!G83+моргауш!G83+пор!G83+урм!G83+цив!G83+чеб!G83+шем!G83+шум!G83+ядр!G83+ял!G83+янт!G83+гАла!G83+гКан!G83+НЧ!G83+гЧеб!G83+гШум!G83</f>
        <v>218818.13800000004</v>
      </c>
      <c r="H83" s="365">
        <f>алат!H83+алик!H83+бат!H83+вур!H83+ибр!H83+кан!H83+коз!H83+ком!H83+крар!H83+крч!H83+мар!H83+моргауш!H83+пор!H83+урм!H83+цив!H83+чеб!H83+шем!H83+шум!H83+ядр!H83+ял!H83+янт!H83+гАла!H83+гКан!H83+НЧ!H83+гЧеб!H83+гШум!H83</f>
        <v>0</v>
      </c>
      <c r="I83" s="365">
        <f>алат!I83+алик!I83+бат!I83+вур!I83+ибр!I83+кан!I83+коз!I83+ком!I83+крар!I83+крч!I83+мар!I83+моргауш!I83+пор!I83+урм!I83+цив!I83+чеб!I83+шем!I83+шум!I83+ядр!I83+ял!I83+янт!I83+гАла!I83+гКан!I83+НЧ!I83+гЧеб!I83+гШум!I83</f>
        <v>0</v>
      </c>
      <c r="J83" s="365">
        <f>алат!J83+алик!J83+бат!J83+вур!J83+ибр!J83+кан!J83+коз!J83+ком!J83+крар!J83+крч!J83+мар!J83+моргауш!J83+пор!J83+урм!J83+цив!J83+чеб!J83+шем!J83+шум!J83+ядр!J83+ял!J83+янт!J83+гАла!J83+гКан!J83+НЧ!J83+гЧеб!J83+гШум!J83</f>
        <v>0</v>
      </c>
      <c r="K83" s="365">
        <f>алат!K83+алик!K83+бат!K83+вур!K83+ибр!K83+кан!K83+коз!K83+ком!K83+крар!K83+крч!K83+мар!K83+моргауш!K83+пор!K83+урм!K83+цив!K83+чеб!K83+шем!K83+шум!K83+ядр!K83+ял!K83+янт!K83+гАла!K83+гКан!K83+НЧ!K83+гЧеб!K83+гШум!K83</f>
        <v>0</v>
      </c>
    </row>
    <row r="84" spans="1:11" ht="39.75" thickBot="1">
      <c r="A84" s="50" t="s">
        <v>82</v>
      </c>
      <c r="B84" s="48">
        <v>308</v>
      </c>
      <c r="C84" s="365">
        <f>алат!C84+алик!C84+бат!C84+вур!C84+ибр!C84+кан!C84+коз!C84+ком!C84+крар!C84+крч!C84+мар!C84+моргауш!C84+пор!C84+урм!C84+цив!C84+чеб!C84+шем!C84+шум!C84+ядр!C84+ял!C84+янт!C84+гАла!C84+гКан!C84+НЧ!C84+гЧеб!C84+гШум!C84</f>
        <v>312980.55779</v>
      </c>
      <c r="D84" s="365">
        <f>алат!D84+алик!D84+бат!D84+вур!D84+ибр!D84+кан!D84+коз!D84+ком!D84+крар!D84+крч!D84+мар!D84+моргауш!D84+пор!D84+урм!D84+цив!D84+чеб!D84+шем!D84+шум!D84+ядр!D84+ял!D84+янт!D84+гАла!D84+гКан!D84+НЧ!D84+гЧеб!D84+гШум!D84</f>
        <v>227925.65</v>
      </c>
      <c r="E84" s="365">
        <f>алат!E84+алик!E84+бат!E84+вур!E84+ибр!E84+кан!E84+коз!E84+ком!E84+крар!E84+крч!E84+мар!E84+моргауш!E84+пор!E84+урм!E84+цив!E84+чеб!E84+шем!E84+шум!E84+ядр!E84+ял!E84+янт!E84+гАла!E84+гКан!E84+НЧ!E84+гЧеб!E84+гШум!E84</f>
        <v>34340.21000000001</v>
      </c>
      <c r="F84" s="365">
        <f>алат!F84+алик!F84+бат!F84+вур!F84+ибр!F84+кан!F84+коз!F84+ком!F84+крар!F84+крч!F84+мар!F84+моргауш!F84+пор!F84+урм!F84+цив!F84+чеб!F84+шем!F84+шум!F84+ядр!F84+ял!F84+янт!F84+гАла!F84+гКан!F84+НЧ!F84+гЧеб!F84+гШум!F84</f>
        <v>0</v>
      </c>
      <c r="G84" s="365">
        <f>алат!G84+алик!G84+бат!G84+вур!G84+ибр!G84+кан!G84+коз!G84+ком!G84+крар!G84+крч!G84+мар!G84+моргауш!G84+пор!G84+урм!G84+цив!G84+чеб!G84+шем!G84+шум!G84+ядр!G84+ял!G84+янт!G84+гАла!G84+гКан!G84+НЧ!G84+гЧеб!G84+гШум!G84</f>
        <v>50714.69779</v>
      </c>
      <c r="H84" s="365">
        <f>алат!H84+алик!H84+бат!H84+вур!H84+ибр!H84+кан!H84+коз!H84+ком!H84+крар!H84+крч!H84+мар!H84+моргауш!H84+пор!H84+урм!H84+цив!H84+чеб!H84+шем!H84+шум!H84+ядр!H84+ял!H84+янт!H84+гАла!H84+гКан!H84+НЧ!H84+гЧеб!H84+гШум!H84</f>
        <v>0</v>
      </c>
      <c r="I84" s="365">
        <f>алат!I84+алик!I84+бат!I84+вур!I84+ибр!I84+кан!I84+коз!I84+ком!I84+крар!I84+крч!I84+мар!I84+моргауш!I84+пор!I84+урм!I84+цив!I84+чеб!I84+шем!I84+шум!I84+ядр!I84+ял!I84+янт!I84+гАла!I84+гКан!I84+НЧ!I84+гЧеб!I84+гШум!I84</f>
        <v>0</v>
      </c>
      <c r="J84" s="365">
        <f>алат!J84+алик!J84+бат!J84+вур!J84+ибр!J84+кан!J84+коз!J84+ком!J84+крар!J84+крч!J84+мар!J84+моргауш!J84+пор!J84+урм!J84+цив!J84+чеб!J84+шем!J84+шум!J84+ядр!J84+ял!J84+янт!J84+гАла!J84+гКан!J84+НЧ!J84+гЧеб!J84+гШум!J84</f>
        <v>0</v>
      </c>
      <c r="K84" s="365">
        <f>алат!K84+алик!K84+бат!K84+вур!K84+ибр!K84+кан!K84+коз!K84+ком!K84+крар!K84+крч!K84+мар!K84+моргауш!K84+пор!K84+урм!K84+цив!K84+чеб!K84+шем!K84+шум!K84+ядр!K84+ял!K84+янт!K84+гАла!K84+гКан!K84+НЧ!K84+гЧеб!K84+гШум!K84</f>
        <v>0</v>
      </c>
    </row>
    <row r="85" spans="1:11" ht="27" thickBot="1">
      <c r="A85" s="219" t="s">
        <v>402</v>
      </c>
      <c r="B85" s="220" t="s">
        <v>403</v>
      </c>
      <c r="C85" s="365">
        <f>алат!C85+алик!C85+бат!C85+вур!C85+ибр!C85+кан!C85+коз!C85+ком!C85+крар!C85+крч!C85+мар!C85+моргауш!C85+пор!C85+урм!C85+цив!C85+чеб!C85+шем!C85+шум!C85+ядр!C85+ял!C85+янт!C85+гАла!C85+гКан!C85+НЧ!C85+гЧеб!C85+гШум!C85</f>
        <v>6417405.16906</v>
      </c>
      <c r="D85" s="365">
        <f>алат!D85+алик!D85+бат!D85+вур!D85+ибр!D85+кан!D85+коз!D85+ком!D85+крар!D85+крч!D85+мар!D85+моргауш!D85+пор!D85+урм!D85+цив!D85+чеб!D85+шем!D85+шум!D85+ядр!D85+ял!D85+янт!D85+гАла!D85+гКан!D85+НЧ!D85+гЧеб!D85+гШум!D85</f>
        <v>312251.51366</v>
      </c>
      <c r="E85" s="365">
        <f>алат!E85+алик!E85+бат!E85+вур!E85+ибр!E85+кан!E85+коз!E85+ком!E85+крар!E85+крч!E85+мар!E85+моргауш!E85+пор!E85+урм!E85+цив!E85+чеб!E85+шем!E85+шум!E85+ядр!E85+ял!E85+янт!E85+гАла!E85+гКан!E85+НЧ!E85+гЧеб!E85+гШум!E85</f>
        <v>72438.07999999999</v>
      </c>
      <c r="F85" s="365">
        <f>алат!F85+алик!F85+бат!F85+вур!F85+ибр!F85+кан!F85+коз!F85+ком!F85+крар!F85+крч!F85+мар!F85+моргауш!F85+пор!F85+урм!F85+цив!F85+чеб!F85+шем!F85+шум!F85+ядр!F85+ял!F85+янт!F85+гАла!F85+гКан!F85+НЧ!F85+гЧеб!F85+гШум!F85</f>
        <v>0</v>
      </c>
      <c r="G85" s="365">
        <f>алат!G85+алик!G85+бат!G85+вур!G85+ибр!G85+кан!G85+коз!G85+ком!G85+крар!G85+крч!G85+мар!G85+моргауш!G85+пор!G85+урм!G85+цив!G85+чеб!G85+шем!G85+шум!G85+ядр!G85+ял!G85+янт!G85+гАла!G85+гКан!G85+НЧ!G85+гЧеб!G85+гШум!G85</f>
        <v>4615705.82093</v>
      </c>
      <c r="H85" s="365">
        <f>алат!H85+алик!H85+бат!H85+вур!H85+ибр!H85+кан!H85+коз!H85+ком!H85+крар!H85+крч!H85+мар!H85+моргауш!H85+пор!H85+урм!H85+цив!H85+чеб!H85+шем!H85+шум!H85+ядр!H85+ял!H85+янт!H85+гАла!H85+гКан!H85+НЧ!H85+гЧеб!H85+гШум!H85</f>
        <v>42717.20871</v>
      </c>
      <c r="I85" s="365">
        <f>алат!I85+алик!I85+бат!I85+вур!I85+ибр!I85+кан!I85+коз!I85+ком!I85+крар!I85+крч!I85+мар!I85+моргауш!I85+пор!I85+урм!I85+цив!I85+чеб!I85+шем!I85+шум!I85+ядр!I85+ял!I85+янт!I85+гАла!I85+гКан!I85+НЧ!I85+гЧеб!I85+гШум!I85</f>
        <v>4125.19012</v>
      </c>
      <c r="J85" s="365">
        <f>алат!J85+алик!J85+бат!J85+вур!J85+ибр!J85+кан!J85+коз!J85+ком!J85+крар!J85+крч!J85+мар!J85+моргауш!J85+пор!J85+урм!J85+цив!J85+чеб!J85+шем!J85+шум!J85+ядр!J85+ял!J85+янт!J85+гАла!J85+гКан!J85+НЧ!J85+гЧеб!J85+гШум!J85</f>
        <v>799794.0182800001</v>
      </c>
      <c r="K85" s="365">
        <f>алат!K85+алик!K85+бат!K85+вур!K85+ибр!K85+кан!K85+коз!K85+ком!K85+крар!K85+крч!K85+мар!K85+моргауш!K85+пор!K85+урм!K85+цив!K85+чеб!K85+шем!K85+шум!K85+ядр!K85+ял!K85+янт!K85+гАла!K85+гКан!K85+НЧ!K85+гЧеб!K85+гШум!K85</f>
        <v>570373.33736</v>
      </c>
    </row>
    <row r="86" spans="1:11" ht="27" thickBot="1">
      <c r="A86" s="219" t="s">
        <v>404</v>
      </c>
      <c r="B86" s="220" t="s">
        <v>405</v>
      </c>
      <c r="C86" s="365">
        <f>алат!C86+алик!C86+бат!C86+вур!C86+ибр!C86+кан!C86+коз!C86+ком!C86+крар!C86+крч!C86+мар!C86+моргауш!C86+пор!C86+урм!C86+цив!C86+чеб!C86+шем!C86+шум!C86+ядр!C86+ял!C86+янт!C86+гАла!C86+гКан!C86+НЧ!C86+гЧеб!C86+гШум!C86</f>
        <v>171544.77529</v>
      </c>
      <c r="D86" s="365">
        <f>алат!D86+алик!D86+бат!D86+вур!D86+ибр!D86+кан!D86+коз!D86+ком!D86+крар!D86+крч!D86+мар!D86+моргауш!D86+пор!D86+урм!D86+цив!D86+чеб!D86+шем!D86+шум!D86+ядр!D86+ял!D86+янт!D86+гАла!D86+гКан!D86+НЧ!D86+гЧеб!D86+гШум!D86</f>
        <v>0</v>
      </c>
      <c r="E86" s="365">
        <f>алат!E86+алик!E86+бат!E86+вур!E86+ибр!E86+кан!E86+коз!E86+ком!E86+крар!E86+крч!E86+мар!E86+моргауш!E86+пор!E86+урм!E86+цив!E86+чеб!E86+шем!E86+шум!E86+ядр!E86+ял!E86+янт!E86+гАла!E86+гКан!E86+НЧ!E86+гЧеб!E86+гШум!E86</f>
        <v>0</v>
      </c>
      <c r="F86" s="365">
        <f>алат!F86+алик!F86+бат!F86+вур!F86+ибр!F86+кан!F86+коз!F86+ком!F86+крар!F86+крч!F86+мар!F86+моргауш!F86+пор!F86+урм!F86+цив!F86+чеб!F86+шем!F86+шум!F86+ядр!F86+ял!F86+янт!F86+гАла!F86+гКан!F86+НЧ!F86+гЧеб!F86+гШум!F86</f>
        <v>0</v>
      </c>
      <c r="G86" s="365">
        <f>алат!G86+алик!G86+бат!G86+вур!G86+ибр!G86+кан!G86+коз!G86+ком!G86+крар!G86+крч!G86+мар!G86+моргауш!G86+пор!G86+урм!G86+цив!G86+чеб!G86+шем!G86+шум!G86+ядр!G86+ял!G86+янт!G86+гАла!G86+гКан!G86+НЧ!G86+гЧеб!G86+гШум!G86</f>
        <v>170748.51205999998</v>
      </c>
      <c r="H86" s="365">
        <f>алат!H86+алик!H86+бат!H86+вур!H86+ибр!H86+кан!H86+коз!H86+ком!H86+крар!H86+крч!H86+мар!H86+моргауш!H86+пор!H86+урм!H86+цив!H86+чеб!H86+шем!H86+шум!H86+ядр!H86+ял!H86+янт!H86+гАла!H86+гКан!H86+НЧ!H86+гЧеб!H86+гШум!H86</f>
        <v>796.26323</v>
      </c>
      <c r="I86" s="365">
        <f>алат!I86+алик!I86+бат!I86+вур!I86+ибр!I86+кан!I86+коз!I86+ком!I86+крар!I86+крч!I86+мар!I86+моргауш!I86+пор!I86+урм!I86+цив!I86+чеб!I86+шем!I86+шум!I86+ядр!I86+ял!I86+янт!I86+гАла!I86+гКан!I86+НЧ!I86+гЧеб!I86+гШум!I86</f>
        <v>0</v>
      </c>
      <c r="J86" s="365">
        <f>алат!J86+алик!J86+бат!J86+вур!J86+ибр!J86+кан!J86+коз!J86+ком!J86+крар!J86+крч!J86+мар!J86+моргауш!J86+пор!J86+урм!J86+цив!J86+чеб!J86+шем!J86+шум!J86+ядр!J86+ял!J86+янт!J86+гАла!J86+гКан!J86+НЧ!J86+гЧеб!J86+гШум!J86</f>
        <v>0</v>
      </c>
      <c r="K86" s="365">
        <f>алат!K86+алик!K86+бат!K86+вур!K86+ибр!K86+кан!K86+коз!K86+ком!K86+крар!K86+крч!K86+мар!K86+моргауш!K86+пор!K86+урм!K86+цив!K86+чеб!K86+шем!K86+шум!K86+ядр!K86+ял!K86+янт!K86+гАла!K86+гКан!K86+НЧ!K86+гЧеб!K86+гШум!K86</f>
        <v>0</v>
      </c>
    </row>
    <row r="87" spans="1:13" s="178" customFormat="1" ht="27" thickBot="1">
      <c r="A87" s="175" t="s">
        <v>83</v>
      </c>
      <c r="B87" s="176">
        <v>309</v>
      </c>
      <c r="C87" s="364">
        <f>алат!C87+алик!C87+бат!C87+вур!C87+ибр!C87+кан!C87+коз!C87+ком!C87+крар!C87+крч!C87+мар!C87+моргауш!C87+пор!C87+урм!C87+цив!C87+чеб!C87+шем!C87+шум!C87+ядр!C87+ял!C87+янт!C87+гАла!C87+гКан!C87+НЧ!C87+гЧеб!C87+гШум!C87</f>
        <v>5684026.62896</v>
      </c>
      <c r="D87" s="364">
        <f>алат!D87+алик!D87+бат!D87+вур!D87+ибр!D87+кан!D87+коз!D87+ком!D87+крар!D87+крч!D87+мар!D87+моргауш!D87+пор!D87+урм!D87+цив!D87+чеб!D87+шем!D87+шум!D87+ядр!D87+ял!D87+янт!D87+гАла!D87+гКан!D87+НЧ!D87+гЧеб!D87+гШум!D87</f>
        <v>256893.16299999997</v>
      </c>
      <c r="E87" s="364">
        <f>алат!E87+алик!E87+бат!E87+вур!E87+ибр!E87+кан!E87+коз!E87+ком!E87+крар!E87+крч!E87+мар!E87+моргауш!E87+пор!E87+урм!E87+цив!E87+чеб!E87+шем!E87+шум!E87+ядр!E87+ял!E87+янт!E87+гАла!E87+гКан!E87+НЧ!E87+гЧеб!E87+гШум!E87</f>
        <v>54375.159999999996</v>
      </c>
      <c r="F87" s="364">
        <f>алат!F87+алик!F87+бат!F87+вур!F87+ибр!F87+кан!F87+коз!F87+ком!F87+крар!F87+крч!F87+мар!F87+моргауш!F87+пор!F87+урм!F87+цив!F87+чеб!F87+шем!F87+шум!F87+ядр!F87+ял!F87+янт!F87+гАла!F87+гКан!F87+НЧ!F87+гЧеб!F87+гШум!F87</f>
        <v>0</v>
      </c>
      <c r="G87" s="364">
        <f>алат!G87+алик!G87+бат!G87+вур!G87+ибр!G87+кан!G87+коз!G87+ком!G87+крар!G87+крч!G87+мар!G87+моргауш!G87+пор!G87+урм!G87+цив!G87+чеб!G87+шем!G87+шум!G87+ядр!G87+ял!G87+янт!G87+гАла!G87+гКан!G87+НЧ!G87+гЧеб!G87+гШум!G87</f>
        <v>3769982.5503900005</v>
      </c>
      <c r="H87" s="364">
        <f>алат!H87+алик!H87+бат!H87+вур!H87+ибр!H87+кан!H87+коз!H87+ком!H87+крар!H87+крч!H87+мар!H87+моргауш!H87+пор!H87+урм!H87+цив!H87+чеб!H87+шем!H87+шум!H87+ядр!H87+ял!H87+янт!H87+гАла!H87+гКан!H87+НЧ!H87+гЧеб!H87+гШум!H87</f>
        <v>42060.98524</v>
      </c>
      <c r="I87" s="364">
        <f>алат!I87+алик!I87+бат!I87+вур!I87+ибр!I87+кан!I87+коз!I87+ком!I87+крар!I87+крч!I87+мар!I87+моргауш!I87+пор!I87+урм!I87+цив!I87+чеб!I87+шем!I87+шум!I87+ядр!I87+ял!I87+янт!I87+гАла!I87+гКан!I87+НЧ!I87+гЧеб!I87+гШум!I87</f>
        <v>4085.43469</v>
      </c>
      <c r="J87" s="364">
        <f>алат!J87+алик!J87+бат!J87+вур!J87+ибр!J87+кан!J87+коз!J87+ком!J87+крар!J87+крч!J87+мар!J87+моргауш!J87+пор!J87+урм!J87+цив!J87+чеб!J87+шем!J87+шум!J87+ядр!J87+ял!J87+янт!J87+гАла!J87+гКан!J87+НЧ!J87+гЧеб!J87+гШум!J87</f>
        <v>895124.7782800001</v>
      </c>
      <c r="K87" s="364">
        <f>алат!K87+алик!K87+бат!K87+вур!K87+ибр!K87+кан!K87+коз!K87+ком!K87+крар!K87+крч!K87+мар!K87+моргауш!K87+пор!K87+урм!K87+цив!K87+чеб!K87+шем!K87+шум!K87+ядр!K87+ял!K87+янт!K87+гАла!K87+гКан!K87+НЧ!K87+гЧеб!K87+гШум!K87</f>
        <v>661504.55736</v>
      </c>
      <c r="L87" s="184"/>
      <c r="M87" s="447"/>
    </row>
    <row r="88" spans="1:14" ht="53.25" thickBot="1">
      <c r="A88" s="50" t="s">
        <v>84</v>
      </c>
      <c r="B88" s="48">
        <v>310</v>
      </c>
      <c r="C88" s="365">
        <f>алат!C88+алик!C88+бат!C88+вур!C88+ибр!C88+кан!C88+коз!C88+ком!C88+крар!C88+крч!C88+мар!C88+моргауш!C88+пор!C88+урм!C88+цив!C88+чеб!C88+шем!C88+шум!C88+ядр!C88+ял!C88+янт!C88+гАла!C88+гКан!C88+НЧ!C88+гЧеб!C88+гШум!C88</f>
        <v>1180646.40356</v>
      </c>
      <c r="D88" s="365">
        <f>алат!D88+алик!D88+бат!D88+вур!D88+ибр!D88+кан!D88+коз!D88+ком!D88+крар!D88+крч!D88+мар!D88+моргауш!D88+пор!D88+урм!D88+цив!D88+чеб!D88+шем!D88+шум!D88+ядр!D88+ял!D88+янт!D88+гАла!D88+гКан!D88+НЧ!D88+гЧеб!D88+гШум!D88</f>
        <v>92197.291</v>
      </c>
      <c r="E88" s="365">
        <f>алат!E88+алик!E88+бат!E88+вур!E88+ибр!E88+кан!E88+коз!E88+ком!E88+крар!E88+крч!E88+мар!E88+моргауш!E88+пор!E88+урм!E88+цив!E88+чеб!E88+шем!E88+шум!E88+ядр!E88+ял!E88+янт!E88+гАла!E88+гКан!E88+НЧ!E88+гЧеб!E88+гШум!E88</f>
        <v>50415.35</v>
      </c>
      <c r="F88" s="365">
        <f>алат!F88+алик!F88+бат!F88+вур!F88+ибр!F88+кан!F88+коз!F88+ком!F88+крар!F88+крч!F88+мар!F88+моргауш!F88+пор!F88+урм!F88+цив!F88+чеб!F88+шем!F88+шум!F88+ядр!F88+ял!F88+янт!F88+гАла!F88+гКан!F88+НЧ!F88+гЧеб!F88+гШум!F88</f>
        <v>0</v>
      </c>
      <c r="G88" s="365">
        <f>алат!G88+алик!G88+бат!G88+вур!G88+ибр!G88+кан!G88+коз!G88+ком!G88+крар!G88+крч!G88+мар!G88+моргауш!G88+пор!G88+урм!G88+цив!G88+чеб!G88+шем!G88+шум!G88+ядр!G88+ял!G88+янт!G88+гАла!G88+гКан!G88+НЧ!G88+гЧеб!G88+гШум!G88</f>
        <v>1010821.7738800001</v>
      </c>
      <c r="H88" s="365">
        <f>алат!H88+алик!H88+бат!H88+вур!H88+ибр!H88+кан!H88+коз!H88+ком!H88+крар!H88+крч!H88+мар!H88+моргауш!H88+пор!H88+урм!H88+цив!H88+чеб!H88+шем!H88+шум!H88+ядр!H88+ял!H88+янт!H88+гАла!H88+гКан!H88+НЧ!H88+гЧеб!H88+гШум!H88</f>
        <v>23200.893989999997</v>
      </c>
      <c r="I88" s="365">
        <f>алат!I88+алик!I88+бат!I88+вур!I88+ибр!I88+кан!I88+коз!I88+ком!I88+крар!I88+крч!I88+мар!I88+моргауш!I88+пор!I88+урм!I88+цив!I88+чеб!I88+шем!I88+шум!I88+ядр!I88+ял!I88+янт!I88+гАла!I88+гКан!I88+НЧ!I88+гЧеб!I88+гШум!I88</f>
        <v>4011.09469</v>
      </c>
      <c r="J88" s="365">
        <f>алат!J88+алик!J88+бат!J88+вур!J88+ибр!J88+кан!J88+коз!J88+ком!J88+крар!J88+крч!J88+мар!J88+моргауш!J88+пор!J88+урм!J88+цив!J88+чеб!J88+шем!J88+шум!J88+ядр!J88+ял!J88+янт!J88+гАла!J88+гКан!J88+НЧ!J88+гЧеб!J88+гШум!J88</f>
        <v>0</v>
      </c>
      <c r="K88" s="365">
        <f>алат!K88+алик!K88+бат!K88+вур!K88+ибр!K88+кан!K88+коз!K88+ком!K88+крар!K88+крч!K88+мар!K88+моргауш!K88+пор!K88+урм!K88+цив!K88+чеб!K88+шем!K88+шум!K88+ядр!K88+ял!K88+янт!K88+гАла!K88+гКан!K88+НЧ!K88+гЧеб!K88+гШум!K88</f>
        <v>0</v>
      </c>
      <c r="M88" s="448"/>
      <c r="N88" s="105"/>
    </row>
    <row r="89" spans="1:11" ht="66" thickBot="1">
      <c r="A89" s="219" t="s">
        <v>406</v>
      </c>
      <c r="B89" s="220" t="s">
        <v>407</v>
      </c>
      <c r="C89" s="365">
        <f>алат!C89+алик!C89+бат!C89+вур!C89+ибр!C89+кан!C89+коз!C89+ком!C89+крар!C89+крч!C89+мар!C89+моргауш!C89+пор!C89+урм!C89+цив!C89+чеб!C89+шем!C89+шум!C89+ядр!C89+ял!C89+янт!C89+гАла!C89+гКан!C89+НЧ!C89+гЧеб!C89+гШум!C89</f>
        <v>738842.8639599999</v>
      </c>
      <c r="D89" s="365">
        <f>алат!D89+алик!D89+бат!D89+вур!D89+ибр!D89+кан!D89+коз!D89+ком!D89+крар!D89+крч!D89+мар!D89+моргауш!D89+пор!D89+урм!D89+цив!D89+чеб!D89+шем!D89+шум!D89+ядр!D89+ял!D89+янт!D89+гАла!D89+гКан!D89+НЧ!D89+гЧеб!D89+гШум!D89</f>
        <v>92197.291</v>
      </c>
      <c r="E89" s="365">
        <f>алат!E89+алик!E89+бат!E89+вур!E89+ибр!E89+кан!E89+коз!E89+ком!E89+крар!E89+крч!E89+мар!E89+моргауш!E89+пор!E89+урм!E89+цив!E89+чеб!E89+шем!E89+шум!E89+ядр!E89+ял!E89+янт!E89+гАла!E89+гКан!E89+НЧ!E89+гЧеб!E89+гШум!E89</f>
        <v>49256.95</v>
      </c>
      <c r="F89" s="365">
        <f>алат!F89+алик!F89+бат!F89+вур!F89+ибр!F89+кан!F89+коз!F89+ком!F89+крар!F89+крч!F89+мар!F89+моргауш!F89+пор!F89+урм!F89+цив!F89+чеб!F89+шем!F89+шум!F89+ядр!F89+ял!F89+янт!F89+гАла!F89+гКан!F89+НЧ!F89+гЧеб!F89+гШум!F89</f>
        <v>0</v>
      </c>
      <c r="G89" s="365">
        <f>алат!G89+алик!G89+бат!G89+вур!G89+ибр!G89+кан!G89+коз!G89+ком!G89+крар!G89+крч!G89+мар!G89+моргауш!G89+пор!G89+урм!G89+цив!G89+чеб!G89+шем!G89+шум!G89+ядр!G89+ял!G89+янт!G89+гАла!G89+гКан!G89+НЧ!G89+гЧеб!G89+гШум!G89</f>
        <v>572285.29428</v>
      </c>
      <c r="H89" s="365">
        <f>алат!H89+алик!H89+бат!H89+вур!H89+ибр!H89+кан!H89+коз!H89+ком!H89+крар!H89+крч!H89+мар!H89+моргауш!H89+пор!H89+урм!H89+цив!H89+чеб!H89+шем!H89+шум!H89+ядр!H89+ял!H89+янт!H89+гАла!H89+гКан!H89+НЧ!H89+гЧеб!H89+гШум!H89</f>
        <v>21384.03399</v>
      </c>
      <c r="I89" s="365">
        <f>алат!I89+алик!I89+бат!I89+вур!I89+ибр!I89+кан!I89+коз!I89+ком!I89+крар!I89+крч!I89+мар!I89+моргауш!I89+пор!I89+урм!I89+цив!I89+чеб!I89+шем!I89+шум!I89+ядр!I89+ял!I89+янт!I89+гАла!I89+гКан!I89+НЧ!I89+гЧеб!I89+гШум!I89</f>
        <v>3719.2946899999997</v>
      </c>
      <c r="J89" s="365">
        <f>алат!J89+алик!J89+бат!J89+вур!J89+ибр!J89+кан!J89+коз!J89+ком!J89+крар!J89+крч!J89+мар!J89+моргауш!J89+пор!J89+урм!J89+цив!J89+чеб!J89+шем!J89+шум!J89+ядр!J89+ял!J89+янт!J89+гАла!J89+гКан!J89+НЧ!J89+гЧеб!J89+гШум!J89</f>
        <v>0</v>
      </c>
      <c r="K89" s="365">
        <f>алат!K89+алик!K89+бат!K89+вур!K89+ибр!K89+кан!K89+коз!K89+ком!K89+крар!K89+крч!K89+мар!K89+моргауш!K89+пор!K89+урм!K89+цив!K89+чеб!K89+шем!K89+шум!K89+ядр!K89+ял!K89+янт!K89+гАла!K89+гКан!K89+НЧ!K89+гЧеб!K89+гШум!K89</f>
        <v>0</v>
      </c>
    </row>
    <row r="90" spans="1:11" ht="66" thickBot="1">
      <c r="A90" s="219" t="s">
        <v>408</v>
      </c>
      <c r="B90" s="220" t="s">
        <v>409</v>
      </c>
      <c r="C90" s="365">
        <f>алат!C90+алик!C90+бат!C90+вур!C90+ибр!C90+кан!C90+коз!C90+ком!C90+крар!C90+крч!C90+мар!C90+моргауш!C90+пор!C90+урм!C90+цив!C90+чеб!C90+шем!C90+шум!C90+ядр!C90+ял!C90+янт!C90+гАла!C90+гКан!C90+НЧ!C90+гЧеб!C90+гШум!C90</f>
        <v>586941.2588899999</v>
      </c>
      <c r="D90" s="365">
        <f>алат!D90+алик!D90+бат!D90+вур!D90+ибр!D90+кан!D90+коз!D90+ком!D90+крар!D90+крч!D90+мар!D90+моргауш!D90+пор!D90+урм!D90+цив!D90+чеб!D90+шем!D90+шум!D90+ядр!D90+ял!D90+янт!D90+гАла!D90+гКан!D90+НЧ!D90+гЧеб!D90+гШум!D90</f>
        <v>87961.75</v>
      </c>
      <c r="E90" s="365">
        <f>алат!E90+алик!E90+бат!E90+вур!E90+ибр!E90+кан!E90+коз!E90+ком!E90+крар!E90+крч!E90+мар!E90+моргауш!E90+пор!E90+урм!E90+цив!E90+чеб!E90+шем!E90+шум!E90+ядр!E90+ял!E90+янт!E90+гАла!E90+гКан!E90+НЧ!E90+гЧеб!E90+гШум!E90</f>
        <v>49555.15</v>
      </c>
      <c r="F90" s="365">
        <f>алат!F90+алик!F90+бат!F90+вур!F90+ибр!F90+кан!F90+коз!F90+ком!F90+крар!F90+крч!F90+мар!F90+моргауш!F90+пор!F90+урм!F90+цив!F90+чеб!F90+шем!F90+шум!F90+ядр!F90+ял!F90+янт!F90+гАла!F90+гКан!F90+НЧ!F90+гЧеб!F90+гШум!F90</f>
        <v>0</v>
      </c>
      <c r="G90" s="365">
        <f>алат!G90+алик!G90+бат!G90+вур!G90+ибр!G90+кан!G90+коз!G90+ком!G90+крар!G90+крч!G90+мар!G90+моргауш!G90+пор!G90+урм!G90+цив!G90+чеб!G90+шем!G90+шум!G90+ядр!G90+ял!G90+янт!G90+гАла!G90+гКан!G90+НЧ!G90+гЧеб!G90+гШум!G90</f>
        <v>434970.6132099999</v>
      </c>
      <c r="H90" s="365">
        <f>алат!H90+алик!H90+бат!H90+вур!H90+ибр!H90+кан!H90+коз!H90+ком!H90+крар!H90+крч!H90+мар!H90+моргауш!H90+пор!H90+урм!H90+цив!H90+чеб!H90+шем!H90+шум!H90+ядр!H90+ял!H90+янт!H90+гАла!H90+гКан!H90+НЧ!H90+гЧеб!H90+гШум!H90</f>
        <v>12084.15099</v>
      </c>
      <c r="I90" s="365">
        <f>алат!I90+алик!I90+бат!I90+вур!I90+ибр!I90+кан!I90+коз!I90+ком!I90+крар!I90+крч!I90+мар!I90+моргауш!I90+пор!I90+урм!I90+цив!I90+чеб!I90+шем!I90+шум!I90+ядр!I90+ял!I90+янт!I90+гАла!I90+гКан!I90+НЧ!I90+гЧеб!I90+гШум!I90</f>
        <v>2369.59469</v>
      </c>
      <c r="J90" s="365">
        <f>алат!J90+алик!J90+бат!J90+вур!J90+ибр!J90+кан!J90+коз!J90+ком!J90+крар!J90+крч!J90+мар!J90+моргауш!J90+пор!J90+урм!J90+цив!J90+чеб!J90+шем!J90+шум!J90+ядр!J90+ял!J90+янт!J90+гАла!J90+гКан!J90+НЧ!J90+гЧеб!J90+гШум!J90</f>
        <v>0</v>
      </c>
      <c r="K90" s="365">
        <f>алат!K90+алик!K90+бат!K90+вур!K90+ибр!K90+кан!K90+коз!K90+ком!K90+крар!K90+крч!K90+мар!K90+моргауш!K90+пор!K90+урм!K90+цив!K90+чеб!K90+шем!K90+шум!K90+ядр!K90+ял!K90+янт!K90+гАла!K90+гКан!K90+НЧ!K90+гЧеб!K90+гШум!K90</f>
        <v>0</v>
      </c>
    </row>
    <row r="91" spans="1:11" ht="39.75" thickBot="1">
      <c r="A91" s="50" t="s">
        <v>85</v>
      </c>
      <c r="B91" s="48">
        <v>311</v>
      </c>
      <c r="C91" s="365">
        <f>алат!C91+алик!C91+бат!C91+вур!C91+ибр!C91+кан!C91+коз!C91+ком!C91+крар!C91+крч!C91+мар!C91+моргауш!C91+пор!C91+урм!C91+цив!C91+чеб!C91+шем!C91+шум!C91+ядр!C91+ял!C91+янт!C91+гАла!C91+гКан!C91+НЧ!C91+гЧеб!C91+гШум!C91</f>
        <v>371031.799</v>
      </c>
      <c r="D91" s="365">
        <f>алат!D91+алик!D91+бат!D91+вур!D91+ибр!D91+кан!D91+коз!D91+ком!D91+крар!D91+крч!D91+мар!D91+моргауш!D91+пор!D91+урм!D91+цив!D91+чеб!D91+шем!D91+шум!D91+ядр!D91+ял!D91+янт!D91+гАла!D91+гКан!D91+НЧ!D91+гЧеб!D91+гШум!D91</f>
        <v>141899.13</v>
      </c>
      <c r="E91" s="365">
        <f>алат!E91+алик!E91+бат!E91+вур!E91+ибр!E91+кан!E91+коз!E91+ком!E91+крар!E91+крч!E91+мар!E91+моргауш!E91+пор!E91+урм!E91+цив!E91+чеб!E91+шем!E91+шум!E91+ядр!E91+ял!E91+янт!E91+гАла!E91+гКан!E91+НЧ!E91+гЧеб!E91+гШум!E91</f>
        <v>37586.54</v>
      </c>
      <c r="F91" s="365">
        <f>алат!F91+алик!F91+бат!F91+вур!F91+ибр!F91+кан!F91+коз!F91+ком!F91+крар!F91+крч!F91+мар!F91+моргауш!F91+пор!F91+урм!F91+цив!F91+чеб!F91+шем!F91+шум!F91+ядр!F91+ял!F91+янт!F91+гАла!F91+гКан!F91+НЧ!F91+гЧеб!F91+гШум!F91</f>
        <v>0</v>
      </c>
      <c r="G91" s="365">
        <f>алат!G91+алик!G91+бат!G91+вур!G91+ибр!G91+кан!G91+коз!G91+ком!G91+крар!G91+крч!G91+мар!G91+моргауш!G91+пор!G91+урм!G91+цив!G91+чеб!G91+шем!G91+шум!G91+ядр!G91+ял!G91+янт!G91+гАла!G91+гКан!G91+НЧ!G91+гЧеб!G91+гШум!G91</f>
        <v>191546.12899999996</v>
      </c>
      <c r="H91" s="365">
        <f>алат!H91+алик!H91+бат!H91+вур!H91+ибр!H91+кан!H91+коз!H91+ком!H91+крар!H91+крч!H91+мар!H91+моргауш!H91+пор!H91+урм!H91+цив!H91+чеб!H91+шем!H91+шум!H91+ядр!H91+ял!H91+янт!H91+гАла!H91+гКан!H91+НЧ!H91+гЧеб!H91+гШум!H91</f>
        <v>0</v>
      </c>
      <c r="I91" s="365">
        <f>алат!I91+алик!I91+бат!I91+вур!I91+ибр!I91+кан!I91+коз!I91+ком!I91+крар!I91+крч!I91+мар!I91+моргауш!I91+пор!I91+урм!I91+цив!I91+чеб!I91+шем!I91+шум!I91+ядр!I91+ял!I91+янт!I91+гАла!I91+гКан!I91+НЧ!I91+гЧеб!I91+гШум!I91</f>
        <v>0</v>
      </c>
      <c r="J91" s="365">
        <f>алат!J91+алик!J91+бат!J91+вур!J91+ибр!J91+кан!J91+коз!J91+ком!J91+крар!J91+крч!J91+мар!J91+моргауш!J91+пор!J91+урм!J91+цив!J91+чеб!J91+шем!J91+шум!J91+ядр!J91+ял!J91+янт!J91+гАла!J91+гКан!J91+НЧ!J91+гЧеб!J91+гШум!J91</f>
        <v>0</v>
      </c>
      <c r="K91" s="365">
        <f>алат!K91+алик!K91+бат!K91+вур!K91+ибр!K91+кан!K91+коз!K91+ком!K91+крар!K91+крч!K91+мар!K91+моргауш!K91+пор!K91+урм!K91+цив!K91+чеб!K91+шем!K91+шум!K91+ядр!K91+ял!K91+янт!K91+гАла!K91+гКан!K91+НЧ!K91+гЧеб!K91+гШум!K91</f>
        <v>0</v>
      </c>
    </row>
    <row r="92" spans="1:11" ht="39.75" thickBot="1">
      <c r="A92" s="50" t="s">
        <v>86</v>
      </c>
      <c r="B92" s="48">
        <v>312</v>
      </c>
      <c r="C92" s="365">
        <f>алат!C92+алик!C92+бат!C92+вур!C92+ибр!C92+кан!C92+коз!C92+ком!C92+крар!C92+крч!C92+мар!C92+моргауш!C92+пор!C92+урм!C92+цив!C92+чеб!C92+шем!C92+шум!C92+ядр!C92+ял!C92+янт!C92+гАла!C92+гКан!C92+НЧ!C92+гЧеб!C92+гШум!C92</f>
        <v>190459.39685</v>
      </c>
      <c r="D92" s="365">
        <f>алат!D92+алик!D92+бат!D92+вур!D92+ибр!D92+кан!D92+коз!D92+ком!D92+крар!D92+крч!D92+мар!D92+моргауш!D92+пор!D92+урм!D92+цив!D92+чеб!D92+шем!D92+шум!D92+ядр!D92+ял!D92+янт!D92+гАла!D92+гКан!D92+НЧ!D92+гЧеб!D92+гШум!D92</f>
        <v>106653.38</v>
      </c>
      <c r="E92" s="365">
        <f>алат!E92+алик!E92+бат!E92+вур!E92+ибр!E92+кан!E92+коз!E92+ком!E92+крар!E92+крч!E92+мар!E92+моргауш!E92+пор!E92+урм!E92+цив!E92+чеб!E92+шем!E92+шум!E92+ядр!E92+ял!E92+янт!E92+гАла!E92+гКан!E92+НЧ!E92+гЧеб!E92+гШум!E92</f>
        <v>33626.83</v>
      </c>
      <c r="F92" s="365">
        <f>алат!F92+алик!F92+бат!F92+вур!F92+ибр!F92+кан!F92+коз!F92+ком!F92+крар!F92+крч!F92+мар!F92+моргауш!F92+пор!F92+урм!F92+цив!F92+чеб!F92+шем!F92+шум!F92+ядр!F92+ял!F92+янт!F92+гАла!F92+гКан!F92+НЧ!F92+гЧеб!F92+гШум!F92</f>
        <v>0</v>
      </c>
      <c r="G92" s="365">
        <f>алат!G92+алик!G92+бат!G92+вур!G92+ибр!G92+кан!G92+коз!G92+ком!G92+крар!G92+крч!G92+мар!G92+моргауш!G92+пор!G92+урм!G92+цив!G92+чеб!G92+шем!G92+шум!G92+ядр!G92+ял!G92+янт!G92+гАла!G92+гКан!G92+НЧ!G92+гЧеб!G92+гШум!G92</f>
        <v>50179.186850000006</v>
      </c>
      <c r="H92" s="365">
        <f>алат!H92+алик!H92+бат!H92+вур!H92+ибр!H92+кан!H92+коз!H92+ком!H92+крар!H92+крч!H92+мар!H92+моргауш!H92+пор!H92+урм!H92+цив!H92+чеб!H92+шем!H92+шум!H92+ядр!H92+ял!H92+янт!H92+гАла!H92+гКан!H92+НЧ!H92+гЧеб!H92+гШум!H92</f>
        <v>0</v>
      </c>
      <c r="I92" s="365">
        <f>алат!I92+алик!I92+бат!I92+вур!I92+ибр!I92+кан!I92+коз!I92+ком!I92+крар!I92+крч!I92+мар!I92+моргауш!I92+пор!I92+урм!I92+цив!I92+чеб!I92+шем!I92+шум!I92+ядр!I92+ял!I92+янт!I92+гАла!I92+гКан!I92+НЧ!I92+гЧеб!I92+гШум!I92</f>
        <v>0</v>
      </c>
      <c r="J92" s="365">
        <f>алат!J92+алик!J92+бат!J92+вур!J92+ибр!J92+кан!J92+коз!J92+ком!J92+крар!J92+крч!J92+мар!J92+моргауш!J92+пор!J92+урм!J92+цив!J92+чеб!J92+шем!J92+шум!J92+ядр!J92+ял!J92+янт!J92+гАла!J92+гКан!J92+НЧ!J92+гЧеб!J92+гШум!J92</f>
        <v>0</v>
      </c>
      <c r="K92" s="365">
        <f>алат!K92+алик!K92+бат!K92+вур!K92+ибр!K92+кан!K92+коз!K92+ком!K92+крар!K92+крч!K92+мар!K92+моргауш!K92+пор!K92+урм!K92+цив!K92+чеб!K92+шем!K92+шум!K92+ядр!K92+ял!K92+янт!K92+гАла!K92+гКан!K92+НЧ!K92+гЧеб!K92+гШум!K92</f>
        <v>0</v>
      </c>
    </row>
    <row r="93" spans="1:11" ht="39.75" thickBot="1">
      <c r="A93" s="50" t="s">
        <v>87</v>
      </c>
      <c r="B93" s="48">
        <v>313</v>
      </c>
      <c r="C93" s="365">
        <f>алат!C93+алик!C93+бат!C93+вур!C93+ибр!C93+кан!C93+коз!C93+ком!C93+крар!C93+крч!C93+мар!C93+моргауш!C93+пор!C93+урм!C93+цив!C93+чеб!C93+шем!C93+шум!C93+ядр!C93+ял!C93+янт!C93+гАла!C93+гКан!C93+НЧ!C93+гЧеб!C93+гШум!C93</f>
        <v>5476025.406079999</v>
      </c>
      <c r="D93" s="365">
        <f>алат!D93+алик!D93+бат!D93+вур!D93+ибр!D93+кан!D93+коз!D93+ком!D93+крар!D93+крч!D93+мар!D93+моргауш!D93+пор!D93+урм!D93+цив!D93+чеб!D93+шем!D93+шум!D93+ядр!D93+ял!D93+янт!D93+гАла!D93+гКан!D93+НЧ!D93+гЧеб!D93+гШум!D93</f>
        <v>256642.89499999996</v>
      </c>
      <c r="E93" s="365">
        <f>алат!E93+алик!E93+бат!E93+вур!E93+ибр!E93+кан!E93+коз!E93+ком!E93+крар!E93+крч!E93+мар!E93+моргауш!E93+пор!E93+урм!E93+цив!E93+чеб!E93+шем!E93+шум!E93+ядр!E93+ял!E93+янт!E93+гАла!E93+гКан!E93+НЧ!E93+гЧеб!E93+гШум!E93</f>
        <v>53514.96</v>
      </c>
      <c r="F93" s="365">
        <f>алат!F93+алик!F93+бат!F93+вур!F93+ибр!F93+кан!F93+коз!F93+ком!F93+крар!F93+крч!F93+мар!F93+моргауш!F93+пор!F93+урм!F93+цив!F93+чеб!F93+шем!F93+шум!F93+ядр!F93+ял!F93+янт!F93+гАла!F93+гКан!F93+НЧ!F93+гЧеб!F93+гШум!F93</f>
        <v>0</v>
      </c>
      <c r="G93" s="365">
        <f>алат!G93+алик!G93+бат!G93+вур!G93+ибр!G93+кан!G93+коз!G93+ком!G93+крар!G93+крч!G93+мар!G93+моргауш!G93+пор!G93+урм!G93+цив!G93+чеб!G93+шем!G93+шум!G93+ядр!G93+ял!G93+янт!G93+гАла!G93+гКан!G93+НЧ!G93+гЧеб!G93+гШум!G93</f>
        <v>3688823.30551</v>
      </c>
      <c r="H93" s="365">
        <f>алат!H93+алик!H93+бат!H93+вур!H93+ибр!H93+кан!H93+коз!H93+ком!H93+крар!H93+крч!H93+мар!H93+моргауш!H93+пор!H93+урм!H93+цив!H93+чеб!H93+шем!H93+шум!H93+ядр!H93+ял!H93+янт!H93+гАла!H93+гКан!H93+НЧ!H93+гЧеб!H93+гШум!H93</f>
        <v>36508.325240000006</v>
      </c>
      <c r="I93" s="365">
        <f>алат!I93+алик!I93+бат!I93+вур!I93+ибр!I93+кан!I93+коз!I93+ком!I93+крар!I93+крч!I93+мар!I93+моргауш!I93+пор!I93+урм!I93+цив!I93+чеб!I93+шем!I93+шум!I93+ядр!I93+ял!I93+янт!I93+гАла!I93+гКан!I93+НЧ!I93+гЧеб!I93+гШум!I93</f>
        <v>4085.43469</v>
      </c>
      <c r="J93" s="365">
        <f>алат!J93+алик!J93+бат!J93+вур!J93+ибр!J93+кан!J93+коз!J93+ком!J93+крар!J93+крч!J93+мар!J93+моргауш!J93+пор!J93+урм!J93+цив!J93+чеб!J93+шем!J93+шум!J93+ядр!J93+ял!J93+янт!J93+гАла!J93+гКан!J93+НЧ!J93+гЧеб!J93+гШум!J93</f>
        <v>831320.7582800001</v>
      </c>
      <c r="K93" s="365">
        <f>алат!K93+алик!K93+бат!K93+вур!K93+ибр!K93+кан!K93+коз!K93+ком!K93+крар!K93+крч!K93+мар!K93+моргауш!K93+пор!K93+урм!K93+цив!K93+чеб!K93+шем!K93+шум!K93+ядр!K93+ял!K93+янт!K93+гАла!K93+гКан!K93+НЧ!K93+гЧеб!K93+гШум!K93</f>
        <v>605129.7273599999</v>
      </c>
    </row>
    <row r="94" spans="1:11" ht="15" thickBot="1">
      <c r="A94" s="51" t="s">
        <v>43</v>
      </c>
      <c r="B94" s="502">
        <v>314</v>
      </c>
      <c r="C94" s="365">
        <f>алат!C94+алик!C94+бат!C94+вур!C94+ибр!C94+кан!C94+коз!C94+ком!C94+крар!C94+крч!C94+мар!C94+моргауш!C94+пор!C94+урм!C94+цив!C94+чеб!C94+шем!C94+шум!C94+ядр!C94+ял!C94+янт!C94+гАла!C94+гКан!C94+НЧ!C94+гЧеб!C94+гШум!C94</f>
        <v>0</v>
      </c>
      <c r="D94" s="365">
        <f>алат!D94+алик!D94+бат!D94+вур!D94+ибр!D94+кан!D94+коз!D94+ком!D94+крар!D94+крч!D94+мар!D94+моргауш!D94+пор!D94+урм!D94+цив!D94+чеб!D94+шем!D94+шум!D94+ядр!D94+ял!D94+янт!D94+гАла!D94+гКан!D94+НЧ!D94+гЧеб!D94+гШум!D94</f>
        <v>0</v>
      </c>
      <c r="E94" s="365">
        <f>алат!E94+алик!E94+бат!E94+вур!E94+ибр!E94+кан!E94+коз!E94+ком!E94+крар!E94+крч!E94+мар!E94+моргауш!E94+пор!E94+урм!E94+цив!E94+чеб!E94+шем!E94+шум!E94+ядр!E94+ял!E94+янт!E94+гАла!E94+гКан!E94+НЧ!E94+гЧеб!E94+гШум!E94</f>
        <v>0</v>
      </c>
      <c r="F94" s="365">
        <f>алат!F94+алик!F94+бат!F94+вур!F94+ибр!F94+кан!F94+коз!F94+ком!F94+крар!F94+крч!F94+мар!F94+моргауш!F94+пор!F94+урм!F94+цив!F94+чеб!F94+шем!F94+шум!F94+ядр!F94+ял!F94+янт!F94+гАла!F94+гКан!F94+НЧ!F94+гЧеб!F94+гШум!F94</f>
        <v>0</v>
      </c>
      <c r="G94" s="365">
        <f>алат!G94+алик!G94+бат!G94+вур!G94+ибр!G94+кан!G94+коз!G94+ком!G94+крар!G94+крч!G94+мар!G94+моргауш!G94+пор!G94+урм!G94+цив!G94+чеб!G94+шем!G94+шум!G94+ядр!G94+ял!G94+янт!G94+гАла!G94+гКан!G94+НЧ!G94+гЧеб!G94+гШум!G94</f>
        <v>0</v>
      </c>
      <c r="H94" s="365">
        <f>алат!H94+алик!H94+бат!H94+вур!H94+ибр!H94+кан!H94+коз!H94+ком!H94+крар!H94+крч!H94+мар!H94+моргауш!H94+пор!H94+урм!H94+цив!H94+чеб!H94+шем!H94+шум!H94+ядр!H94+ял!H94+янт!H94+гАла!H94+гКан!H94+НЧ!H94+гЧеб!H94+гШум!H94</f>
        <v>0</v>
      </c>
      <c r="I94" s="365">
        <f>алат!I94+алик!I94+бат!I94+вур!I94+ибр!I94+кан!I94+коз!I94+ком!I94+крар!I94+крч!I94+мар!I94+моргауш!I94+пор!I94+урм!I94+цив!I94+чеб!I94+шем!I94+шум!I94+ядр!I94+ял!I94+янт!I94+гАла!I94+гКан!I94+НЧ!I94+гЧеб!I94+гШум!I94</f>
        <v>0</v>
      </c>
      <c r="J94" s="365">
        <f>алат!J94+алик!J94+бат!J94+вур!J94+ибр!J94+кан!J94+коз!J94+ком!J94+крар!J94+крч!J94+мар!J94+моргауш!J94+пор!J94+урм!J94+цив!J94+чеб!J94+шем!J94+шум!J94+ядр!J94+ял!J94+янт!J94+гАла!J94+гКан!J94+НЧ!J94+гЧеб!J94+гШум!J94</f>
        <v>0</v>
      </c>
      <c r="K94" s="365">
        <f>алат!K94+алик!K94+бат!K94+вур!K94+ибр!K94+кан!K94+коз!K94+ком!K94+крар!K94+крч!K94+мар!K94+моргауш!K94+пор!K94+урм!K94+цив!K94+чеб!K94+шем!K94+шум!K94+ядр!K94+ял!K94+янт!K94+гАла!K94+гКан!K94+НЧ!K94+гЧеб!K94+гШум!K94</f>
        <v>0</v>
      </c>
    </row>
    <row r="95" spans="1:11" ht="15" thickBot="1">
      <c r="A95" s="52" t="s">
        <v>44</v>
      </c>
      <c r="B95" s="503"/>
      <c r="C95" s="365">
        <f>алат!C95+алик!C95+бат!C95+вур!C95+ибр!C95+кан!C95+коз!C95+ком!C95+крар!C95+крч!C95+мар!C95+моргауш!C95+пор!C95+урм!C95+цив!C95+чеб!C95+шем!C95+шум!C95+ядр!C95+ял!C95+янт!C95+гАла!C95+гКан!C95+НЧ!C95+гЧеб!C95+гШум!C95</f>
        <v>0</v>
      </c>
      <c r="D95" s="365">
        <f>алат!D95+алик!D95+бат!D95+вур!D95+ибр!D95+кан!D95+коз!D95+ком!D95+крар!D95+крч!D95+мар!D95+моргауш!D95+пор!D95+урм!D95+цив!D95+чеб!D95+шем!D95+шум!D95+ядр!D95+ял!D95+янт!D95+гАла!D95+гКан!D95+НЧ!D95+гЧеб!D95+гШум!D95</f>
        <v>0</v>
      </c>
      <c r="E95" s="365">
        <f>алат!E95+алик!E95+бат!E95+вур!E95+ибр!E95+кан!E95+коз!E95+ком!E95+крар!E95+крч!E95+мар!E95+моргауш!E95+пор!E95+урм!E95+цив!E95+чеб!E95+шем!E95+шум!E95+ядр!E95+ял!E95+янт!E95+гАла!E95+гКан!E95+НЧ!E95+гЧеб!E95+гШум!E95</f>
        <v>0</v>
      </c>
      <c r="F95" s="365">
        <f>алат!F95+алик!F95+бат!F95+вур!F95+ибр!F95+кан!F95+коз!F95+ком!F95+крар!F95+крч!F95+мар!F95+моргауш!F95+пор!F95+урм!F95+цив!F95+чеб!F95+шем!F95+шум!F95+ядр!F95+ял!F95+янт!F95+гАла!F95+гКан!F95+НЧ!F95+гЧеб!F95+гШум!F95</f>
        <v>0</v>
      </c>
      <c r="G95" s="365">
        <f>алат!G95+алик!G95+бат!G95+вур!G95+ибр!G95+кан!G95+коз!G95+ком!G95+крар!G95+крч!G95+мар!G95+моргауш!G95+пор!G95+урм!G95+цив!G95+чеб!G95+шем!G95+шум!G95+ядр!G95+ял!G95+янт!G95+гАла!G95+гКан!G95+НЧ!G95+гЧеб!G95+гШум!G95</f>
        <v>0</v>
      </c>
      <c r="H95" s="365">
        <f>алат!H95+алик!H95+бат!H95+вур!H95+ибр!H95+кан!H95+коз!H95+ком!H95+крар!H95+крч!H95+мар!H95+моргауш!H95+пор!H95+урм!H95+цив!H95+чеб!H95+шем!H95+шум!H95+ядр!H95+ял!H95+янт!H95+гАла!H95+гКан!H95+НЧ!H95+гЧеб!H95+гШум!H95</f>
        <v>0</v>
      </c>
      <c r="I95" s="365">
        <f>алат!I95+алик!I95+бат!I95+вур!I95+ибр!I95+кан!I95+коз!I95+ком!I95+крар!I95+крч!I95+мар!I95+моргауш!I95+пор!I95+урм!I95+цив!I95+чеб!I95+шем!I95+шум!I95+ядр!I95+ял!I95+янт!I95+гАла!I95+гКан!I95+НЧ!I95+гЧеб!I95+гШум!I95</f>
        <v>0</v>
      </c>
      <c r="J95" s="365">
        <f>алат!J95+алик!J95+бат!J95+вур!J95+ибр!J95+кан!J95+коз!J95+ком!J95+крар!J95+крч!J95+мар!J95+моргауш!J95+пор!J95+урм!J95+цив!J95+чеб!J95+шем!J95+шум!J95+ядр!J95+ял!J95+янт!J95+гАла!J95+гКан!J95+НЧ!J95+гЧеб!J95+гШум!J95</f>
        <v>0</v>
      </c>
      <c r="K95" s="365">
        <f>алат!K95+алик!K95+бат!K95+вур!K95+ибр!K95+кан!K95+коз!K95+ком!K95+крар!K95+крч!K95+мар!K95+моргауш!K95+пор!K95+урм!K95+цив!K95+чеб!K95+шем!K95+шум!K95+ядр!K95+ял!K95+янт!K95+гАла!K95+гКан!K95+НЧ!K95+гЧеб!K95+гШум!K95</f>
        <v>0</v>
      </c>
    </row>
    <row r="96" spans="1:11" ht="15" thickBot="1">
      <c r="A96" s="50" t="s">
        <v>88</v>
      </c>
      <c r="B96" s="48">
        <v>315</v>
      </c>
      <c r="C96" s="365">
        <f>алат!C96+алик!C96+бат!C96+вур!C96+ибр!C96+кан!C96+коз!C96+ком!C96+крар!C96+крч!C96+мар!C96+моргауш!C96+пор!C96+урм!C96+цив!C96+чеб!C96+шем!C96+шум!C96+ядр!C96+ял!C96+янт!C96+гАла!C96+гКан!C97+НЧ!C96+гЧеб!C96+гШум!C96</f>
        <v>-300.632</v>
      </c>
      <c r="D96" s="365">
        <f>алат!D96+алик!D96+бат!D96+вур!D96+ибр!D96+кан!D96+коз!D96+ком!D96+крар!D96+крч!D96+мар!D96+моргауш!D96+пор!D96+урм!D96+цив!D96+чеб!D96+шем!D96+шум!D96+ядр!D96+ял!D96+янт!D96+гАла!D96+гКан!D97+НЧ!D96+гЧеб!D96+гШум!D96</f>
        <v>0</v>
      </c>
      <c r="E96" s="365">
        <f>алат!E96+алик!E96+бат!E96+вур!E96+ибр!E96+кан!E96+коз!E96+ком!E96+крар!E96+крч!E96+мар!E96+моргауш!E96+пор!E96+урм!E96+цив!E96+чеб!E96+шем!E96+шум!E96+ядр!E96+ял!E96+янт!E96+гАла!E96+гКан!E97+НЧ!E96+гЧеб!E96+гШум!E96</f>
        <v>0</v>
      </c>
      <c r="F96" s="365">
        <f>алат!F96+алик!F96+бат!F96+вур!F96+ибр!F96+кан!F96+коз!F96+ком!F96+крар!F96+крч!F96+мар!F96+моргауш!F96+пор!F96+урм!F96+цив!F96+чеб!F96+шем!F96+шум!F96+ядр!F96+ял!F96+янт!F96+гАла!F96+гКан!F97+НЧ!F96+гЧеб!F96+гШум!F96</f>
        <v>0</v>
      </c>
      <c r="G96" s="365">
        <f>алат!G96+алик!G96+бат!G96+вур!G96+ибр!G96+кан!G96+коз!G96+ком!G96+крар!G96+крч!G96+мар!G96+моргауш!G96+пор!G96+урм!G96+цив!G96+чеб!G96+шем!G96+шум!G96+ядр!G96+ял!G96+янт!G96+гАла!G96+гКан!G97+НЧ!G96+гЧеб!G96+гШум!G96</f>
        <v>-77.77</v>
      </c>
      <c r="H96" s="365">
        <f>алат!H96+алик!H96+бат!H96+вур!H96+ибр!H96+кан!H96+коз!H96+ком!H96+крар!H96+крч!H96+мар!H96+моргауш!H96+пор!H96+урм!H96+цив!H96+чеб!H96+шем!H96+шум!H96+ядр!H96+ял!H96+янт!H96+гАла!H96+гКан!H97+НЧ!H96+гЧеб!H96+гШум!H96</f>
        <v>-249.4</v>
      </c>
      <c r="I96" s="365">
        <f>алат!I96+алик!I96+бат!I96+вур!I96+ибр!I96+кан!I96+коз!I96+ком!I96+крар!I96+крч!I96+мар!I96+моргауш!I96+пор!I96+урм!I96+цив!I96+чеб!I96+шем!I96+шум!I96+ядр!I96+ял!I96+янт!I96+гАла!I96+гКан!I97+НЧ!I96+гЧеб!I96+гШум!I96</f>
        <v>0</v>
      </c>
      <c r="J96" s="365">
        <f>алат!J96+алик!J96+бат!J96+вур!J96+ибр!J96+кан!J96+коз!J96+ком!J96+крар!J96+крч!J96+мар!J96+моргауш!J96+пор!J96+урм!J96+цив!J96+чеб!J96+шем!J96+шум!J96+ядр!J96+ял!J96+янт!J96+гАла!J96+гКан!J97+НЧ!J96+гЧеб!J96+гШум!J96</f>
        <v>26.538</v>
      </c>
      <c r="K96" s="365">
        <f>алат!K96+алик!K96+бат!K96+вур!K96+ибр!K96+кан!K96+коз!K96+ком!K96+крар!K96+крч!K96+мар!K96+моргауш!K96+пор!K96+урм!K96+цив!K96+чеб!K96+шем!K96+шум!K96+ядр!K96+ял!K96+янт!K96+гАла!K96+гКан!K97+НЧ!K96+гЧеб!K96+гШум!K96</f>
        <v>0</v>
      </c>
    </row>
    <row r="97" spans="1:11" ht="27" thickBot="1">
      <c r="A97" s="50" t="s">
        <v>89</v>
      </c>
      <c r="B97" s="48">
        <v>321</v>
      </c>
      <c r="C97" s="365">
        <f>алат!C97+алик!C97+бат!C97+вур!C97+ибр!C97+кан!C97+коз!C97+ком!C97+крар!C97+крч!C97+мар!C97+моргауш!C97+пор!C97+урм!C97+цив!C97+чеб!C97+шем!C97+шум!C97+ядр!C97+ял!C97+янт!C97+гАла!C97+гКан!C98+НЧ!C97+гЧеб!C97+гШум!C97</f>
        <v>40771.7642</v>
      </c>
      <c r="D97" s="365">
        <f>алат!D97+алик!D97+бат!D97+вур!D97+ибр!D97+кан!D97+коз!D97+ком!D97+крар!D97+крч!D97+мар!D97+моргауш!D97+пор!D97+урм!D97+цив!D97+чеб!D97+шем!D97+шум!D97+ядр!D97+ял!D97+янт!D97+гАла!D97+гКан!D98+НЧ!D97+гЧеб!D97+гШум!D97</f>
        <v>-2458.1628</v>
      </c>
      <c r="E97" s="365">
        <f>алат!E97+алик!E97+бат!E97+вур!E97+ибр!E97+кан!E97+коз!E97+ком!E97+крар!E97+крч!E97+мар!E97+моргауш!E97+пор!E97+урм!E97+цив!E97+чеб!E97+шем!E97+шум!E97+ядр!E97+ял!E97+янт!E97+гАла!E97+гКан!E98+НЧ!E97+гЧеб!E97+гШум!E97</f>
        <v>0</v>
      </c>
      <c r="F97" s="365">
        <f>алат!F97+алик!F97+бат!F97+вур!F97+ибр!F97+кан!F97+коз!F97+ком!F97+крар!F97+крч!F97+мар!F97+моргауш!F97+пор!F97+урм!F97+цив!F97+чеб!F97+шем!F97+шум!F97+ядр!F97+ял!F97+янт!F97+гАла!F97+гКан!F98+НЧ!F97+гЧеб!F97+гШум!F97</f>
        <v>0</v>
      </c>
      <c r="G97" s="365">
        <f>алат!G97+алик!G97+бат!G97+вур!G97+ибр!G97+кан!G97+коз!G97+ком!G97+крар!G97+крч!G97+мар!G97+моргауш!G97+пор!G97+урм!G97+цив!G97+чеб!G97+шем!G97+шум!G97+ядр!G97+ял!G97+янт!G97+гАла!G97+гКан!G98+НЧ!G97+гЧеб!G97+гШум!G97</f>
        <v>43446.759999999995</v>
      </c>
      <c r="H97" s="365">
        <f>алат!H97+алик!H97+бат!H97+вур!H97+ибр!H97+кан!H97+коз!H97+ком!H97+крар!H97+крч!H97+мар!H97+моргауш!H97+пор!H97+урм!H97+цив!H97+чеб!H97+шем!H97+шум!H97+ядр!H97+ял!H97+янт!H97+гАла!H97+гКан!H98+НЧ!H97+гЧеб!H97+гШум!H97</f>
        <v>5.38</v>
      </c>
      <c r="I97" s="365">
        <f>алат!I97+алик!I97+бат!I97+вур!I97+ибр!I97+кан!I97+коз!I97+ком!I97+крар!I97+крч!I97+мар!I97+моргауш!I97+пор!I97+урм!I97+цив!I97+чеб!I97+шем!I97+шум!I97+ядр!I97+ял!I97+янт!I97+гАла!I97+гКан!I98+НЧ!I97+гЧеб!I97+гШум!I97</f>
        <v>0</v>
      </c>
      <c r="J97" s="365">
        <f>алат!J97+алик!J97+бат!J97+вур!J97+ибр!J97+кан!J97+коз!J97+ком!J97+крар!J97+крч!J97+мар!J97+моргауш!J97+пор!J97+урм!J97+цив!J97+чеб!J97+шем!J97+шум!J97+ядр!J97+ял!J97+янт!J97+гАла!J97+гКан!J98+НЧ!J97+гЧеб!J97+гШум!J97</f>
        <v>-324.50300000000004</v>
      </c>
      <c r="K97" s="365">
        <f>алат!K97+алик!K97+бат!K97+вур!K97+ибр!K97+кан!K97+коз!K97+ком!K97+крар!K97+крч!K97+мар!K97+моргауш!K97+пор!K97+урм!K97+цив!K97+чеб!K97+шем!K97+шум!K97+ядр!K97+ял!K97+янт!K97+гАла!K97+гКан!K98+НЧ!K97+гЧеб!K97+гШум!K97</f>
        <v>102.29</v>
      </c>
    </row>
    <row r="98" spans="1:11" ht="27" thickBot="1">
      <c r="A98" s="50" t="s">
        <v>90</v>
      </c>
      <c r="B98" s="48">
        <v>322</v>
      </c>
      <c r="C98" s="365">
        <f>алат!C98+алик!C98+бат!C98+вур!C98+ибр!C98+кан!C98+коз!C98+ком!C98+крар!C98+крч!C98+мар!C98+моргауш!C98+пор!C98+урм!C98+цив!C98+чеб!C98+шем!C98+шум!C98+ядр!C98+ял!C98+янт!C98+гАла!C98+гКан!C99+НЧ!C98+гЧеб!C98+гШум!C98</f>
        <v>292665.88428</v>
      </c>
      <c r="D98" s="365">
        <f>алат!D98+алик!D98+бат!D98+вур!D98+ибр!D98+кан!D98+коз!D98+ком!D98+крар!D98+крч!D98+мар!D98+моргауш!D98+пор!D98+урм!D98+цив!D98+чеб!D98+шем!D98+шум!D98+ядр!D98+ял!D98+янт!D98+гАла!D98+гКан!D99+НЧ!D98+гЧеб!D98+гШум!D98</f>
        <v>50000</v>
      </c>
      <c r="E98" s="365">
        <f>алат!E98+алик!E98+бат!E98+вур!E98+ибр!E98+кан!E98+коз!E98+ком!E98+крар!E98+крч!E98+мар!E98+моргауш!E98+пор!E98+урм!E98+цив!E98+чеб!E98+шем!E98+шум!E98+ядр!E98+ял!E98+янт!E98+гАла!E98+гКан!E99+НЧ!E98+гЧеб!E98+гШум!E98</f>
        <v>0</v>
      </c>
      <c r="F98" s="365">
        <f>алат!F98+алик!F98+бат!F98+вур!F98+ибр!F98+кан!F98+коз!F98+ком!F98+крар!F98+крч!F98+мар!F98+моргауш!F98+пор!F98+урм!F98+цив!F98+чеб!F98+шем!F98+шум!F98+ядр!F98+ял!F98+янт!F98+гАла!F98+гКан!F99+НЧ!F98+гЧеб!F98+гШум!F98</f>
        <v>0</v>
      </c>
      <c r="G98" s="365">
        <f>алат!G98+алик!G98+бат!G98+вур!G98+ибр!G98+кан!G98+коз!G98+ком!G98+крар!G98+крч!G98+мар!G98+моргауш!G98+пор!G98+урм!G98+цив!G98+чеб!G98+шем!G98+шум!G98+ядр!G98+ял!G98+янт!G98+гАла!G98+гКан!G99+НЧ!G98+гЧеб!G98+гШум!G98</f>
        <v>235625.86427999998</v>
      </c>
      <c r="H98" s="365">
        <f>алат!H98+алик!H98+бат!H98+вур!H98+ибр!H98+кан!H98+коз!H98+ком!H98+крар!H98+крч!H98+мар!H98+моргауш!H98+пор!H98+урм!H98+цив!H98+чеб!H98+шем!H98+шум!H98+ядр!H98+ял!H98+янт!H98+гАла!H98+гКан!H99+НЧ!H98+гЧеб!H98+гШум!H98</f>
        <v>666.76</v>
      </c>
      <c r="I98" s="365">
        <f>алат!I98+алик!I98+бат!I98+вур!I98+ибр!I98+кан!I98+коз!I98+ком!I98+крар!I98+крч!I98+мар!I98+моргауш!I98+пор!I98+урм!I98+цив!I98+чеб!I98+шем!I98+шум!I98+ядр!I98+ял!I98+янт!I98+гАла!I98+гКан!I99+НЧ!I98+гЧеб!I98+гШум!I98</f>
        <v>0</v>
      </c>
      <c r="J98" s="365">
        <f>алат!J98+алик!J98+бат!J98+вур!J98+ибр!J98+кан!J98+коз!J98+ком!J98+крар!J98+крч!J98+мар!J98+моргауш!J98+пор!J98+урм!J98+цив!J98+чеб!J98+шем!J98+шум!J98+ядр!J98+ял!J98+янт!J98+гАла!J98+гКан!J99+НЧ!J98+гЧеб!J98+гШум!J98</f>
        <v>6220.67</v>
      </c>
      <c r="K98" s="365">
        <f>алат!K98+алик!K98+бат!K98+вур!K98+ибр!K98+кан!K98+коз!K98+ком!K98+крар!K98+крч!K98+мар!K98+моргауш!K98+пор!K98+урм!K98+цив!K98+чеб!K98+шем!K98+шум!K98+ядр!K98+ял!K98+янт!K98+гАла!K98+гКан!K99+НЧ!K98+гЧеб!K98+гШум!K98</f>
        <v>152.59</v>
      </c>
    </row>
    <row r="99" spans="1:11" ht="15" thickBot="1">
      <c r="A99" s="51" t="s">
        <v>48</v>
      </c>
      <c r="B99" s="502">
        <v>323</v>
      </c>
      <c r="C99" s="365">
        <f>алат!C99+алик!C99+бат!C99+вур!C99+ибр!C99+кан!C99+коз!C99+ком!C99+крар!C99+крч!C99+мар!C99+моргауш!C99+пор!C99+урм!C99+цив!C99+чеб!C99+шем!C99+шум!C99+ядр!C99+ял!C99+янт!C99+гАла!C99+гКан!C100+НЧ!C99+гЧеб!C99+гШум!C99</f>
        <v>259485.96264</v>
      </c>
      <c r="D99" s="365">
        <f>алат!D99+алик!D99+бат!D99+вур!D99+ибр!D99+кан!D99+коз!D99+ком!D99+крар!D99+крч!D99+мар!D99+моргауш!D99+пор!D99+урм!D99+цив!D99+чеб!D99+шем!D99+шум!D99+ядр!D99+ял!D99+янт!D99+гАла!D99+гКан!D100+НЧ!D99+гЧеб!D99+гШум!D99</f>
        <v>50000</v>
      </c>
      <c r="E99" s="365">
        <f>алат!E99+алик!E99+бат!E99+вур!E99+ибр!E99+кан!E99+коз!E99+ком!E99+крар!E99+крч!E99+мар!E99+моргауш!E99+пор!E99+урм!E99+цив!E99+чеб!E99+шем!E99+шум!E99+ядр!E99+ял!E99+янт!E99+гАла!E99+гКан!E100+НЧ!E99+гЧеб!E99+гШум!E99</f>
        <v>0</v>
      </c>
      <c r="F99" s="365">
        <f>алат!F99+алик!F99+бат!F99+вур!F99+ибр!F99+кан!F99+коз!F99+ком!F99+крар!F99+крч!F99+мар!F99+моргауш!F99+пор!F99+урм!F99+цив!F99+чеб!F99+шем!F99+шум!F99+ядр!F99+ял!F99+янт!F99+гАла!F99+гКан!F100+НЧ!F99+гЧеб!F99+гШум!F99</f>
        <v>0</v>
      </c>
      <c r="G99" s="365">
        <f>алат!G99+алик!G99+бат!G99+вур!G99+ибр!G99+кан!G99+коз!G99+ком!G99+крар!G99+крч!G99+мар!G99+моргауш!G99+пор!G99+урм!G99+цив!G99+чеб!G99+шем!G99+шум!G99+ядр!G99+ял!G99+янт!G99+гАла!G99+гКан!G100+НЧ!G99+гЧеб!G99+гШум!G99</f>
        <v>205155.03264</v>
      </c>
      <c r="H99" s="365">
        <f>алат!H99+алик!H99+бат!H99+вур!H99+ибр!H99+кан!H99+коз!H99+ком!H99+крар!H99+крч!H99+мар!H99+моргауш!H99+пор!H99+урм!H99+цив!H99+чеб!H99+шем!H99+шум!H99+ядр!H99+ял!H99+янт!H99+гАла!H99+гКан!H100+НЧ!H99+гЧеб!H99+гШум!H99</f>
        <v>666.76</v>
      </c>
      <c r="I99" s="365">
        <f>алат!I99+алик!I99+бат!I99+вур!I99+ибр!I99+кан!I99+коз!I99+ком!I99+крар!I99+крч!I99+мар!I99+моргауш!I99+пор!I99+урм!I99+цив!I99+чеб!I99+шем!I99+шум!I99+ядр!I99+ял!I99+янт!I99+гАла!I99+гКан!I100+НЧ!I99+гЧеб!I99+гШум!I99</f>
        <v>0</v>
      </c>
      <c r="J99" s="365">
        <f>алат!J99+алик!J99+бат!J99+вур!J99+ибр!J99+кан!J99+коз!J99+ком!J99+крар!J99+крч!J99+мар!J99+моргауш!J99+пор!J99+урм!J99+цив!J99+чеб!J99+шем!J99+шум!J99+ядр!J99+ял!J99+янт!J99+гАла!J99+гКан!J100+НЧ!J99+гЧеб!J99+гШум!J99</f>
        <v>5653.66</v>
      </c>
      <c r="K99" s="365">
        <f>алат!K99+алик!K99+бат!K99+вур!K99+ибр!K99+кан!K99+коз!K99+ком!K99+крар!K99+крч!K99+мар!K99+моргауш!K99+пор!K99+урм!K99+цив!K99+чеб!K99+шем!K99+шум!K99+ядр!K99+ял!K99+янт!K99+гАла!K99+гКан!K100+НЧ!K99+гЧеб!K99+гШум!K99</f>
        <v>50.3</v>
      </c>
    </row>
    <row r="100" spans="1:11" ht="15" thickBot="1">
      <c r="A100" s="52" t="s">
        <v>49</v>
      </c>
      <c r="B100" s="503"/>
      <c r="C100" s="365">
        <f>алат!C100+алик!C100+бат!C100+вур!C100+ибр!C100+кан!C100+коз!C100+ком!C100+крар!C100+крч!C100+мар!C100+моргауш!C100+пор!C100+урм!C100+цив!C100+чеб!C100+шем!C100+шум!C100+ядр!C100+ял!C100+янт!C100+гАла!C100+гКан!C101+НЧ!C100+гЧеб!C100+гШум!C100</f>
        <v>0</v>
      </c>
      <c r="D100" s="365">
        <f>алат!D100+алик!D100+бат!D100+вур!D100+ибр!D100+кан!D100+коз!D100+ком!D100+крар!D100+крч!D100+мар!D100+моргауш!D100+пор!D100+урм!D100+цив!D100+чеб!D100+шем!D100+шум!D100+ядр!D100+ял!D100+янт!D100+гАла!D100+гКан!D101+НЧ!D100+гЧеб!D100+гШум!D100</f>
        <v>0</v>
      </c>
      <c r="E100" s="365">
        <f>алат!E100+алик!E100+бат!E100+вур!E100+ибр!E100+кан!E100+коз!E100+ком!E100+крар!E100+крч!E100+мар!E100+моргауш!E100+пор!E100+урм!E100+цив!E100+чеб!E100+шем!E100+шум!E100+ядр!E100+ял!E100+янт!E100+гАла!E100+гКан!E101+НЧ!E100+гЧеб!E100+гШум!E100</f>
        <v>0</v>
      </c>
      <c r="F100" s="365">
        <f>алат!F100+алик!F100+бат!F100+вур!F100+ибр!F100+кан!F100+коз!F100+ком!F100+крар!F100+крч!F100+мар!F100+моргауш!F100+пор!F100+урм!F100+цив!F100+чеб!F100+шем!F100+шум!F100+ядр!F100+ял!F100+янт!F100+гАла!F100+гКан!F101+НЧ!F100+гЧеб!F100+гШум!F100</f>
        <v>0</v>
      </c>
      <c r="G100" s="365">
        <f>алат!G100+алик!G100+бат!G100+вур!G100+ибр!G100+кан!G100+коз!G100+ком!G100+крар!G100+крч!G100+мар!G100+моргауш!G100+пор!G100+урм!G100+цив!G100+чеб!G100+шем!G100+шум!G100+ядр!G100+ял!G100+янт!G100+гАла!G100+гКан!G101+НЧ!G100+гЧеб!G100+гШум!G100</f>
        <v>0</v>
      </c>
      <c r="H100" s="365">
        <f>алат!H100+алик!H100+бат!H100+вур!H100+ибр!H100+кан!H100+коз!H100+ком!H100+крар!H100+крч!H100+мар!H100+моргауш!H100+пор!H100+урм!H100+цив!H100+чеб!H100+шем!H100+шум!H100+ядр!H100+ял!H100+янт!H100+гАла!H100+гКан!H101+НЧ!H100+гЧеб!H100+гШум!H100</f>
        <v>0</v>
      </c>
      <c r="I100" s="365">
        <f>алат!I100+алик!I100+бат!I100+вур!I100+ибр!I100+кан!I100+коз!I100+ком!I100+крар!I100+крч!I100+мар!I100+моргауш!I100+пор!I100+урм!I100+цив!I100+чеб!I100+шем!I100+шум!I100+ядр!I100+ял!I100+янт!I100+гАла!I100+гКан!I101+НЧ!I100+гЧеб!I100+гШум!I100</f>
        <v>0</v>
      </c>
      <c r="J100" s="365">
        <f>алат!J100+алик!J100+бат!J100+вур!J100+ибр!J100+кан!J100+коз!J100+ком!J100+крар!J100+крч!J100+мар!J100+моргауш!J100+пор!J100+урм!J100+цив!J100+чеб!J100+шем!J100+шум!J100+ядр!J100+ял!J100+янт!J100+гАла!J100+гКан!J101+НЧ!J100+гЧеб!J100+гШум!J100</f>
        <v>0</v>
      </c>
      <c r="K100" s="365">
        <f>алат!K100+алик!K100+бат!K100+вур!K100+ибр!K100+кан!K100+коз!K100+ком!K100+крар!K100+крч!K100+мар!K100+моргауш!K100+пор!K100+урм!K100+цив!K100+чеб!K100+шем!K100+шум!K100+ядр!K100+ял!K100+янт!K100+гАла!K100+гКан!K101+НЧ!K100+гЧеб!K100+гШум!K100</f>
        <v>0</v>
      </c>
    </row>
    <row r="101" spans="1:11" ht="27" thickBot="1">
      <c r="A101" s="52" t="s">
        <v>50</v>
      </c>
      <c r="B101" s="48">
        <v>324</v>
      </c>
      <c r="C101" s="365">
        <f>алат!C101+алик!C101+бат!C101+вур!C101+ибр!C101+кан!C101+коз!C101+ком!C101+крар!C101+крч!C101+мар!C101+моргауш!C101+пор!C101+урм!C101+цив!C101+чеб!C101+шем!C101+шум!C101+ядр!C101+ял!C101+янт!C101+гАла!C101+гКан!C101+НЧ!C101+гЧеб!C101+гШум!C101</f>
        <v>30414.127640000002</v>
      </c>
      <c r="D101" s="365">
        <f>алат!D101+алик!D101+бат!D101+вур!D101+ибр!D101+кан!D101+коз!D101+ком!D101+крар!D101+крч!D101+мар!D101+моргауш!D101+пор!D101+урм!D101+цив!D101+чеб!D101+шем!D101+шум!D101+ядр!D101+ял!D101+янт!D101+гАла!D101+гКан!D101+НЧ!D101+гЧеб!D101+гШум!D101</f>
        <v>0</v>
      </c>
      <c r="E101" s="365">
        <f>алат!E101+алик!E101+бат!E101+вур!E101+ибр!E101+кан!E101+коз!E101+ком!E101+крар!E101+крч!E101+мар!E101+моргауш!E101+пор!E101+урм!E101+цив!E101+чеб!E101+шем!E101+шум!E101+ядр!E101+ял!E101+янт!E101+гАла!E101+гКан!E101+НЧ!E101+гЧеб!E101+гШум!E101</f>
        <v>0</v>
      </c>
      <c r="F101" s="365">
        <f>алат!F101+алик!F101+бат!F101+вур!F101+ибр!F101+кан!F101+коз!F101+ком!F101+крар!F101+крч!F101+мар!F101+моргауш!F101+пор!F101+урм!F101+цив!F101+чеб!F101+шем!F101+шум!F101+ядр!F101+ял!F101+янт!F101+гАла!F101+гКан!F101+НЧ!F101+гЧеб!F101+гШум!F101</f>
        <v>0</v>
      </c>
      <c r="G101" s="365">
        <f>алат!G101+алик!G101+бат!G101+вур!G101+ибр!G101+кан!G101+коз!G101+ком!G101+крар!G101+крч!G101+мар!G101+моргауш!G101+пор!G101+урм!G101+цив!G101+чеб!G101+шем!G101+шум!G101+ядр!G101+ял!G101+янт!G101+гАла!G101+гКан!G101+НЧ!G101+гЧеб!G101+гШум!G101</f>
        <v>30414.127640000002</v>
      </c>
      <c r="H101" s="365">
        <f>алат!H101+алик!H101+бат!H101+вур!H101+ибр!H101+кан!H101+коз!H101+ком!H101+крар!H101+крч!H101+мар!H101+моргауш!H101+пор!H101+урм!H101+цив!H101+чеб!H101+шем!H101+шум!H101+ядр!H101+ял!H101+янт!H101+гАла!H101+гКан!H101+НЧ!H101+гЧеб!H101+гШум!H101</f>
        <v>0</v>
      </c>
      <c r="I101" s="365">
        <f>алат!I101+алик!I101+бат!I101+вур!I101+ибр!I101+кан!I101+коз!I101+ком!I101+крар!I101+крч!I101+мар!I101+моргауш!I101+пор!I101+урм!I101+цив!I101+чеб!I101+шем!I101+шум!I101+ядр!I101+ял!I101+янт!I101+гАла!I101+гКан!I101+НЧ!I101+гЧеб!I101+гШум!I101</f>
        <v>0</v>
      </c>
      <c r="J101" s="365">
        <f>алат!J101+алик!J101+бат!J101+вур!J101+ибр!J101+кан!J101+коз!J101+ком!J101+крар!J101+крч!J101+мар!J101+моргауш!J101+пор!J101+урм!J101+цив!J101+чеб!J101+шем!J101+шум!J101+ядр!J101+ял!J101+янт!J101+гАла!J101+гКан!J101+НЧ!J101+гЧеб!J101+гШум!J101</f>
        <v>0</v>
      </c>
      <c r="K101" s="365">
        <f>алат!K101+алик!K101+бат!K101+вур!K101+ибр!K101+кан!K101+коз!K101+ком!K101+крар!K101+крч!K101+мар!K101+моргауш!K101+пор!K101+урм!K101+цив!K101+чеб!K101+шем!K101+шум!K101+ядр!K101+ял!K101+янт!K101+гАла!K101+гКан!K101+НЧ!K101+гЧеб!K101+гШум!K101</f>
        <v>0</v>
      </c>
    </row>
    <row r="102" spans="1:11" ht="39.75" thickBot="1">
      <c r="A102" s="52" t="s">
        <v>51</v>
      </c>
      <c r="B102" s="48">
        <v>325</v>
      </c>
      <c r="C102" s="365">
        <f>алат!C102+алик!C102+бат!C102+вур!C102+ибр!C102+кан!C102+коз!C102+ком!C102+крар!C102+крч!C102+мар!C102+моргауш!C102+пор!C102+урм!C102+цив!C102+чеб!C102+шем!C102+шум!C102+ядр!C102+ял!C102+янт!C102+гАла!C102+гКан!C102+НЧ!C102+гЧеб!C102+гШум!C102</f>
        <v>0</v>
      </c>
      <c r="D102" s="365">
        <f>алат!D102+алик!D102+бат!D102+вур!D102+ибр!D102+кан!D102+коз!D102+ком!D102+крар!D102+крч!D102+мар!D102+моргауш!D102+пор!D102+урм!D102+цив!D102+чеб!D102+шем!D102+шум!D102+ядр!D102+ял!D102+янт!D102+гАла!D102+гКан!D102+НЧ!D102+гЧеб!D102+гШум!D102</f>
        <v>0</v>
      </c>
      <c r="E102" s="365">
        <f>алат!E102+алик!E102+бат!E102+вур!E102+ибр!E102+кан!E102+коз!E102+ком!E102+крар!E102+крч!E102+мар!E102+моргауш!E102+пор!E102+урм!E102+цив!E102+чеб!E102+шем!E102+шум!E102+ядр!E102+ял!E102+янт!E102+гАла!E102+гКан!E102+НЧ!E102+гЧеб!E102+гШум!E102</f>
        <v>0</v>
      </c>
      <c r="F102" s="365">
        <f>алат!F102+алик!F102+бат!F102+вур!F102+ибр!F102+кан!F102+коз!F102+ком!F102+крар!F102+крч!F102+мар!F102+моргауш!F102+пор!F102+урм!F102+цив!F102+чеб!F102+шем!F102+шум!F102+ядр!F102+ял!F102+янт!F102+гАла!F102+гКан!F102+НЧ!F102+гЧеб!F102+гШум!F102</f>
        <v>0</v>
      </c>
      <c r="G102" s="365">
        <f>алат!G102+алик!G102+бат!G102+вур!G102+ибр!G102+кан!G102+коз!G102+ком!G102+крар!G102+крч!G102+мар!G102+моргауш!G102+пор!G102+урм!G102+цив!G102+чеб!G102+шем!G102+шум!G102+ядр!G102+ял!G102+янт!G102+гАла!G102+гКан!G102+НЧ!G102+гЧеб!G102+гШум!G102</f>
        <v>0</v>
      </c>
      <c r="H102" s="365">
        <f>алат!H102+алик!H102+бат!H102+вур!H102+ибр!H102+кан!H102+коз!H102+ком!H102+крар!H102+крч!H102+мар!H102+моргауш!H102+пор!H102+урм!H102+цив!H102+чеб!H102+шем!H102+шум!H102+ядр!H102+ял!H102+янт!H102+гАла!H102+гКан!H102+НЧ!H102+гЧеб!H102+гШум!H102</f>
        <v>0</v>
      </c>
      <c r="I102" s="365">
        <f>алат!I102+алик!I102+бат!I102+вур!I102+ибр!I102+кан!I102+коз!I102+ком!I102+крар!I102+крч!I102+мар!I102+моргауш!I102+пор!I102+урм!I102+цив!I102+чеб!I102+шем!I102+шум!I102+ядр!I102+ял!I102+янт!I102+гАла!I102+гКан!I102+НЧ!I102+гЧеб!I102+гШум!I102</f>
        <v>0</v>
      </c>
      <c r="J102" s="365">
        <f>алат!J102+алик!J102+бат!J102+вур!J102+ибр!J102+кан!J102+коз!J102+ком!J102+крар!J102+крч!J102+мар!J102+моргауш!J102+пор!J102+урм!J102+цив!J102+чеб!J102+шем!J102+шум!J102+ядр!J102+ял!J102+янт!J102+гАла!J102+гКан!J102+НЧ!J102+гЧеб!J102+гШум!J102</f>
        <v>0</v>
      </c>
      <c r="K102" s="365">
        <f>алат!K102+алик!K102+бат!K102+вур!K102+ибр!K102+кан!K102+коз!K102+ком!K102+крар!K102+крч!K102+мар!K102+моргауш!K102+пор!K102+урм!K102+цив!K102+чеб!K102+шем!K102+шум!K102+ядр!K102+ял!K102+янт!K102+гАла!K102+гКан!K102+НЧ!K102+гЧеб!K102+гШум!K102</f>
        <v>0</v>
      </c>
    </row>
    <row r="103" spans="1:11" ht="15" thickBot="1">
      <c r="A103" s="50" t="s">
        <v>52</v>
      </c>
      <c r="B103" s="48">
        <v>326</v>
      </c>
      <c r="C103" s="365">
        <f>алат!C103+алик!C103+бат!C103+вур!C103+ибр!C103+кан!C103+коз!C103+ком!C103+крар!C103+крч!C103+мар!C103+моргауш!C103+пор!C103+урм!C103+цив!C103+чеб!C103+шем!C103+шум!C103+ядр!C103+ял!C103+янт!C103+гАла!C103+гКан!C103+НЧ!C103+гЧеб!C103+гШум!C103</f>
        <v>0</v>
      </c>
      <c r="D103" s="365">
        <f>алат!D103+алик!D103+бат!D103+вур!D103+ибр!D103+кан!D103+коз!D103+ком!D103+крар!D103+крч!D103+мар!D103+моргауш!D103+пор!D103+урм!D103+цив!D103+чеб!D103+шем!D103+шум!D103+ядр!D103+ял!D103+янт!D103+гАла!D103+гКан!D103+НЧ!D103+гЧеб!D103+гШум!D103</f>
        <v>0</v>
      </c>
      <c r="E103" s="365">
        <f>алат!E103+алик!E103+бат!E103+вур!E103+ибр!E103+кан!E103+коз!E103+ком!E103+крар!E103+крч!E103+мар!E103+моргауш!E103+пор!E103+урм!E103+цив!E103+чеб!E103+шем!E103+шум!E103+ядр!E103+ял!E103+янт!E103+гАла!E103+гКан!E103+НЧ!E103+гЧеб!E103+гШум!E103</f>
        <v>0</v>
      </c>
      <c r="F103" s="365">
        <f>алат!F103+алик!F103+бат!F103+вур!F103+ибр!F103+кан!F103+коз!F103+ком!F103+крар!F103+крч!F103+мар!F103+моргауш!F103+пор!F103+урм!F103+цив!F103+чеб!F103+шем!F103+шум!F103+ядр!F103+ял!F103+янт!F103+гАла!F103+гКан!F103+НЧ!F103+гЧеб!F103+гШум!F103</f>
        <v>0</v>
      </c>
      <c r="G103" s="365">
        <f>алат!G103+алик!G103+бат!G103+вур!G103+ибр!G103+кан!G103+коз!G103+ком!G103+крар!G103+крч!G103+мар!G103+моргауш!G103+пор!G103+урм!G103+цив!G103+чеб!G103+шем!G103+шум!G103+ядр!G103+ял!G103+янт!G103+гАла!G103+гКан!G103+НЧ!G103+гЧеб!G103+гШум!G103</f>
        <v>0</v>
      </c>
      <c r="H103" s="365">
        <f>алат!H103+алик!H103+бат!H103+вур!H103+ибр!H103+кан!H103+коз!H103+ком!H103+крар!H103+крч!H103+мар!H103+моргауш!H103+пор!H103+урм!H103+цив!H103+чеб!H103+шем!H103+шум!H103+ядр!H103+ял!H103+янт!H103+гАла!H103+гКан!H103+НЧ!H103+гЧеб!H103+гШум!H103</f>
        <v>0</v>
      </c>
      <c r="I103" s="365">
        <f>алат!I103+алик!I103+бат!I103+вур!I103+ибр!I103+кан!I103+коз!I103+ком!I103+крар!I103+крч!I103+мар!I103+моргауш!I103+пор!I103+урм!I103+цив!I103+чеб!I103+шем!I103+шум!I103+ядр!I103+ял!I103+янт!I103+гАла!I103+гКан!I103+НЧ!I103+гЧеб!I103+гШум!I103</f>
        <v>0</v>
      </c>
      <c r="J103" s="365">
        <f>алат!J103+алик!J103+бат!J103+вур!J103+ибр!J103+кан!J103+коз!J103+ком!J103+крар!J103+крч!J103+мар!J103+моргауш!J103+пор!J103+урм!J103+цив!J103+чеб!J103+шем!J103+шум!J103+ядр!J103+ял!J103+янт!J103+гАла!J103+гКан!J103+НЧ!J103+гЧеб!J103+гШум!J103</f>
        <v>0</v>
      </c>
      <c r="K103" s="365">
        <f>алат!K103+алик!K103+бат!K103+вур!K103+ибр!K103+кан!K103+коз!K103+ком!K103+крар!K103+крч!K103+мар!K103+моргауш!K103+пор!K103+урм!K103+цив!K103+чеб!K103+шем!K103+шум!K103+ядр!K103+ял!K103+янт!K103+гАла!K103+гКан!K103+НЧ!K103+гЧеб!K103+гШум!K103</f>
        <v>0</v>
      </c>
    </row>
    <row r="104" spans="1:11" ht="24" customHeight="1" thickBot="1">
      <c r="A104" s="491" t="s">
        <v>91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92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50" t="s">
        <v>93</v>
      </c>
      <c r="B106" s="48">
        <v>4.101</v>
      </c>
      <c r="C106" s="260">
        <f>алат!C106+алик!C106+бат!C106+вур!C106+ибр!C106+кан!C106+коз!C106+ком!C106+крар!C106+крч!C106+мар!C106+моргауш!C106+пор!C106+урм!C106+цив!C106+чеб!C106+шем!C106+шум!C106+ядр!C106+ял!C106+янт!C106+гАла!C106+гКан!C106+НЧ!C106+гЧеб!C106+гШум!C106</f>
        <v>1685</v>
      </c>
      <c r="D106" s="260">
        <f>алат!D106+алик!D106+бат!D106+вур!D106+ибр!D106+кан!D106+коз!D106+ком!D106+крар!D106+крч!D106+мар!D106+моргауш!D106+пор!D106+урм!D106+цив!D106+чеб!D106+шем!D106+шум!D106+ядр!D106+ял!D106+янт!D106+гАла!D106+гКан!D106+НЧ!D106+гЧеб!D106+гШум!D106</f>
        <v>13</v>
      </c>
      <c r="E106" s="260">
        <f>алат!E106+алик!E106+бат!E106+вур!E106+ибр!E106+кан!E106+коз!E106+ком!E106+крар!E106+крч!E106+мар!E106+моргауш!E106+пор!E106+урм!E106+цив!E106+чеб!E106+шем!E106+шум!E106+ядр!E106+ял!E106+янт!E106+гАла!E106+гКан!E106+НЧ!E106+гЧеб!E106+гШум!E106</f>
        <v>23</v>
      </c>
      <c r="F106" s="260">
        <f>алат!F106+алик!F106+бат!F106+вур!F106+ибр!F106+кан!F106+коз!F106+ком!F106+крар!F106+крч!F106+мар!F106+моргауш!F106+пор!F106+урм!F106+цив!F106+чеб!F106+шем!F106+шум!F106+ядр!F106+ял!F106+янт!F106+гАла!F106+гКан!F106+НЧ!F106+гЧеб!F106+гШум!F106</f>
        <v>0</v>
      </c>
      <c r="G106" s="260">
        <f>алат!G106+алик!G106+бат!G106+вур!G106+ибр!G106+кан!G106+коз!G106+ком!G106+крар!G106+крч!G106+мар!G106+моргауш!G106+пор!G106+урм!G106+цив!G106+чеб!G106+шем!G106+шум!G106+ядр!G106+ял!G106+янт!G106+гАла!G106+гКан!G106+НЧ!G106+гЧеб!G106+гШум!G106</f>
        <v>1408</v>
      </c>
      <c r="H106" s="260">
        <f>алат!H106+алик!H106+бат!H106+вур!H106+ибр!H106+кан!H106+коз!H106+ком!H106+крар!H106+крч!H106+мар!H106+моргауш!H106+пор!H106+урм!H106+цив!H106+чеб!H106+шем!H106+шум!H106+ядр!H106+ял!H106+янт!H106+гАла!H106+гКан!H106+НЧ!H106+гЧеб!H106+гШум!H106</f>
        <v>232</v>
      </c>
      <c r="I106" s="260">
        <f>алат!I106+алик!I106+бат!I106+вур!I106+ибр!I106+кан!I106+коз!I106+ком!I106+крар!I106+крч!I106+мар!I106+моргауш!I106+пор!I106+урм!I106+цив!I106+чеб!I106+шем!I106+шум!I106+ядр!I106+ял!I106+янт!I106+гАла!I106+гКан!I106+НЧ!I106+гЧеб!I106+гШум!I106</f>
        <v>9</v>
      </c>
      <c r="J106" s="260">
        <f>алат!J106+алик!J106+бат!J106+вур!J106+ибр!J106+кан!J106+коз!J106+ком!J106+крар!J106+крч!J106+мар!J106+моргауш!J106+пор!J106+урм!J106+цив!J106+чеб!J106+шем!J106+шум!J106+ядр!J106+ял!J106+янт!J106+гАла!J106+гКан!J106+НЧ!J106+гЧеб!J106+гШум!J106</f>
        <v>0</v>
      </c>
      <c r="K106" s="260">
        <f>алат!K106+алик!K106+бат!K106+вур!K106+ибр!K106+кан!K106+коз!K106+ком!K106+крар!K106+крч!K106+мар!K106+моргауш!K106+пор!K106+урм!K106+цив!K106+чеб!K106+шем!K106+шум!K106+ядр!K106+ял!K106+янт!K106+гАла!K106+гКан!K106+НЧ!K106+гЧеб!K106+гШум!K106</f>
        <v>0</v>
      </c>
    </row>
    <row r="107" spans="1:11" ht="79.5" thickBot="1">
      <c r="A107" s="50" t="s">
        <v>94</v>
      </c>
      <c r="B107" s="48">
        <v>4.102</v>
      </c>
      <c r="C107" s="260">
        <f>алат!C107+алик!C107+бат!C107+вур!C107+ибр!C107+кан!C107+коз!C107+ком!C107+крар!C107+крч!C107+мар!C107+моргауш!C107+пор!C107+урм!C107+цив!C107+чеб!C107+шем!C107+шум!C107+ядр!C107+ял!C107+янт!C107+гАла!C107+гКан!C107+НЧ!C107+гЧеб!C107+гШум!C107</f>
        <v>586</v>
      </c>
      <c r="D107" s="260">
        <f>алат!D107+алик!D107+бат!D107+вур!D107+ибр!D107+кан!D107+коз!D107+ком!D107+крар!D107+крч!D107+мар!D107+моргауш!D107+пор!D107+урм!D107+цив!D107+чеб!D107+шем!D107+шум!D107+ядр!D107+ял!D107+янт!D107+гАла!D107+гКан!D107+НЧ!D107+гЧеб!D107+гШум!D107</f>
        <v>3</v>
      </c>
      <c r="E107" s="260">
        <f>алат!E107+алик!E107+бат!E107+вур!E107+ибр!E107+кан!E107+коз!E107+ком!E107+крар!E107+крч!E107+мар!E107+моргауш!E107+пор!E107+урм!E107+цив!E107+чеб!E107+шем!E107+шум!E107+ядр!E107+ял!E107+янт!E107+гАла!E107+гКан!E107+НЧ!E107+гЧеб!E107+гШум!E107</f>
        <v>20</v>
      </c>
      <c r="F107" s="260">
        <f>алат!F107+алик!F107+бат!F107+вур!F107+ибр!F107+кан!F107+коз!F107+ком!F107+крар!F107+крч!F107+мар!F107+моргауш!F107+пор!F107+урм!F107+цив!F107+чеб!F107+шем!F107+шум!F107+ядр!F107+ял!F107+янт!F107+гАла!F107+гКан!F107+НЧ!F107+гЧеб!F107+гШум!F107</f>
        <v>0</v>
      </c>
      <c r="G107" s="260">
        <f>алат!G107+алик!G107+бат!G107+вур!G107+ибр!G107+кан!G107+коз!G107+ком!G107+крар!G107+крч!G107+мар!G107+моргауш!G107+пор!G107+урм!G107+цив!G107+чеб!G107+шем!G107+шум!G107+ядр!G107+ял!G107+янт!G107+гАла!G107+гКан!G107+НЧ!G107+гЧеб!G107+гШум!G107</f>
        <v>428</v>
      </c>
      <c r="H107" s="260">
        <f>алат!H107+алик!H107+бат!H107+вур!H107+ибр!H107+кан!H107+коз!H107+ком!H107+крар!H107+крч!H107+мар!H107+моргауш!H107+пор!H107+урм!H107+цив!H107+чеб!H107+шем!H107+шум!H107+ядр!H107+ял!H107+янт!H107+гАла!H107+гКан!H107+НЧ!H107+гЧеб!H107+гШум!H107</f>
        <v>128</v>
      </c>
      <c r="I107" s="260">
        <f>алат!I107+алик!I107+бат!I107+вур!I107+ибр!I107+кан!I107+коз!I107+ком!I107+крар!I107+крч!I107+мар!I107+моргауш!I107+пор!I107+урм!I107+цив!I107+чеб!I107+шем!I107+шум!I107+ядр!I107+ял!I107+янт!I107+гАла!I107+гКан!I107+НЧ!I107+гЧеб!I107+гШум!I107</f>
        <v>7</v>
      </c>
      <c r="J107" s="260">
        <f>алат!J107+алик!J107+бат!J107+вур!J107+ибр!J107+кан!J107+коз!J107+ком!J107+крар!J107+крч!J107+мар!J107+моргауш!J107+пор!J107+урм!J107+цив!J107+чеб!J107+шем!J107+шум!J107+ядр!J107+ял!J107+янт!J107+гАла!J107+гКан!J107+НЧ!J107+гЧеб!J107+гШум!J107</f>
        <v>0</v>
      </c>
      <c r="K107" s="260">
        <f>алат!K107+алик!K107+бат!K107+вур!K107+ибр!K107+кан!K107+коз!K107+ком!K107+крар!K107+крч!K107+мар!K107+моргауш!K107+пор!K107+урм!K107+цив!K107+чеб!K107+шем!K107+шум!K107+ядр!K107+ял!K107+янт!K107+гАла!K107+гКан!K107+НЧ!K107+гЧеб!K107+гШум!K107</f>
        <v>0</v>
      </c>
    </row>
    <row r="108" spans="1:11" ht="53.25" thickBot="1">
      <c r="A108" s="50" t="s">
        <v>95</v>
      </c>
      <c r="B108" s="48">
        <v>4.103</v>
      </c>
      <c r="C108" s="260">
        <f>алат!C108+алик!C108+бат!C108+вур!C108+ибр!C108+кан!C108+коз!C108+ком!C108+крар!C108+крч!C108+мар!C108+моргауш!C108+пор!C108+урм!C108+цив!C108+чеб!C108+шем!C108+шум!C108+ядр!C108+ял!C108+янт!C108+гАла!C108+гКан!C108+НЧ!C108+гЧеб!C108+гШум!C108</f>
        <v>2216</v>
      </c>
      <c r="D108" s="260">
        <f>алат!D108+алик!D108+бат!D108+вур!D108+ибр!D108+кан!D108+коз!D108+ком!D108+крар!D108+крч!D108+мар!D108+моргауш!D108+пор!D108+урм!D108+цив!D108+чеб!D108+шем!D108+шум!D108+ядр!D108+ял!D108+янт!D108+гАла!D108+гКан!D108+НЧ!D108+гЧеб!D108+гШум!D108</f>
        <v>12</v>
      </c>
      <c r="E108" s="260">
        <f>алат!E108+алик!E108+бат!E108+вур!E108+ибр!E108+кан!E108+коз!E108+ком!E108+крар!E108+крч!E108+мар!E108+моргауш!E108+пор!E108+урм!E108+цив!E108+чеб!E108+шем!E108+шум!E108+ядр!E108+ял!E108+янт!E108+гАла!E108+гКан!E108+НЧ!E108+гЧеб!E108+гШум!E108</f>
        <v>52</v>
      </c>
      <c r="F108" s="260">
        <f>алат!F108+алик!F108+бат!F108+вур!F108+ибр!F108+кан!F108+коз!F108+ком!F108+крар!F108+крч!F108+мар!F108+моргауш!F108+пор!F108+урм!F108+цив!F108+чеб!F108+шем!F108+шум!F108+ядр!F108+ял!F108+янт!F108+гАла!F108+гКан!F108+НЧ!F108+гЧеб!F108+гШум!F108</f>
        <v>0</v>
      </c>
      <c r="G108" s="260">
        <f>алат!G108+алик!G108+бат!G108+вур!G108+ибр!G108+кан!G108+коз!G108+ком!G108+крар!G108+крч!G108+мар!G108+моргауш!G108+пор!G108+урм!G108+цив!G108+чеб!G108+шем!G108+шум!G108+ядр!G108+ял!G108+янт!G108+гАла!G108+гКан!G108+НЧ!G108+гЧеб!G108+гШум!G108</f>
        <v>1947</v>
      </c>
      <c r="H108" s="260">
        <f>алат!H108+алик!H108+бат!H108+вур!H108+ибр!H108+кан!H108+коз!H108+ком!H108+крар!H108+крч!H108+мар!H108+моргауш!H108+пор!H108+урм!H108+цив!H108+чеб!H108+шем!H108+шум!H108+ядр!H108+ял!H108+янт!H108+гАла!H108+гКан!H108+НЧ!H108+гЧеб!H108+гШум!H108</f>
        <v>200</v>
      </c>
      <c r="I108" s="260">
        <f>алат!I108+алик!I108+бат!I108+вур!I108+ибр!I108+кан!I108+коз!I108+ком!I108+крар!I108+крч!I108+мар!I108+моргауш!I108+пор!I108+урм!I108+цив!I108+чеб!I108+шем!I108+шум!I108+ядр!I108+ял!I108+янт!I108+гАла!I108+гКан!I108+НЧ!I108+гЧеб!I108+гШум!I108</f>
        <v>5</v>
      </c>
      <c r="J108" s="260">
        <f>алат!J108+алик!J108+бат!J108+вур!J108+ибр!J108+кан!J108+коз!J108+ком!J108+крар!J108+крч!J108+мар!J108+моргауш!J108+пор!J108+урм!J108+цив!J108+чеб!J108+шем!J108+шум!J108+ядр!J108+ял!J108+янт!J108+гАла!J108+гКан!J108+НЧ!J108+гЧеб!J108+гШум!J108</f>
        <v>0</v>
      </c>
      <c r="K108" s="260">
        <f>алат!K108+алик!K108+бат!K108+вур!K108+ибр!K108+кан!K108+коз!K108+ком!K108+крар!K108+крч!K108+мар!K108+моргауш!K108+пор!K108+урм!K108+цив!K108+чеб!K108+шем!K108+шум!K108+ядр!K108+ял!K108+янт!K108+гАла!K108+гКан!K108+НЧ!K108+гЧеб!K108+гШум!K108</f>
        <v>0</v>
      </c>
    </row>
    <row r="109" spans="1:11" ht="93" thickBot="1">
      <c r="A109" s="50" t="s">
        <v>96</v>
      </c>
      <c r="B109" s="48">
        <v>4.104</v>
      </c>
      <c r="C109" s="260">
        <f>алат!C109+алик!C109+бат!C109+вур!C109+ибр!C109+кан!C109+коз!C109+ком!C109+крар!C109+крч!C109+мар!C109+моргауш!C109+пор!C109+урм!C109+цив!C109+чеб!C109+шем!C109+шум!C109+ядр!C109+ял!C109+янт!C109+гАла!C109+гКан!C109+НЧ!C109+гЧеб!C109+гШум!C109</f>
        <v>1018</v>
      </c>
      <c r="D109" s="260">
        <f>алат!D109+алик!D109+бат!D109+вур!D109+ибр!D109+кан!D109+коз!D109+ком!D109+крар!D109+крч!D109+мар!D109+моргауш!D109+пор!D109+урм!D109+цив!D109+чеб!D109+шем!D109+шум!D109+ядр!D109+ял!D109+янт!D109+гАла!D109+гКан!D109+НЧ!D109+гЧеб!D109+гШум!D109</f>
        <v>2</v>
      </c>
      <c r="E109" s="260">
        <f>алат!E109+алик!E109+бат!E109+вур!E109+ибр!E109+кан!E109+коз!E109+ком!E109+крар!E109+крч!E109+мар!E109+моргауш!E109+пор!E109+урм!E109+цив!E109+чеб!E109+шем!E109+шум!E109+ядр!E109+ял!E109+янт!E109+гАла!E109+гКан!E109+НЧ!E109+гЧеб!E109+гШум!E109</f>
        <v>53</v>
      </c>
      <c r="F109" s="260">
        <f>алат!F109+алик!F109+бат!F109+вур!F109+ибр!F109+кан!F109+коз!F109+ком!F109+крар!F109+крч!F109+мар!F109+моргауш!F109+пор!F109+урм!F109+цив!F109+чеб!F109+шем!F109+шум!F109+ядр!F109+ял!F109+янт!F109+гАла!F109+гКан!F109+НЧ!F109+гЧеб!F109+гШум!F109</f>
        <v>0</v>
      </c>
      <c r="G109" s="260">
        <f>алат!G109+алик!G109+бат!G109+вур!G109+ибр!G109+кан!G109+коз!G109+ком!G109+крар!G109+крч!G109+мар!G109+моргауш!G109+пор!G109+урм!G109+цив!G109+чеб!G109+шем!G109+шум!G109+ядр!G109+ял!G109+янт!G109+гАла!G109+гКан!G109+НЧ!G109+гЧеб!G109+гШум!G109</f>
        <v>837</v>
      </c>
      <c r="H109" s="260">
        <f>алат!H109+алик!H109+бат!H109+вур!H109+ибр!H109+кан!H109+коз!H109+ком!H109+крар!H109+крч!H109+мар!H109+моргауш!H109+пор!H109+урм!H109+цив!H109+чеб!H109+шем!H109+шум!H109+ядр!H109+ял!H109+янт!H109+гАла!H109+гКан!H109+НЧ!H109+гЧеб!H109+гШум!H109</f>
        <v>119</v>
      </c>
      <c r="I109" s="260">
        <f>алат!I109+алик!I109+бат!I109+вур!I109+ибр!I109+кан!I109+коз!I109+ком!I109+крар!I109+крч!I109+мар!I109+моргауш!I109+пор!I109+урм!I109+цив!I109+чеб!I109+шем!I109+шум!I109+ядр!I109+ял!I109+янт!I109+гАла!I109+гКан!I109+НЧ!I109+гЧеб!I109+гШум!I109</f>
        <v>7</v>
      </c>
      <c r="J109" s="260">
        <f>алат!J109+алик!J109+бат!J109+вур!J109+ибр!J109+кан!J109+коз!J109+ком!J109+крар!J109+крч!J109+мар!J109+моргауш!J109+пор!J109+урм!J109+цив!J109+чеб!J109+шем!J109+шум!J109+ядр!J109+ял!J109+янт!J109+гАла!J109+гКан!J109+НЧ!J109+гЧеб!J109+гШум!J109</f>
        <v>0</v>
      </c>
      <c r="K109" s="260">
        <f>алат!K109+алик!K109+бат!K109+вур!K109+ибр!K109+кан!K109+коз!K109+ком!K109+крар!K109+крч!K109+мар!K109+моргауш!K109+пор!K109+урм!K109+цив!K109+чеб!K109+шем!K109+шум!K109+ядр!K109+ял!K109+янт!K109+гАла!K109+гКан!K109+НЧ!K109+гЧеб!K109+гШум!K109</f>
        <v>0</v>
      </c>
    </row>
    <row r="110" spans="1:11" ht="15" thickBot="1">
      <c r="A110" s="491" t="s">
        <v>97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50" t="s">
        <v>98</v>
      </c>
      <c r="B111" s="48">
        <v>4.201</v>
      </c>
      <c r="C111" s="260">
        <f>алат!C111+алик!C111+бат!C111+вур!C111+ибр!C111+кан!C111+коз!C111+ком!C111+крар!C111+крч!C111+мар!C111+моргауш!C111+пор!C111+урм!C111+цив!C111+чеб!C111+шем!C111+шум!C111+ядр!C111+ял!C111+янт!C111+гАла!C111+гКан!C111+НЧ!C111+гЧеб!C111+гШум!C111</f>
        <v>6826</v>
      </c>
      <c r="D111" s="260">
        <f>алат!D111+алик!D111+бат!D111+вур!D111+ибр!D111+кан!D111+коз!D111+ком!D111+крар!D111+крч!D111+мар!D111+моргауш!D111+пор!D111+урм!D111+цив!D111+чеб!D111+шем!D111+шум!D111+ядр!D111+ял!D111+янт!D111+гАла!D111+гКан!D111+НЧ!D111+гЧеб!D111+гШум!D111</f>
        <v>36</v>
      </c>
      <c r="E111" s="260">
        <f>алат!E111+алик!E111+бат!E111+вур!E111+ибр!E111+кан!E111+коз!E111+ком!E111+крар!E111+крч!E111+мар!E111+моргауш!E111+пор!E111+урм!E111+цив!E111+чеб!E111+шем!E111+шум!E111+ядр!E111+ял!E111+янт!E111+гАла!E111+гКан!E111+НЧ!E111+гЧеб!E111+гШум!E111</f>
        <v>35</v>
      </c>
      <c r="F111" s="260">
        <f>алат!F111+алик!F111+бат!F111+вур!F111+ибр!F111+кан!F111+коз!F111+ком!F111+крар!F111+крч!F111+мар!F111+моргауш!F111+пор!F111+урм!F111+цив!F111+чеб!F111+шем!F111+шум!F111+ядр!F111+ял!F111+янт!F111+гАла!F111+гКан!F111+НЧ!F111+гЧеб!F111+гШум!F111</f>
        <v>0</v>
      </c>
      <c r="G111" s="260">
        <f>алат!G111+алик!G111+бат!G111+вур!G111+ибр!G111+кан!G111+коз!G111+ком!G111+крар!G111+крч!G111+мар!G111+моргауш!G111+пор!G111+урм!G111+цив!G111+чеб!G111+шем!G111+шум!G111+ядр!G111+ял!G111+янт!G111+гАла!G111+гКан!G111+НЧ!G111+гЧеб!G111+гШум!G111</f>
        <v>6286</v>
      </c>
      <c r="H111" s="260">
        <f>алат!H111+алик!H111+бат!H111+вур!H111+ибр!H111+кан!H111+коз!H111+ком!H111+крар!H111+крч!H111+мар!H111+моргауш!H111+пор!H111+урм!H111+цив!H111+чеб!H111+шем!H111+шум!H111+ядр!H111+ял!H111+янт!H111+гАла!H111+гКан!H111+НЧ!H111+гЧеб!H111+гШум!H111</f>
        <v>456</v>
      </c>
      <c r="I111" s="260">
        <f>алат!I111+алик!I111+бат!I111+вур!I111+ибр!I111+кан!I111+коз!I111+ком!I111+крар!I111+крч!I111+мар!I111+моргауш!I111+пор!I111+урм!I111+цив!I111+чеб!I111+шем!I111+шум!I111+ядр!I111+ял!I111+янт!I111+гАла!I111+гКан!I111+НЧ!I111+гЧеб!I111+гШум!I111</f>
        <v>13</v>
      </c>
      <c r="J111" s="260">
        <f>алат!J111+алик!J111+бат!J111+вур!J111+ибр!J111+кан!J111+коз!J111+ком!J111+крар!J111+крч!J111+мар!J111+моргауш!J111+пор!J111+урм!J111+цив!J111+чеб!J111+шем!J111+шум!J111+ядр!J111+ял!J111+янт!J111+гАла!J111+гКан!J111+НЧ!J111+гЧеб!J111+гШум!J111</f>
        <v>0</v>
      </c>
      <c r="K111" s="260">
        <f>алат!K111+алик!K111+бат!K111+вур!K111+ибр!K111+кан!K111+коз!K111+ком!K111+крар!K111+крч!K111+мар!K111+моргауш!K111+пор!K111+урм!K111+цив!K111+чеб!K111+шем!K111+шум!K111+ядр!K111+ял!K111+янт!K111+гАла!K111+гКан!K111+НЧ!K111+гЧеб!K111+гШум!K111</f>
        <v>0</v>
      </c>
    </row>
    <row r="112" spans="1:11" ht="39.75" thickBot="1">
      <c r="A112" s="50" t="s">
        <v>99</v>
      </c>
      <c r="B112" s="48">
        <v>4.202</v>
      </c>
      <c r="C112" s="260">
        <f>алат!C112+алик!C112+бат!C112+вур!C112+ибр!C112+кан!C112+коз!C112+ком!C112+крар!C112+крч!C112+мар!C112+моргауш!C112+пор!C112+урм!C112+цив!C112+чеб!C112+шем!C112+шум!C112+ядр!C112+ял!C112+янт!C112+гАла!C112+гКан!C112+НЧ!C112+гЧеб!C112+гШум!C112</f>
        <v>856</v>
      </c>
      <c r="D112" s="260">
        <f>алат!D112+алик!D112+бат!D112+вур!D112+ибр!D112+кан!D112+коз!D112+ком!D112+крар!D112+крч!D112+мар!D112+моргауш!D112+пор!D112+урм!D112+цив!D112+чеб!D112+шем!D112+шум!D112+ядр!D112+ял!D112+янт!D112+гАла!D112+гКан!D112+НЧ!D112+гЧеб!D112+гШум!D112</f>
        <v>3</v>
      </c>
      <c r="E112" s="260">
        <f>алат!E112+алик!E112+бат!E112+вур!E112+ибр!E112+кан!E112+коз!E112+ком!E112+крар!E112+крч!E112+мар!E112+моргауш!E112+пор!E112+урм!E112+цив!E112+чеб!E112+шем!E112+шум!E112+ядр!E112+ял!E112+янт!E112+гАла!E112+гКан!E112+НЧ!E112+гЧеб!E112+гШум!E112</f>
        <v>1</v>
      </c>
      <c r="F112" s="260">
        <f>алат!F112+алик!F112+бат!F112+вур!F112+ибр!F112+кан!F112+коз!F112+ком!F112+крар!F112+крч!F112+мар!F112+моргауш!F112+пор!F112+урм!F112+цив!F112+чеб!F112+шем!F112+шум!F112+ядр!F112+ял!F112+янт!F112+гАла!F112+гКан!F112+НЧ!F112+гЧеб!F112+гШум!F112</f>
        <v>0</v>
      </c>
      <c r="G112" s="260">
        <f>алат!G112+алик!G112+бат!G112+вур!G112+ибр!G112+кан!G112+коз!G112+ком!G112+крар!G112+крч!G112+мар!G112+моргауш!G112+пор!G112+урм!G112+цив!G112+чеб!G112+шем!G112+шум!G112+ядр!G112+ял!G112+янт!G112+гАла!G112+гКан!G112+НЧ!G112+гЧеб!G112+гШум!G112</f>
        <v>814</v>
      </c>
      <c r="H112" s="260">
        <f>алат!H112+алик!H112+бат!H112+вур!H112+ибр!H112+кан!H112+коз!H112+ком!H112+крар!H112+крч!H112+мар!H112+моргауш!H112+пор!H112+урм!H112+цив!H112+чеб!H112+шем!H112+шум!H112+ядр!H112+ял!H112+янт!H112+гАла!H112+гКан!H112+НЧ!H112+гЧеб!H112+гШум!H112</f>
        <v>38</v>
      </c>
      <c r="I112" s="260">
        <f>алат!I112+алик!I112+бат!I112+вур!I112+ибр!I112+кан!I112+коз!I112+ком!I112+крар!I112+крч!I112+мар!I112+моргауш!I112+пор!I112+урм!I112+цив!I112+чеб!I112+шем!I112+шум!I112+ядр!I112+ял!I112+янт!I112+гАла!I112+гКан!I112+НЧ!I112+гЧеб!I112+гШум!I112</f>
        <v>0</v>
      </c>
      <c r="J112" s="260">
        <f>алат!J112+алик!J112+бат!J112+вур!J112+ибр!J112+кан!J112+коз!J112+ком!J112+крар!J112+крч!J112+мар!J112+моргауш!J112+пор!J112+урм!J112+цив!J112+чеб!J112+шем!J112+шум!J112+ядр!J112+ял!J112+янт!J112+гАла!J112+гКан!J112+НЧ!J112+гЧеб!J112+гШум!J112</f>
        <v>0</v>
      </c>
      <c r="K112" s="260">
        <f>алат!K112+алик!K112+бат!K112+вур!K112+ибр!K112+кан!K112+коз!K112+ком!K112+крар!K112+крч!K112+мар!K112+моргауш!K112+пор!K112+урм!K112+цив!K112+чеб!K112+шем!K112+шум!K112+ядр!K112+ял!K112+янт!K112+гАла!K112+гКан!K112+НЧ!K112+гЧеб!K112+гШум!K112</f>
        <v>0</v>
      </c>
    </row>
    <row r="113" spans="1:11" ht="53.25" thickBot="1">
      <c r="A113" s="50" t="s">
        <v>100</v>
      </c>
      <c r="B113" s="48">
        <v>4.203</v>
      </c>
      <c r="C113" s="260">
        <f>алат!C113+алик!C113+бат!C113+вур!C113+ибр!C113+кан!C113+коз!C113+ком!C113+крар!C113+крч!C113+мар!C113+моргауш!C113+пор!C113+урм!C113+цив!C113+чеб!C113+шем!C113+шум!C113+ядр!C113+ял!C113+янт!C113+гАла!C113+гКан!C113+НЧ!C113+гЧеб!C113+гШум!C113</f>
        <v>3</v>
      </c>
      <c r="D113" s="260">
        <f>алат!D113+алик!D113+бат!D113+вур!D113+ибр!D113+кан!D113+коз!D113+ком!D113+крар!D113+крч!D113+мар!D113+моргауш!D113+пор!D113+урм!D113+цив!D113+чеб!D113+шем!D113+шум!D113+ядр!D113+ял!D113+янт!D113+гАла!D113+гКан!D113+НЧ!D113+гЧеб!D113+гШум!D113</f>
        <v>0</v>
      </c>
      <c r="E113" s="260">
        <f>алат!E113+алик!E113+бат!E113+вур!E113+ибр!E113+кан!E113+коз!E113+ком!E113+крар!E113+крч!E113+мар!E113+моргауш!E113+пор!E113+урм!E113+цив!E113+чеб!E113+шем!E113+шум!E113+ядр!E113+ял!E113+янт!E113+гАла!E113+гКан!E113+НЧ!E113+гЧеб!E113+гШум!E113</f>
        <v>0</v>
      </c>
      <c r="F113" s="260">
        <f>алат!F113+алик!F113+бат!F113+вур!F113+ибр!F113+кан!F113+коз!F113+ком!F113+крар!F113+крч!F113+мар!F113+моргауш!F113+пор!F113+урм!F113+цив!F113+чеб!F113+шем!F113+шум!F113+ядр!F113+ял!F113+янт!F113+гАла!F113+гКан!F113+НЧ!F113+гЧеб!F113+гШум!F113</f>
        <v>0</v>
      </c>
      <c r="G113" s="260">
        <f>алат!G113+алик!G113+бат!G113+вур!G113+ибр!G113+кан!G113+коз!G113+ком!G113+крар!G113+крч!G113+мар!G113+моргауш!G113+пор!G113+урм!G113+цив!G113+чеб!G113+шем!G113+шум!G113+ядр!G113+ял!G113+янт!G113+гАла!G113+гКан!G113+НЧ!G113+гЧеб!G113+гШум!G113</f>
        <v>0</v>
      </c>
      <c r="H113" s="260">
        <f>алат!H113+алик!H113+бат!H113+вур!H113+ибр!H113+кан!H113+коз!H113+ком!H113+крар!H113+крч!H113+мар!H113+моргауш!H113+пор!H113+урм!H113+цив!H113+чеб!H113+шем!H113+шум!H113+ядр!H113+ял!H113+янт!H113+гАла!H113+гКан!H113+НЧ!H113+гЧеб!H113+гШум!H113</f>
        <v>3</v>
      </c>
      <c r="I113" s="260">
        <f>алат!I113+алик!I113+бат!I113+вур!I113+ибр!I113+кан!I113+коз!I113+ком!I113+крар!I113+крч!I113+мар!I113+моргауш!I113+пор!I113+урм!I113+цив!I113+чеб!I113+шем!I113+шум!I113+ядр!I113+ял!I113+янт!I113+гАла!I113+гКан!I113+НЧ!I113+гЧеб!I113+гШум!I113</f>
        <v>0</v>
      </c>
      <c r="J113" s="260">
        <f>алат!J113+алик!J113+бат!J113+вур!J113+ибр!J113+кан!J113+коз!J113+ком!J113+крар!J113+крч!J113+мар!J113+моргауш!J113+пор!J113+урм!J113+цив!J113+чеб!J113+шем!J113+шум!J113+ядр!J113+ял!J113+янт!J113+гАла!J113+гКан!J113+НЧ!J113+гЧеб!J113+гШум!J113</f>
        <v>0</v>
      </c>
      <c r="K113" s="260">
        <f>алат!K113+алик!K113+бат!K113+вур!K113+ибр!K113+кан!K113+коз!K113+ком!K113+крар!K113+крч!K113+мар!K113+моргауш!K113+пор!K113+урм!K113+цив!K113+чеб!K113+шем!K113+шум!K113+ядр!K113+ял!K113+янт!K113+гАла!K113+гКан!K113+НЧ!K113+гЧеб!K113+гШум!K113</f>
        <v>0</v>
      </c>
    </row>
    <row r="114" spans="1:11" ht="14.25">
      <c r="A114" s="505" t="s">
        <v>101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102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50" t="s">
        <v>103</v>
      </c>
      <c r="B116" s="48">
        <v>4.301</v>
      </c>
      <c r="C116" s="365">
        <f>алат!C116+алик!C116+бат!C116+вур!C116+ибр!C116+кан!C116+коз!C116+ком!C116+крар!C116+крч!C116+мар!C116+моргауш!C116+пор!C116+урм!C116+цив!C116+чеб!C116+шем!C116+шум!C116+ядр!C116+ял!C116+янт!C116+гАла!C116+гКан!C116+НЧ!C116+гЧеб!C116+гШум!C116</f>
        <v>8679415.48865</v>
      </c>
      <c r="D116" s="365">
        <f>алат!D116+алик!D116+бат!D116+вур!D116+ибр!D116+кан!D116+коз!D116+ком!D116+крар!D116+крч!D116+мар!D116+моргауш!D116+пор!D116+урм!D116+цив!D116+чеб!D116+шем!D116+шум!D116+ядр!D116+ял!D116+янт!D116+гАла!D116+гКан!D116+НЧ!D116+гЧеб!D116+гШум!D116</f>
        <v>0</v>
      </c>
      <c r="E116" s="365">
        <f>алат!E116+алик!E116+бат!E116+вур!E116+ибр!E116+кан!E116+коз!E116+ком!E116+крар!E116+крч!E116+мар!E116+моргауш!E116+пор!E116+урм!E116+цив!E116+чеб!E116+шем!E116+шум!E116+ядр!E116+ял!E116+янт!E116+гАла!E116+гКан!E116+НЧ!E116+гЧеб!E116+гШум!E116</f>
        <v>0</v>
      </c>
      <c r="F116" s="365">
        <f>алат!F116+алик!F116+бат!F116+вур!F116+ибр!F116+кан!F116+коз!F116+ком!F116+крар!F116+крч!F116+мар!F116+моргауш!F116+пор!F116+урм!F116+цив!F116+чеб!F116+шем!F116+шум!F116+ядр!F116+ял!F116+янт!F116+гАла!F116+гКан!F116+НЧ!F116+гЧеб!F116+гШум!F116</f>
        <v>0</v>
      </c>
      <c r="G116" s="365">
        <f>алат!G116+алик!G116+бат!G116+вур!G116+ибр!G116+кан!G116+коз!G116+ком!G116+крар!G116+крч!G116+мар!G116+моргауш!G116+пор!G116+урм!G116+цив!G116+чеб!G116+шем!G116+шум!G116+ядр!G116+ял!G116+янт!G116+гАла!G116+гКан!G116+НЧ!G116+гЧеб!G116+гШум!G116</f>
        <v>0</v>
      </c>
      <c r="H116" s="365">
        <f>алат!H116+алик!H116+бат!H116+вур!H116+ибр!H116+кан!H116+коз!H116+ком!H116+крар!H116+крч!H116+мар!H116+моргауш!H116+пор!H116+урм!H116+цив!H116+чеб!H116+шем!H116+шум!H116+ядр!H116+ял!H116+янт!H116+гАла!H116+гКан!H116+НЧ!H116+гЧеб!H116+гШум!H116</f>
        <v>0</v>
      </c>
      <c r="I116" s="365">
        <f>алат!I116+алик!I116+бат!I116+вур!I116+ибр!I116+кан!I116+коз!I116+ком!I116+крар!I116+крч!I116+мар!I116+моргауш!I116+пор!I116+урм!I116+цив!I116+чеб!I116+шем!I116+шум!I116+ядр!I116+ял!I116+янт!I116+гАла!I116+гКан!I116+НЧ!I116+гЧеб!I116+гШум!I116</f>
        <v>0</v>
      </c>
      <c r="J116" s="365">
        <f>алат!J116+алик!J116+бат!J116+вур!J116+ибр!J116+кан!J116+коз!J116+ком!J116+крар!J116+крч!J116+мар!J116+моргауш!J116+пор!J116+урм!J116+цив!J116+чеб!J116+шем!J116+шум!J116+ядр!J116+ял!J116+янт!J116+гАла!J116+гКан!J116+НЧ!J116+гЧеб!J116+гШум!J116</f>
        <v>0</v>
      </c>
      <c r="K116" s="365">
        <f>алат!K116+алик!K116+бат!K116+вур!K116+ибр!K116+кан!K116+коз!K116+ком!K116+крар!K116+крч!K116+мар!K116+моргауш!K116+пор!K116+урм!K116+цив!K116+чеб!K116+шем!K116+шум!K116+ядр!K116+ял!K116+янт!K116+гАла!K116+гКан!K116+НЧ!K116+гЧеб!K116+гШум!K116</f>
        <v>0</v>
      </c>
    </row>
    <row r="117" spans="1:11" ht="39.75" thickBot="1">
      <c r="A117" s="50" t="s">
        <v>104</v>
      </c>
      <c r="B117" s="48">
        <v>4.302</v>
      </c>
      <c r="C117" s="365">
        <f>алат!C117+алик!C117+бат!C117+вур!C117+ибр!C117+кан!C117+коз!C117+ком!C117+крар!C117+крч!C117+мар!C117+моргауш!C117+пор!C117+урм!C117+цив!C117+чеб!C117+шем!C117+шум!C117+ядр!C117+ял!C117+янт!C117+гАла!C117+гКан!C117+НЧ!C117+гЧеб!C117+гШум!C117</f>
        <v>3496231.0422199997</v>
      </c>
      <c r="D117" s="365">
        <f>алат!D117+алик!D117+бат!D117+вур!D117+ибр!D117+кан!D117+коз!D117+ком!D117+крар!D117+крч!D117+мар!D117+моргауш!D117+пор!D117+урм!D117+цив!D117+чеб!D117+шем!D117+шум!D117+ядр!D117+ял!D117+янт!D117+гАла!D117+гКан!D117+НЧ!D117+гЧеб!D117+гШум!D117</f>
        <v>0</v>
      </c>
      <c r="E117" s="365">
        <f>алат!E117+алик!E117+бат!E117+вур!E117+ибр!E117+кан!E117+коз!E117+ком!E117+крар!E117+крч!E117+мар!E117+моргауш!E117+пор!E117+урм!E117+цив!E117+чеб!E117+шем!E117+шум!E117+ядр!E117+ял!E117+янт!E117+гАла!E117+гКан!E117+НЧ!E117+гЧеб!E117+гШум!E117</f>
        <v>0</v>
      </c>
      <c r="F117" s="365">
        <f>алат!F117+алик!F117+бат!F117+вур!F117+ибр!F117+кан!F117+коз!F117+ком!F117+крар!F117+крч!F117+мар!F117+моргауш!F117+пор!F117+урм!F117+цив!F117+чеб!F117+шем!F117+шум!F117+ядр!F117+ял!F117+янт!F117+гАла!F117+гКан!F117+НЧ!F117+гЧеб!F117+гШум!F117</f>
        <v>0</v>
      </c>
      <c r="G117" s="365">
        <f>алат!G117+алик!G117+бат!G117+вур!G117+ибр!G117+кан!G117+коз!G117+ком!G117+крар!G117+крч!G117+мар!G117+моргауш!G117+пор!G117+урм!G117+цив!G117+чеб!G117+шем!G117+шум!G117+ядр!G117+ял!G117+янт!G117+гАла!G117+гКан!G117+НЧ!G117+гЧеб!G117+гШум!G117</f>
        <v>0</v>
      </c>
      <c r="H117" s="365">
        <f>алат!H117+алик!H117+бат!H117+вур!H117+ибр!H117+кан!H117+коз!H117+ком!H117+крар!H117+крч!H117+мар!H117+моргауш!H117+пор!H117+урм!H117+цив!H117+чеб!H117+шем!H117+шум!H117+ядр!H117+ял!H117+янт!H117+гАла!H117+гКан!H117+НЧ!H117+гЧеб!H117+гШум!H117</f>
        <v>0</v>
      </c>
      <c r="I117" s="365">
        <f>алат!I117+алик!I117+бат!I117+вур!I117+ибр!I117+кан!I117+коз!I117+ком!I117+крар!I117+крч!I117+мар!I117+моргауш!I117+пор!I117+урм!I117+цив!I117+чеб!I117+шем!I117+шум!I117+ядр!I117+ял!I117+янт!I117+гАла!I117+гКан!I117+НЧ!I117+гЧеб!I117+гШум!I117</f>
        <v>0</v>
      </c>
      <c r="J117" s="365">
        <f>алат!J117+алик!J117+бат!J117+вур!J117+ибр!J117+кан!J117+коз!J117+ком!J117+крар!J117+крч!J117+мар!J117+моргауш!J117+пор!J117+урм!J117+цив!J117+чеб!J117+шем!J117+шум!J117+ядр!J117+ял!J117+янт!J117+гАла!J117+гКан!J117+НЧ!J117+гЧеб!J117+гШум!J117</f>
        <v>0</v>
      </c>
      <c r="K117" s="365">
        <f>алат!K117+алик!K117+бат!K117+вур!K117+ибр!K117+кан!K117+коз!K117+ком!K117+крар!K117+крч!K117+мар!K117+моргауш!K117+пор!K117+урм!K117+цив!K117+чеб!K117+шем!K117+шум!K117+ядр!K117+ял!K117+янт!K117+гАла!K117+гКан!K117+НЧ!K117+гЧеб!K117+гШум!K117</f>
        <v>0</v>
      </c>
    </row>
    <row r="118" spans="1:11" ht="53.25" thickBot="1">
      <c r="A118" s="50" t="s">
        <v>105</v>
      </c>
      <c r="B118" s="48">
        <v>4.303</v>
      </c>
      <c r="C118" s="365">
        <f>алат!C118+алик!C118+бат!C118+вур!C118+ибр!C118+кан!C118+коз!C118+ком!C118+крар!C118+крч!C118+мар!C118+моргауш!C118+пор!C118+урм!C118+цив!C118+чеб!C118+шем!C118+шум!C118+ядр!C118+ял!C118+янт!C118+гАла!C118+гКан!C118+НЧ!C118+гЧеб!C118+гШум!C118</f>
        <v>1358869.76255</v>
      </c>
      <c r="D118" s="365">
        <f>алат!D118+алик!D118+бат!D118+вур!D118+ибр!D118+кан!D118+коз!D118+ком!D118+крар!D118+крч!D118+мар!D118+моргауш!D118+пор!D118+урм!D118+цив!D118+чеб!D118+шем!D118+шум!D118+ядр!D118+ял!D118+янт!D118+гАла!D118+гКан!D118+НЧ!D118+гЧеб!D118+гШум!D118</f>
        <v>33894.94366</v>
      </c>
      <c r="E118" s="365">
        <f>алат!E118+алик!E118+бат!E118+вур!E118+ибр!E118+кан!E118+коз!E118+ком!E118+крар!E118+крч!E118+мар!E118+моргауш!E118+пор!E118+урм!E118+цив!E118+чеб!E118+шем!E118+шум!E118+ядр!E118+ял!E118+янт!E118+гАла!E118+гКан!E118+НЧ!E118+гЧеб!E118+гШум!E118</f>
        <v>17334.5</v>
      </c>
      <c r="F118" s="365">
        <f>алат!F118+алик!F118+бат!F118+вур!F118+ибр!F118+кан!F118+коз!F118+ком!F118+крар!F118+крч!F118+мар!F118+моргауш!F118+пор!F118+урм!F118+цив!F118+чеб!F118+шем!F118+шум!F118+ядр!F118+ял!F118+янт!F118+гАла!F118+гКан!F118+НЧ!F118+гЧеб!F118+гШум!F118</f>
        <v>0</v>
      </c>
      <c r="G118" s="365">
        <f>алат!G118+алик!G118+бат!G118+вур!G118+ибр!G118+кан!G118+коз!G118+ком!G118+крар!G118+крч!G118+мар!G118+моргауш!G118+пор!G118+урм!G118+цив!G118+чеб!G118+шем!G118+шум!G118+ядр!G118+ял!G118+янт!G118+гАла!G118+гКан!G118+НЧ!G118+гЧеб!G118+гШум!G118</f>
        <v>1270674.0018099998</v>
      </c>
      <c r="H118" s="365">
        <f>алат!H118+алик!H118+бат!H118+вур!H118+ибр!H118+кан!H118+коз!H118+ком!H118+крар!H118+крч!H118+мар!H118+моргауш!H118+пор!H118+урм!H118+цив!H118+чеб!H118+шем!H118+шум!H118+ядр!H118+ял!H118+янт!H118+гАла!H118+гКан!H118+НЧ!H118+гЧеб!H118+гШум!H118</f>
        <v>34848.30665</v>
      </c>
      <c r="I118" s="365">
        <f>алат!I118+алик!I118+бат!I118+вур!I118+ибр!I118+кан!I118+коз!I118+ком!I118+крар!I118+крч!I118+мар!I118+моргауш!I118+пор!I118+урм!I118+цив!I118+чеб!I118+шем!I118+шум!I118+ядр!I118+ял!I118+янт!I118+гАла!I118+гКан!I118+НЧ!I118+гЧеб!I118+гШум!I118</f>
        <v>2118.01043</v>
      </c>
      <c r="J118" s="365">
        <f>алат!J118+алик!J118+бат!J118+вур!J118+ибр!J118+кан!J118+коз!J118+ком!J118+крар!J118+крч!J118+мар!J118+моргауш!J118+пор!J118+урм!J118+цив!J118+чеб!J118+шем!J118+шум!J118+ядр!J118+ял!J118+янт!J118+гАла!J118+гКан!J118+НЧ!J118+гЧеб!J118+гШум!J118</f>
        <v>0</v>
      </c>
      <c r="K118" s="365">
        <f>алат!K118+алик!K118+бат!K118+вур!K118+ибр!K118+кан!K118+коз!K118+ком!K118+крар!K118+крч!K118+мар!K118+моргауш!K118+пор!K118+урм!K118+цив!K118+чеб!K118+шем!K118+шум!K118+ядр!K118+ял!K118+янт!K118+гАла!K118+гКан!K118+НЧ!K118+гЧеб!K118+гШум!K118</f>
        <v>0</v>
      </c>
    </row>
    <row r="119" spans="1:11" ht="66" thickBot="1">
      <c r="A119" s="50" t="s">
        <v>106</v>
      </c>
      <c r="B119" s="48">
        <v>4.304</v>
      </c>
      <c r="C119" s="365">
        <f>алат!C119+алик!C119+бат!C119+вур!C119+ибр!C119+кан!C119+коз!C119+ком!C119+крар!C119+крч!C119+мар!C119+моргауш!C119+пор!C119+урм!C119+цив!C119+чеб!C119+шем!C119+шум!C119+ядр!C119+ял!C119+янт!C119+гАла!C119+гКан!C119+НЧ!C119+гЧеб!C119+гШум!C119</f>
        <v>517509.0032299999</v>
      </c>
      <c r="D119" s="365">
        <f>алат!D119+алик!D119+бат!D119+вур!D119+ибр!D119+кан!D119+коз!D119+ком!D119+крар!D119+крч!D119+мар!D119+моргауш!D119+пор!D119+урм!D119+цив!D119+чеб!D119+шем!D119+шум!D119+ядр!D119+ял!D119+янт!D119+гАла!D119+гКан!D119+НЧ!D119+гЧеб!D119+гШум!D119</f>
        <v>8945.16</v>
      </c>
      <c r="E119" s="365">
        <f>алат!E119+алик!E119+бат!E119+вур!E119+ибр!E119+кан!E119+коз!E119+ком!E119+крар!E119+крч!E119+мар!E119+моргауш!E119+пор!E119+урм!E119+цив!E119+чеб!E119+шем!E119+шум!E119+ядр!E119+ял!E119+янт!E119+гАла!E119+гКан!E119+НЧ!E119+гЧеб!E119+гШум!E119</f>
        <v>16638.9</v>
      </c>
      <c r="F119" s="365">
        <f>алат!F119+алик!F119+бат!F119+вур!F119+ибр!F119+кан!F119+коз!F119+ком!F119+крар!F119+крч!F119+мар!F119+моргауш!F119+пор!F119+урм!F119+цив!F119+чеб!F119+шем!F119+шум!F119+ядр!F119+ял!F119+янт!F119+гАла!F119+гКан!F119+НЧ!F119+гЧеб!F119+гШум!F119</f>
        <v>0</v>
      </c>
      <c r="G119" s="365">
        <f>алат!G119+алик!G119+бат!G119+вур!G119+ибр!G119+кан!G119+коз!G119+ком!G119+крар!G119+крч!G119+мар!G119+моргауш!G119+пор!G119+урм!G119+цив!G119+чеб!G119+шем!G119+шум!G119+ядр!G119+ял!G119+янт!G119+гАла!G119+гКан!G119+НЧ!G119+гЧеб!G119+гШум!G119</f>
        <v>473353.34623</v>
      </c>
      <c r="H119" s="365">
        <f>алат!H119+алик!H119+бат!H119+вур!H119+ибр!H119+кан!H119+коз!H119+ком!H119+крар!H119+крч!H119+мар!H119+моргауш!H119+пор!H119+урм!H119+цив!H119+чеб!H119+шем!H119+шум!H119+ядр!H119+ял!H119+янт!H119+гАла!H119+гКан!H119+НЧ!H119+гЧеб!H119+гШум!H119</f>
        <v>16565.72657</v>
      </c>
      <c r="I119" s="365">
        <f>алат!I119+алик!I119+бат!I119+вур!I119+ибр!I119+кан!I119+коз!I119+ком!I119+крар!I119+крч!I119+мар!I119+моргауш!I119+пор!I119+урм!I119+цив!I119+чеб!I119+шем!I119+шум!I119+ядр!I119+ял!I119+янт!I119+гАла!I119+гКан!I119+НЧ!I119+гЧеб!I119+гШум!I119</f>
        <v>2005.87043</v>
      </c>
      <c r="J119" s="365">
        <f>алат!J119+алик!J119+бат!J119+вур!J119+ибр!J119+кан!J119+коз!J119+ком!J119+крар!J119+крч!J119+мар!J119+моргауш!J119+пор!J119+урм!J119+цив!J119+чеб!J119+шем!J119+шум!J119+ядр!J119+ял!J119+янт!J119+гАла!J119+гКан!J119+НЧ!J119+гЧеб!J119+гШум!J119</f>
        <v>0</v>
      </c>
      <c r="K119" s="365">
        <f>алат!K119+алик!K119+бат!K119+вур!K119+ибр!K119+кан!K119+коз!K119+ком!K119+крар!K119+крч!K119+мар!K119+моргауш!K119+пор!K119+урм!K119+цив!K119+чеб!K119+шем!K119+шум!K119+ядр!K119+ял!K119+янт!K119+гАла!K119+гКан!K119+НЧ!K119+гЧеб!K119+гШум!K119</f>
        <v>0</v>
      </c>
    </row>
    <row r="120" spans="1:11" ht="53.25" thickBot="1">
      <c r="A120" s="50" t="s">
        <v>107</v>
      </c>
      <c r="B120" s="48">
        <v>4.305</v>
      </c>
      <c r="C120" s="365">
        <f>алат!C120+алик!C120+бат!C120+вур!C120+ибр!C120+кан!C120+коз!C120+ком!C120+крар!C120+крч!C120+мар!C120+моргауш!C120+пор!C120+урм!C120+цив!C120+чеб!C120+шем!C120+шум!C120+ядр!C120+ял!C120+янт!C120+гАла!C120+гКан!C120+НЧ!C120+гЧеб!C120+гШум!C120</f>
        <v>861521.7441600001</v>
      </c>
      <c r="D120" s="365">
        <f>алат!D120+алик!D120+бат!D120+вур!D120+ибр!D120+кан!D120+коз!D120+ком!D120+крар!D120+крч!D120+мар!D120+моргауш!D120+пор!D120+урм!D120+цив!D120+чеб!D120+шем!D120+шум!D120+ядр!D120+ял!D120+янт!D120+гАла!D120+гКан!D120+НЧ!D120+гЧеб!D120+гШум!D120</f>
        <v>19916.225</v>
      </c>
      <c r="E120" s="365">
        <f>алат!E120+алик!E120+бат!E120+вур!E120+ибр!E120+кан!E120+коз!E120+ком!E120+крар!E120+крч!E120+мар!E120+моргауш!E120+пор!E120+урм!E120+цив!E120+чеб!E120+шем!E120+шум!E120+ядр!E120+ял!E120+янт!E120+гАла!E120+гКан!E120+НЧ!E120+гЧеб!E120+гШум!E120</f>
        <v>15477.5</v>
      </c>
      <c r="F120" s="365">
        <f>алат!F120+алик!F120+бат!F120+вур!F120+ибр!F120+кан!F120+коз!F120+ком!F120+крар!F120+крч!F120+мар!F120+моргауш!F120+пор!F120+урм!F120+цив!F120+чеб!F120+шем!F120+шум!F120+ядр!F120+ял!F120+янт!F120+гАла!F120+гКан!F120+НЧ!F120+гЧеб!F120+гШум!F120</f>
        <v>0</v>
      </c>
      <c r="G120" s="365">
        <f>алат!G120+алик!G120+бат!G120+вур!G120+ибр!G120+кан!G120+коз!G120+ком!G120+крар!G120+крч!G120+мар!G120+моргауш!G120+пор!G120+урм!G120+цив!G120+чеб!G120+шем!G120+шум!G120+ядр!G120+ял!G120+янт!G120+гАла!G120+гКан!G120+НЧ!G120+гЧеб!G120+гШум!G120</f>
        <v>802483.22291</v>
      </c>
      <c r="H120" s="365">
        <f>алат!H120+алик!H120+бат!H120+вур!H120+ибр!H120+кан!H120+коз!H120+ком!H120+крар!H120+крч!H120+мар!H120+моргауш!H120+пор!H120+урм!H120+цив!H120+чеб!H120+шем!H120+шум!H120+ядр!H120+ял!H120+янт!H120+гАла!H120+гКан!H120+НЧ!H120+гЧеб!H120+гШум!H120</f>
        <v>23278.65625</v>
      </c>
      <c r="I120" s="365">
        <f>алат!I120+алик!I120+бат!I120+вур!I120+ибр!I120+кан!I120+коз!I120+ком!I120+крар!I120+крч!I120+мар!I120+моргауш!I120+пор!I120+урм!I120+цив!I120+чеб!I120+шем!I120+шум!I120+ядр!I120+ял!I120+янт!I120+гАла!I120+гКан!I120+НЧ!I120+гЧеб!I120+гШум!I120</f>
        <v>366.14</v>
      </c>
      <c r="J120" s="365">
        <f>алат!J120+алик!J120+бат!J120+вур!J120+ибр!J120+кан!J120+коз!J120+ком!J120+крар!J120+крч!J120+мар!J120+моргауш!J120+пор!J120+урм!J120+цив!J120+чеб!J120+шем!J120+шум!J120+ядр!J120+ял!J120+янт!J120+гАла!J120+гКан!J120+НЧ!J120+гЧеб!J120+гШум!J120</f>
        <v>0</v>
      </c>
      <c r="K120" s="365">
        <f>алат!K120+алик!K120+бат!K120+вур!K120+ибр!K120+кан!K120+коз!K120+ком!K120+крар!K120+крч!K120+мар!K120+моргауш!K120+пор!K120+урм!K120+цив!K120+чеб!K120+шем!K120+шум!K120+ядр!K120+ял!K120+янт!K120+гАла!K120+гКан!K120+НЧ!K120+гЧеб!K120+гШум!K120</f>
        <v>0</v>
      </c>
    </row>
    <row r="121" spans="1:11" ht="14.25">
      <c r="A121" s="54" t="s">
        <v>108</v>
      </c>
      <c r="B121" s="502">
        <v>4.306</v>
      </c>
      <c r="C121" s="662">
        <f>SUM(D121:K122)</f>
        <v>859500.07416</v>
      </c>
      <c r="D121" s="662">
        <f>SUM(алат!D121,алик!D121,бат!D121,вур!D121,ибр!D121,кан!D121,коз!D121,ком!D121,крар!D121,крч!D121,мар!D121,моргауш!D121,пор!D121,урм!D121,цив!D121,чеб!D121,шем!D121,шум!D121,ядр!D121,ял!D121,янт!D121,гАла!D121,гКан!D121,НЧ!D121,гЧеб!D121,гШум!D121)</f>
        <v>19916.225</v>
      </c>
      <c r="E121" s="662">
        <f>SUM(алат!E121,алик!E121,бат!E121,вур!E121,ибр!E121,кан!E121,коз!E121,ком!E121,крар!E121,крч!E121,мар!E121,моргауш!E121,пор!E121,урм!E121,цив!E121,чеб!E121,шем!E121,шум!E121,ядр!E121,ял!E121,янт!E121,гАла!E121,гКан!E121,НЧ!E121,гЧеб!E121,гШум!E121)</f>
        <v>15477.5</v>
      </c>
      <c r="F121" s="662">
        <f>SUM(алат!F121,алик!F121,бат!F121,вур!F121,ибр!F121,кан!F121,коз!F121,ком!F121,крар!F121,крч!F121,мар!F121,моргауш!F121,пор!F121,урм!F121,цив!F121,чеб!F121,шем!F121,шум!F121,ядр!F121,ял!F121,янт!F121,гАла!F121,гКан!F121,НЧ!F121,гЧеб!F121,гШум!F121)</f>
        <v>0</v>
      </c>
      <c r="G121" s="662">
        <f>SUM(алат!G121,алик!G121,бат!G121,вур!G121,ибр!G121,кан!G121,коз!G121,ком!G121,крар!G121,крч!G121,мар!G121,моргауш!G121,пор!G121,урм!G121,цив!G121,чеб!G121,шем!G121,шум!G121,ядр!G121,ял!G121,янт!G121,гАла!G121,гКан!G121,НЧ!G121,гЧеб!G121,гШум!G121)</f>
        <v>800723.65291</v>
      </c>
      <c r="H121" s="662">
        <f>SUM(алат!H121,алик!H121,бат!H121,вур!H121,ибр!H121,кан!H121,коз!H121,ком!H121,крар!H121,крч!H121,мар!H121,моргауш!H121,пор!H121,урм!H121,цив!H121,чеб!H121,шем!H121,шум!H121,ядр!H121,ял!H121,янт!H121,гАла!H121,гКан!H121,НЧ!H121,гЧеб!H121,гШум!H121)</f>
        <v>23016.55625</v>
      </c>
      <c r="I121" s="662">
        <f>SUM(алат!I121,алик!I121,бат!I121,вур!I121,ибр!I121,кан!I121,коз!I121,ком!I121,крар!I121,крч!I121,мар!I121,моргауш!I121,пор!I121,урм!I121,цив!I121,чеб!I121,шем!I121,шум!I121,ядр!I121,ял!I121,янт!I121,гАла!I121,гКан!I121,НЧ!I121,гЧеб!I121,гШум!I121)</f>
        <v>366.14</v>
      </c>
      <c r="J121" s="662">
        <f>SUM(алат!J121,алик!J121,бат!J121,вур!J121,ибр!J121,кан!J121,коз!J121,ком!J121,крар!J121,крч!J121,мар!J121,моргауш!J121,пор!J121,урм!J121,цив!J121,чеб!J121,шем!J121,шум!J121,ядр!J121,ял!J121,янт!J121,гАла!J121,гКан!J121,НЧ!J121,гЧеб!J121,гШум!J121)</f>
        <v>0</v>
      </c>
      <c r="K121" s="662">
        <f>SUM(алат!K121,алик!K121,бат!K121,вур!K121,ибр!K121,кан!K121,коз!K121,ком!K121,крар!K121,крч!K121,мар!K121,моргауш!K121,пор!K121,урм!K121,цив!K121,чеб!K121,шем!K121,шум!K121,ядр!K121,ял!K121,янт!K121,гАла!K121,гКан!K121,НЧ!K121,гЧеб!K121,гШум!K121)</f>
        <v>0</v>
      </c>
    </row>
    <row r="122" spans="1:11" ht="15" thickBot="1">
      <c r="A122" s="50" t="s">
        <v>109</v>
      </c>
      <c r="B122" s="503"/>
      <c r="C122" s="663"/>
      <c r="D122" s="663"/>
      <c r="E122" s="663"/>
      <c r="F122" s="663"/>
      <c r="G122" s="663"/>
      <c r="H122" s="663"/>
      <c r="I122" s="663"/>
      <c r="J122" s="663"/>
      <c r="K122" s="663"/>
    </row>
    <row r="123" spans="1:11" ht="27" thickBot="1">
      <c r="A123" s="52" t="s">
        <v>110</v>
      </c>
      <c r="B123" s="48">
        <v>4.307</v>
      </c>
      <c r="C123" s="365">
        <f>алат!C123+алик!C123+бат!C123+вур!C123+ибр!C123+кан!C123+коз!C123+ком!C123+крар!C123+крч!C123+мар!C123+моргауш!C123+пор!C123+урм!C123+цив!C123+чеб!C123+шем!C123+шум!C123+ядр!C123+ял!C123+янт!C123+гАла!C123+гКан!C124+НЧ!C123+гЧеб!C123+гШум!C123</f>
        <v>2905</v>
      </c>
      <c r="D123" s="365">
        <f>алат!D123+алик!D123+бат!D123+вур!D123+ибр!D123+кан!D123+коз!D123+ком!D123+крар!D123+крч!D123+мар!D123+моргауш!D123+пор!D123+урм!D123+цив!D123+чеб!D123+шем!D123+шум!D123+ядр!D123+ял!D123+янт!D123+гАла!D123+гКан!D124+НЧ!D123+гЧеб!D123+гШум!D123</f>
        <v>0</v>
      </c>
      <c r="E123" s="365">
        <f>алат!E123+алик!E123+бат!E123+вур!E123+ибр!E123+кан!E123+коз!E123+ком!E123+крар!E123+крч!E123+мар!E123+моргауш!E123+пор!E123+урм!E123+цив!E123+чеб!E123+шем!E123+шум!E123+ядр!E123+ял!E123+янт!E123+гАла!E123+гКан!E124+НЧ!E123+гЧеб!E123+гШум!E123</f>
        <v>0</v>
      </c>
      <c r="F123" s="365">
        <f>алат!F123+алик!F123+бат!F123+вур!F123+ибр!F123+кан!F123+коз!F123+ком!F123+крар!F123+крч!F123+мар!F123+моргауш!F123+пор!F123+урм!F123+цив!F123+чеб!F123+шем!F123+шум!F123+ядр!F123+ял!F123+янт!F123+гАла!F123+гКан!F124+НЧ!F123+гЧеб!F123+гШум!F123</f>
        <v>0</v>
      </c>
      <c r="G123" s="365">
        <f>алат!G123+алик!G123+бат!G123+вур!G123+ибр!G123+кан!G123+коз!G123+ком!G123+крар!G123+крч!G123+мар!G123+моргауш!G123+пор!G123+урм!G123+цив!G123+чеб!G123+шем!G123+шум!G123+ядр!G123+ял!G123+янт!G123+гАла!G123+гКан!G124+НЧ!G123+гЧеб!G123+гШум!G123</f>
        <v>2631.27</v>
      </c>
      <c r="H123" s="365">
        <f>алат!H123+алик!H123+бат!H123+вур!H123+ибр!H123+кан!H123+коз!H123+ком!H123+крар!H123+крч!H123+мар!H123+моргауш!H123+пор!H123+урм!H123+цив!H123+чеб!H123+шем!H123+шум!H123+ядр!H123+ял!H123+янт!H123+гАла!H123+гКан!H124+НЧ!H123+гЧеб!H123+гШум!H123</f>
        <v>273.73</v>
      </c>
      <c r="I123" s="365">
        <f>алат!I123+алик!I123+бат!I123+вур!I123+ибр!I123+кан!I123+коз!I123+ком!I123+крар!I123+крч!I123+мар!I123+моргауш!I123+пор!I123+урм!I123+цив!I123+чеб!I123+шем!I123+шум!I123+ядр!I123+ял!I123+янт!I123+гАла!I123+гКан!I124+НЧ!I123+гЧеб!I123+гШум!I123</f>
        <v>0</v>
      </c>
      <c r="J123" s="365">
        <f>алат!J123+алик!J123+бат!J123+вур!J123+ибр!J123+кан!J123+коз!J123+ком!J123+крар!J123+крч!J123+мар!J123+моргауш!J123+пор!J123+урм!J123+цив!J123+чеб!J123+шем!J123+шум!J123+ядр!J123+ял!J123+янт!J123+гАла!J123+гКан!J124+НЧ!J123+гЧеб!J123+гШум!J123</f>
        <v>0</v>
      </c>
      <c r="K123" s="365">
        <f>алат!K123+алик!K123+бат!K123+вур!K123+ибр!K123+кан!K123+коз!K123+ком!K123+крар!K123+крч!K123+мар!K123+моргауш!K123+пор!K123+урм!K123+цив!K123+чеб!K123+шем!K123+шум!K123+ядр!K123+ял!K123+янт!K123+гАла!K123+гКан!K124+НЧ!K123+гЧеб!K123+гШум!K123</f>
        <v>0</v>
      </c>
    </row>
    <row r="124" spans="1:11" ht="79.5" thickBot="1">
      <c r="A124" s="50" t="s">
        <v>111</v>
      </c>
      <c r="B124" s="48">
        <v>4.308</v>
      </c>
      <c r="C124" s="365">
        <f>алат!C124+алик!C124+бат!C124+вур!C124+ибр!C124+кан!C124+коз!C124+ком!C124+крар!C124+крч!C124+мар!C124+моргауш!C124+пор!C124+урм!C124+цив!C124+чеб!C124+шем!C124+шум!C124+ядр!C124+ял!C124+янт!C124+гАла!C124+гКан!C125+НЧ!C124+гЧеб!C124+гШум!C124</f>
        <v>377480.73633999994</v>
      </c>
      <c r="D124" s="365">
        <f>алат!D124+алик!D124+бат!D124+вур!D124+ибр!D124+кан!D124+коз!D124+ком!D124+крар!D124+крч!D124+мар!D124+моргауш!D124+пор!D124+урм!D124+цив!D124+чеб!D124+шем!D124+шум!D124+ядр!D124+ял!D124+янт!D124+гАла!D124+гКан!D125+НЧ!D124+гЧеб!D124+гШум!D124</f>
        <v>5050</v>
      </c>
      <c r="E124" s="365">
        <f>алат!E124+алик!E124+бат!E124+вур!E124+ибр!E124+кан!E124+коз!E124+ком!E124+крар!E124+крч!E124+мар!E124+моргауш!E124+пор!E124+урм!E124+цив!E124+чеб!E124+шем!E124+шум!E124+ядр!E124+ял!E124+янт!E124+гАла!E124+гКан!E125+НЧ!E124+гЧеб!E124+гШум!E124</f>
        <v>16462</v>
      </c>
      <c r="F124" s="365">
        <f>алат!F124+алик!F124+бат!F124+вур!F124+ибр!F124+кан!F124+коз!F124+ком!F124+крар!F124+крч!F124+мар!F124+моргауш!F124+пор!F124+урм!F124+цив!F124+чеб!F124+шем!F124+шум!F124+ядр!F124+ял!F124+янт!F124+гАла!F124+гКан!F125+НЧ!F124+гЧеб!F124+гШум!F124</f>
        <v>0</v>
      </c>
      <c r="G124" s="365">
        <f>алат!G124+алик!G124+бат!G124+вур!G124+ибр!G124+кан!G124+коз!G124+ком!G124+крар!G124+крч!G124+мар!G124+моргауш!G124+пор!G124+урм!G124+цив!G124+чеб!G124+шем!G124+шум!G124+ядр!G124+ял!G124+янт!G124+гАла!G124+гКан!G125+НЧ!G124+гЧеб!G124+гШум!G124</f>
        <v>340038.6923499999</v>
      </c>
      <c r="H124" s="365">
        <f>алат!H124+алик!H124+бат!H124+вур!H124+ибр!H124+кан!H124+коз!H124+ком!H124+крар!H124+крч!H124+мар!H124+моргауш!H124+пор!H124+урм!H124+цив!H124+чеб!H124+шем!H124+шум!H124+ядр!H124+ял!H124+янт!H124+гАла!H124+гКан!H125+НЧ!H124+гЧеб!H124+гШум!H124</f>
        <v>13926.128990000001</v>
      </c>
      <c r="I124" s="365">
        <f>алат!I124+алик!I124+бат!I124+вур!I124+ибр!I124+кан!I124+коз!I124+ком!I124+крар!I124+крч!I124+мар!I124+моргауш!I124+пор!I124+урм!I124+цив!I124+чеб!I124+шем!I124+шум!I124+ядр!I124+ял!I124+янт!I124+гАла!I124+гКан!I125+НЧ!I124+гЧеб!I124+гШум!I124</f>
        <v>2003.915</v>
      </c>
      <c r="J124" s="365">
        <f>алат!J124+алик!J124+бат!J124+вур!J124+ибр!J124+кан!J124+коз!J124+ком!J124+крар!J124+крч!J124+мар!J124+моргауш!J124+пор!J124+урм!J124+цив!J124+чеб!J124+шем!J124+шум!J124+ядр!J124+ял!J124+янт!J124+гАла!J124+гКан!J125+НЧ!J124+гЧеб!J124+гШум!J124</f>
        <v>0</v>
      </c>
      <c r="K124" s="365">
        <f>алат!K124+алик!K124+бат!K124+вур!K124+ибр!K124+кан!K124+коз!K124+ком!K124+крар!K124+крч!K124+мар!K124+моргауш!K124+пор!K124+урм!K124+цив!K124+чеб!K124+шем!K124+шум!K124+ядр!K124+ял!K124+янт!K124+гАла!K124+гКан!K125+НЧ!K124+гЧеб!K124+гШум!K124</f>
        <v>0</v>
      </c>
    </row>
    <row r="125" spans="1:11" ht="79.5" thickBot="1">
      <c r="A125" s="52" t="s">
        <v>112</v>
      </c>
      <c r="B125" s="55">
        <v>4.309</v>
      </c>
      <c r="C125" s="365">
        <f>алат!C125+алик!C125+бат!C125+вур!C125+ибр!C125+кан!C125+коз!C125+ком!C125+крар!C125+крч!C125+мар!C125+моргауш!C125+пор!C125+урм!C125+цив!C125+чеб!C125+шем!C125+шум!C125+ядр!C125+ял!C125+янт!C125+гАла!C125+гКан!C126+НЧ!C125+гЧеб!C125+гШум!C125</f>
        <v>1918.1651000000002</v>
      </c>
      <c r="D125" s="365">
        <f>алат!D125+алик!D125+бат!D125+вур!D125+ибр!D125+кан!D125+коз!D125+ком!D125+крар!D125+крч!D125+мар!D125+моргауш!D125+пор!D125+урм!D125+цив!D125+чеб!D125+шем!D125+шум!D125+ядр!D125+ял!D125+янт!D125+гАла!D125+гКан!D126+НЧ!D125+гЧеб!D125+гШум!D125</f>
        <v>72000</v>
      </c>
      <c r="E125" s="365">
        <f>алат!E125+алик!E125+бат!E125+вур!E125+ибр!E125+кан!E125+коз!E125+ком!E125+крар!E125+крч!E125+мар!E125+моргауш!E125+пор!E125+урм!E125+цив!E125+чеб!E125+шем!E125+шум!E125+ядр!E125+ял!E125+янт!E125+гАла!E125+гКан!E126+НЧ!E125+гЧеб!E125+гШум!E125</f>
        <v>0</v>
      </c>
      <c r="F125" s="365">
        <f>алат!F125+алик!F125+бат!F125+вур!F125+ибр!F125+кан!F125+коз!F125+ком!F125+крар!F125+крч!F125+мар!F125+моргауш!F125+пор!F125+урм!F125+цив!F125+чеб!F125+шем!F125+шум!F125+ядр!F125+ял!F125+янт!F125+гАла!F125+гКан!F126+НЧ!F125+гЧеб!F125+гШум!F125</f>
        <v>0</v>
      </c>
      <c r="G125" s="365">
        <f>алат!G125+алик!G125+бат!G125+вур!G125+ибр!G125+кан!G125+коз!G125+ком!G125+крар!G125+крч!G125+мар!G125+моргауш!G125+пор!G125+урм!G125+цив!G125+чеб!G125+шем!G125+шум!G125+ядр!G125+ял!G125+янт!G125+гАла!G125+гКан!G126+НЧ!G125+гЧеб!G125+гШум!G125</f>
        <v>847004.2661000001</v>
      </c>
      <c r="H125" s="365">
        <f>алат!H125+алик!H125+бат!H125+вур!H125+ибр!H125+кан!H125+коз!H125+ком!H125+крар!H125+крч!H125+мар!H125+моргауш!H125+пор!H125+урм!H125+цив!H125+чеб!H125+шем!H125+шум!H125+ядр!H125+ял!H125+янт!H125+гАла!H125+гКан!H126+НЧ!H125+гЧеб!H125+гШум!H125</f>
        <v>0</v>
      </c>
      <c r="I125" s="365">
        <f>алат!I125+алик!I125+бат!I125+вур!I125+ибр!I125+кан!I125+коз!I125+ком!I125+крар!I125+крч!I125+мар!I125+моргауш!I125+пор!I125+урм!I125+цив!I125+чеб!I125+шем!I125+шум!I125+ядр!I125+ял!I125+янт!I125+гАла!I125+гКан!I126+НЧ!I125+гЧеб!I125+гШум!I125</f>
        <v>0</v>
      </c>
      <c r="J125" s="365">
        <f>алат!J125+алик!J125+бат!J125+вур!J125+ибр!J125+кан!J125+коз!J125+ком!J125+крар!J125+крч!J125+мар!J125+моргауш!J125+пор!J125+урм!J125+цив!J125+чеб!J125+шем!J125+шум!J125+ядр!J125+ял!J125+янт!J125+гАла!J125+гКан!J126+НЧ!J125+гЧеб!J125+гШум!J125</f>
        <v>0</v>
      </c>
      <c r="K125" s="365">
        <f>алат!K125+алик!K125+бат!K125+вур!K125+ибр!K125+кан!K125+коз!K125+ком!K125+крар!K125+крч!K125+мар!K125+моргауш!K125+пор!K125+урм!K125+цив!K125+чеб!K125+шем!K125+шум!K125+ядр!K125+ял!K125+янт!K125+гАла!K125+гКан!K126+НЧ!K125+гЧеб!K125+гШум!K125</f>
        <v>0</v>
      </c>
    </row>
    <row r="126" ht="15">
      <c r="A126" s="56"/>
    </row>
    <row r="127" spans="1:7" ht="15">
      <c r="A127" s="633"/>
      <c r="B127" s="153"/>
      <c r="C127" s="153"/>
      <c r="D127" s="153"/>
      <c r="E127" s="153"/>
      <c r="F127" s="63"/>
      <c r="G127" s="63"/>
    </row>
    <row r="128" spans="1:7" ht="15">
      <c r="A128" s="633"/>
      <c r="B128" s="153"/>
      <c r="C128" s="153"/>
      <c r="D128" s="153"/>
      <c r="E128" s="664"/>
      <c r="F128" s="664"/>
      <c r="G128" s="664"/>
    </row>
    <row r="129" spans="1:7" ht="15">
      <c r="A129" s="153"/>
      <c r="B129" s="150"/>
      <c r="C129" s="150"/>
      <c r="D129" s="150"/>
      <c r="E129" s="150"/>
      <c r="F129" s="63"/>
      <c r="G129" s="63"/>
    </row>
    <row r="130" spans="1:7" ht="15">
      <c r="A130" s="153"/>
      <c r="B130" s="150"/>
      <c r="C130" s="150"/>
      <c r="D130" s="150"/>
      <c r="E130" s="150"/>
      <c r="F130" s="63"/>
      <c r="G130" s="63"/>
    </row>
    <row r="131" spans="1:7" ht="15">
      <c r="A131" s="153"/>
      <c r="B131" s="150"/>
      <c r="C131" s="150"/>
      <c r="D131" s="150"/>
      <c r="E131" s="150"/>
      <c r="F131" s="63"/>
      <c r="G131" s="63"/>
    </row>
    <row r="132" spans="1:7" ht="15">
      <c r="A132" s="153"/>
      <c r="B132" s="150"/>
      <c r="C132" s="150"/>
      <c r="D132" s="150"/>
      <c r="E132" s="150"/>
      <c r="F132" s="63"/>
      <c r="G132" s="63"/>
    </row>
    <row r="133" spans="1:7" ht="15">
      <c r="A133" s="173"/>
      <c r="B133" s="63"/>
      <c r="C133" s="63"/>
      <c r="D133" s="63"/>
      <c r="E133" s="63"/>
      <c r="F133" s="63"/>
      <c r="G133" s="63"/>
    </row>
    <row r="134" spans="1:7" ht="15">
      <c r="A134" s="174"/>
      <c r="B134" s="63"/>
      <c r="C134" s="63"/>
      <c r="D134" s="63"/>
      <c r="E134" s="63"/>
      <c r="F134" s="63"/>
      <c r="G134" s="63"/>
    </row>
    <row r="135" spans="1:7" ht="15">
      <c r="A135" s="174"/>
      <c r="B135" s="63"/>
      <c r="C135" s="63"/>
      <c r="D135" s="63"/>
      <c r="E135" s="63"/>
      <c r="F135" s="63"/>
      <c r="G135" s="63"/>
    </row>
    <row r="136" spans="1:7" ht="15">
      <c r="A136" s="174"/>
      <c r="B136" s="63"/>
      <c r="C136" s="63"/>
      <c r="D136" s="63"/>
      <c r="E136" s="63"/>
      <c r="F136" s="63"/>
      <c r="G136" s="63"/>
    </row>
    <row r="138" ht="15">
      <c r="A138" s="56"/>
    </row>
  </sheetData>
  <sheetProtection/>
  <mergeCells count="47">
    <mergeCell ref="B99:B100"/>
    <mergeCell ref="A127:A128"/>
    <mergeCell ref="E128:G128"/>
    <mergeCell ref="A115:K115"/>
    <mergeCell ref="B121:B122"/>
    <mergeCell ref="A104:K104"/>
    <mergeCell ref="A105:K105"/>
    <mergeCell ref="A110:K110"/>
    <mergeCell ref="A114:K114"/>
    <mergeCell ref="C121:C122"/>
    <mergeCell ref="A72:K72"/>
    <mergeCell ref="A73:K73"/>
    <mergeCell ref="B94:B95"/>
    <mergeCell ref="B66:B67"/>
    <mergeCell ref="A55:K55"/>
    <mergeCell ref="B62:B63"/>
    <mergeCell ref="B49:B50"/>
    <mergeCell ref="H18:H19"/>
    <mergeCell ref="I18:I19"/>
    <mergeCell ref="J18:K18"/>
    <mergeCell ref="A21:K21"/>
    <mergeCell ref="A22:K22"/>
    <mergeCell ref="B44:B45"/>
    <mergeCell ref="B12:J12"/>
    <mergeCell ref="B13:J14"/>
    <mergeCell ref="A16:K16"/>
    <mergeCell ref="A17:A19"/>
    <mergeCell ref="B17:B19"/>
    <mergeCell ref="D17:K17"/>
    <mergeCell ref="D18:F18"/>
    <mergeCell ref="G18:G19"/>
    <mergeCell ref="A8:K8"/>
    <mergeCell ref="A9:K9"/>
    <mergeCell ref="A1:K1"/>
    <mergeCell ref="A2:K2"/>
    <mergeCell ref="A3:K3"/>
    <mergeCell ref="A5:K5"/>
    <mergeCell ref="A6:K6"/>
    <mergeCell ref="A7:K7"/>
    <mergeCell ref="J121:J122"/>
    <mergeCell ref="K121:K122"/>
    <mergeCell ref="D121:D122"/>
    <mergeCell ref="E121:E122"/>
    <mergeCell ref="F121:F122"/>
    <mergeCell ref="G121:G122"/>
    <mergeCell ref="H121:H122"/>
    <mergeCell ref="I121:I122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4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85" zoomScaleSheetLayoutView="85" zoomScalePageLayoutView="0" workbookViewId="0" topLeftCell="A26">
      <selection activeCell="H43" sqref="H43"/>
    </sheetView>
  </sheetViews>
  <sheetFormatPr defaultColWidth="9.140625" defaultRowHeight="15"/>
  <cols>
    <col min="1" max="1" width="5.00390625" style="114" customWidth="1"/>
    <col min="2" max="2" width="28.7109375" style="114" customWidth="1"/>
    <col min="3" max="3" width="14.8515625" style="114" customWidth="1"/>
    <col min="4" max="4" width="15.57421875" style="114" customWidth="1"/>
    <col min="5" max="5" width="16.28125" style="114" customWidth="1"/>
    <col min="6" max="6" width="13.7109375" style="114" customWidth="1"/>
    <col min="7" max="7" width="9.140625" style="114" customWidth="1"/>
    <col min="8" max="8" width="10.28125" style="114" customWidth="1"/>
    <col min="9" max="9" width="10.28125" style="674" customWidth="1"/>
    <col min="10" max="10" width="20.140625" style="674" customWidth="1"/>
    <col min="11" max="11" width="14.8515625" style="674" customWidth="1"/>
    <col min="12" max="12" width="12.57421875" style="674" customWidth="1"/>
    <col min="13" max="13" width="12.140625" style="674" customWidth="1"/>
    <col min="14" max="14" width="12.00390625" style="674" customWidth="1"/>
    <col min="15" max="18" width="9.140625" style="674" customWidth="1"/>
    <col min="19" max="16384" width="9.140625" style="114" customWidth="1"/>
  </cols>
  <sheetData>
    <row r="1" spans="5:15" ht="15.75" customHeight="1">
      <c r="E1" s="665" t="s">
        <v>324</v>
      </c>
      <c r="F1" s="665"/>
      <c r="J1" s="675"/>
      <c r="K1" s="675"/>
      <c r="L1" s="675"/>
      <c r="M1" s="675"/>
      <c r="N1" s="675"/>
      <c r="O1" s="675"/>
    </row>
    <row r="2" spans="1:15" ht="12.75" customHeight="1">
      <c r="A2" s="666" t="s">
        <v>325</v>
      </c>
      <c r="B2" s="666"/>
      <c r="C2" s="666"/>
      <c r="D2" s="666"/>
      <c r="E2" s="666"/>
      <c r="F2" s="666"/>
      <c r="J2" s="676"/>
      <c r="K2" s="676"/>
      <c r="L2" s="676"/>
      <c r="M2" s="676"/>
      <c r="N2" s="676"/>
      <c r="O2" s="676"/>
    </row>
    <row r="3" spans="1:15" ht="23.25" customHeight="1">
      <c r="A3" s="667"/>
      <c r="B3" s="667"/>
      <c r="C3" s="667"/>
      <c r="D3" s="667"/>
      <c r="E3" s="667"/>
      <c r="F3" s="667"/>
      <c r="J3" s="677"/>
      <c r="K3" s="678"/>
      <c r="L3" s="678"/>
      <c r="M3" s="678"/>
      <c r="N3" s="678"/>
      <c r="O3" s="678"/>
    </row>
    <row r="4" spans="1:15" ht="15">
      <c r="A4" s="668" t="s">
        <v>485</v>
      </c>
      <c r="B4" s="669"/>
      <c r="C4" s="669"/>
      <c r="D4" s="669"/>
      <c r="E4" s="669"/>
      <c r="F4" s="669"/>
      <c r="J4" s="679"/>
      <c r="K4" s="679"/>
      <c r="L4" s="679"/>
      <c r="M4" s="679"/>
      <c r="N4" s="679"/>
      <c r="O4" s="679"/>
    </row>
    <row r="5" spans="1:9" ht="29.25" customHeight="1">
      <c r="A5" s="670" t="s">
        <v>326</v>
      </c>
      <c r="B5" s="670"/>
      <c r="C5" s="670"/>
      <c r="D5" s="670"/>
      <c r="E5" s="670"/>
      <c r="F5" s="670"/>
      <c r="I5" s="680"/>
    </row>
    <row r="6" spans="1:14" ht="54" customHeight="1">
      <c r="A6" s="115" t="s">
        <v>327</v>
      </c>
      <c r="B6" s="115" t="s">
        <v>328</v>
      </c>
      <c r="C6" s="115" t="s">
        <v>329</v>
      </c>
      <c r="D6" s="115" t="s">
        <v>330</v>
      </c>
      <c r="E6" s="115" t="s">
        <v>331</v>
      </c>
      <c r="F6" s="115" t="s">
        <v>332</v>
      </c>
      <c r="I6" s="681"/>
      <c r="J6" s="681"/>
      <c r="K6" s="681"/>
      <c r="L6" s="681"/>
      <c r="M6" s="681"/>
      <c r="N6" s="681"/>
    </row>
    <row r="7" spans="1:14" ht="14.25" customHeight="1">
      <c r="A7" s="116">
        <v>1</v>
      </c>
      <c r="B7" s="117" t="s">
        <v>333</v>
      </c>
      <c r="C7" s="118">
        <f>SUM(алат!D74:I74)-SUM(алат!D79:I79)</f>
        <v>13124.81087</v>
      </c>
      <c r="D7" s="188">
        <f>SUM(алат!D87:I87)</f>
        <v>10900.690230000002</v>
      </c>
      <c r="E7" s="119">
        <f aca="true" t="shared" si="0" ref="E7:E34">C7-D7</f>
        <v>2224.1206399999974</v>
      </c>
      <c r="F7" s="119">
        <f aca="true" t="shared" si="1" ref="F7:F32">E7/C7*100</f>
        <v>16.945925255835686</v>
      </c>
      <c r="I7" s="682"/>
      <c r="J7" s="683"/>
      <c r="K7" s="684"/>
      <c r="L7" s="685"/>
      <c r="M7" s="686"/>
      <c r="N7" s="686"/>
    </row>
    <row r="8" spans="1:18" s="316" customFormat="1" ht="14.25" customHeight="1">
      <c r="A8" s="116">
        <v>2</v>
      </c>
      <c r="B8" s="131" t="s">
        <v>334</v>
      </c>
      <c r="C8" s="118">
        <f>SUM(алик!D74:I74)-SUM(алик!D79:I79)</f>
        <v>31161.599999999995</v>
      </c>
      <c r="D8" s="188">
        <f>SUM(алик!D87:I87)</f>
        <v>29534.9</v>
      </c>
      <c r="E8" s="119">
        <f t="shared" si="0"/>
        <v>1626.6999999999935</v>
      </c>
      <c r="F8" s="119">
        <f t="shared" si="1"/>
        <v>5.220206921339064</v>
      </c>
      <c r="I8" s="682"/>
      <c r="J8" s="674"/>
      <c r="K8" s="684"/>
      <c r="L8" s="685"/>
      <c r="M8" s="686"/>
      <c r="N8" s="686"/>
      <c r="O8" s="674"/>
      <c r="P8" s="674"/>
      <c r="Q8" s="398"/>
      <c r="R8" s="674"/>
    </row>
    <row r="9" spans="1:18" s="124" customFormat="1" ht="14.25" customHeight="1">
      <c r="A9" s="120">
        <v>3</v>
      </c>
      <c r="B9" s="185" t="s">
        <v>335</v>
      </c>
      <c r="C9" s="123">
        <f>SUM(бат!D74:I74)-SUM(бат!D79:I79)</f>
        <v>32840.881</v>
      </c>
      <c r="D9" s="188">
        <f>SUM(бат!D87:I87)</f>
        <v>30814.587</v>
      </c>
      <c r="E9" s="123">
        <f t="shared" si="0"/>
        <v>2026.2940000000017</v>
      </c>
      <c r="F9" s="123">
        <f t="shared" si="1"/>
        <v>6.170035450632405</v>
      </c>
      <c r="I9" s="687"/>
      <c r="J9" s="688"/>
      <c r="K9" s="689"/>
      <c r="L9" s="685"/>
      <c r="M9" s="689"/>
      <c r="N9" s="689"/>
      <c r="O9" s="690"/>
      <c r="P9" s="674"/>
      <c r="Q9" s="688"/>
      <c r="R9" s="688"/>
    </row>
    <row r="10" spans="1:18" s="124" customFormat="1" ht="14.25" customHeight="1">
      <c r="A10" s="120">
        <v>4</v>
      </c>
      <c r="B10" s="121" t="s">
        <v>336</v>
      </c>
      <c r="C10" s="122">
        <f>SUM(вур!D74:I74)-SUM(вур!D79:I79)</f>
        <v>63699.74</v>
      </c>
      <c r="D10" s="188">
        <f>SUM(вур!D87:I87)</f>
        <v>55110.86</v>
      </c>
      <c r="E10" s="123">
        <f t="shared" si="0"/>
        <v>8588.879999999997</v>
      </c>
      <c r="F10" s="123">
        <f t="shared" si="1"/>
        <v>13.483383134687829</v>
      </c>
      <c r="I10" s="687"/>
      <c r="J10" s="691"/>
      <c r="K10" s="692"/>
      <c r="L10" s="685"/>
      <c r="M10" s="689"/>
      <c r="N10" s="689"/>
      <c r="O10" s="688"/>
      <c r="P10" s="688"/>
      <c r="Q10" s="688"/>
      <c r="R10" s="688"/>
    </row>
    <row r="11" spans="1:18" s="124" customFormat="1" ht="14.25" customHeight="1">
      <c r="A11" s="120">
        <v>5</v>
      </c>
      <c r="B11" s="121" t="s">
        <v>337</v>
      </c>
      <c r="C11" s="123">
        <f>SUM(ибр!D74:I74)-SUM(ибр!D79:I79)</f>
        <v>34622.38</v>
      </c>
      <c r="D11" s="188">
        <f>SUM(ибр!D87:I87)</f>
        <v>32320.7</v>
      </c>
      <c r="E11" s="123">
        <f t="shared" si="0"/>
        <v>2301.6799999999967</v>
      </c>
      <c r="F11" s="123">
        <f t="shared" si="1"/>
        <v>6.64795430007988</v>
      </c>
      <c r="I11" s="687"/>
      <c r="J11" s="691"/>
      <c r="K11" s="689"/>
      <c r="L11" s="685"/>
      <c r="M11" s="689"/>
      <c r="N11" s="689"/>
      <c r="O11" s="688"/>
      <c r="P11" s="688"/>
      <c r="Q11" s="688"/>
      <c r="R11" s="688"/>
    </row>
    <row r="12" spans="1:18" s="124" customFormat="1" ht="13.5" customHeight="1">
      <c r="A12" s="120">
        <v>6</v>
      </c>
      <c r="B12" s="121" t="s">
        <v>338</v>
      </c>
      <c r="C12" s="123">
        <f>SUM(кан!D74:I74)-SUM(кан!D79:I79)</f>
        <v>48938.6</v>
      </c>
      <c r="D12" s="188">
        <f>SUM(кан!D87:I87)</f>
        <v>46963.21</v>
      </c>
      <c r="E12" s="123">
        <f t="shared" si="0"/>
        <v>1975.3899999999994</v>
      </c>
      <c r="F12" s="123">
        <f t="shared" si="1"/>
        <v>4.036466102422217</v>
      </c>
      <c r="I12" s="687"/>
      <c r="J12" s="691"/>
      <c r="K12" s="689"/>
      <c r="L12" s="685"/>
      <c r="M12" s="689"/>
      <c r="N12" s="689"/>
      <c r="O12" s="688"/>
      <c r="P12" s="688"/>
      <c r="Q12" s="688"/>
      <c r="R12" s="688"/>
    </row>
    <row r="13" spans="1:18" s="124" customFormat="1" ht="13.5" customHeight="1">
      <c r="A13" s="120">
        <v>7</v>
      </c>
      <c r="B13" s="121" t="s">
        <v>339</v>
      </c>
      <c r="C13" s="123">
        <f>SUM(коз!D74:I74)-SUM(коз!D79:I79)</f>
        <v>74133.13756999995</v>
      </c>
      <c r="D13" s="188">
        <f>SUM(коз!D87:I87)</f>
        <v>71640.76772999999</v>
      </c>
      <c r="E13" s="123">
        <f t="shared" si="0"/>
        <v>2492.3698399999557</v>
      </c>
      <c r="F13" s="123">
        <f t="shared" si="1"/>
        <v>3.3620185543159353</v>
      </c>
      <c r="I13" s="687"/>
      <c r="J13" s="691"/>
      <c r="K13" s="689"/>
      <c r="L13" s="685"/>
      <c r="M13" s="689"/>
      <c r="N13" s="689"/>
      <c r="O13" s="688"/>
      <c r="P13" s="688"/>
      <c r="Q13" s="688"/>
      <c r="R13" s="688"/>
    </row>
    <row r="14" spans="1:18" s="124" customFormat="1" ht="13.5" customHeight="1">
      <c r="A14" s="120">
        <v>8</v>
      </c>
      <c r="B14" s="121" t="s">
        <v>340</v>
      </c>
      <c r="C14" s="123">
        <f>SUM(ком!D74:I74)-SUM(ком!D79:I79)</f>
        <v>39049.75742000001</v>
      </c>
      <c r="D14" s="188">
        <f>SUM(ком!D87:I87)</f>
        <v>32875.73177</v>
      </c>
      <c r="E14" s="123">
        <f t="shared" si="0"/>
        <v>6174.0256500000105</v>
      </c>
      <c r="F14" s="123">
        <f t="shared" si="1"/>
        <v>15.810663261221377</v>
      </c>
      <c r="I14" s="687"/>
      <c r="J14" s="691"/>
      <c r="K14" s="689"/>
      <c r="L14" s="685"/>
      <c r="M14" s="689"/>
      <c r="N14" s="689"/>
      <c r="O14" s="688"/>
      <c r="P14" s="688"/>
      <c r="Q14" s="688"/>
      <c r="R14" s="688"/>
    </row>
    <row r="15" spans="1:18" s="181" customFormat="1" ht="14.25" customHeight="1">
      <c r="A15" s="120">
        <v>9</v>
      </c>
      <c r="B15" s="318" t="s">
        <v>341</v>
      </c>
      <c r="C15" s="123">
        <f>SUM(крар!D74:I74)-SUM(крар!D79:I79)</f>
        <v>30017.988000000005</v>
      </c>
      <c r="D15" s="319">
        <f>SUM(крар!D87:I87)</f>
        <v>22773.0243</v>
      </c>
      <c r="E15" s="123">
        <f t="shared" si="0"/>
        <v>7244.963700000004</v>
      </c>
      <c r="F15" s="123">
        <f t="shared" si="1"/>
        <v>24.135407409717143</v>
      </c>
      <c r="I15" s="687"/>
      <c r="J15" s="688"/>
      <c r="K15" s="689"/>
      <c r="L15" s="685"/>
      <c r="M15" s="689"/>
      <c r="N15" s="689"/>
      <c r="O15" s="688"/>
      <c r="P15" s="688"/>
      <c r="Q15" s="693"/>
      <c r="R15" s="688"/>
    </row>
    <row r="16" spans="1:15" ht="13.5" customHeight="1">
      <c r="A16" s="116">
        <v>10</v>
      </c>
      <c r="B16" s="125" t="s">
        <v>342</v>
      </c>
      <c r="C16" s="443">
        <f>SUM(крч!D74:I74)-SUM(крч!D79:I79)</f>
        <v>34996.8</v>
      </c>
      <c r="D16" s="188">
        <f>SUM(крч!D87:I87)</f>
        <v>31881.36</v>
      </c>
      <c r="E16" s="119">
        <f t="shared" si="0"/>
        <v>3115.4400000000023</v>
      </c>
      <c r="F16" s="443">
        <f t="shared" si="1"/>
        <v>8.902071046495685</v>
      </c>
      <c r="I16" s="682"/>
      <c r="J16" s="683"/>
      <c r="K16" s="694"/>
      <c r="L16" s="695"/>
      <c r="M16" s="694"/>
      <c r="N16" s="694"/>
      <c r="O16" s="696"/>
    </row>
    <row r="17" spans="1:18" s="129" customFormat="1" ht="14.25" customHeight="1">
      <c r="A17" s="127">
        <v>11</v>
      </c>
      <c r="B17" s="128" t="s">
        <v>343</v>
      </c>
      <c r="C17" s="118">
        <f>SUM(мар!D74:I74)-SUM(мар!D79:I79)</f>
        <v>34858.22</v>
      </c>
      <c r="D17" s="188">
        <f>SUM(мар!D87:I87)</f>
        <v>30136.72</v>
      </c>
      <c r="E17" s="119">
        <f t="shared" si="0"/>
        <v>4721.5</v>
      </c>
      <c r="F17" s="119">
        <f t="shared" si="1"/>
        <v>13.544868326609908</v>
      </c>
      <c r="I17" s="697"/>
      <c r="J17" s="698"/>
      <c r="K17" s="684"/>
      <c r="L17" s="685"/>
      <c r="M17" s="686"/>
      <c r="N17" s="686"/>
      <c r="O17" s="674"/>
      <c r="P17" s="674"/>
      <c r="Q17" s="699"/>
      <c r="R17" s="699"/>
    </row>
    <row r="18" spans="1:18" s="124" customFormat="1" ht="14.25" customHeight="1">
      <c r="A18" s="120">
        <v>12</v>
      </c>
      <c r="B18" s="121" t="s">
        <v>344</v>
      </c>
      <c r="C18" s="187">
        <f>SUM(моргауш!D74:I74)-SUM(моргауш!D79:I79)</f>
        <v>33846.577789999996</v>
      </c>
      <c r="D18" s="188">
        <f>SUM(моргауш!D87:I87)</f>
        <v>29610.20343</v>
      </c>
      <c r="E18" s="123">
        <f t="shared" si="0"/>
        <v>4236.374359999994</v>
      </c>
      <c r="F18" s="123">
        <f t="shared" si="1"/>
        <v>12.516403833452358</v>
      </c>
      <c r="I18" s="687"/>
      <c r="J18" s="691"/>
      <c r="K18" s="700"/>
      <c r="L18" s="685"/>
      <c r="M18" s="689"/>
      <c r="N18" s="689"/>
      <c r="O18" s="701"/>
      <c r="P18" s="701"/>
      <c r="Q18" s="688"/>
      <c r="R18" s="688"/>
    </row>
    <row r="19" spans="1:18" s="181" customFormat="1" ht="14.25" customHeight="1">
      <c r="A19" s="179">
        <v>13</v>
      </c>
      <c r="B19" s="121" t="s">
        <v>345</v>
      </c>
      <c r="C19" s="180">
        <f>SUM(пор!D74:I74)-SUM(пор!D79:I79)</f>
        <v>11155.45</v>
      </c>
      <c r="D19" s="188">
        <f>SUM(пор!D87:I87)</f>
        <v>10942.050000000001</v>
      </c>
      <c r="E19" s="123">
        <f t="shared" si="0"/>
        <v>213.39999999999964</v>
      </c>
      <c r="F19" s="180">
        <f t="shared" si="1"/>
        <v>1.9129663079481294</v>
      </c>
      <c r="I19" s="702"/>
      <c r="J19" s="691"/>
      <c r="K19" s="703"/>
      <c r="L19" s="685"/>
      <c r="M19" s="689"/>
      <c r="N19" s="689"/>
      <c r="O19" s="688"/>
      <c r="P19" s="688"/>
      <c r="Q19" s="693"/>
      <c r="R19" s="688"/>
    </row>
    <row r="20" spans="1:15" ht="14.25" customHeight="1">
      <c r="A20" s="116">
        <v>14</v>
      </c>
      <c r="B20" s="125" t="s">
        <v>346</v>
      </c>
      <c r="C20" s="119">
        <f>SUM(урм!D74:I74)-SUM(урм!D79:I79)</f>
        <v>66703.53482999999</v>
      </c>
      <c r="D20" s="188">
        <f>SUM(урм!D87:I87)</f>
        <v>63242.51</v>
      </c>
      <c r="E20" s="119">
        <f t="shared" si="0"/>
        <v>3461.0248299999876</v>
      </c>
      <c r="F20" s="119">
        <f t="shared" si="1"/>
        <v>5.1886677952236315</v>
      </c>
      <c r="I20" s="682"/>
      <c r="J20" s="704"/>
      <c r="K20" s="685"/>
      <c r="L20" s="686"/>
      <c r="M20" s="686"/>
      <c r="N20" s="686"/>
      <c r="O20" s="696"/>
    </row>
    <row r="21" spans="1:18" s="181" customFormat="1" ht="14.25" customHeight="1">
      <c r="A21" s="120">
        <v>15</v>
      </c>
      <c r="B21" s="121" t="s">
        <v>347</v>
      </c>
      <c r="C21" s="182">
        <f>SUM(цив!D74:I74)-SUM(цив!D79:I79)</f>
        <v>65974</v>
      </c>
      <c r="D21" s="188">
        <f>SUM(цив!D87:I87)</f>
        <v>56615.6</v>
      </c>
      <c r="E21" s="123">
        <f t="shared" si="0"/>
        <v>9358.400000000001</v>
      </c>
      <c r="F21" s="180">
        <f t="shared" si="1"/>
        <v>14.184981962591326</v>
      </c>
      <c r="I21" s="687"/>
      <c r="J21" s="691"/>
      <c r="K21" s="705"/>
      <c r="L21" s="685"/>
      <c r="M21" s="689"/>
      <c r="N21" s="689"/>
      <c r="O21" s="688"/>
      <c r="P21" s="688"/>
      <c r="Q21" s="693"/>
      <c r="R21" s="688"/>
    </row>
    <row r="22" spans="1:18" s="124" customFormat="1" ht="14.25" customHeight="1">
      <c r="A22" s="179">
        <v>16</v>
      </c>
      <c r="B22" s="121" t="s">
        <v>348</v>
      </c>
      <c r="C22" s="123">
        <f>SUM(чеб!D74:I74)-SUM(чеб!D79:I79)</f>
        <v>92892.03</v>
      </c>
      <c r="D22" s="188">
        <f>SUM(чеб!D87:I87)</f>
        <v>81238.43999999999</v>
      </c>
      <c r="E22" s="123">
        <f t="shared" si="0"/>
        <v>11653.590000000011</v>
      </c>
      <c r="F22" s="123">
        <f t="shared" si="1"/>
        <v>12.545306631796088</v>
      </c>
      <c r="I22" s="702"/>
      <c r="J22" s="691"/>
      <c r="K22" s="689"/>
      <c r="L22" s="685"/>
      <c r="M22" s="689"/>
      <c r="N22" s="689"/>
      <c r="O22" s="693"/>
      <c r="P22" s="688"/>
      <c r="Q22" s="688"/>
      <c r="R22" s="688"/>
    </row>
    <row r="23" spans="1:18" s="124" customFormat="1" ht="13.5" customHeight="1">
      <c r="A23" s="120">
        <v>17</v>
      </c>
      <c r="B23" s="121" t="s">
        <v>349</v>
      </c>
      <c r="C23" s="123">
        <f>SUM(шем!D74:I74)-SUM(шем!D79:I79)</f>
        <v>46092.490000000005</v>
      </c>
      <c r="D23" s="188">
        <f>SUM(шем!D87:I87)</f>
        <v>44204.159999999996</v>
      </c>
      <c r="E23" s="123">
        <f t="shared" si="0"/>
        <v>1888.330000000009</v>
      </c>
      <c r="F23" s="123">
        <f t="shared" si="1"/>
        <v>4.096827921424963</v>
      </c>
      <c r="I23" s="687"/>
      <c r="J23" s="691"/>
      <c r="K23" s="689"/>
      <c r="L23" s="685"/>
      <c r="M23" s="689"/>
      <c r="N23" s="689"/>
      <c r="O23" s="688"/>
      <c r="P23" s="688"/>
      <c r="Q23" s="688"/>
      <c r="R23" s="688"/>
    </row>
    <row r="24" spans="1:18" s="181" customFormat="1" ht="14.25" customHeight="1">
      <c r="A24" s="120">
        <v>18</v>
      </c>
      <c r="B24" s="121" t="s">
        <v>350</v>
      </c>
      <c r="C24" s="123">
        <f>SUM(шум!D74:I74)-SUM(шум!D79:I79)</f>
        <v>20711.808950000002</v>
      </c>
      <c r="D24" s="188">
        <f>SUM(шум!D87:I87)</f>
        <v>17567.54186</v>
      </c>
      <c r="E24" s="123">
        <f t="shared" si="0"/>
        <v>3144.267090000001</v>
      </c>
      <c r="F24" s="180">
        <f t="shared" si="1"/>
        <v>15.181035599500357</v>
      </c>
      <c r="I24" s="687"/>
      <c r="J24" s="691"/>
      <c r="K24" s="689"/>
      <c r="L24" s="685"/>
      <c r="M24" s="689"/>
      <c r="N24" s="689"/>
      <c r="O24" s="688"/>
      <c r="P24" s="688"/>
      <c r="Q24" s="391"/>
      <c r="R24" s="688"/>
    </row>
    <row r="25" spans="1:18" s="124" customFormat="1" ht="14.25" customHeight="1">
      <c r="A25" s="179">
        <v>19</v>
      </c>
      <c r="B25" s="121" t="s">
        <v>351</v>
      </c>
      <c r="C25" s="123">
        <f>SUM(ядр!D74:I74)-SUM(ядр!D79:I79)</f>
        <v>31387.34</v>
      </c>
      <c r="D25" s="188">
        <f>SUM(ядр!D87:I87)</f>
        <v>27872.23</v>
      </c>
      <c r="E25" s="123">
        <f t="shared" si="0"/>
        <v>3515.1100000000006</v>
      </c>
      <c r="F25" s="123">
        <f t="shared" si="1"/>
        <v>11.199133153685532</v>
      </c>
      <c r="I25" s="702"/>
      <c r="J25" s="691"/>
      <c r="K25" s="689"/>
      <c r="L25" s="685"/>
      <c r="M25" s="689"/>
      <c r="N25" s="689"/>
      <c r="O25" s="693"/>
      <c r="P25" s="688"/>
      <c r="Q25" s="688"/>
      <c r="R25" s="688"/>
    </row>
    <row r="26" spans="1:14" ht="14.25" customHeight="1">
      <c r="A26" s="116">
        <v>20</v>
      </c>
      <c r="B26" s="131" t="s">
        <v>352</v>
      </c>
      <c r="C26" s="119">
        <f>SUM(ял!D74:I74)-SUM(ял!D79:I79)</f>
        <v>31655.54</v>
      </c>
      <c r="D26" s="188">
        <f>SUM(ял!D87:I87)</f>
        <v>28399.610000000004</v>
      </c>
      <c r="E26" s="119">
        <f t="shared" si="0"/>
        <v>3255.9299999999967</v>
      </c>
      <c r="F26" s="119">
        <f t="shared" si="1"/>
        <v>10.285498209792019</v>
      </c>
      <c r="I26" s="682"/>
      <c r="J26" s="704"/>
      <c r="K26" s="686"/>
      <c r="L26" s="685"/>
      <c r="M26" s="686"/>
      <c r="N26" s="686"/>
    </row>
    <row r="27" spans="1:18" s="124" customFormat="1" ht="14.25" customHeight="1">
      <c r="A27" s="120">
        <v>21</v>
      </c>
      <c r="B27" s="121" t="s">
        <v>353</v>
      </c>
      <c r="C27" s="123">
        <f>SUM(янт!D74:I74)-SUM(янт!D79:I79)</f>
        <v>13427.735</v>
      </c>
      <c r="D27" s="188">
        <f>SUM(янт!D87:I87)</f>
        <v>12308.837</v>
      </c>
      <c r="E27" s="123">
        <f t="shared" si="0"/>
        <v>1118.898000000001</v>
      </c>
      <c r="F27" s="123">
        <f t="shared" si="1"/>
        <v>8.332738172148922</v>
      </c>
      <c r="I27" s="687"/>
      <c r="J27" s="691"/>
      <c r="K27" s="689"/>
      <c r="L27" s="685"/>
      <c r="M27" s="689"/>
      <c r="N27" s="689"/>
      <c r="O27" s="688"/>
      <c r="P27" s="688"/>
      <c r="Q27" s="688"/>
      <c r="R27" s="688"/>
    </row>
    <row r="28" spans="1:18" s="181" customFormat="1" ht="14.25" customHeight="1">
      <c r="A28" s="120">
        <v>22</v>
      </c>
      <c r="B28" s="121" t="s">
        <v>354</v>
      </c>
      <c r="C28" s="123">
        <f>SUM(гАла!D74:I74)-SUM(гАла!D79:I79)</f>
        <v>205983.17</v>
      </c>
      <c r="D28" s="188">
        <f>SUM(гАла!D87:I87)</f>
        <v>200984.22000000003</v>
      </c>
      <c r="E28" s="123">
        <f t="shared" si="0"/>
        <v>4998.9499999999825</v>
      </c>
      <c r="F28" s="180">
        <f t="shared" si="1"/>
        <v>2.4268730304519455</v>
      </c>
      <c r="I28" s="687"/>
      <c r="J28" s="691"/>
      <c r="K28" s="689"/>
      <c r="L28" s="685"/>
      <c r="M28" s="689"/>
      <c r="N28" s="689"/>
      <c r="O28" s="688"/>
      <c r="P28" s="688"/>
      <c r="Q28" s="693"/>
      <c r="R28" s="688"/>
    </row>
    <row r="29" spans="1:15" ht="14.25" customHeight="1">
      <c r="A29" s="126">
        <v>23</v>
      </c>
      <c r="B29" s="130" t="s">
        <v>355</v>
      </c>
      <c r="C29" s="119">
        <f>SUM(гЧеб!D74:I74)-SUM(гЧеб!D79:I79)</f>
        <v>2902533.2469999995</v>
      </c>
      <c r="D29" s="188">
        <f>SUM(гЧеб!D87:I87)</f>
        <v>2712327.81</v>
      </c>
      <c r="E29" s="119">
        <f t="shared" si="0"/>
        <v>190205.43699999945</v>
      </c>
      <c r="F29" s="442">
        <f t="shared" si="1"/>
        <v>6.553083834494988</v>
      </c>
      <c r="I29" s="706"/>
      <c r="J29" s="704"/>
      <c r="K29" s="686"/>
      <c r="L29" s="685"/>
      <c r="M29" s="686"/>
      <c r="N29" s="686"/>
      <c r="O29" s="696"/>
    </row>
    <row r="30" spans="1:14" ht="14.25" customHeight="1">
      <c r="A30" s="116">
        <v>24</v>
      </c>
      <c r="B30" s="130" t="s">
        <v>356</v>
      </c>
      <c r="C30" s="119">
        <f>SUM(гКан!D74:I74)-SUM(гКан!D79:I79)</f>
        <v>215534.8</v>
      </c>
      <c r="D30" s="188">
        <f>SUM(гКан!D87:I87)</f>
        <v>208008.91</v>
      </c>
      <c r="E30" s="119">
        <f t="shared" si="0"/>
        <v>7525.889999999985</v>
      </c>
      <c r="F30" s="119">
        <f t="shared" si="1"/>
        <v>3.491728481897116</v>
      </c>
      <c r="I30" s="682"/>
      <c r="J30" s="704"/>
      <c r="K30" s="686"/>
      <c r="L30" s="685"/>
      <c r="M30" s="686"/>
      <c r="N30" s="686"/>
    </row>
    <row r="31" spans="1:14" ht="14.25" customHeight="1">
      <c r="A31" s="116">
        <v>25</v>
      </c>
      <c r="B31" s="125" t="s">
        <v>357</v>
      </c>
      <c r="C31" s="119">
        <f>SUM(НЧ!D74:I74)-SUM(НЧ!D79:I79)</f>
        <v>185747</v>
      </c>
      <c r="D31" s="188">
        <f>SUM(НЧ!D87:I87)</f>
        <v>155166.72</v>
      </c>
      <c r="E31" s="119">
        <f t="shared" si="0"/>
        <v>30580.28</v>
      </c>
      <c r="F31" s="119">
        <f t="shared" si="1"/>
        <v>16.46340452335704</v>
      </c>
      <c r="I31" s="682"/>
      <c r="J31" s="704"/>
      <c r="K31" s="686"/>
      <c r="L31" s="685"/>
      <c r="M31" s="686"/>
      <c r="N31" s="686"/>
    </row>
    <row r="32" spans="1:16" ht="14.25" customHeight="1">
      <c r="A32" s="120">
        <v>26</v>
      </c>
      <c r="B32" s="121" t="s">
        <v>358</v>
      </c>
      <c r="C32" s="123">
        <f>SUM(гШум!D74:I74)-SUM(гШум!D79:I79)</f>
        <v>90721.4</v>
      </c>
      <c r="D32" s="319">
        <f>SUM(гШум!D87:I87)</f>
        <v>83955.9</v>
      </c>
      <c r="E32" s="123">
        <f t="shared" si="0"/>
        <v>6765.5</v>
      </c>
      <c r="F32" s="123">
        <f t="shared" si="1"/>
        <v>7.457446644341909</v>
      </c>
      <c r="I32" s="682"/>
      <c r="J32" s="704"/>
      <c r="K32" s="686"/>
      <c r="L32" s="685"/>
      <c r="M32" s="689"/>
      <c r="N32" s="689"/>
      <c r="O32" s="688"/>
      <c r="P32" s="688"/>
    </row>
    <row r="33" spans="1:14" ht="14.25" customHeight="1">
      <c r="A33" s="116"/>
      <c r="B33" s="131"/>
      <c r="C33" s="119"/>
      <c r="D33" s="119"/>
      <c r="E33" s="119">
        <f t="shared" si="0"/>
        <v>0</v>
      </c>
      <c r="F33" s="119"/>
      <c r="I33" s="682"/>
      <c r="K33" s="686"/>
      <c r="L33" s="686"/>
      <c r="M33" s="689"/>
      <c r="N33" s="689"/>
    </row>
    <row r="34" spans="1:14" ht="16.5" customHeight="1">
      <c r="A34" s="671" t="s">
        <v>359</v>
      </c>
      <c r="B34" s="671"/>
      <c r="C34" s="132">
        <f>SUM(C7:C32)</f>
        <v>4451810.03843</v>
      </c>
      <c r="D34" s="132">
        <f>SUM(D7:D32)</f>
        <v>4127397.29332</v>
      </c>
      <c r="E34" s="132">
        <f t="shared" si="0"/>
        <v>324412.74510999955</v>
      </c>
      <c r="F34" s="132">
        <f>E34/C34*100</f>
        <v>7.287209973236163</v>
      </c>
      <c r="I34" s="707"/>
      <c r="J34" s="707"/>
      <c r="K34" s="133"/>
      <c r="L34" s="133"/>
      <c r="M34" s="708"/>
      <c r="N34" s="708"/>
    </row>
    <row r="35" spans="3:6" ht="12.75">
      <c r="C35" s="129"/>
      <c r="D35" s="129"/>
      <c r="E35" s="129"/>
      <c r="F35" s="133"/>
    </row>
    <row r="36" spans="1:6" ht="12.75">
      <c r="A36" s="134"/>
      <c r="B36" s="134"/>
      <c r="C36" s="129"/>
      <c r="D36" s="129"/>
      <c r="E36" s="129"/>
      <c r="F36" s="133"/>
    </row>
    <row r="38" spans="2:6" ht="12.75">
      <c r="B38" s="135"/>
      <c r="C38" s="136"/>
      <c r="D38" s="136"/>
      <c r="E38" s="136"/>
      <c r="F38" s="137"/>
    </row>
  </sheetData>
  <sheetProtection/>
  <mergeCells count="8">
    <mergeCell ref="E1:F1"/>
    <mergeCell ref="A2:F3"/>
    <mergeCell ref="A4:F4"/>
    <mergeCell ref="A5:F5"/>
    <mergeCell ref="A34:B34"/>
    <mergeCell ref="J1:O2"/>
    <mergeCell ref="J3:O3"/>
    <mergeCell ref="J4:O4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7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60" zoomScaleNormal="86" zoomScalePageLayoutView="0" workbookViewId="0" topLeftCell="A1">
      <selection activeCell="I17" sqref="I17"/>
    </sheetView>
  </sheetViews>
  <sheetFormatPr defaultColWidth="9.140625" defaultRowHeight="15"/>
  <cols>
    <col min="1" max="1" width="9.140625" style="40" customWidth="1"/>
    <col min="2" max="2" width="21.57421875" style="40" customWidth="1"/>
    <col min="3" max="3" width="19.00390625" style="40" customWidth="1"/>
    <col min="4" max="4" width="19.140625" style="40" customWidth="1"/>
    <col min="5" max="5" width="19.8515625" style="40" customWidth="1"/>
    <col min="6" max="6" width="25.140625" style="710" customWidth="1"/>
    <col min="7" max="7" width="16.28125" style="710" customWidth="1"/>
    <col min="8" max="8" width="13.421875" style="710" customWidth="1"/>
    <col min="9" max="9" width="12.00390625" style="710" customWidth="1"/>
    <col min="10" max="10" width="3.8515625" style="710" customWidth="1"/>
    <col min="11" max="11" width="9.140625" style="710" customWidth="1"/>
    <col min="12" max="12" width="15.8515625" style="710" customWidth="1"/>
    <col min="13" max="13" width="12.421875" style="710" customWidth="1"/>
    <col min="14" max="16" width="9.140625" style="710" customWidth="1"/>
    <col min="17" max="17" width="11.00390625" style="710" customWidth="1"/>
    <col min="18" max="18" width="12.8515625" style="710" customWidth="1"/>
    <col min="19" max="19" width="11.8515625" style="710" customWidth="1"/>
    <col min="20" max="20" width="17.57421875" style="710" customWidth="1"/>
    <col min="21" max="29" width="9.140625" style="710" customWidth="1"/>
    <col min="30" max="16384" width="9.140625" style="40" customWidth="1"/>
  </cols>
  <sheetData>
    <row r="1" spans="1:7" ht="15">
      <c r="A1" s="114"/>
      <c r="B1" s="114"/>
      <c r="C1" s="114"/>
      <c r="D1" s="114"/>
      <c r="E1" s="138"/>
      <c r="F1" s="709"/>
      <c r="G1" s="709"/>
    </row>
    <row r="2" spans="1:15" ht="15.75" customHeight="1">
      <c r="A2" s="666" t="s">
        <v>380</v>
      </c>
      <c r="B2" s="666"/>
      <c r="C2" s="666"/>
      <c r="D2" s="666"/>
      <c r="E2" s="666"/>
      <c r="F2" s="724"/>
      <c r="G2" s="724"/>
      <c r="H2" s="724"/>
      <c r="I2" s="724"/>
      <c r="K2" s="722"/>
      <c r="L2" s="722"/>
      <c r="M2" s="722"/>
      <c r="N2" s="722"/>
      <c r="O2" s="722"/>
    </row>
    <row r="3" spans="1:15" ht="14.25" customHeight="1">
      <c r="A3" s="724"/>
      <c r="B3" s="724"/>
      <c r="C3" s="724"/>
      <c r="D3" s="724"/>
      <c r="E3" s="724"/>
      <c r="F3" s="724"/>
      <c r="G3" s="724"/>
      <c r="H3" s="724"/>
      <c r="I3" s="724"/>
      <c r="K3" s="723"/>
      <c r="L3" s="723"/>
      <c r="M3" s="723"/>
      <c r="N3" s="723"/>
      <c r="O3" s="723"/>
    </row>
    <row r="4" spans="1:29" ht="15.75" customHeight="1">
      <c r="A4" s="668" t="s">
        <v>484</v>
      </c>
      <c r="B4" s="668"/>
      <c r="C4" s="668"/>
      <c r="D4" s="668"/>
      <c r="E4" s="668"/>
      <c r="F4" s="725"/>
      <c r="G4" s="725"/>
      <c r="H4" s="725"/>
      <c r="I4" s="725"/>
      <c r="K4" s="711"/>
      <c r="L4" s="711"/>
      <c r="M4" s="71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</row>
    <row r="5" spans="1:29" ht="15" customHeight="1">
      <c r="A5" s="672" t="s">
        <v>326</v>
      </c>
      <c r="B5" s="672"/>
      <c r="C5" s="672"/>
      <c r="D5" s="672"/>
      <c r="E5" s="672"/>
      <c r="F5" s="726"/>
      <c r="G5" s="726"/>
      <c r="H5" s="726"/>
      <c r="I5" s="726"/>
      <c r="K5" s="712"/>
      <c r="L5" s="712"/>
      <c r="M5" s="712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</row>
    <row r="6" spans="1:29" ht="115.5" customHeight="1">
      <c r="A6" s="115" t="s">
        <v>327</v>
      </c>
      <c r="B6" s="115" t="s">
        <v>487</v>
      </c>
      <c r="C6" s="115" t="s">
        <v>360</v>
      </c>
      <c r="D6" s="115" t="s">
        <v>486</v>
      </c>
      <c r="E6" s="727" t="s">
        <v>361</v>
      </c>
      <c r="F6" s="681"/>
      <c r="G6" s="681"/>
      <c r="H6" s="681"/>
      <c r="I6" s="681"/>
      <c r="K6" s="712"/>
      <c r="L6" s="712"/>
      <c r="M6" s="712"/>
      <c r="N6" s="714"/>
      <c r="O6" s="714"/>
      <c r="P6" s="714"/>
      <c r="Q6" s="713"/>
      <c r="R6" s="713"/>
      <c r="S6" s="713"/>
      <c r="T6" s="714"/>
      <c r="U6" s="714"/>
      <c r="V6" s="714"/>
      <c r="W6" s="714"/>
      <c r="X6" s="714"/>
      <c r="Y6" s="713"/>
      <c r="Z6" s="713"/>
      <c r="AA6" s="713"/>
      <c r="AB6" s="714"/>
      <c r="AC6" s="714"/>
    </row>
    <row r="7" spans="1:29" s="178" customFormat="1" ht="14.25">
      <c r="A7" s="120">
        <v>1</v>
      </c>
      <c r="B7" s="185" t="s">
        <v>333</v>
      </c>
      <c r="C7" s="319">
        <f>алат!C87</f>
        <v>40958.246770000005</v>
      </c>
      <c r="D7" s="319">
        <f>SUM(алат!D87:I87)</f>
        <v>10900.690230000002</v>
      </c>
      <c r="E7" s="728">
        <f>D7/C7*100</f>
        <v>26.61415243482601</v>
      </c>
      <c r="F7" s="686"/>
      <c r="G7" s="686"/>
      <c r="H7" s="715"/>
      <c r="I7" s="715"/>
      <c r="J7" s="710"/>
      <c r="K7" s="682"/>
      <c r="L7" s="683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</row>
    <row r="8" spans="1:29" ht="14.25">
      <c r="A8" s="120">
        <v>2</v>
      </c>
      <c r="B8" s="185" t="s">
        <v>334</v>
      </c>
      <c r="C8" s="319">
        <f>алик!C87</f>
        <v>53718.299999999996</v>
      </c>
      <c r="D8" s="319">
        <f>SUM(алик!D87:I87)</f>
        <v>29534.9</v>
      </c>
      <c r="E8" s="728">
        <f aca="true" t="shared" si="0" ref="E8:E32">D8/C8*100</f>
        <v>54.98107721204879</v>
      </c>
      <c r="F8" s="686"/>
      <c r="G8" s="686"/>
      <c r="H8" s="715"/>
      <c r="I8" s="715"/>
      <c r="K8" s="682"/>
      <c r="L8" s="683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</row>
    <row r="9" spans="1:29" s="178" customFormat="1" ht="14.25">
      <c r="A9" s="120">
        <v>3</v>
      </c>
      <c r="B9" s="185" t="s">
        <v>335</v>
      </c>
      <c r="C9" s="319">
        <f>бат!C87</f>
        <v>104497.472</v>
      </c>
      <c r="D9" s="319">
        <f>SUM(бат!D87:I87)</f>
        <v>30814.587</v>
      </c>
      <c r="E9" s="728">
        <f t="shared" si="0"/>
        <v>29.488356426459774</v>
      </c>
      <c r="F9" s="686"/>
      <c r="G9" s="686"/>
      <c r="H9" s="715"/>
      <c r="I9" s="715"/>
      <c r="J9" s="710"/>
      <c r="K9" s="682"/>
      <c r="L9" s="683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</row>
    <row r="10" spans="1:29" ht="14.25">
      <c r="A10" s="120">
        <v>4</v>
      </c>
      <c r="B10" s="121" t="s">
        <v>336</v>
      </c>
      <c r="C10" s="319">
        <f>вур!C87</f>
        <v>137696.36505</v>
      </c>
      <c r="D10" s="319">
        <f>SUM(вур!D87:I87)</f>
        <v>55110.86</v>
      </c>
      <c r="E10" s="728">
        <f t="shared" si="0"/>
        <v>40.0234675621163</v>
      </c>
      <c r="F10" s="686"/>
      <c r="G10" s="686"/>
      <c r="H10" s="715"/>
      <c r="I10" s="715"/>
      <c r="K10" s="682"/>
      <c r="L10" s="704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</row>
    <row r="11" spans="1:29" ht="14.25">
      <c r="A11" s="120">
        <v>5</v>
      </c>
      <c r="B11" s="121" t="s">
        <v>337</v>
      </c>
      <c r="C11" s="319">
        <f>ибр!C87</f>
        <v>80346.82</v>
      </c>
      <c r="D11" s="319">
        <f>SUM(ибр!D87:I87)</f>
        <v>32320.7</v>
      </c>
      <c r="E11" s="728">
        <f t="shared" si="0"/>
        <v>40.22648313897177</v>
      </c>
      <c r="F11" s="686"/>
      <c r="G11" s="686"/>
      <c r="H11" s="715"/>
      <c r="I11" s="715"/>
      <c r="K11" s="682"/>
      <c r="L11" s="704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</row>
    <row r="12" spans="1:29" ht="14.25">
      <c r="A12" s="120">
        <v>6</v>
      </c>
      <c r="B12" s="121" t="s">
        <v>338</v>
      </c>
      <c r="C12" s="319">
        <f>кан!C87</f>
        <v>84875</v>
      </c>
      <c r="D12" s="319">
        <f>SUM(кан!D87:I87)</f>
        <v>46963.21</v>
      </c>
      <c r="E12" s="728">
        <f t="shared" si="0"/>
        <v>55.33220618556701</v>
      </c>
      <c r="F12" s="686"/>
      <c r="G12" s="686"/>
      <c r="H12" s="715"/>
      <c r="I12" s="715"/>
      <c r="K12" s="682"/>
      <c r="L12" s="704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</row>
    <row r="13" spans="1:29" ht="14.25">
      <c r="A13" s="120">
        <v>7</v>
      </c>
      <c r="B13" s="121" t="s">
        <v>339</v>
      </c>
      <c r="C13" s="319">
        <f>коз!C87</f>
        <v>93885.56345999999</v>
      </c>
      <c r="D13" s="319">
        <f>SUM(коз!D87:I87)</f>
        <v>71640.76772999999</v>
      </c>
      <c r="E13" s="728">
        <f t="shared" si="0"/>
        <v>76.30647896204255</v>
      </c>
      <c r="F13" s="686"/>
      <c r="G13" s="686"/>
      <c r="H13" s="715"/>
      <c r="I13" s="715"/>
      <c r="K13" s="682"/>
      <c r="L13" s="704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</row>
    <row r="14" spans="1:29" ht="14.25">
      <c r="A14" s="120">
        <v>8</v>
      </c>
      <c r="B14" s="121" t="s">
        <v>340</v>
      </c>
      <c r="C14" s="319">
        <f>ком!C87</f>
        <v>61555.31177</v>
      </c>
      <c r="D14" s="319">
        <f>SUM(ком!D87:I87)</f>
        <v>32875.73177</v>
      </c>
      <c r="E14" s="728">
        <f t="shared" si="0"/>
        <v>53.408440026815896</v>
      </c>
      <c r="F14" s="686"/>
      <c r="G14" s="686"/>
      <c r="H14" s="715"/>
      <c r="I14" s="715"/>
      <c r="K14" s="682"/>
      <c r="L14" s="704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</row>
    <row r="15" spans="1:29" ht="14.25">
      <c r="A15" s="179">
        <v>9</v>
      </c>
      <c r="B15" s="121" t="s">
        <v>341</v>
      </c>
      <c r="C15" s="319">
        <f>крар!C87</f>
        <v>53918.024300000005</v>
      </c>
      <c r="D15" s="319">
        <f>SUM(крар!D87:I87)</f>
        <v>22773.0243</v>
      </c>
      <c r="E15" s="728">
        <f t="shared" si="0"/>
        <v>42.23638494854865</v>
      </c>
      <c r="F15" s="686"/>
      <c r="G15" s="686"/>
      <c r="H15" s="715"/>
      <c r="I15" s="715"/>
      <c r="K15" s="706"/>
      <c r="L15" s="704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</row>
    <row r="16" spans="1:29" ht="14.25">
      <c r="A16" s="120">
        <v>10</v>
      </c>
      <c r="B16" s="121" t="s">
        <v>342</v>
      </c>
      <c r="C16" s="319">
        <f>крч!C87</f>
        <v>56117.340000000004</v>
      </c>
      <c r="D16" s="319">
        <f>SUM(крч!D87:I87)</f>
        <v>31881.36</v>
      </c>
      <c r="E16" s="728">
        <f t="shared" si="0"/>
        <v>56.81195865662912</v>
      </c>
      <c r="F16" s="686"/>
      <c r="G16" s="686"/>
      <c r="H16" s="715"/>
      <c r="I16" s="715"/>
      <c r="K16" s="682"/>
      <c r="L16" s="704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</row>
    <row r="17" spans="1:29" ht="14.25">
      <c r="A17" s="449">
        <v>11</v>
      </c>
      <c r="B17" s="186" t="s">
        <v>343</v>
      </c>
      <c r="C17" s="319">
        <f>мар!C87</f>
        <v>70594.02</v>
      </c>
      <c r="D17" s="319">
        <f>SUM(мар!D87:I87)</f>
        <v>30136.72</v>
      </c>
      <c r="E17" s="728">
        <f t="shared" si="0"/>
        <v>42.690188205743205</v>
      </c>
      <c r="F17" s="686"/>
      <c r="G17" s="686"/>
      <c r="H17" s="715"/>
      <c r="I17" s="715"/>
      <c r="K17" s="697"/>
      <c r="L17" s="698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5"/>
      <c r="AB17" s="685"/>
      <c r="AC17" s="685"/>
    </row>
    <row r="18" spans="1:29" s="178" customFormat="1" ht="14.25">
      <c r="A18" s="120">
        <v>12</v>
      </c>
      <c r="B18" s="121" t="s">
        <v>344</v>
      </c>
      <c r="C18" s="319">
        <f>моргауш!C87</f>
        <v>105878.82644</v>
      </c>
      <c r="D18" s="319">
        <f>SUM(моргауш!D87:I87)</f>
        <v>29610.20343</v>
      </c>
      <c r="E18" s="728">
        <f t="shared" si="0"/>
        <v>27.966123563694463</v>
      </c>
      <c r="F18" s="686"/>
      <c r="G18" s="686"/>
      <c r="H18" s="715"/>
      <c r="I18" s="715"/>
      <c r="J18" s="710"/>
      <c r="K18" s="682"/>
      <c r="L18" s="704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</row>
    <row r="19" spans="1:29" s="178" customFormat="1" ht="14.25">
      <c r="A19" s="179">
        <v>13</v>
      </c>
      <c r="B19" s="121" t="s">
        <v>345</v>
      </c>
      <c r="C19" s="319">
        <f>пор!C87</f>
        <v>39077.75</v>
      </c>
      <c r="D19" s="319">
        <f>SUM(пор!D87:I87)</f>
        <v>10942.050000000001</v>
      </c>
      <c r="E19" s="728">
        <f t="shared" si="0"/>
        <v>28.00071652027049</v>
      </c>
      <c r="F19" s="686"/>
      <c r="G19" s="686"/>
      <c r="H19" s="715"/>
      <c r="I19" s="715"/>
      <c r="J19" s="710"/>
      <c r="K19" s="706"/>
      <c r="L19" s="704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</row>
    <row r="20" spans="1:29" ht="14.25">
      <c r="A20" s="120">
        <v>14</v>
      </c>
      <c r="B20" s="121" t="s">
        <v>346</v>
      </c>
      <c r="C20" s="319">
        <f>урм!C87</f>
        <v>103922.11</v>
      </c>
      <c r="D20" s="319">
        <f>SUM(урм!D87:I87)</f>
        <v>63242.51</v>
      </c>
      <c r="E20" s="728">
        <f t="shared" si="0"/>
        <v>60.85568316501657</v>
      </c>
      <c r="F20" s="686"/>
      <c r="G20" s="686"/>
      <c r="H20" s="715"/>
      <c r="I20" s="715"/>
      <c r="K20" s="682"/>
      <c r="L20" s="704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</row>
    <row r="21" spans="1:29" ht="14.25">
      <c r="A21" s="120">
        <v>15</v>
      </c>
      <c r="B21" s="121" t="s">
        <v>347</v>
      </c>
      <c r="C21" s="319">
        <f>цив!C87</f>
        <v>115353.9</v>
      </c>
      <c r="D21" s="319">
        <f>SUM(цив!D87:I87)</f>
        <v>56615.6</v>
      </c>
      <c r="E21" s="728">
        <f t="shared" si="0"/>
        <v>49.07991840761344</v>
      </c>
      <c r="F21" s="686"/>
      <c r="G21" s="686"/>
      <c r="H21" s="715"/>
      <c r="I21" s="715"/>
      <c r="K21" s="682"/>
      <c r="L21" s="704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</row>
    <row r="22" spans="1:29" ht="14.25">
      <c r="A22" s="179">
        <v>16</v>
      </c>
      <c r="B22" s="121" t="s">
        <v>348</v>
      </c>
      <c r="C22" s="319">
        <f>чеб!C87</f>
        <v>198341.22</v>
      </c>
      <c r="D22" s="319">
        <f>SUM(чеб!D87:I87)</f>
        <v>81238.43999999999</v>
      </c>
      <c r="E22" s="728">
        <f t="shared" si="0"/>
        <v>40.95892926341785</v>
      </c>
      <c r="F22" s="686"/>
      <c r="G22" s="686"/>
      <c r="H22" s="715"/>
      <c r="I22" s="715"/>
      <c r="K22" s="706"/>
      <c r="L22" s="704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</row>
    <row r="23" spans="1:29" ht="14.25">
      <c r="A23" s="120">
        <v>17</v>
      </c>
      <c r="B23" s="121" t="s">
        <v>349</v>
      </c>
      <c r="C23" s="319">
        <f>шем!C87</f>
        <v>63854.149999999994</v>
      </c>
      <c r="D23" s="319">
        <f>SUM(шем!D87:I87)</f>
        <v>44204.159999999996</v>
      </c>
      <c r="E23" s="728">
        <f t="shared" si="0"/>
        <v>69.22676129899153</v>
      </c>
      <c r="F23" s="686"/>
      <c r="G23" s="686"/>
      <c r="H23" s="715"/>
      <c r="I23" s="715"/>
      <c r="K23" s="682"/>
      <c r="L23" s="704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</row>
    <row r="24" spans="1:29" ht="14.25">
      <c r="A24" s="120">
        <v>18</v>
      </c>
      <c r="B24" s="121" t="s">
        <v>350</v>
      </c>
      <c r="C24" s="319">
        <f>шум!C87</f>
        <v>31984.721860000005</v>
      </c>
      <c r="D24" s="319">
        <f>SUM(шум!D87:I87)</f>
        <v>17567.54186</v>
      </c>
      <c r="E24" s="728">
        <f t="shared" si="0"/>
        <v>54.92479170803707</v>
      </c>
      <c r="F24" s="686"/>
      <c r="G24" s="686"/>
      <c r="H24" s="715"/>
      <c r="I24" s="715"/>
      <c r="K24" s="682"/>
      <c r="L24" s="704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</row>
    <row r="25" spans="1:29" s="178" customFormat="1" ht="14.25">
      <c r="A25" s="179">
        <v>19</v>
      </c>
      <c r="B25" s="121" t="s">
        <v>351</v>
      </c>
      <c r="C25" s="319">
        <f>ядр!C87</f>
        <v>84891.85</v>
      </c>
      <c r="D25" s="319">
        <f>SUM(ядр!D87:I87)</f>
        <v>27872.23</v>
      </c>
      <c r="E25" s="728">
        <f t="shared" si="0"/>
        <v>32.832633521356875</v>
      </c>
      <c r="F25" s="686"/>
      <c r="G25" s="686"/>
      <c r="H25" s="715"/>
      <c r="I25" s="715"/>
      <c r="J25" s="710"/>
      <c r="K25" s="706"/>
      <c r="L25" s="704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</row>
    <row r="26" spans="1:29" ht="14.25">
      <c r="A26" s="120">
        <v>20</v>
      </c>
      <c r="B26" s="121" t="s">
        <v>352</v>
      </c>
      <c r="C26" s="319">
        <f>ял!C87</f>
        <v>42947.40000000001</v>
      </c>
      <c r="D26" s="319">
        <f>SUM(ял!D87:I87)</f>
        <v>28399.610000000004</v>
      </c>
      <c r="E26" s="728">
        <f t="shared" si="0"/>
        <v>66.12649426973461</v>
      </c>
      <c r="F26" s="686"/>
      <c r="G26" s="686"/>
      <c r="H26" s="715"/>
      <c r="I26" s="715"/>
      <c r="K26" s="682"/>
      <c r="L26" s="704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</row>
    <row r="27" spans="1:29" s="178" customFormat="1" ht="14.25">
      <c r="A27" s="120">
        <v>21</v>
      </c>
      <c r="B27" s="121" t="s">
        <v>353</v>
      </c>
      <c r="C27" s="319">
        <f>янт!C87</f>
        <v>31584.475</v>
      </c>
      <c r="D27" s="319">
        <f>SUM(янт!D87:I87)</f>
        <v>12308.837</v>
      </c>
      <c r="E27" s="728">
        <f t="shared" si="0"/>
        <v>38.971162256140076</v>
      </c>
      <c r="F27" s="686"/>
      <c r="G27" s="686"/>
      <c r="H27" s="715"/>
      <c r="I27" s="715"/>
      <c r="J27" s="710"/>
      <c r="K27" s="682"/>
      <c r="L27" s="704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</row>
    <row r="28" spans="1:29" ht="14.25">
      <c r="A28" s="120">
        <v>22</v>
      </c>
      <c r="B28" s="121" t="s">
        <v>354</v>
      </c>
      <c r="C28" s="319">
        <f>гАла!C87</f>
        <v>246292.89000000004</v>
      </c>
      <c r="D28" s="319">
        <f>SUM(гАла!D87:I87)</f>
        <v>200984.22000000003</v>
      </c>
      <c r="E28" s="728">
        <f t="shared" si="0"/>
        <v>81.603744225016</v>
      </c>
      <c r="F28" s="686"/>
      <c r="G28" s="686"/>
      <c r="H28" s="715"/>
      <c r="I28" s="715"/>
      <c r="K28" s="682"/>
      <c r="L28" s="704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</row>
    <row r="29" spans="1:29" ht="14.25">
      <c r="A29" s="179">
        <v>23</v>
      </c>
      <c r="B29" s="450" t="s">
        <v>355</v>
      </c>
      <c r="C29" s="319">
        <f>гЧеб!C87</f>
        <v>3168599.37231</v>
      </c>
      <c r="D29" s="319">
        <f>SUM(гЧеб!D87:I87)</f>
        <v>2712327.81</v>
      </c>
      <c r="E29" s="728">
        <f t="shared" si="0"/>
        <v>85.60021294275</v>
      </c>
      <c r="F29" s="686"/>
      <c r="G29" s="686"/>
      <c r="H29" s="715"/>
      <c r="I29" s="715"/>
      <c r="K29" s="682"/>
      <c r="L29" s="704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</row>
    <row r="30" spans="1:29" ht="14.25">
      <c r="A30" s="120">
        <v>24</v>
      </c>
      <c r="B30" s="450" t="s">
        <v>356</v>
      </c>
      <c r="C30" s="319">
        <f>гКан!C87</f>
        <v>273721.32</v>
      </c>
      <c r="D30" s="319">
        <f>SUM(гКан!D87:I87)</f>
        <v>208008.91</v>
      </c>
      <c r="E30" s="728">
        <f t="shared" si="0"/>
        <v>75.9929515172585</v>
      </c>
      <c r="F30" s="686"/>
      <c r="G30" s="686"/>
      <c r="H30" s="715"/>
      <c r="I30" s="715"/>
      <c r="K30" s="682"/>
      <c r="L30" s="704"/>
      <c r="M30" s="685"/>
      <c r="N30" s="685"/>
      <c r="O30" s="685"/>
      <c r="P30" s="685"/>
      <c r="Q30" s="685"/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</row>
    <row r="31" spans="1:29" ht="14.25">
      <c r="A31" s="120">
        <v>25</v>
      </c>
      <c r="B31" s="121" t="s">
        <v>357</v>
      </c>
      <c r="C31" s="319">
        <f>НЧ!C87</f>
        <v>235580.08</v>
      </c>
      <c r="D31" s="319">
        <f>SUM(НЧ!D87:I87)</f>
        <v>155166.72</v>
      </c>
      <c r="E31" s="728">
        <f t="shared" si="0"/>
        <v>65.86580665054534</v>
      </c>
      <c r="F31" s="686"/>
      <c r="G31" s="686"/>
      <c r="H31" s="715"/>
      <c r="I31" s="715"/>
      <c r="K31" s="682"/>
      <c r="L31" s="704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</row>
    <row r="32" spans="1:29" ht="14.25">
      <c r="A32" s="120">
        <v>26</v>
      </c>
      <c r="B32" s="121" t="s">
        <v>358</v>
      </c>
      <c r="C32" s="319">
        <f>гШум!C87</f>
        <v>103834.09999999999</v>
      </c>
      <c r="D32" s="319">
        <f>SUM(гШум!D87:I87)</f>
        <v>83955.9</v>
      </c>
      <c r="E32" s="728">
        <f t="shared" si="0"/>
        <v>80.85580748520958</v>
      </c>
      <c r="F32" s="686"/>
      <c r="G32" s="686"/>
      <c r="H32" s="715"/>
      <c r="I32" s="715"/>
      <c r="K32" s="682"/>
      <c r="L32" s="704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</row>
    <row r="33" spans="1:29" ht="14.25">
      <c r="A33" s="120"/>
      <c r="B33" s="318"/>
      <c r="C33" s="319"/>
      <c r="D33" s="319"/>
      <c r="E33" s="729"/>
      <c r="F33" s="686"/>
      <c r="G33" s="686"/>
      <c r="H33" s="715"/>
      <c r="I33" s="715"/>
      <c r="K33" s="682"/>
      <c r="L33" s="704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</row>
    <row r="34" spans="1:29" s="441" customFormat="1" ht="14.25">
      <c r="A34" s="671" t="s">
        <v>359</v>
      </c>
      <c r="B34" s="671"/>
      <c r="C34" s="189">
        <f>SUM(C7:C32)</f>
        <v>5684026.62896</v>
      </c>
      <c r="D34" s="189">
        <f>SUM(D7:D32)</f>
        <v>4127397.29332</v>
      </c>
      <c r="E34" s="730">
        <f>D34/C34*100</f>
        <v>72.61396827894849</v>
      </c>
      <c r="F34" s="716"/>
      <c r="G34" s="716"/>
      <c r="H34" s="717"/>
      <c r="I34" s="717"/>
      <c r="J34" s="718"/>
      <c r="K34" s="719"/>
      <c r="L34" s="719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0"/>
      <c r="AC34" s="720"/>
    </row>
    <row r="36" ht="14.25">
      <c r="E36" s="139"/>
    </row>
  </sheetData>
  <sheetProtection/>
  <mergeCells count="18">
    <mergeCell ref="A34:B34"/>
    <mergeCell ref="V5:X5"/>
    <mergeCell ref="K4:K6"/>
    <mergeCell ref="L4:L6"/>
    <mergeCell ref="K34:L34"/>
    <mergeCell ref="A2:E2"/>
    <mergeCell ref="A4:E4"/>
    <mergeCell ref="AB5:AC5"/>
    <mergeCell ref="N5:P5"/>
    <mergeCell ref="Q5:Q6"/>
    <mergeCell ref="A5:E5"/>
    <mergeCell ref="Z5:Z6"/>
    <mergeCell ref="Y5:Y6"/>
    <mergeCell ref="AA5:AA6"/>
    <mergeCell ref="R5:R6"/>
    <mergeCell ref="S5:S6"/>
    <mergeCell ref="M4:M6"/>
    <mergeCell ref="T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2" manualBreakCount="2">
    <brk id="5" max="33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"/>
  <sheetViews>
    <sheetView view="pageBreakPreview" zoomScale="70" zoomScaleSheetLayoutView="70" zoomScalePageLayoutView="0" workbookViewId="0" topLeftCell="A52">
      <selection activeCell="C64" sqref="C64"/>
    </sheetView>
  </sheetViews>
  <sheetFormatPr defaultColWidth="8.7109375" defaultRowHeight="15"/>
  <cols>
    <col min="1" max="1" width="42.00390625" style="26" customWidth="1"/>
    <col min="2" max="2" width="12.140625" style="26" customWidth="1"/>
    <col min="3" max="3" width="16.00390625" style="26" customWidth="1"/>
    <col min="4" max="9" width="12.140625" style="26" customWidth="1"/>
    <col min="10" max="11" width="16.00390625" style="26" customWidth="1"/>
    <col min="12" max="12" width="10.421875" style="26" bestFit="1" customWidth="1"/>
    <col min="13" max="16384" width="8.7109375" style="26" customWidth="1"/>
  </cols>
  <sheetData>
    <row r="1" spans="1:11" ht="14.25">
      <c r="A1" s="541" t="s">
        <v>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4.25">
      <c r="A2" s="541" t="s">
        <v>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4.25">
      <c r="A3" s="541" t="s">
        <v>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ht="15">
      <c r="A4" s="27"/>
    </row>
    <row r="5" spans="1:11" ht="16.5">
      <c r="A5" s="542" t="s">
        <v>3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1:11" ht="15">
      <c r="A6" s="543" t="s">
        <v>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">
      <c r="A7" s="543" t="s">
        <v>5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</row>
    <row r="8" spans="1:11" ht="15">
      <c r="A8" s="543" t="s">
        <v>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</row>
    <row r="9" spans="1:11" ht="15">
      <c r="A9" s="543" t="s">
        <v>7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</row>
    <row r="10" ht="15">
      <c r="A10" s="28"/>
    </row>
    <row r="11" spans="1:2" ht="15">
      <c r="A11" s="29" t="s">
        <v>8</v>
      </c>
      <c r="B11" s="29"/>
    </row>
    <row r="12" spans="1:11" ht="63" customHeight="1">
      <c r="A12" s="29" t="s">
        <v>9</v>
      </c>
      <c r="B12" s="545" t="s">
        <v>122</v>
      </c>
      <c r="C12" s="545"/>
      <c r="D12" s="545"/>
      <c r="E12" s="545"/>
      <c r="F12" s="545"/>
      <c r="G12" s="545"/>
      <c r="H12" s="545"/>
      <c r="I12" s="545"/>
      <c r="J12" s="545"/>
      <c r="K12" s="30"/>
    </row>
    <row r="13" spans="1:11" ht="15">
      <c r="A13" s="29"/>
      <c r="B13" s="31"/>
      <c r="K13" s="30"/>
    </row>
    <row r="14" spans="1:11" ht="15.75" customHeight="1">
      <c r="A14" s="29" t="s">
        <v>10</v>
      </c>
      <c r="B14" s="545" t="s">
        <v>218</v>
      </c>
      <c r="C14" s="545"/>
      <c r="D14" s="545"/>
      <c r="E14" s="545"/>
      <c r="F14" s="545"/>
      <c r="G14" s="545"/>
      <c r="H14" s="545"/>
      <c r="I14" s="545"/>
      <c r="J14" s="545"/>
      <c r="K14" s="30"/>
    </row>
    <row r="15" spans="1:11" ht="15">
      <c r="A15" s="28"/>
      <c r="K15" s="30"/>
    </row>
    <row r="16" spans="1:11" ht="15">
      <c r="A16" s="546" t="s">
        <v>11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  <row r="17" spans="1:11" ht="12.75" customHeight="1">
      <c r="A17" s="544" t="s">
        <v>12</v>
      </c>
      <c r="B17" s="544" t="s">
        <v>13</v>
      </c>
      <c r="C17" s="32" t="s">
        <v>14</v>
      </c>
      <c r="D17" s="544" t="s">
        <v>16</v>
      </c>
      <c r="E17" s="544"/>
      <c r="F17" s="544"/>
      <c r="G17" s="544"/>
      <c r="H17" s="544"/>
      <c r="I17" s="544"/>
      <c r="J17" s="544"/>
      <c r="K17" s="544"/>
    </row>
    <row r="18" spans="1:11" ht="26.25" customHeight="1">
      <c r="A18" s="544"/>
      <c r="B18" s="544"/>
      <c r="C18" s="32" t="s">
        <v>15</v>
      </c>
      <c r="D18" s="544" t="s">
        <v>17</v>
      </c>
      <c r="E18" s="544"/>
      <c r="F18" s="544"/>
      <c r="G18" s="544" t="s">
        <v>18</v>
      </c>
      <c r="H18" s="544" t="s">
        <v>19</v>
      </c>
      <c r="I18" s="544" t="s">
        <v>20</v>
      </c>
      <c r="J18" s="544" t="s">
        <v>21</v>
      </c>
      <c r="K18" s="544"/>
    </row>
    <row r="19" spans="1:11" ht="92.25">
      <c r="A19" s="544"/>
      <c r="B19" s="544"/>
      <c r="C19" s="33"/>
      <c r="D19" s="32" t="s">
        <v>22</v>
      </c>
      <c r="E19" s="32" t="s">
        <v>23</v>
      </c>
      <c r="F19" s="32" t="s">
        <v>260</v>
      </c>
      <c r="G19" s="544"/>
      <c r="H19" s="544"/>
      <c r="I19" s="544"/>
      <c r="J19" s="32" t="s">
        <v>261</v>
      </c>
      <c r="K19" s="32" t="s">
        <v>26</v>
      </c>
    </row>
    <row r="20" spans="1:11" ht="14.2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</row>
    <row r="21" spans="1:11" ht="12.75" customHeight="1">
      <c r="A21" s="532" t="s">
        <v>262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</row>
    <row r="22" spans="1:11" ht="15.75" customHeight="1">
      <c r="A22" s="532" t="s">
        <v>28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</row>
    <row r="23" spans="1:13" ht="53.25" thickBot="1">
      <c r="A23" s="273" t="s">
        <v>29</v>
      </c>
      <c r="B23" s="274">
        <v>101</v>
      </c>
      <c r="C23" s="275">
        <f>SUM(D23:K23)</f>
        <v>2148</v>
      </c>
      <c r="D23" s="357">
        <f>'[1]ЦФХО'!D23</f>
        <v>5</v>
      </c>
      <c r="E23" s="357"/>
      <c r="F23" s="357"/>
      <c r="G23" s="357">
        <f>'[1]АДМ.'!G23+'[1]ОС'!G23+'[1]ФО'!G23+'[1]СД'!G23+'[1]РУНО'!G23+'[1]ЦФХО'!G23+'[1]КСО'!G23+'[1]Бат.сп'!G23</f>
        <v>62</v>
      </c>
      <c r="H23" s="357">
        <f>'[1]АДМ.'!H23+'[1]ОС'!H23+'[1]ФО'!H23+'[1]СД'!H23+'[1]РУНО'!H23+'[1]ЦФХО'!H23+'[1]КСО'!H23+'[1]Бат.сп'!H23</f>
        <v>16</v>
      </c>
      <c r="I23" s="357"/>
      <c r="J23" s="357">
        <f>'[1]АДМ.'!J23+'[1]ОС'!J23+'[1]ФО'!J23+'[1]СД'!J23+'[1]РУНО'!J23+'[1]ЦФХО'!J23+'[1]КСО'!J23+'[1]Бат.сп'!J23</f>
        <v>225</v>
      </c>
      <c r="K23" s="357">
        <f>'[1]АДМ.'!K23+'[1]ОС'!K23+'[1]ФО'!K23+'[1]СД'!K23+'[1]РУНО'!K23+'[1]ЦФХО'!K23+'[1]КСО'!K23+'[1]Бат.сп'!K23</f>
        <v>1840</v>
      </c>
      <c r="L23" s="26">
        <f>SUM(D23:I23)</f>
        <v>83</v>
      </c>
      <c r="M23" s="26">
        <f>C56/L23</f>
        <v>2.5542168674698793</v>
      </c>
    </row>
    <row r="24" spans="1:11" ht="39.75" thickBot="1">
      <c r="A24" s="268" t="s">
        <v>263</v>
      </c>
      <c r="B24" s="267">
        <v>102</v>
      </c>
      <c r="C24" s="357">
        <f aca="true" t="shared" si="0" ref="C24:C47">SUM(D24:K24)</f>
        <v>0</v>
      </c>
      <c r="D24" s="357"/>
      <c r="E24" s="366"/>
      <c r="F24" s="366"/>
      <c r="G24" s="366"/>
      <c r="H24" s="366"/>
      <c r="I24" s="366"/>
      <c r="J24" s="366"/>
      <c r="K24" s="366"/>
    </row>
    <row r="25" spans="1:11" ht="39.75" thickBot="1">
      <c r="A25" s="268" t="s">
        <v>264</v>
      </c>
      <c r="B25" s="267">
        <v>103</v>
      </c>
      <c r="C25" s="357">
        <f t="shared" si="0"/>
        <v>39</v>
      </c>
      <c r="D25" s="357">
        <f>'[1]ЦФХО'!D25</f>
        <v>5</v>
      </c>
      <c r="E25" s="357"/>
      <c r="F25" s="357"/>
      <c r="G25" s="357">
        <f>'[1]АДМ.'!G25+'[1]ОС'!G25+'[1]ФО'!G25+'[1]СД'!G25+'[1]РУНО'!G25+'[1]ЦФХО'!G25+'[1]КСО'!G25+'[1]Бат.сп'!G25</f>
        <v>27</v>
      </c>
      <c r="H25" s="357">
        <f>'[1]АДМ.'!H25+'[1]ОС'!H25+'[1]ФО'!H25+'[1]СД'!H25+'[1]РУНО'!H25+'[1]ЦФХО'!H25+'[1]КСО'!H25+'[1]Бат.сп'!H25</f>
        <v>7</v>
      </c>
      <c r="I25" s="357"/>
      <c r="J25" s="366"/>
      <c r="K25" s="366"/>
    </row>
    <row r="26" spans="1:11" ht="53.25" thickBot="1">
      <c r="A26" s="271" t="s">
        <v>410</v>
      </c>
      <c r="B26" s="272" t="s">
        <v>383</v>
      </c>
      <c r="C26" s="357">
        <f t="shared" si="0"/>
        <v>28</v>
      </c>
      <c r="D26" s="354">
        <f>'[1]ЦФХО'!D26</f>
        <v>4</v>
      </c>
      <c r="E26" s="354"/>
      <c r="F26" s="354"/>
      <c r="G26" s="354">
        <f>'[1]АДМ.'!G26+'[1]ОС'!G26+'[1]ФО'!G26+'[1]СД'!G26+'[1]РУНО'!G26+'[1]ЦФХО'!G26+'[1]КСО'!G26+'[1]Бат.сп'!G26</f>
        <v>19</v>
      </c>
      <c r="H26" s="354">
        <f>'[1]АДМ.'!H26+'[1]ОС'!H26+'[1]ФО'!H26+'[1]СД'!H26+'[1]РУНО'!H26+'[1]ЦФХО'!H26+'[1]КСО'!H26+'[1]Бат.сп'!H26</f>
        <v>5</v>
      </c>
      <c r="I26" s="354"/>
      <c r="J26" s="354"/>
      <c r="K26" s="354"/>
    </row>
    <row r="27" spans="1:11" ht="53.25" thickBot="1">
      <c r="A27" s="271" t="s">
        <v>411</v>
      </c>
      <c r="B27" s="272" t="s">
        <v>385</v>
      </c>
      <c r="C27" s="357">
        <f t="shared" si="0"/>
        <v>4</v>
      </c>
      <c r="D27" s="354">
        <f>'[1]ЦФХО'!D27</f>
        <v>0</v>
      </c>
      <c r="E27" s="354"/>
      <c r="F27" s="354"/>
      <c r="G27" s="354">
        <f>'[1]АДМ.'!G27+'[1]ОС'!G27+'[1]ФО'!G27+'[1]СД'!G27+'[1]РУНО'!G27+'[1]ЦФХО'!G27+'[1]КСО'!G27+'[1]Бат.сп'!G27</f>
        <v>3</v>
      </c>
      <c r="H27" s="354">
        <f>'[1]АДМ.'!H27+'[1]ОС'!H27+'[1]ФО'!H27+'[1]СД'!H27+'[1]РУНО'!H27+'[1]ЦФХО'!H27+'[1]КСО'!H27+'[1]Бат.сп'!H27</f>
        <v>1</v>
      </c>
      <c r="I27" s="354"/>
      <c r="J27" s="354"/>
      <c r="K27" s="354"/>
    </row>
    <row r="28" spans="1:11" ht="53.25" thickBot="1">
      <c r="A28" s="268" t="s">
        <v>265</v>
      </c>
      <c r="B28" s="267">
        <v>104</v>
      </c>
      <c r="C28" s="357">
        <f t="shared" si="0"/>
        <v>5</v>
      </c>
      <c r="D28" s="357">
        <f>'[1]ЦФХО'!D28</f>
        <v>1</v>
      </c>
      <c r="E28" s="357"/>
      <c r="F28" s="357"/>
      <c r="G28" s="357">
        <f>'[1]АДМ.'!G28+'[1]ОС'!G28+'[1]ФО'!G28+'[1]СД'!G28+'[1]РУНО'!G28+'[1]ЦФХО'!G28+'[1]КСО'!G28+'[1]Бат.сп'!G28</f>
        <v>3</v>
      </c>
      <c r="H28" s="357">
        <f>'[1]АДМ.'!H28+'[1]ОС'!H28+'[1]ФО'!H28+'[1]СД'!H28+'[1]РУНО'!H28+'[1]ЦФХО'!H28+'[1]КСО'!H28+'[1]Бат.сп'!H28</f>
        <v>1</v>
      </c>
      <c r="I28" s="357"/>
      <c r="J28" s="366"/>
      <c r="K28" s="366"/>
    </row>
    <row r="29" spans="1:11" ht="66" thickBot="1">
      <c r="A29" s="271" t="s">
        <v>412</v>
      </c>
      <c r="B29" s="272" t="s">
        <v>387</v>
      </c>
      <c r="C29" s="357">
        <f t="shared" si="0"/>
        <v>4</v>
      </c>
      <c r="D29" s="354">
        <f>'[1]ЦФХО'!D29</f>
        <v>1</v>
      </c>
      <c r="E29" s="354"/>
      <c r="F29" s="354"/>
      <c r="G29" s="354">
        <f>'[1]АДМ.'!G29+'[1]ОС'!G29+'[1]ФО'!G29+'[1]СД'!G29+'[1]РУНО'!G29+'[1]ЦФХО'!G29+'[1]КСО'!G29+'[1]Бат.сп'!G29</f>
        <v>2</v>
      </c>
      <c r="H29" s="354">
        <f>'[1]АДМ.'!H29+'[1]ОС'!H29+'[1]ФО'!H29+'[1]СД'!H29+'[1]РУНО'!H29+'[1]ЦФХО'!H29+'[1]КСО'!H29+'[1]Бат.сп'!H29</f>
        <v>1</v>
      </c>
      <c r="I29" s="354"/>
      <c r="J29" s="354"/>
      <c r="K29" s="354"/>
    </row>
    <row r="30" spans="1:11" ht="79.5" thickBot="1">
      <c r="A30" s="273" t="s">
        <v>413</v>
      </c>
      <c r="B30" s="274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thickBot="1">
      <c r="A31" s="268" t="s">
        <v>34</v>
      </c>
      <c r="B31" s="267">
        <v>106</v>
      </c>
      <c r="C31" s="357">
        <f t="shared" si="0"/>
        <v>0</v>
      </c>
      <c r="D31" s="357"/>
      <c r="E31" s="357"/>
      <c r="F31" s="357"/>
      <c r="G31" s="357"/>
      <c r="H31" s="357"/>
      <c r="I31" s="357"/>
      <c r="J31" s="366"/>
      <c r="K31" s="366"/>
    </row>
    <row r="32" spans="1:11" ht="27" thickBot="1">
      <c r="A32" s="268" t="s">
        <v>267</v>
      </c>
      <c r="B32" s="267">
        <v>107</v>
      </c>
      <c r="C32" s="357">
        <f t="shared" si="0"/>
        <v>0</v>
      </c>
      <c r="D32" s="357"/>
      <c r="E32" s="357"/>
      <c r="F32" s="357"/>
      <c r="G32" s="357"/>
      <c r="H32" s="366"/>
      <c r="I32" s="366"/>
      <c r="J32" s="366"/>
      <c r="K32" s="366"/>
    </row>
    <row r="33" spans="1:11" ht="27" thickBot="1">
      <c r="A33" s="268" t="s">
        <v>268</v>
      </c>
      <c r="B33" s="267">
        <v>108</v>
      </c>
      <c r="C33" s="357">
        <f t="shared" si="0"/>
        <v>0</v>
      </c>
      <c r="D33" s="357"/>
      <c r="E33" s="357"/>
      <c r="F33" s="357"/>
      <c r="G33" s="357"/>
      <c r="H33" s="366"/>
      <c r="I33" s="366"/>
      <c r="J33" s="366"/>
      <c r="K33" s="366"/>
    </row>
    <row r="34" spans="1:11" ht="39.75" thickBot="1">
      <c r="A34" s="268" t="s">
        <v>269</v>
      </c>
      <c r="B34" s="267">
        <v>109</v>
      </c>
      <c r="C34" s="357">
        <f t="shared" si="0"/>
        <v>0</v>
      </c>
      <c r="D34" s="357"/>
      <c r="E34" s="357"/>
      <c r="F34" s="357"/>
      <c r="G34" s="357"/>
      <c r="H34" s="366"/>
      <c r="I34" s="366"/>
      <c r="J34" s="366"/>
      <c r="K34" s="366"/>
    </row>
    <row r="35" spans="1:11" ht="53.25" thickBot="1">
      <c r="A35" s="276" t="s">
        <v>388</v>
      </c>
      <c r="B35" s="272" t="s">
        <v>389</v>
      </c>
      <c r="C35" s="357">
        <f t="shared" si="0"/>
        <v>960</v>
      </c>
      <c r="D35" s="354">
        <f>'[1]ЦФХО'!D35</f>
        <v>5</v>
      </c>
      <c r="E35" s="354"/>
      <c r="F35" s="354"/>
      <c r="G35" s="402">
        <v>62</v>
      </c>
      <c r="H35" s="402">
        <v>16</v>
      </c>
      <c r="I35" s="354"/>
      <c r="J35" s="354">
        <f>'[1]АДМ.'!J35+'[1]ОС'!J35+'[1]ФО'!J35+'[1]СД'!J35+'[1]РУНО'!J35+'[1]ЦФХО'!J35+'[1]КСО'!J35+'[1]Бат.сп'!J35</f>
        <v>105</v>
      </c>
      <c r="K35" s="354">
        <f>'[1]АДМ.'!K35+'[1]ОС'!K35+'[1]ФО'!K35+'[1]СД'!K35+'[1]РУНО'!K35+'[1]ЦФХО'!K35+'[1]КСО'!K35+'[1]Бат.сп'!K35</f>
        <v>772</v>
      </c>
    </row>
    <row r="36" spans="1:11" ht="53.25" thickBot="1">
      <c r="A36" s="276" t="s">
        <v>390</v>
      </c>
      <c r="B36" s="272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68" t="s">
        <v>270</v>
      </c>
      <c r="B37" s="267">
        <v>110</v>
      </c>
      <c r="C37" s="357">
        <f t="shared" si="0"/>
        <v>2143</v>
      </c>
      <c r="D37" s="357">
        <f>'[1]ЦФХО'!D37</f>
        <v>4</v>
      </c>
      <c r="E37" s="357"/>
      <c r="F37" s="357"/>
      <c r="G37" s="357">
        <f>'[1]АДМ.'!G37+'[1]ОС'!G37+'[1]ФО'!G37+'[1]СД'!G37+'[1]РУНО'!G37+'[1]ЦФХО'!G37+'[1]КСО'!G37+'[1]Бат.сп'!G37</f>
        <v>59</v>
      </c>
      <c r="H37" s="357">
        <f>'[1]АДМ.'!H37+'[1]ОС'!H37+'[1]ФО'!H37+'[1]СД'!H37+'[1]РУНО'!H37+'[1]ЦФХО'!H37+'[1]КСО'!H37+'[1]Бат.сп'!H37</f>
        <v>15</v>
      </c>
      <c r="I37" s="357"/>
      <c r="J37" s="357">
        <f>'[1]АДМ.'!J37+'[1]ОС'!J37+'[1]ФО'!J37+'[1]СД'!J37+'[1]РУНО'!J37+'[1]ЦФХО'!J37+'[1]КСО'!J37+'[1]Бат.сп'!J37</f>
        <v>225</v>
      </c>
      <c r="K37" s="357">
        <f>'[1]АДМ.'!K37+'[1]ОС'!K37+'[1]ФО'!K37+'[1]СД'!K37+'[1]РУНО'!K37+'[1]ЦФХО'!K37+'[1]КСО'!K37+'[1]Бат.сп'!K37</f>
        <v>1840</v>
      </c>
    </row>
    <row r="38" spans="1:11" ht="53.25" thickBot="1">
      <c r="A38" s="268" t="s">
        <v>271</v>
      </c>
      <c r="B38" s="267">
        <v>111</v>
      </c>
      <c r="C38" s="357">
        <f t="shared" si="0"/>
        <v>34</v>
      </c>
      <c r="D38" s="357">
        <f>'[1]ЦФХО'!D38</f>
        <v>4</v>
      </c>
      <c r="E38" s="357"/>
      <c r="F38" s="357"/>
      <c r="G38" s="357">
        <f>'[1]АДМ.'!G38+'[1]ОС'!G38+'[1]ФО'!G38+'[1]СД'!G38+'[1]РУНО'!G38+'[1]ЦФХО'!G38+'[1]КСО'!G38+'[1]Бат.сп'!G38</f>
        <v>24</v>
      </c>
      <c r="H38" s="357">
        <f>'[1]АДМ.'!H38+'[1]ОС'!H38+'[1]ФО'!H38+'[1]СД'!H38+'[1]РУНО'!H38+'[1]ЦФХО'!H38+'[1]КСО'!H38+'[1]Бат.сп'!H38</f>
        <v>6</v>
      </c>
      <c r="I38" s="357"/>
      <c r="J38" s="366"/>
      <c r="K38" s="366"/>
    </row>
    <row r="39" spans="1:11" ht="66" thickBot="1">
      <c r="A39" s="271" t="s">
        <v>414</v>
      </c>
      <c r="B39" s="272" t="s">
        <v>393</v>
      </c>
      <c r="C39" s="357">
        <f t="shared" si="0"/>
        <v>28</v>
      </c>
      <c r="D39" s="354">
        <f>'[1]ЦФХО'!D39</f>
        <v>4</v>
      </c>
      <c r="E39" s="354"/>
      <c r="F39" s="354"/>
      <c r="G39" s="354">
        <f>'[1]АДМ.'!G39+'[1]ОС'!G39+'[1]ФО'!G39+'[1]СД'!G39+'[1]РУНО'!G39+'[1]ЦФХО'!G39+'[1]КСО'!G39+'[1]Бат.сп'!G39</f>
        <v>19</v>
      </c>
      <c r="H39" s="354">
        <f>'[1]АДМ.'!H39+'[1]ОС'!H39+'[1]ФО'!H39+'[1]СД'!H39+'[1]РУНО'!H39+'[1]ЦФХО'!H39+'[1]КСО'!H39+'[1]Бат.сп'!H39</f>
        <v>5</v>
      </c>
      <c r="I39" s="354"/>
      <c r="J39" s="354"/>
      <c r="K39" s="354"/>
    </row>
    <row r="40" spans="1:11" ht="66" thickBot="1">
      <c r="A40" s="271" t="s">
        <v>415</v>
      </c>
      <c r="B40" s="272" t="s">
        <v>395</v>
      </c>
      <c r="C40" s="357">
        <f t="shared" si="0"/>
        <v>4</v>
      </c>
      <c r="D40" s="354"/>
      <c r="E40" s="354"/>
      <c r="F40" s="354"/>
      <c r="G40" s="354">
        <f>'[1]АДМ.'!G40+'[1]ОС'!G40+'[1]ФО'!G40+'[1]СД'!G40+'[1]РУНО'!G40+'[1]ЦФХО'!G40+'[1]КСО'!G40+'[1]Бат.сп'!G40</f>
        <v>3</v>
      </c>
      <c r="H40" s="354">
        <f>'[1]АДМ.'!H40+'[1]ОС'!H40+'[1]ФО'!H40+'[1]СД'!H40+'[1]РУНО'!H40+'[1]ЦФХО'!H40+'[1]КСО'!H40+'[1]Бат.сп'!H40</f>
        <v>1</v>
      </c>
      <c r="I40" s="354"/>
      <c r="J40" s="354"/>
      <c r="K40" s="354"/>
    </row>
    <row r="41" spans="1:11" ht="39.75" thickBot="1">
      <c r="A41" s="268" t="s">
        <v>272</v>
      </c>
      <c r="B41" s="267">
        <v>112</v>
      </c>
      <c r="C41" s="357">
        <f t="shared" si="0"/>
        <v>0</v>
      </c>
      <c r="D41" s="357"/>
      <c r="E41" s="357"/>
      <c r="F41" s="357"/>
      <c r="G41" s="357"/>
      <c r="H41" s="366"/>
      <c r="I41" s="366"/>
      <c r="J41" s="366"/>
      <c r="K41" s="366"/>
    </row>
    <row r="42" spans="1:11" ht="39.75" thickBot="1">
      <c r="A42" s="268" t="s">
        <v>273</v>
      </c>
      <c r="B42" s="267">
        <v>113</v>
      </c>
      <c r="C42" s="357">
        <f t="shared" si="0"/>
        <v>0</v>
      </c>
      <c r="D42" s="357"/>
      <c r="E42" s="357"/>
      <c r="F42" s="357"/>
      <c r="G42" s="357"/>
      <c r="H42" s="366"/>
      <c r="I42" s="366"/>
      <c r="J42" s="366"/>
      <c r="K42" s="366"/>
    </row>
    <row r="43" spans="1:11" ht="39.75" thickBot="1">
      <c r="A43" s="268" t="s">
        <v>274</v>
      </c>
      <c r="B43" s="267">
        <v>114</v>
      </c>
      <c r="C43" s="357">
        <f t="shared" si="0"/>
        <v>2143</v>
      </c>
      <c r="D43" s="357">
        <f>'[1]ЦФХО'!D43</f>
        <v>4</v>
      </c>
      <c r="E43" s="357"/>
      <c r="F43" s="357"/>
      <c r="G43" s="357">
        <f>'[1]АДМ.'!G43+'[1]ОС'!G43+'[1]ФО'!G43+'[1]СД'!G43+'[1]РУНО'!G43+'[1]ЦФХО'!G43+'[1]КСО'!G43+'[1]Бат.сп'!G43</f>
        <v>59</v>
      </c>
      <c r="H43" s="357">
        <f>'[1]АДМ.'!H43+'[1]ОС'!H43+'[1]ФО'!H43+'[1]СД'!H43+'[1]РУНО'!H43+'[1]ЦФХО'!H43+'[1]КСО'!H43+'[1]Бат.сп'!H43</f>
        <v>15</v>
      </c>
      <c r="I43" s="357"/>
      <c r="J43" s="357">
        <f>'[1]АДМ.'!J43+'[1]ОС'!J43+'[1]ФО'!J43+'[1]СД'!J43+'[1]РУНО'!J43+'[1]ЦФХО'!J43+'[1]КСО'!J43+'[1]Бат.сп'!J43</f>
        <v>225</v>
      </c>
      <c r="K43" s="357">
        <f>'[1]АДМ.'!K43+'[1]ОС'!K43+'[1]ФО'!K43+'[1]СД'!K43+'[1]РУНО'!K43+'[1]ЦФХО'!K43+'[1]КСО'!K43+'[1]Бат.сп'!K43</f>
        <v>1840</v>
      </c>
    </row>
    <row r="44" spans="1:11" ht="14.25">
      <c r="A44" s="269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270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68" t="s">
        <v>45</v>
      </c>
      <c r="B46" s="267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68" t="s">
        <v>46</v>
      </c>
      <c r="B47" s="267">
        <v>121</v>
      </c>
      <c r="C47" s="357">
        <f t="shared" si="0"/>
        <v>1</v>
      </c>
      <c r="D47" s="366"/>
      <c r="E47" s="366"/>
      <c r="F47" s="366"/>
      <c r="G47" s="366"/>
      <c r="H47" s="366"/>
      <c r="I47" s="366"/>
      <c r="J47" s="366">
        <f>'[1]АДМ.'!J47+'[1]ОС'!J47+'[1]ФО'!J47+'[1]СД'!J47+'[1]РУНО'!J47+'[1]ЦФХО'!J47+'[1]КСО'!J47+'[1]Бат.сп'!J47</f>
        <v>1</v>
      </c>
      <c r="K47" s="366"/>
    </row>
    <row r="48" spans="1:11" ht="15" thickBot="1">
      <c r="A48" s="268" t="s">
        <v>47</v>
      </c>
      <c r="B48" s="267">
        <v>122</v>
      </c>
      <c r="C48" s="357"/>
      <c r="D48" s="366"/>
      <c r="E48" s="366"/>
      <c r="F48" s="366"/>
      <c r="G48" s="366"/>
      <c r="H48" s="366"/>
      <c r="I48" s="366"/>
      <c r="J48" s="366"/>
      <c r="K48" s="366"/>
    </row>
    <row r="49" spans="1:11" ht="14.25">
      <c r="A49" s="269" t="s">
        <v>48</v>
      </c>
      <c r="B49" s="529">
        <v>123</v>
      </c>
      <c r="C49" s="533"/>
      <c r="D49" s="507"/>
      <c r="E49" s="498"/>
      <c r="F49" s="498"/>
      <c r="G49" s="498"/>
      <c r="H49" s="498"/>
      <c r="I49" s="498"/>
      <c r="J49" s="498"/>
      <c r="K49" s="498"/>
    </row>
    <row r="50" spans="1:11" ht="15" thickBot="1">
      <c r="A50" s="270" t="s">
        <v>49</v>
      </c>
      <c r="B50" s="530"/>
      <c r="C50" s="534"/>
      <c r="D50" s="513"/>
      <c r="E50" s="499"/>
      <c r="F50" s="499"/>
      <c r="G50" s="499"/>
      <c r="H50" s="499"/>
      <c r="I50" s="499"/>
      <c r="J50" s="499"/>
      <c r="K50" s="499"/>
    </row>
    <row r="51" spans="1:11" ht="27" thickBot="1">
      <c r="A51" s="270" t="s">
        <v>50</v>
      </c>
      <c r="B51" s="267">
        <v>124</v>
      </c>
      <c r="C51" s="357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270" t="s">
        <v>51</v>
      </c>
      <c r="B52" s="267">
        <v>125</v>
      </c>
      <c r="C52" s="357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68" t="s">
        <v>52</v>
      </c>
      <c r="B53" s="267">
        <v>126</v>
      </c>
      <c r="C53" s="357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68" t="s">
        <v>276</v>
      </c>
      <c r="B54" s="267">
        <v>127</v>
      </c>
      <c r="C54" s="357"/>
      <c r="D54" s="366"/>
      <c r="E54" s="366"/>
      <c r="F54" s="366"/>
      <c r="G54" s="366"/>
      <c r="H54" s="366"/>
      <c r="I54" s="366"/>
      <c r="J54" s="366"/>
      <c r="K54" s="366"/>
    </row>
    <row r="55" spans="1:11" ht="15.75" customHeight="1">
      <c r="A55" s="531" t="s">
        <v>277</v>
      </c>
      <c r="B55" s="531"/>
      <c r="C55" s="531"/>
      <c r="D55" s="531"/>
      <c r="E55" s="531"/>
      <c r="F55" s="531"/>
      <c r="G55" s="531"/>
      <c r="H55" s="531"/>
      <c r="I55" s="531"/>
      <c r="J55" s="531"/>
      <c r="K55" s="531"/>
    </row>
    <row r="56" spans="1:11" ht="15" thickBot="1">
      <c r="A56" s="278" t="s">
        <v>278</v>
      </c>
      <c r="B56" s="277">
        <v>201</v>
      </c>
      <c r="C56" s="357">
        <f aca="true" t="shared" si="1" ref="C56:C71">SUM(D56:K56)</f>
        <v>212</v>
      </c>
      <c r="D56" s="281">
        <f>'[1]ЦФХО'!D56</f>
        <v>4</v>
      </c>
      <c r="E56" s="281"/>
      <c r="F56" s="281"/>
      <c r="G56" s="281">
        <f>'[1]АДМ.'!G56+'[1]ОС'!G56+'[1]ФО'!G56+'[1]СД'!G56+'[1]РУНО'!G56+'[1]ЦФХО'!G56+'[1]КСО'!G56+'[1]Бат.сп'!G56</f>
        <v>182</v>
      </c>
      <c r="H56" s="281">
        <f>'[1]АДМ.'!H56+'[1]ОС'!H56+'[1]ФО'!H56+'[1]СД'!H56+'[1]РУНО'!H56+'[1]ЦФХО'!H56+'[1]КСО'!H56+'[1]Бат.сп'!H56</f>
        <v>26</v>
      </c>
      <c r="I56" s="281"/>
      <c r="J56" s="366"/>
      <c r="K56" s="366"/>
    </row>
    <row r="57" spans="1:11" ht="53.25" thickBot="1">
      <c r="A57" s="280" t="s">
        <v>279</v>
      </c>
      <c r="B57" s="277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280" t="s">
        <v>280</v>
      </c>
      <c r="B58" s="277">
        <v>203</v>
      </c>
      <c r="C58" s="357">
        <f t="shared" si="1"/>
        <v>47</v>
      </c>
      <c r="D58" s="281">
        <f>'[1]ЦФХО'!D58</f>
        <v>4</v>
      </c>
      <c r="E58" s="281"/>
      <c r="F58" s="281"/>
      <c r="G58" s="281">
        <f>'[1]АДМ.'!G58+'[1]ОС'!G58+'[1]ФО'!G58+'[1]СД'!G58+'[1]РУНО'!G58+'[1]ЦФХО'!G58+'[1]КСО'!G58+'[1]Бат.сп'!G58</f>
        <v>36</v>
      </c>
      <c r="H58" s="281">
        <f>'[1]АДМ.'!H58+'[1]ОС'!H58+'[1]ФО'!H58+'[1]СД'!H58+'[1]РУНО'!H58+'[1]ЦФХО'!H58+'[1]КСО'!H58+'[1]Бат.сп'!H58</f>
        <v>7</v>
      </c>
      <c r="I58" s="281"/>
      <c r="J58" s="366"/>
      <c r="K58" s="366"/>
    </row>
    <row r="59" spans="1:11" ht="27" thickBot="1">
      <c r="A59" s="280" t="s">
        <v>281</v>
      </c>
      <c r="B59" s="277">
        <v>204</v>
      </c>
      <c r="C59" s="357">
        <f t="shared" si="1"/>
        <v>0</v>
      </c>
      <c r="D59" s="281"/>
      <c r="E59" s="281"/>
      <c r="F59" s="281"/>
      <c r="G59" s="281"/>
      <c r="H59" s="366"/>
      <c r="I59" s="366"/>
      <c r="J59" s="366"/>
      <c r="K59" s="366"/>
    </row>
    <row r="60" spans="1:11" ht="39.75" thickBot="1">
      <c r="A60" s="280" t="s">
        <v>282</v>
      </c>
      <c r="B60" s="277">
        <v>205</v>
      </c>
      <c r="C60" s="357">
        <f t="shared" si="1"/>
        <v>0</v>
      </c>
      <c r="D60" s="281"/>
      <c r="E60" s="281"/>
      <c r="F60" s="281"/>
      <c r="G60" s="281"/>
      <c r="H60" s="366"/>
      <c r="I60" s="366"/>
      <c r="J60" s="366"/>
      <c r="K60" s="366"/>
    </row>
    <row r="61" spans="1:11" ht="27" thickBot="1">
      <c r="A61" s="280" t="s">
        <v>283</v>
      </c>
      <c r="B61" s="277">
        <v>206</v>
      </c>
      <c r="C61" s="357">
        <f t="shared" si="1"/>
        <v>212</v>
      </c>
      <c r="D61" s="282">
        <f>'[1]ЦФХО'!D61</f>
        <v>4</v>
      </c>
      <c r="E61" s="282"/>
      <c r="F61" s="282"/>
      <c r="G61" s="282">
        <f>'[1]АДМ.'!G61+'[1]ОС'!G61+'[1]ФО'!G61+'[1]СД'!G61+'[1]РУНО'!G61+'[1]ЦФХО'!G61+'[1]КСО'!G61+'[1]Бат.сп'!G61</f>
        <v>182</v>
      </c>
      <c r="H61" s="282">
        <f>'[1]АДМ.'!H61+'[1]ОС'!H61+'[1]ФО'!H61+'[1]СД'!H61+'[1]РУНО'!H61+'[1]ЦФХО'!H61+'[1]КСО'!H61+'[1]Бат.сп'!H61</f>
        <v>26</v>
      </c>
      <c r="I61" s="282"/>
      <c r="J61" s="366"/>
      <c r="K61" s="366"/>
    </row>
    <row r="62" spans="1:11" ht="12.75" customHeight="1">
      <c r="A62" s="279" t="s">
        <v>284</v>
      </c>
      <c r="B62" s="529">
        <v>207</v>
      </c>
      <c r="C62" s="533"/>
      <c r="D62" s="507"/>
      <c r="E62" s="498"/>
      <c r="F62" s="498"/>
      <c r="G62" s="498"/>
      <c r="H62" s="498"/>
      <c r="I62" s="498"/>
      <c r="J62" s="498"/>
      <c r="K62" s="498"/>
    </row>
    <row r="63" spans="1:11" ht="15" thickBot="1">
      <c r="A63" s="280" t="s">
        <v>62</v>
      </c>
      <c r="B63" s="530"/>
      <c r="C63" s="534"/>
      <c r="D63" s="513"/>
      <c r="E63" s="499"/>
      <c r="F63" s="499"/>
      <c r="G63" s="499"/>
      <c r="H63" s="499"/>
      <c r="I63" s="499"/>
      <c r="J63" s="499"/>
      <c r="K63" s="499"/>
    </row>
    <row r="64" spans="1:11" ht="15" thickBot="1">
      <c r="A64" s="278" t="s">
        <v>63</v>
      </c>
      <c r="B64" s="277">
        <v>208</v>
      </c>
      <c r="C64" s="396"/>
      <c r="D64" s="281"/>
      <c r="E64" s="281"/>
      <c r="F64" s="281"/>
      <c r="G64" s="281"/>
      <c r="H64" s="281"/>
      <c r="I64" s="281"/>
      <c r="J64" s="366"/>
      <c r="K64" s="366"/>
    </row>
    <row r="65" spans="1:11" ht="39.75" thickBot="1">
      <c r="A65" s="278" t="s">
        <v>64</v>
      </c>
      <c r="B65" s="277">
        <v>209</v>
      </c>
      <c r="C65" s="357">
        <f t="shared" si="1"/>
        <v>13</v>
      </c>
      <c r="D65" s="282"/>
      <c r="E65" s="282"/>
      <c r="F65" s="282"/>
      <c r="G65" s="282">
        <f>'[1]АДМ.'!G65+'[1]ОС'!G65+'[1]ФО'!G65+'[1]СД'!G65+'[1]РУНО'!G65+'[1]ЦФХО'!G65+'[1]КСО'!G65+'[1]Бат.сп'!G65</f>
        <v>12</v>
      </c>
      <c r="H65" s="282">
        <f>'[1]АДМ.'!H65+'[1]ОС'!H65+'[1]ФО'!H65+'[1]СД'!H65+'[1]РУНО'!H65+'[1]ЦФХО'!H65+'[1]КСО'!H65+'[1]Бат.сп'!H65</f>
        <v>1</v>
      </c>
      <c r="I65" s="282"/>
      <c r="J65" s="366"/>
      <c r="K65" s="366"/>
    </row>
    <row r="66" spans="1:11" ht="12.75" customHeight="1">
      <c r="A66" s="279" t="s">
        <v>65</v>
      </c>
      <c r="B66" s="529" t="s">
        <v>67</v>
      </c>
      <c r="C66" s="533">
        <v>1</v>
      </c>
      <c r="D66" s="507"/>
      <c r="E66" s="507"/>
      <c r="F66" s="507"/>
      <c r="G66" s="507">
        <f>'[1]АДМ.'!G66+'[1]ОС'!G66+'[1]ФО'!G66+'[1]СД'!G66+'[1]РУНО'!G66+'[1]ЦФХО'!G66+'[1]КСО'!G66+'[1]Бат.сп'!G66</f>
        <v>1</v>
      </c>
      <c r="H66" s="507"/>
      <c r="I66" s="507"/>
      <c r="J66" s="498"/>
      <c r="K66" s="498"/>
    </row>
    <row r="67" spans="1:11" ht="27" thickBot="1">
      <c r="A67" s="280" t="s">
        <v>66</v>
      </c>
      <c r="B67" s="530"/>
      <c r="C67" s="534"/>
      <c r="D67" s="513"/>
      <c r="E67" s="513"/>
      <c r="F67" s="513"/>
      <c r="G67" s="513">
        <f>'[1]АДМ.'!G66+'[1]ОС'!G66+'[1]ФО'!G66+'[1]СД'!G67+'[1]РУНО'!G66+'[1]ЦФХО'!G66+'[1]КСО'!G66+'[1]Бат.сп'!G66</f>
        <v>1</v>
      </c>
      <c r="H67" s="513"/>
      <c r="I67" s="513"/>
      <c r="J67" s="499"/>
      <c r="K67" s="499"/>
    </row>
    <row r="68" spans="1:11" ht="15" thickBot="1">
      <c r="A68" s="278" t="s">
        <v>68</v>
      </c>
      <c r="B68" s="277">
        <v>211</v>
      </c>
      <c r="C68" s="357">
        <f t="shared" si="1"/>
        <v>0</v>
      </c>
      <c r="D68" s="283"/>
      <c r="E68" s="283"/>
      <c r="F68" s="283"/>
      <c r="G68" s="283"/>
      <c r="H68" s="283"/>
      <c r="I68" s="283"/>
      <c r="J68" s="366"/>
      <c r="K68" s="366"/>
    </row>
    <row r="69" spans="1:11" ht="27" thickBot="1">
      <c r="A69" s="280" t="s">
        <v>69</v>
      </c>
      <c r="B69" s="277" t="s">
        <v>70</v>
      </c>
      <c r="C69" s="357">
        <f t="shared" si="1"/>
        <v>12</v>
      </c>
      <c r="D69" s="283"/>
      <c r="E69" s="283"/>
      <c r="F69" s="283"/>
      <c r="G69" s="283">
        <f>'[1]АДМ.'!G69+'[1]ОС'!G69+'[1]ФО'!G69+'[1]СД'!G69+'[1]РУНО'!G69+'[1]ЦФХО'!G69+'[1]КСО'!G69+'[1]Бат.сп'!G69</f>
        <v>11</v>
      </c>
      <c r="H69" s="283">
        <f>'[1]АДМ.'!H69+'[1]ОС'!H69+'[1]ФО'!H69+'[1]СД'!H69+'[1]РУНО'!H69+'[1]ЦФХО'!H69+'[1]КСО'!H69+'[1]Бат.сп'!H69</f>
        <v>1</v>
      </c>
      <c r="I69" s="283"/>
      <c r="J69" s="366"/>
      <c r="K69" s="366"/>
    </row>
    <row r="70" spans="1:11" ht="27" thickBot="1">
      <c r="A70" s="278" t="s">
        <v>71</v>
      </c>
      <c r="B70" s="277">
        <v>213</v>
      </c>
      <c r="C70" s="357">
        <f t="shared" si="1"/>
        <v>19</v>
      </c>
      <c r="D70" s="283"/>
      <c r="E70" s="283"/>
      <c r="F70" s="283"/>
      <c r="G70" s="283">
        <f>'[1]АДМ.'!G70+'[1]ОС'!G70+'[1]ФО'!G70+'[1]СД'!G70+'[1]РУНО'!G70+'[1]ЦФХО'!G70+'[1]КСО'!G70+'[1]Бат.сп'!G70</f>
        <v>19</v>
      </c>
      <c r="H70" s="283"/>
      <c r="I70" s="283"/>
      <c r="J70" s="366"/>
      <c r="K70" s="366"/>
    </row>
    <row r="71" spans="1:11" ht="27" thickBot="1">
      <c r="A71" s="278" t="s">
        <v>72</v>
      </c>
      <c r="B71" s="277">
        <v>214</v>
      </c>
      <c r="C71" s="357">
        <f t="shared" si="1"/>
        <v>0</v>
      </c>
      <c r="D71" s="283"/>
      <c r="E71" s="283"/>
      <c r="F71" s="283"/>
      <c r="G71" s="283"/>
      <c r="H71" s="283"/>
      <c r="I71" s="283"/>
      <c r="J71" s="366"/>
      <c r="K71" s="366"/>
    </row>
    <row r="72" spans="1:11" ht="12.75" customHeight="1">
      <c r="A72" s="532" t="s">
        <v>285</v>
      </c>
      <c r="B72" s="532"/>
      <c r="C72" s="532"/>
      <c r="D72" s="532"/>
      <c r="E72" s="532"/>
      <c r="F72" s="532"/>
      <c r="G72" s="532"/>
      <c r="H72" s="532"/>
      <c r="I72" s="532"/>
      <c r="J72" s="532"/>
      <c r="K72" s="532"/>
    </row>
    <row r="73" spans="1:11" ht="12.75" customHeight="1">
      <c r="A73" s="532" t="s">
        <v>74</v>
      </c>
      <c r="B73" s="532"/>
      <c r="C73" s="532"/>
      <c r="D73" s="532"/>
      <c r="E73" s="532"/>
      <c r="F73" s="532"/>
      <c r="G73" s="532"/>
      <c r="H73" s="532"/>
      <c r="I73" s="532"/>
      <c r="J73" s="532"/>
      <c r="K73" s="532"/>
    </row>
    <row r="74" spans="1:12" ht="27" thickBot="1">
      <c r="A74" s="285" t="s">
        <v>75</v>
      </c>
      <c r="B74" s="284">
        <v>301</v>
      </c>
      <c r="C74" s="357">
        <f aca="true" t="shared" si="2" ref="C74:C97">SUM(D74:K74)</f>
        <v>108714.92299999998</v>
      </c>
      <c r="D74" s="366">
        <f>'[1]ЦФХО'!D74</f>
        <v>504.689</v>
      </c>
      <c r="E74" s="366"/>
      <c r="F74" s="366"/>
      <c r="G74" s="366">
        <f>'[1]АДМ.'!G74+'[1]ОС'!G74+'[1]ФО'!G74+'[1]СД'!G74+'[1]РУНО'!G74+'[1]ЦФХО'!G74+'[1]КСО'!G74+'[1]Бат.сп'!G74</f>
        <v>31183.452</v>
      </c>
      <c r="H74" s="366">
        <f>'[1]АДМ.'!H74+'[1]ОС'!H74+'[1]ФО'!H74+'[1]СД'!H74+'[1]РУНО'!H74+'[1]ЦФХО'!H74+'[1]КСО'!H74+'[1]Бат.сп'!H74</f>
        <v>3343.897</v>
      </c>
      <c r="I74" s="366"/>
      <c r="J74" s="292">
        <f>'[1]АДМ.'!J74+'[1]ОС'!J74+'[1]ФО'!J74+'[1]СД'!J74+'[1]РУНО'!J74+'[1]ЦФХО'!J74+'[1]КСО'!J74+'[1]Бат.сп'!J74</f>
        <v>33157.759</v>
      </c>
      <c r="K74" s="292">
        <f>'[1]АДМ.'!K74+'[1]ОС'!K74+'[1]ФО'!K74+'[1]СД'!K74+'[1]РУНО'!K74+'[1]ЦФХО'!K74+'[1]КСО'!K74+'[1]Бат.сп'!K74</f>
        <v>40525.126</v>
      </c>
      <c r="L74" s="26">
        <f>SUM(D74:I74)</f>
        <v>35032.038</v>
      </c>
    </row>
    <row r="75" spans="1:12" ht="53.25" thickBot="1">
      <c r="A75" s="285" t="s">
        <v>286</v>
      </c>
      <c r="B75" s="284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26">
        <f>SUM(D87:I87)</f>
        <v>30814.587</v>
      </c>
    </row>
    <row r="76" spans="1:12" ht="53.25" thickBot="1">
      <c r="A76" s="285" t="s">
        <v>287</v>
      </c>
      <c r="B76" s="284">
        <v>303</v>
      </c>
      <c r="C76" s="445">
        <f t="shared" si="2"/>
        <v>19546.400999999998</v>
      </c>
      <c r="D76" s="366">
        <f>'[1]ЦФХО'!D76</f>
        <v>504.689</v>
      </c>
      <c r="E76" s="366"/>
      <c r="F76" s="366"/>
      <c r="G76" s="366">
        <f>'[1]АДМ.'!G76+'[1]ОС'!G76+'[1]ФО'!G76+'[1]СД'!G76+'[1]РУНО'!G76+'[1]ЦФХО'!G76+'[1]КСО'!G76+'[1]Бат.сп'!G76</f>
        <v>17155.162</v>
      </c>
      <c r="H76" s="366">
        <f>'[1]АДМ.'!H76+'[1]ОС'!H76+'[1]ФО'!H76+'[1]СД'!H76+'[1]РУНО'!H76+'[1]ЦФХО'!H76+'[1]КСО'!H76+'[1]Бат.сп'!H76</f>
        <v>1886.5500000000002</v>
      </c>
      <c r="I76" s="366"/>
      <c r="J76" s="366"/>
      <c r="K76" s="366"/>
      <c r="L76" s="26">
        <f>H76+G76+D76</f>
        <v>19546.400999999998</v>
      </c>
    </row>
    <row r="77" spans="1:11" ht="53.25" thickBot="1">
      <c r="A77" s="288" t="s">
        <v>416</v>
      </c>
      <c r="B77" s="289" t="s">
        <v>397</v>
      </c>
      <c r="C77" s="445">
        <f t="shared" si="2"/>
        <v>13461.116000000002</v>
      </c>
      <c r="D77" s="354">
        <f>'[1]ЦФХО'!D77</f>
        <v>461.162</v>
      </c>
      <c r="E77" s="354"/>
      <c r="F77" s="354"/>
      <c r="G77" s="354">
        <f>'[1]АДМ.'!G77+'[1]ОС'!G77+'[1]ФО'!G77+'[1]СД'!G77+'[1]РУНО'!G77+'[1]ЦФХО'!G77+'[1]КСО'!G77+'[1]Бат.сп'!G77</f>
        <v>11524.069000000001</v>
      </c>
      <c r="H77" s="354">
        <f>'[1]АДМ.'!H77+'[1]ОС'!H77+'[1]ФО'!H77+'[1]СД'!H77+'[1]РУНО'!H77+'[1]ЦФХО'!H77+'[1]КСО'!H77+'[1]Бат.сп'!H77</f>
        <v>1475.885</v>
      </c>
      <c r="I77" s="354"/>
      <c r="J77" s="354"/>
      <c r="K77" s="354"/>
    </row>
    <row r="78" spans="1:11" ht="66" thickBot="1">
      <c r="A78" s="288" t="s">
        <v>417</v>
      </c>
      <c r="B78" s="289" t="s">
        <v>399</v>
      </c>
      <c r="C78" s="445">
        <f t="shared" si="2"/>
        <v>2892.158</v>
      </c>
      <c r="D78" s="354"/>
      <c r="E78" s="354"/>
      <c r="F78" s="354"/>
      <c r="G78" s="354">
        <f>'[1]АДМ.'!G78+'[1]ОС'!G78+'[1]ФО'!G78+'[1]СД'!G78+'[1]РУНО'!G78+'[1]ЦФХО'!G78+'[1]КСО'!G78+'[1]Бат.сп'!G78</f>
        <v>2881.493</v>
      </c>
      <c r="H78" s="354">
        <f>'[1]АДМ.'!H78+'[1]ОС'!H78+'[1]ФО'!H78+'[1]СД'!H78+'[1]РУНО'!H78+'[1]ЦФХО'!H78+'[1]КСО'!H78+'[1]Бат.сп'!H78</f>
        <v>10.665</v>
      </c>
      <c r="I78" s="354"/>
      <c r="J78" s="354"/>
      <c r="K78" s="354"/>
    </row>
    <row r="79" spans="1:13" ht="66" thickBot="1">
      <c r="A79" s="285" t="s">
        <v>288</v>
      </c>
      <c r="B79" s="284">
        <v>304</v>
      </c>
      <c r="C79" s="445">
        <f t="shared" si="2"/>
        <v>2191.157</v>
      </c>
      <c r="D79" s="366">
        <f>'[1]ЦФХО'!D79</f>
        <v>43.527</v>
      </c>
      <c r="E79" s="366"/>
      <c r="F79" s="366"/>
      <c r="G79" s="366">
        <f>'[1]АДМ.'!G79+'[1]ОС'!G79+'[1]ФО'!G79+'[1]СД'!G79+'[1]РУНО'!G79+'[1]ЦФХО'!G79+'[1]КСО'!G79+'[1]Бат.сп'!G79</f>
        <v>1747.63</v>
      </c>
      <c r="H79" s="366">
        <f>'[1]АДМ.'!H79+'[1]ОС'!H79+'[1]ФО'!H79+'[1]СД'!H79+'[1]РУНО'!H79+'[1]ЦФХО'!H79+'[1]КСО'!H79+'[1]Бат.сп'!H79</f>
        <v>400</v>
      </c>
      <c r="I79" s="366"/>
      <c r="J79" s="366"/>
      <c r="K79" s="366"/>
      <c r="L79" s="26">
        <f>H79+G79+D79</f>
        <v>2191.157</v>
      </c>
      <c r="M79" s="26">
        <f>L76-L79</f>
        <v>17355.244</v>
      </c>
    </row>
    <row r="80" spans="1:11" ht="66" thickBot="1">
      <c r="A80" s="288" t="s">
        <v>418</v>
      </c>
      <c r="B80" s="289" t="s">
        <v>401</v>
      </c>
      <c r="C80" s="445">
        <f t="shared" si="2"/>
        <v>1359.1570000000002</v>
      </c>
      <c r="D80" s="354">
        <f>'[1]ЦФХО'!D80</f>
        <v>43.527</v>
      </c>
      <c r="E80" s="354"/>
      <c r="F80" s="354"/>
      <c r="G80" s="354">
        <f>'[1]АДМ.'!G80+'[1]ОС'!G80+'[1]ФО'!G80+'[1]СД'!G80+'[1]РУНО'!G80+'[1]ЦФХО'!G80+'[1]КСО'!G80+'[1]Бат.сп'!G80</f>
        <v>915.63</v>
      </c>
      <c r="H80" s="354">
        <f>'[1]АДМ.'!H80+'[1]ОС'!H80+'[1]ФО'!H80+'[1]СД'!H80+'[1]РУНО'!H80+'[1]ЦФХО'!H80+'[1]КСО'!H80+'[1]Бат.сп'!H80</f>
        <v>400</v>
      </c>
      <c r="I80" s="354"/>
      <c r="J80" s="354"/>
      <c r="K80" s="354"/>
    </row>
    <row r="81" spans="1:11" ht="93" thickBot="1">
      <c r="A81" s="290" t="s">
        <v>419</v>
      </c>
      <c r="B81" s="291">
        <v>305</v>
      </c>
      <c r="C81" s="445">
        <f t="shared" si="2"/>
        <v>0</v>
      </c>
      <c r="D81" s="366"/>
      <c r="E81" s="366"/>
      <c r="F81" s="366"/>
      <c r="G81" s="366"/>
      <c r="H81" s="366"/>
      <c r="I81" s="366"/>
      <c r="J81" s="366"/>
      <c r="K81" s="366"/>
    </row>
    <row r="82" spans="1:11" ht="53.25" thickBot="1">
      <c r="A82" s="285" t="s">
        <v>80</v>
      </c>
      <c r="B82" s="284">
        <v>306</v>
      </c>
      <c r="C82" s="445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85" t="s">
        <v>290</v>
      </c>
      <c r="B83" s="284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85" t="s">
        <v>291</v>
      </c>
      <c r="B84" s="284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288" t="s">
        <v>420</v>
      </c>
      <c r="B85" s="289" t="s">
        <v>403</v>
      </c>
      <c r="C85" s="445">
        <f t="shared" si="2"/>
        <v>108714.92299999998</v>
      </c>
      <c r="D85" s="354">
        <v>504.689</v>
      </c>
      <c r="E85" s="354"/>
      <c r="F85" s="354"/>
      <c r="G85" s="354">
        <v>31183.452</v>
      </c>
      <c r="H85" s="354">
        <v>3343.897</v>
      </c>
      <c r="I85" s="354"/>
      <c r="J85" s="354">
        <v>33157.759</v>
      </c>
      <c r="K85" s="293">
        <v>40525.126</v>
      </c>
    </row>
    <row r="86" spans="1:11" ht="27" thickBot="1">
      <c r="A86" s="288" t="s">
        <v>421</v>
      </c>
      <c r="B86" s="289" t="s">
        <v>405</v>
      </c>
      <c r="C86" s="445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3" s="387" customFormat="1" ht="27" thickBot="1">
      <c r="A87" s="175" t="s">
        <v>292</v>
      </c>
      <c r="B87" s="176">
        <v>309</v>
      </c>
      <c r="C87" s="445">
        <f t="shared" si="2"/>
        <v>104497.472</v>
      </c>
      <c r="D87" s="222">
        <f>'[1]ЦФХО'!D87</f>
        <v>438.101</v>
      </c>
      <c r="E87" s="222"/>
      <c r="F87" s="222"/>
      <c r="G87" s="386">
        <f>'[1]АДМ.'!G87+'[1]ОС'!G87+'[1]ФО'!G87+'[1]СД'!G87+'[1]РУНО'!G87+'[1]ЦФХО'!G87+'[1]КСО'!G87+'[1]Бат.сп'!G87</f>
        <v>27504.227</v>
      </c>
      <c r="H87" s="222">
        <f>'[1]АДМ.'!H87+'[1]ОС'!H87+'[1]ФО'!H87+'[1]СД'!H87+'[1]РУНО'!H87+'[1]ЦФХО'!H87+'[1]КСО'!H87+'[1]Бат.сп'!H87</f>
        <v>2872.259</v>
      </c>
      <c r="I87" s="222"/>
      <c r="J87" s="386">
        <f>'[1]АДМ.'!J87+'[1]ОС'!J87+'[1]ФО'!J87+'[1]СД'!J87+'[1]РУНО'!J87+'[1]ЦФХО'!J87+'[1]КСО'!J87+'[1]Бат.сп'!J87</f>
        <v>33157.759</v>
      </c>
      <c r="K87" s="386">
        <f>'[1]АДМ.'!K87+'[1]ОС'!K87+'[1]ФО'!K87+'[1]СД'!K87+'[1]РУНО'!K87+'[1]ЦФХО'!K87+'[1]КСО'!K87+'[1]Бат.сп'!K87</f>
        <v>40525.126</v>
      </c>
      <c r="L87" s="457">
        <f>H87+G87+D87</f>
        <v>30814.586999999996</v>
      </c>
      <c r="M87" s="387">
        <f>L87/C87*100</f>
        <v>29.488356426459767</v>
      </c>
    </row>
    <row r="88" spans="1:12" ht="53.25" thickBot="1">
      <c r="A88" s="285" t="s">
        <v>293</v>
      </c>
      <c r="B88" s="284">
        <v>310</v>
      </c>
      <c r="C88" s="445">
        <f t="shared" si="2"/>
        <v>17311.243000000002</v>
      </c>
      <c r="D88" s="366">
        <f>'[1]ЦФХО'!D88</f>
        <v>438.101</v>
      </c>
      <c r="E88" s="366"/>
      <c r="F88" s="366"/>
      <c r="G88" s="366">
        <f>'[1]АДМ.'!G88+'[1]ОС'!G88+'[1]ФО'!G88+'[1]СД'!G88+'[1]РУНО'!G88+'[1]ЦФХО'!G88+'[1]КСО'!G88+'[1]Бат.сп'!G88</f>
        <v>15388.757000000001</v>
      </c>
      <c r="H88" s="366">
        <f>'[1]АДМ.'!H88+'[1]ОС'!H88+'[1]ФО'!H88+'[1]СД'!H88+'[1]РУНО'!H88+'[1]ЦФХО'!H88+'[1]КСО'!H88+'[1]Бат.сп'!H88</f>
        <v>1484.385</v>
      </c>
      <c r="I88" s="366"/>
      <c r="J88" s="366"/>
      <c r="K88" s="366"/>
      <c r="L88" s="26">
        <f>H88+G88+D88</f>
        <v>17311.243</v>
      </c>
    </row>
    <row r="89" spans="1:11" ht="66" thickBot="1">
      <c r="A89" s="288" t="s">
        <v>422</v>
      </c>
      <c r="B89" s="289" t="s">
        <v>407</v>
      </c>
      <c r="C89" s="445">
        <f t="shared" si="2"/>
        <v>13419.255000000001</v>
      </c>
      <c r="D89" s="354">
        <f>'[1]ЦФХО'!D89</f>
        <v>438.101</v>
      </c>
      <c r="E89" s="354"/>
      <c r="F89" s="354"/>
      <c r="G89" s="354">
        <f>'[1]АДМ.'!G89+'[1]ОС'!G89+'[1]ФО'!G89+'[1]СД'!G89+'[1]РУНО'!G89+'[1]ЦФХО'!G89+'[1]КСО'!G89+'[1]Бат.сп'!G89</f>
        <v>11507.269</v>
      </c>
      <c r="H89" s="354">
        <f>'[1]АДМ.'!H89+'[1]ОС'!H89+'[1]ФО'!H89+'[1]СД'!H89+'[1]РУНО'!H89+'[1]ЦФХО'!H89+'[1]КСО'!H89+'[1]Бат.сп'!H89</f>
        <v>1473.885</v>
      </c>
      <c r="I89" s="354"/>
      <c r="J89" s="354"/>
      <c r="K89" s="354"/>
    </row>
    <row r="90" spans="1:11" ht="66" thickBot="1">
      <c r="A90" s="288" t="s">
        <v>423</v>
      </c>
      <c r="B90" s="289" t="s">
        <v>409</v>
      </c>
      <c r="C90" s="445">
        <f t="shared" si="2"/>
        <v>2891.993</v>
      </c>
      <c r="D90" s="354"/>
      <c r="E90" s="354"/>
      <c r="F90" s="354"/>
      <c r="G90" s="354">
        <f>'[1]АДМ.'!G90+'[1]ОС'!G90+'[1]ФО'!G90+'[1]СД'!G90+'[1]РУНО'!G90+'[1]ЦФХО'!G90+'[1]КСО'!G90+'[1]Бат.сп'!G90</f>
        <v>2881.493</v>
      </c>
      <c r="H90" s="354">
        <f>'[1]АДМ.'!H90+'[1]ОС'!H90+'[1]ФО'!H90+'[1]СД'!H90+'[1]РУНО'!H90+'[1]ЦФХО'!H90+'[1]КСО'!H90+'[1]Бат.сп'!H90</f>
        <v>10.5</v>
      </c>
      <c r="I90" s="354"/>
      <c r="J90" s="354"/>
      <c r="K90" s="354"/>
    </row>
    <row r="91" spans="1:11" ht="39.75" thickBot="1">
      <c r="A91" s="285" t="s">
        <v>294</v>
      </c>
      <c r="B91" s="284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85" t="s">
        <v>295</v>
      </c>
      <c r="B92" s="284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85" t="s">
        <v>296</v>
      </c>
      <c r="B93" s="284">
        <v>313</v>
      </c>
      <c r="C93" s="357">
        <f t="shared" si="2"/>
        <v>104497.472</v>
      </c>
      <c r="D93" s="366">
        <f>'[1]ЦФХО'!D93</f>
        <v>438.101</v>
      </c>
      <c r="E93" s="366"/>
      <c r="F93" s="366"/>
      <c r="G93" s="292">
        <f>'[1]АДМ.'!G93+'[1]ОС'!G93+'[1]ФО'!G93+'[1]СД'!G93+'[1]РУНО'!G93+'[1]ЦФХО'!G93+'[1]КСО'!G93+'[1]Бат.сп'!G93</f>
        <v>27504.227</v>
      </c>
      <c r="H93" s="366">
        <f>'[1]АДМ.'!H93+'[1]ОС'!H93+'[1]ФО'!H93+'[1]СД'!H93+'[1]РУНО'!H93+'[1]ЦФХО'!H93+'[1]КСО'!H93+'[1]Бат.сп'!H93</f>
        <v>2872.259</v>
      </c>
      <c r="I93" s="366"/>
      <c r="J93" s="292">
        <f>'[1]АДМ.'!J93+'[1]ОС'!J93+'[1]ФО'!J93+'[1]СД'!J93+'[1]РУНО'!J93+'[1]ЦФХО'!J93+'[1]КСО'!J93+'[1]Бат.сп'!J93</f>
        <v>33157.759</v>
      </c>
      <c r="K93" s="292">
        <f>'[1]АДМ.'!K93+'[1]ОС'!K93+'[1]ФО'!K93+'[1]СД'!K93+'[1]РУНО'!K93+'[1]ЦФХО'!K93+'[1]КСО'!K93+'[1]Бат.сп'!K93</f>
        <v>40525.126</v>
      </c>
    </row>
    <row r="94" spans="1:11" ht="14.25">
      <c r="A94" s="286" t="s">
        <v>275</v>
      </c>
      <c r="B94" s="529">
        <v>314</v>
      </c>
      <c r="C94" s="533"/>
      <c r="D94" s="507"/>
      <c r="E94" s="498"/>
      <c r="F94" s="498"/>
      <c r="G94" s="498"/>
      <c r="H94" s="498"/>
      <c r="I94" s="498"/>
      <c r="J94" s="498"/>
      <c r="K94" s="498"/>
    </row>
    <row r="95" spans="1:11" ht="15" thickBot="1">
      <c r="A95" s="287" t="s">
        <v>44</v>
      </c>
      <c r="B95" s="530"/>
      <c r="C95" s="534"/>
      <c r="D95" s="513"/>
      <c r="E95" s="499"/>
      <c r="F95" s="499"/>
      <c r="G95" s="499"/>
      <c r="H95" s="499"/>
      <c r="I95" s="499"/>
      <c r="J95" s="499"/>
      <c r="K95" s="499"/>
    </row>
    <row r="96" spans="1:11" ht="15" thickBot="1">
      <c r="A96" s="285" t="s">
        <v>88</v>
      </c>
      <c r="B96" s="284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85" t="s">
        <v>297</v>
      </c>
      <c r="B97" s="284">
        <v>321</v>
      </c>
      <c r="C97" s="357">
        <f t="shared" si="2"/>
        <v>30</v>
      </c>
      <c r="D97" s="366"/>
      <c r="E97" s="366"/>
      <c r="F97" s="366"/>
      <c r="G97" s="366"/>
      <c r="H97" s="366"/>
      <c r="I97" s="366"/>
      <c r="J97" s="366">
        <f>'[1]АДМ.'!J97+'[1]ОС'!J97+'[1]ФО'!J97+'[1]СД'!J97+'[1]РУНО'!J97+'[1]ЦФХО'!J97+'[1]КСО'!J97+'[1]Бат.сп'!J97</f>
        <v>30</v>
      </c>
      <c r="K97" s="366"/>
    </row>
    <row r="98" spans="1:11" ht="27" thickBot="1">
      <c r="A98" s="285" t="s">
        <v>298</v>
      </c>
      <c r="B98" s="284">
        <v>322</v>
      </c>
      <c r="C98" s="357"/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286" t="s">
        <v>48</v>
      </c>
      <c r="B99" s="502">
        <v>323</v>
      </c>
      <c r="C99" s="489"/>
      <c r="D99" s="498"/>
      <c r="E99" s="498"/>
      <c r="F99" s="498"/>
      <c r="G99" s="498"/>
      <c r="H99" s="498"/>
      <c r="I99" s="498"/>
      <c r="J99" s="498"/>
      <c r="K99" s="498"/>
    </row>
    <row r="100" spans="1:11" ht="15" thickBot="1">
      <c r="A100" s="287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287" t="s">
        <v>50</v>
      </c>
      <c r="B101" s="284">
        <v>324</v>
      </c>
      <c r="C101" s="357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287" t="s">
        <v>51</v>
      </c>
      <c r="B102" s="284">
        <v>325</v>
      </c>
      <c r="C102" s="357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85" t="s">
        <v>52</v>
      </c>
      <c r="B103" s="284">
        <v>326</v>
      </c>
      <c r="C103" s="357"/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>
      <c r="A104" s="531" t="s">
        <v>299</v>
      </c>
      <c r="B104" s="531"/>
      <c r="C104" s="531"/>
      <c r="D104" s="531"/>
      <c r="E104" s="531"/>
      <c r="F104" s="531"/>
      <c r="G104" s="531"/>
      <c r="H104" s="531"/>
      <c r="I104" s="531"/>
      <c r="J104" s="531"/>
      <c r="K104" s="531"/>
    </row>
    <row r="105" spans="1:11" ht="24" customHeight="1">
      <c r="A105" s="531" t="s">
        <v>300</v>
      </c>
      <c r="B105" s="531"/>
      <c r="C105" s="531"/>
      <c r="D105" s="531"/>
      <c r="E105" s="531"/>
      <c r="F105" s="531"/>
      <c r="G105" s="531"/>
      <c r="H105" s="531"/>
      <c r="I105" s="531"/>
      <c r="J105" s="531"/>
      <c r="K105" s="531"/>
    </row>
    <row r="106" spans="1:11" ht="66" thickBot="1">
      <c r="A106" s="295" t="s">
        <v>301</v>
      </c>
      <c r="B106" s="294" t="s">
        <v>232</v>
      </c>
      <c r="C106" s="357">
        <f>SUM(D106:K106)</f>
        <v>31</v>
      </c>
      <c r="D106" s="366"/>
      <c r="E106" s="366"/>
      <c r="F106" s="366"/>
      <c r="G106" s="366">
        <f>'[1]АДМ.'!G106+'[1]ОС'!G106+'[1]ФО'!G106+'[1]СД'!G106+'[1]РУНО'!G106+'[1]ЦФХО'!G106+'[1]КСО'!G106+'[1]Бат.сп'!G106</f>
        <v>27</v>
      </c>
      <c r="H106" s="366">
        <f>'[1]АДМ.'!H106+'[1]ОС'!H106+'[1]ФО'!H106+'[1]СД'!H106+'[1]РУНО'!H106+'[1]ЦФХО'!H106+'[1]КСО'!H106+'[1]Бат.сп'!H106</f>
        <v>4</v>
      </c>
      <c r="I106" s="366"/>
      <c r="J106" s="344"/>
      <c r="K106" s="344"/>
    </row>
    <row r="107" spans="1:11" ht="79.5" thickBot="1">
      <c r="A107" s="295" t="s">
        <v>302</v>
      </c>
      <c r="B107" s="294" t="s">
        <v>233</v>
      </c>
      <c r="C107" s="357">
        <f>SUM(D107:K107)</f>
        <v>12</v>
      </c>
      <c r="D107" s="366"/>
      <c r="E107" s="366"/>
      <c r="F107" s="366"/>
      <c r="G107" s="366">
        <f>'[1]АДМ.'!G107+'[1]ОС'!G107+'[1]ФО'!G107+'[1]СД'!G107+'[1]РУНО'!G107+'[1]ЦФХО'!G107+'[1]КСО'!G107+'[1]Бат.сп'!G107</f>
        <v>9</v>
      </c>
      <c r="H107" s="366">
        <f>'[1]АДМ.'!H107+'[1]ОС'!H107+'[1]ФО'!H107+'[1]СД'!H107+'[1]РУНО'!H107+'[1]ЦФХО'!H107+'[1]КСО'!H107+'[1]Бат.сп'!H107</f>
        <v>3</v>
      </c>
      <c r="I107" s="366"/>
      <c r="J107" s="344"/>
      <c r="K107" s="344"/>
    </row>
    <row r="108" spans="1:11" ht="53.25" thickBot="1">
      <c r="A108" s="295" t="s">
        <v>303</v>
      </c>
      <c r="B108" s="294" t="s">
        <v>234</v>
      </c>
      <c r="C108" s="357">
        <f>SUM(D108:K108)</f>
        <v>30</v>
      </c>
      <c r="D108" s="366"/>
      <c r="E108" s="366"/>
      <c r="F108" s="366"/>
      <c r="G108" s="366">
        <f>'[1]АДМ.'!G108+'[1]ОС'!G108+'[1]ФО'!G108+'[1]СД'!G108+'[1]РУНО'!G108+'[1]ЦФХО'!G108+'[1]КСО'!G108+'[1]Бат.сп'!G108</f>
        <v>26</v>
      </c>
      <c r="H108" s="366">
        <f>'[1]АДМ.'!H108+'[1]ОС'!H108+'[1]ФО'!H108+'[1]СД'!H108+'[1]РУНО'!H108+'[1]ЦФХО'!H108+'[1]КСО'!H108+'[1]Бат.сп'!H108</f>
        <v>4</v>
      </c>
      <c r="I108" s="366"/>
      <c r="J108" s="344"/>
      <c r="K108" s="344"/>
    </row>
    <row r="109" spans="1:11" ht="93" thickBot="1">
      <c r="A109" s="295" t="s">
        <v>304</v>
      </c>
      <c r="B109" s="294" t="s">
        <v>235</v>
      </c>
      <c r="C109" s="357">
        <f>SUM(D109:K109)</f>
        <v>11</v>
      </c>
      <c r="D109" s="366"/>
      <c r="E109" s="366"/>
      <c r="F109" s="366"/>
      <c r="G109" s="366">
        <f>'[1]АДМ.'!G109+'[1]ОС'!G109+'[1]ФО'!G109+'[1]СД'!G109+'[1]РУНО'!G109+'[1]ЦФХО'!G109+'[1]КСО'!G109+'[1]Бат.сп'!G109</f>
        <v>8</v>
      </c>
      <c r="H109" s="366">
        <f>'[1]АДМ.'!H109+'[1]ОС'!H109+'[1]ФО'!H109+'[1]СД'!H109+'[1]РУНО'!H109+'[1]ЦФХО'!H109+'[1]КСО'!H109+'[1]Бат.сп'!H109</f>
        <v>3</v>
      </c>
      <c r="I109" s="366"/>
      <c r="J109" s="344"/>
      <c r="K109" s="344"/>
    </row>
    <row r="110" spans="1:11" ht="15.75" customHeight="1">
      <c r="A110" s="532" t="s">
        <v>305</v>
      </c>
      <c r="B110" s="532"/>
      <c r="C110" s="532"/>
      <c r="D110" s="532"/>
      <c r="E110" s="532"/>
      <c r="F110" s="532"/>
      <c r="G110" s="532"/>
      <c r="H110" s="532"/>
      <c r="I110" s="532"/>
      <c r="J110" s="532"/>
      <c r="K110" s="532"/>
    </row>
    <row r="111" spans="1:11" ht="79.5" thickBot="1">
      <c r="A111" s="297" t="s">
        <v>306</v>
      </c>
      <c r="B111" s="296" t="s">
        <v>236</v>
      </c>
      <c r="C111" s="357">
        <f>SUM(D111:K111)</f>
        <v>90</v>
      </c>
      <c r="D111" s="366"/>
      <c r="E111" s="366"/>
      <c r="F111" s="366"/>
      <c r="G111" s="366">
        <f>'[1]АДМ.'!G111+'[1]ОС'!G111+'[1]ФО'!G111+'[1]СД'!G111+'[1]РУНО'!G111+'[1]ЦФХО'!G111+'[1]КСО'!G111+'[1]Бат.сп'!G111</f>
        <v>86</v>
      </c>
      <c r="H111" s="366">
        <f>'[1]АДМ.'!H111+'[1]ОС'!H111+'[1]ФО'!H111+'[1]СД'!H111+'[1]РУНО'!H111+'[1]ЦФХО'!H111+'[1]КСО'!H111+'[1]Бат.сп'!H111</f>
        <v>4</v>
      </c>
      <c r="I111" s="366"/>
      <c r="J111" s="344"/>
      <c r="K111" s="344"/>
    </row>
    <row r="112" spans="1:11" ht="39.75" thickBot="1">
      <c r="A112" s="297" t="s">
        <v>99</v>
      </c>
      <c r="B112" s="296" t="s">
        <v>237</v>
      </c>
      <c r="C112" s="357">
        <f>SUM(D112:K112)</f>
        <v>0</v>
      </c>
      <c r="D112" s="366"/>
      <c r="E112" s="366"/>
      <c r="F112" s="366"/>
      <c r="G112" s="366"/>
      <c r="H112" s="366"/>
      <c r="I112" s="366"/>
      <c r="J112" s="344"/>
      <c r="K112" s="344"/>
    </row>
    <row r="113" spans="1:11" ht="53.25" thickBot="1">
      <c r="A113" s="297" t="s">
        <v>307</v>
      </c>
      <c r="B113" s="296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2.75" customHeight="1">
      <c r="A114" s="531" t="s">
        <v>308</v>
      </c>
      <c r="B114" s="531"/>
      <c r="C114" s="531"/>
      <c r="D114" s="531"/>
      <c r="E114" s="531"/>
      <c r="F114" s="531"/>
      <c r="G114" s="531"/>
      <c r="H114" s="531"/>
      <c r="I114" s="531"/>
      <c r="J114" s="531"/>
      <c r="K114" s="531"/>
    </row>
    <row r="115" spans="1:11" ht="15.75" customHeight="1">
      <c r="A115" s="532" t="s">
        <v>309</v>
      </c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</row>
    <row r="116" spans="1:11" ht="15" thickBot="1">
      <c r="A116" s="299" t="s">
        <v>103</v>
      </c>
      <c r="B116" s="298" t="s">
        <v>239</v>
      </c>
      <c r="C116" s="300">
        <v>129874.74600000001</v>
      </c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17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3" ref="C118:C125">SUM(D118:K118)</f>
        <v>18518.972999999998</v>
      </c>
      <c r="D118" s="366"/>
      <c r="E118" s="366"/>
      <c r="F118" s="366"/>
      <c r="G118" s="366">
        <f>'[1]АДМ.'!G118+'[1]ОС'!G118+'[1]ФО'!G118+'[1]СД'!G118+'[1]РУНО'!G118+'[1]ЦФХО'!G118+'[1]КСО'!G118+'[1]Бат.сп'!G118</f>
        <v>17708.685999999998</v>
      </c>
      <c r="H118" s="366">
        <f>'[1]АДМ.'!H118+'[1]ОС'!H118+'[1]ФО'!H118+'[1]СД'!H118+'[1]РУНО'!H118+'[1]ЦФХО'!H118+'[1]КСО'!H118+'[1]Бат.сп'!H118</f>
        <v>810.287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8208.357</v>
      </c>
      <c r="D119" s="366"/>
      <c r="E119" s="366"/>
      <c r="F119" s="366"/>
      <c r="G119" s="366">
        <f>'[1]АДМ.'!G119+'[1]ОС'!G119+'[1]ФО'!G119+'[1]СД'!G119+'[1]РУНО'!G119+'[1]ЦФХО'!G119+'[1]КСО'!G119+'[1]Бат.сп'!G119</f>
        <v>7418.07</v>
      </c>
      <c r="H119" s="366">
        <f>'[1]АДМ.'!H119+'[1]ОС'!H119+'[1]ФО'!H119+'[1]СД'!H119+'[1]РУНО'!H119+'[1]ЦФХО'!H119+'[1]КСО'!H119+'[1]Бат.сп'!H119</f>
        <v>790.287</v>
      </c>
      <c r="I119" s="366"/>
      <c r="J119" s="344"/>
      <c r="K119" s="344"/>
    </row>
    <row r="120" spans="1:11" ht="53.25" thickBot="1">
      <c r="A120" s="299" t="s">
        <v>312</v>
      </c>
      <c r="B120" s="394" t="s">
        <v>243</v>
      </c>
      <c r="C120" s="357">
        <f t="shared" si="3"/>
        <v>16334.766000000001</v>
      </c>
      <c r="D120" s="366"/>
      <c r="E120" s="366"/>
      <c r="F120" s="366"/>
      <c r="G120" s="366">
        <f>'[1]АДМ.'!G120+'[1]ОС'!G120+'[1]ФО'!G120+'[1]СД'!G120+'[1]РУНО'!G120+'[1]ЦФХО'!G120+'[1]КСО'!G120+'[1]Бат.сп'!G120</f>
        <v>15526.679000000002</v>
      </c>
      <c r="H120" s="366">
        <f>'[1]АДМ.'!H120+'[1]ОС'!H120+'[1]ФО'!H120+'[1]СД'!H120+'[1]РУНО'!H120+'[1]ЦФХО'!H120+'[1]КСО'!H120+'[1]Бат.сп'!H120</f>
        <v>808.087</v>
      </c>
      <c r="I120" s="366"/>
      <c r="J120" s="344"/>
      <c r="K120" s="344"/>
    </row>
    <row r="121" spans="1:11" ht="12.75" customHeight="1">
      <c r="A121" s="409" t="s">
        <v>313</v>
      </c>
      <c r="B121" s="538" t="s">
        <v>244</v>
      </c>
      <c r="C121" s="535">
        <f>SUM(D121:K122)</f>
        <v>15828.196000000002</v>
      </c>
      <c r="D121" s="536"/>
      <c r="E121" s="536"/>
      <c r="F121" s="536"/>
      <c r="G121" s="536">
        <f>'[1]АДМ.'!G121+'[1]ОС'!G121+'[1]ФО'!G121+'[1]СД'!G121+'[1]РУНО'!G121+'[1]ЦФХО'!G121+'[1]КСО'!G121+'[1]Бат.сп'!G121</f>
        <v>15020.109000000002</v>
      </c>
      <c r="H121" s="539">
        <f>'[1]АДМ.'!H121+'[1]ОС'!H121+'[1]ФО'!H121+'[1]СД'!H121+'[1]РУНО'!H121+'[1]ЦФХО'!H121+'[1]КСО'!H121+'[1]Бат.сп'!H121</f>
        <v>808.087</v>
      </c>
      <c r="I121" s="367"/>
      <c r="J121" s="502"/>
      <c r="K121" s="502"/>
    </row>
    <row r="122" spans="1:11" ht="15" thickBot="1">
      <c r="A122" s="410" t="s">
        <v>109</v>
      </c>
      <c r="B122" s="538"/>
      <c r="C122" s="534"/>
      <c r="D122" s="537"/>
      <c r="E122" s="537"/>
      <c r="F122" s="537"/>
      <c r="G122" s="537"/>
      <c r="H122" s="540"/>
      <c r="I122" s="368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506.57</v>
      </c>
      <c r="D123" s="314"/>
      <c r="E123" s="314"/>
      <c r="F123" s="314"/>
      <c r="G123" s="314">
        <f>'[1]АДМ.'!G123+'[1]ОС'!G123+'[1]ФО'!G123+'[1]СД'!G123+'[1]РУНО'!G123+'[1]ЦФХО'!G123+'[1]КСО'!G123+'[1]Бат.сп'!G123</f>
        <v>506.57</v>
      </c>
      <c r="H123" s="314"/>
      <c r="I123" s="314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3"/>
        <v>7374.357</v>
      </c>
      <c r="D124" s="315"/>
      <c r="E124" s="315"/>
      <c r="F124" s="315"/>
      <c r="G124" s="315">
        <f>'[1]АДМ.'!G124+'[1]ОС'!G124+'[1]ФО'!G124+'[1]СД'!G124+'[1]РУНО'!G124+'[1]ЦФХО'!G124+'[1]КСО'!G124+'[1]Бат.сп'!G124</f>
        <v>6586.07</v>
      </c>
      <c r="H124" s="315">
        <f>'[1]АДМ.'!H124+'[1]ОС'!H124+'[1]ФО'!H124+'[1]СД'!H124+'[1]РУНО'!H124+'[1]ЦФХО'!H124+'[1]КСО'!H124+'[1]Бат.сп'!H124</f>
        <v>788.287</v>
      </c>
      <c r="I124" s="315"/>
      <c r="J124" s="344"/>
      <c r="K124" s="344"/>
    </row>
    <row r="125" spans="1:11" ht="79.5" thickBot="1">
      <c r="A125" s="302" t="s">
        <v>315</v>
      </c>
      <c r="B125" s="305" t="s">
        <v>247</v>
      </c>
      <c r="C125" s="357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34"/>
    </row>
    <row r="127" spans="1:8" ht="12.75" customHeight="1">
      <c r="A127" s="547"/>
      <c r="B127" s="547"/>
      <c r="C127" s="547"/>
      <c r="D127" s="547"/>
      <c r="E127" s="547"/>
      <c r="F127" s="548"/>
      <c r="G127" s="548"/>
      <c r="H127" s="548"/>
    </row>
    <row r="128" spans="1:8" ht="14.25">
      <c r="A128" s="547"/>
      <c r="B128" s="547"/>
      <c r="C128" s="547"/>
      <c r="D128" s="547"/>
      <c r="E128" s="547"/>
      <c r="F128" s="548"/>
      <c r="G128" s="548"/>
      <c r="H128" s="548"/>
    </row>
    <row r="129" spans="1:9" ht="15">
      <c r="A129" s="551" t="s">
        <v>113</v>
      </c>
      <c r="B129" s="29"/>
      <c r="C129" s="552" t="s">
        <v>124</v>
      </c>
      <c r="D129" s="552"/>
      <c r="E129" s="552"/>
      <c r="G129" s="553" t="s">
        <v>125</v>
      </c>
      <c r="H129" s="553"/>
      <c r="I129" s="553"/>
    </row>
    <row r="130" spans="1:9" ht="15">
      <c r="A130" s="551"/>
      <c r="B130" s="29"/>
      <c r="C130" s="554" t="s">
        <v>114</v>
      </c>
      <c r="D130" s="554"/>
      <c r="E130" s="554"/>
      <c r="G130" s="554" t="s">
        <v>115</v>
      </c>
      <c r="H130" s="554"/>
      <c r="I130" s="554"/>
    </row>
    <row r="131" spans="1:2" ht="14.25">
      <c r="A131" s="551"/>
      <c r="B131" s="35"/>
    </row>
    <row r="132" spans="1:8" ht="15">
      <c r="A132" s="29"/>
      <c r="B132" s="35"/>
      <c r="C132" s="35"/>
      <c r="D132" s="35"/>
      <c r="H132" s="36"/>
    </row>
    <row r="133" spans="1:8" ht="15">
      <c r="A133" s="29"/>
      <c r="B133" s="35"/>
      <c r="C133" s="35"/>
      <c r="D133" s="35"/>
      <c r="H133" s="35" t="s">
        <v>116</v>
      </c>
    </row>
    <row r="134" spans="1:4" ht="15">
      <c r="A134" s="29"/>
      <c r="B134" s="35"/>
      <c r="C134" s="35"/>
      <c r="D134" s="35"/>
    </row>
    <row r="135" ht="15">
      <c r="A135" s="34"/>
    </row>
    <row r="136" spans="1:2" ht="15">
      <c r="A136" s="549" t="s">
        <v>126</v>
      </c>
      <c r="B136" s="549"/>
    </row>
    <row r="137" spans="1:2" ht="15">
      <c r="A137" s="550" t="s">
        <v>127</v>
      </c>
      <c r="B137" s="550"/>
    </row>
    <row r="138" spans="1:2" ht="15">
      <c r="A138" s="550" t="s">
        <v>128</v>
      </c>
      <c r="B138" s="550"/>
    </row>
  </sheetData>
  <sheetProtection/>
  <mergeCells count="110">
    <mergeCell ref="F121:F122"/>
    <mergeCell ref="G121:G122"/>
    <mergeCell ref="A136:B136"/>
    <mergeCell ref="A137:B137"/>
    <mergeCell ref="A138:B138"/>
    <mergeCell ref="A129:A131"/>
    <mergeCell ref="C129:E129"/>
    <mergeCell ref="G129:I129"/>
    <mergeCell ref="C130:E130"/>
    <mergeCell ref="G130:I130"/>
    <mergeCell ref="I94:I95"/>
    <mergeCell ref="J94:J95"/>
    <mergeCell ref="A115:K115"/>
    <mergeCell ref="A127:A128"/>
    <mergeCell ref="B127:C128"/>
    <mergeCell ref="D127:E128"/>
    <mergeCell ref="F127:H128"/>
    <mergeCell ref="J121:J122"/>
    <mergeCell ref="K121:K122"/>
    <mergeCell ref="E121:E122"/>
    <mergeCell ref="K49:K50"/>
    <mergeCell ref="K62:K63"/>
    <mergeCell ref="F62:F63"/>
    <mergeCell ref="B66:B67"/>
    <mergeCell ref="H49:H50"/>
    <mergeCell ref="K99:K100"/>
    <mergeCell ref="E94:E95"/>
    <mergeCell ref="F94:F95"/>
    <mergeCell ref="H99:H100"/>
    <mergeCell ref="A72:K72"/>
    <mergeCell ref="J18:K18"/>
    <mergeCell ref="I44:I45"/>
    <mergeCell ref="J44:J45"/>
    <mergeCell ref="K44:K45"/>
    <mergeCell ref="B49:B50"/>
    <mergeCell ref="D49:D50"/>
    <mergeCell ref="E49:E50"/>
    <mergeCell ref="F49:F50"/>
    <mergeCell ref="G49:G50"/>
    <mergeCell ref="D18:F18"/>
    <mergeCell ref="B14:J14"/>
    <mergeCell ref="H44:H45"/>
    <mergeCell ref="A21:K21"/>
    <mergeCell ref="A22:K22"/>
    <mergeCell ref="A16:K16"/>
    <mergeCell ref="A17:A19"/>
    <mergeCell ref="B17:B19"/>
    <mergeCell ref="D17:K17"/>
    <mergeCell ref="H18:H19"/>
    <mergeCell ref="I18:I19"/>
    <mergeCell ref="A1:K1"/>
    <mergeCell ref="A2:K2"/>
    <mergeCell ref="A3:K3"/>
    <mergeCell ref="A5:K5"/>
    <mergeCell ref="A6:K6"/>
    <mergeCell ref="G18:G19"/>
    <mergeCell ref="A7:K7"/>
    <mergeCell ref="A8:K8"/>
    <mergeCell ref="A9:K9"/>
    <mergeCell ref="B12:J12"/>
    <mergeCell ref="G44:G45"/>
    <mergeCell ref="B62:B63"/>
    <mergeCell ref="D62:D63"/>
    <mergeCell ref="E62:E63"/>
    <mergeCell ref="C49:C50"/>
    <mergeCell ref="C44:C45"/>
    <mergeCell ref="A55:K55"/>
    <mergeCell ref="I49:I50"/>
    <mergeCell ref="J49:J50"/>
    <mergeCell ref="B44:B45"/>
    <mergeCell ref="D44:D45"/>
    <mergeCell ref="E44:E45"/>
    <mergeCell ref="F44:F45"/>
    <mergeCell ref="B121:B122"/>
    <mergeCell ref="B99:B100"/>
    <mergeCell ref="D99:D100"/>
    <mergeCell ref="E99:E100"/>
    <mergeCell ref="F99:F100"/>
    <mergeCell ref="A104:K104"/>
    <mergeCell ref="H121:H122"/>
    <mergeCell ref="C121:C122"/>
    <mergeCell ref="D121:D122"/>
    <mergeCell ref="J66:J67"/>
    <mergeCell ref="K66:K67"/>
    <mergeCell ref="D66:D67"/>
    <mergeCell ref="E66:E67"/>
    <mergeCell ref="F66:F67"/>
    <mergeCell ref="G66:G67"/>
    <mergeCell ref="G99:G100"/>
    <mergeCell ref="A114:K114"/>
    <mergeCell ref="A110:K110"/>
    <mergeCell ref="C62:C63"/>
    <mergeCell ref="C66:C67"/>
    <mergeCell ref="C94:C95"/>
    <mergeCell ref="C99:C100"/>
    <mergeCell ref="K94:K95"/>
    <mergeCell ref="I99:I100"/>
    <mergeCell ref="J99:J100"/>
    <mergeCell ref="A73:K73"/>
    <mergeCell ref="G62:G63"/>
    <mergeCell ref="B94:B95"/>
    <mergeCell ref="D94:D95"/>
    <mergeCell ref="H66:H67"/>
    <mergeCell ref="I66:I67"/>
    <mergeCell ref="H62:H63"/>
    <mergeCell ref="A105:K105"/>
    <mergeCell ref="I62:I63"/>
    <mergeCell ref="J62:J63"/>
    <mergeCell ref="G94:G95"/>
    <mergeCell ref="H94:H95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4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PageLayoutView="0" workbookViewId="0" topLeftCell="A1">
      <selection activeCell="U33" sqref="U33"/>
    </sheetView>
  </sheetViews>
  <sheetFormatPr defaultColWidth="9.140625" defaultRowHeight="15"/>
  <cols>
    <col min="1" max="1" width="9.140625" style="40" customWidth="1"/>
    <col min="2" max="2" width="21.57421875" style="40" customWidth="1"/>
    <col min="3" max="5" width="13.7109375" style="40" customWidth="1"/>
    <col min="6" max="16384" width="9.140625" style="40" customWidth="1"/>
  </cols>
  <sheetData>
    <row r="1" spans="1:5" ht="15">
      <c r="A1" s="114"/>
      <c r="B1" s="114"/>
      <c r="C1" s="114"/>
      <c r="D1" s="114"/>
      <c r="E1" s="138" t="s">
        <v>324</v>
      </c>
    </row>
    <row r="2" spans="1:5" ht="14.25">
      <c r="A2" s="666" t="s">
        <v>381</v>
      </c>
      <c r="B2" s="666"/>
      <c r="C2" s="666"/>
      <c r="D2" s="666"/>
      <c r="E2" s="666"/>
    </row>
    <row r="3" spans="1:5" ht="14.25">
      <c r="A3" s="667"/>
      <c r="B3" s="667"/>
      <c r="C3" s="667"/>
      <c r="D3" s="667"/>
      <c r="E3" s="667"/>
    </row>
    <row r="4" spans="1:5" ht="15">
      <c r="A4" s="668" t="s">
        <v>485</v>
      </c>
      <c r="B4" s="669"/>
      <c r="C4" s="669"/>
      <c r="D4" s="669"/>
      <c r="E4" s="669"/>
    </row>
    <row r="5" spans="1:5" ht="14.25">
      <c r="A5" s="670" t="s">
        <v>326</v>
      </c>
      <c r="B5" s="670"/>
      <c r="C5" s="670"/>
      <c r="D5" s="670"/>
      <c r="E5" s="670"/>
    </row>
    <row r="6" spans="1:5" ht="38.25" customHeight="1">
      <c r="A6" s="451" t="s">
        <v>327</v>
      </c>
      <c r="B6" s="451" t="s">
        <v>328</v>
      </c>
      <c r="C6" s="451" t="s">
        <v>362</v>
      </c>
      <c r="D6" s="451" t="s">
        <v>363</v>
      </c>
      <c r="E6" s="115" t="s">
        <v>364</v>
      </c>
    </row>
    <row r="7" spans="1:5" ht="14.25">
      <c r="A7" s="120">
        <v>1</v>
      </c>
      <c r="B7" s="185" t="s">
        <v>333</v>
      </c>
      <c r="C7" s="187">
        <f>SUM(алат!D23:I23)</f>
        <v>19</v>
      </c>
      <c r="D7" s="187">
        <f>SUM(алат!D56:I56)</f>
        <v>60</v>
      </c>
      <c r="E7" s="119">
        <f>D7/C7</f>
        <v>3.1578947368421053</v>
      </c>
    </row>
    <row r="8" spans="1:5" ht="14.25">
      <c r="A8" s="120">
        <v>2</v>
      </c>
      <c r="B8" s="185" t="s">
        <v>334</v>
      </c>
      <c r="C8" s="187">
        <f>SUM(алик!D23:I23)</f>
        <v>44</v>
      </c>
      <c r="D8" s="187">
        <f>SUM(алик!D56:I56)</f>
        <v>114</v>
      </c>
      <c r="E8" s="119">
        <f>D8/C8</f>
        <v>2.590909090909091</v>
      </c>
    </row>
    <row r="9" spans="1:5" ht="14.25">
      <c r="A9" s="120">
        <v>3</v>
      </c>
      <c r="B9" s="185" t="s">
        <v>335</v>
      </c>
      <c r="C9" s="187">
        <f>SUM(бат!D23:I23)</f>
        <v>83</v>
      </c>
      <c r="D9" s="187">
        <f>SUM(бат!D56:I56)</f>
        <v>212</v>
      </c>
      <c r="E9" s="119">
        <f aca="true" t="shared" si="0" ref="E9:E32">D9/C9</f>
        <v>2.5542168674698793</v>
      </c>
    </row>
    <row r="10" spans="1:5" ht="14.25">
      <c r="A10" s="120">
        <v>4</v>
      </c>
      <c r="B10" s="121" t="s">
        <v>336</v>
      </c>
      <c r="C10" s="187">
        <f>SUM(вур!D23:I23)</f>
        <v>162</v>
      </c>
      <c r="D10" s="187">
        <f>SUM(вур!D56:I56)</f>
        <v>574</v>
      </c>
      <c r="E10" s="119">
        <f t="shared" si="0"/>
        <v>3.54320987654321</v>
      </c>
    </row>
    <row r="11" spans="1:5" ht="14.25">
      <c r="A11" s="120">
        <v>5</v>
      </c>
      <c r="B11" s="121" t="s">
        <v>337</v>
      </c>
      <c r="C11" s="187">
        <f>SUM(ибр!D23:I23)</f>
        <v>24</v>
      </c>
      <c r="D11" s="187">
        <f>SUM(ибр!D56:I56)</f>
        <v>88</v>
      </c>
      <c r="E11" s="119">
        <f t="shared" si="0"/>
        <v>3.6666666666666665</v>
      </c>
    </row>
    <row r="12" spans="1:5" ht="14.25">
      <c r="A12" s="120">
        <v>6</v>
      </c>
      <c r="B12" s="121" t="s">
        <v>365</v>
      </c>
      <c r="C12" s="187">
        <f>SUM(кан!D23:I23)</f>
        <v>36</v>
      </c>
      <c r="D12" s="187">
        <f>SUM(кан!D56:I56)</f>
        <v>119</v>
      </c>
      <c r="E12" s="119">
        <f t="shared" si="0"/>
        <v>3.3055555555555554</v>
      </c>
    </row>
    <row r="13" spans="1:5" s="178" customFormat="1" ht="14.25">
      <c r="A13" s="120">
        <v>7</v>
      </c>
      <c r="B13" s="121" t="s">
        <v>366</v>
      </c>
      <c r="C13" s="187">
        <f>SUM(коз!D23:I23)</f>
        <v>102</v>
      </c>
      <c r="D13" s="187">
        <f>SUM(коз!D56:I56)</f>
        <v>103</v>
      </c>
      <c r="E13" s="119">
        <f t="shared" si="0"/>
        <v>1.0098039215686274</v>
      </c>
    </row>
    <row r="14" spans="1:5" ht="14.25">
      <c r="A14" s="120">
        <v>8</v>
      </c>
      <c r="B14" s="121" t="s">
        <v>340</v>
      </c>
      <c r="C14" s="187">
        <f>SUM(ком!D23:I23)</f>
        <v>44</v>
      </c>
      <c r="D14" s="187">
        <f>SUM(ком!D56:I56)</f>
        <v>247</v>
      </c>
      <c r="E14" s="119">
        <f t="shared" si="0"/>
        <v>5.613636363636363</v>
      </c>
    </row>
    <row r="15" spans="1:5" ht="14.25">
      <c r="A15" s="179">
        <v>9</v>
      </c>
      <c r="B15" s="121" t="s">
        <v>341</v>
      </c>
      <c r="C15" s="187">
        <f>SUM(крар!D23:I23)</f>
        <v>36</v>
      </c>
      <c r="D15" s="187">
        <f>SUM(крар!D56:I56)</f>
        <v>82</v>
      </c>
      <c r="E15" s="119">
        <f t="shared" si="0"/>
        <v>2.2777777777777777</v>
      </c>
    </row>
    <row r="16" spans="1:5" ht="14.25">
      <c r="A16" s="120">
        <v>10</v>
      </c>
      <c r="B16" s="121" t="s">
        <v>342</v>
      </c>
      <c r="C16" s="187">
        <f>SUM(крч!D23:I23)</f>
        <v>26</v>
      </c>
      <c r="D16" s="187">
        <f>SUM(крч!D56:I56)</f>
        <v>65</v>
      </c>
      <c r="E16" s="119">
        <f t="shared" si="0"/>
        <v>2.5</v>
      </c>
    </row>
    <row r="17" spans="1:5" ht="14.25">
      <c r="A17" s="449">
        <v>11</v>
      </c>
      <c r="B17" s="186" t="s">
        <v>343</v>
      </c>
      <c r="C17" s="187">
        <f>SUM(мар!D23:I23)</f>
        <v>53</v>
      </c>
      <c r="D17" s="187">
        <f>SUM(мар!D56:I56)</f>
        <v>219</v>
      </c>
      <c r="E17" s="119">
        <f t="shared" si="0"/>
        <v>4.132075471698113</v>
      </c>
    </row>
    <row r="18" spans="1:5" ht="14.25">
      <c r="A18" s="120">
        <v>12</v>
      </c>
      <c r="B18" s="121" t="s">
        <v>344</v>
      </c>
      <c r="C18" s="187">
        <f>SUM(моргауш!D23:I23)</f>
        <v>72</v>
      </c>
      <c r="D18" s="187">
        <f>SUM(моргауш!D56:I56)</f>
        <v>279</v>
      </c>
      <c r="E18" s="119">
        <f t="shared" si="0"/>
        <v>3.875</v>
      </c>
    </row>
    <row r="19" spans="1:5" ht="14.25">
      <c r="A19" s="179">
        <v>13</v>
      </c>
      <c r="B19" s="121" t="s">
        <v>345</v>
      </c>
      <c r="C19" s="187">
        <f>SUM(пор!D23:I23)</f>
        <v>14</v>
      </c>
      <c r="D19" s="187">
        <f>SUM(пор!D56:I56)</f>
        <v>17</v>
      </c>
      <c r="E19" s="119">
        <f t="shared" si="0"/>
        <v>1.2142857142857142</v>
      </c>
    </row>
    <row r="20" spans="1:5" s="178" customFormat="1" ht="14.25">
      <c r="A20" s="120">
        <v>14</v>
      </c>
      <c r="B20" s="121" t="s">
        <v>346</v>
      </c>
      <c r="C20" s="187">
        <f>SUM(урм!D23:I23)</f>
        <v>81</v>
      </c>
      <c r="D20" s="187">
        <f>SUM(урм!D56:I56)</f>
        <v>153</v>
      </c>
      <c r="E20" s="119">
        <f t="shared" si="0"/>
        <v>1.8888888888888888</v>
      </c>
    </row>
    <row r="21" spans="1:5" ht="14.25">
      <c r="A21" s="120">
        <v>15</v>
      </c>
      <c r="B21" s="121" t="s">
        <v>347</v>
      </c>
      <c r="C21" s="187">
        <f>SUM(цив!D23:I23)</f>
        <v>70</v>
      </c>
      <c r="D21" s="187">
        <f>SUM(цив!D56:I56)</f>
        <v>347</v>
      </c>
      <c r="E21" s="119">
        <f t="shared" si="0"/>
        <v>4.957142857142857</v>
      </c>
    </row>
    <row r="22" spans="1:5" ht="14.25">
      <c r="A22" s="179">
        <v>16</v>
      </c>
      <c r="B22" s="121" t="s">
        <v>348</v>
      </c>
      <c r="C22" s="187">
        <f>SUM(чеб!D23:I23)</f>
        <v>124</v>
      </c>
      <c r="D22" s="187">
        <f>SUM(чеб!D56:I56)</f>
        <v>462</v>
      </c>
      <c r="E22" s="119">
        <f t="shared" si="0"/>
        <v>3.725806451612903</v>
      </c>
    </row>
    <row r="23" spans="1:5" ht="14.25">
      <c r="A23" s="120">
        <v>17</v>
      </c>
      <c r="B23" s="121" t="s">
        <v>349</v>
      </c>
      <c r="C23" s="187">
        <f>SUM(шем!D23:I23)</f>
        <v>31</v>
      </c>
      <c r="D23" s="187">
        <f>SUM(шем!D56:I56)</f>
        <v>90</v>
      </c>
      <c r="E23" s="119">
        <f t="shared" si="0"/>
        <v>2.903225806451613</v>
      </c>
    </row>
    <row r="24" spans="1:5" ht="14.25">
      <c r="A24" s="120">
        <v>18</v>
      </c>
      <c r="B24" s="121" t="s">
        <v>350</v>
      </c>
      <c r="C24" s="187">
        <f>SUM(шум!D23:I23)</f>
        <v>13</v>
      </c>
      <c r="D24" s="187">
        <f>SUM(шум!D56:I56)</f>
        <v>39</v>
      </c>
      <c r="E24" s="119">
        <f t="shared" si="0"/>
        <v>3</v>
      </c>
    </row>
    <row r="25" spans="1:5" ht="14.25">
      <c r="A25" s="179">
        <v>19</v>
      </c>
      <c r="B25" s="121" t="s">
        <v>351</v>
      </c>
      <c r="C25" s="187">
        <f>SUM(ядр!D23:I23)</f>
        <v>38</v>
      </c>
      <c r="D25" s="187">
        <f>SUM(ядр!D56:I56)</f>
        <v>113</v>
      </c>
      <c r="E25" s="119">
        <f t="shared" si="0"/>
        <v>2.973684210526316</v>
      </c>
    </row>
    <row r="26" spans="1:5" ht="14.25">
      <c r="A26" s="120">
        <v>20</v>
      </c>
      <c r="B26" s="121" t="s">
        <v>352</v>
      </c>
      <c r="C26" s="187">
        <f>SUM(ял!D23:I23)</f>
        <v>49</v>
      </c>
      <c r="D26" s="187">
        <f>SUM(ял!D56:I56)</f>
        <v>106</v>
      </c>
      <c r="E26" s="119">
        <f t="shared" si="0"/>
        <v>2.163265306122449</v>
      </c>
    </row>
    <row r="27" spans="1:5" ht="14.25">
      <c r="A27" s="120">
        <v>21</v>
      </c>
      <c r="B27" s="121" t="s">
        <v>353</v>
      </c>
      <c r="C27" s="187">
        <f>SUM(янт!D23:I23)</f>
        <v>10</v>
      </c>
      <c r="D27" s="187">
        <f>SUM(янт!D56:I56)</f>
        <v>32</v>
      </c>
      <c r="E27" s="119">
        <f t="shared" si="0"/>
        <v>3.2</v>
      </c>
    </row>
    <row r="28" spans="1:5" s="178" customFormat="1" ht="14.25">
      <c r="A28" s="120">
        <v>22</v>
      </c>
      <c r="B28" s="121" t="s">
        <v>354</v>
      </c>
      <c r="C28" s="187">
        <f>SUM(гАла!D23:I23)</f>
        <v>44</v>
      </c>
      <c r="D28" s="187">
        <f>SUM(гАла!D56:I56)</f>
        <v>80</v>
      </c>
      <c r="E28" s="119">
        <f t="shared" si="0"/>
        <v>1.8181818181818181</v>
      </c>
    </row>
    <row r="29" spans="1:5" ht="14.25">
      <c r="A29" s="179">
        <v>23</v>
      </c>
      <c r="B29" s="450" t="s">
        <v>355</v>
      </c>
      <c r="C29" s="187">
        <f>SUM(гЧеб!D23:I23)</f>
        <v>2800</v>
      </c>
      <c r="D29" s="187">
        <f>SUM(гЧеб!D56:I56)</f>
        <v>11835</v>
      </c>
      <c r="E29" s="119">
        <f t="shared" si="0"/>
        <v>4.226785714285715</v>
      </c>
    </row>
    <row r="30" spans="1:5" ht="14.25">
      <c r="A30" s="120">
        <v>24</v>
      </c>
      <c r="B30" s="450" t="s">
        <v>356</v>
      </c>
      <c r="C30" s="187">
        <f>SUM(гКан!D23:I23)</f>
        <v>67</v>
      </c>
      <c r="D30" s="187">
        <f>SUM(гКан!D56:I56)</f>
        <v>244</v>
      </c>
      <c r="E30" s="119">
        <f t="shared" si="0"/>
        <v>3.6417910447761193</v>
      </c>
    </row>
    <row r="31" spans="1:5" ht="14.25">
      <c r="A31" s="120">
        <v>25</v>
      </c>
      <c r="B31" s="121" t="s">
        <v>357</v>
      </c>
      <c r="C31" s="187">
        <f>SUM(НЧ!D23:I23)</f>
        <v>102</v>
      </c>
      <c r="D31" s="187">
        <f>SUM(НЧ!D56:I56)</f>
        <v>485</v>
      </c>
      <c r="E31" s="119">
        <f t="shared" si="0"/>
        <v>4.754901960784314</v>
      </c>
    </row>
    <row r="32" spans="1:5" s="178" customFormat="1" ht="14.25">
      <c r="A32" s="120">
        <v>26</v>
      </c>
      <c r="B32" s="121" t="s">
        <v>358</v>
      </c>
      <c r="C32" s="187">
        <f>SUM(гШум!D23:I23)</f>
        <v>46</v>
      </c>
      <c r="D32" s="187">
        <f>SUM(гШум!D56:I56)</f>
        <v>83</v>
      </c>
      <c r="E32" s="119">
        <f t="shared" si="0"/>
        <v>1.8043478260869565</v>
      </c>
    </row>
    <row r="33" spans="1:5" ht="14.25">
      <c r="A33" s="673" t="s">
        <v>359</v>
      </c>
      <c r="B33" s="673"/>
      <c r="C33" s="369">
        <f>SUM(C7:C32)</f>
        <v>4190</v>
      </c>
      <c r="D33" s="369">
        <f>SUM(D7:D32)</f>
        <v>16248</v>
      </c>
      <c r="E33" s="132">
        <f>D33/C33</f>
        <v>3.877804295942721</v>
      </c>
    </row>
    <row r="34" ht="14.25">
      <c r="E34" s="408"/>
    </row>
    <row r="35" ht="14.25">
      <c r="E35" s="408"/>
    </row>
    <row r="36" ht="14.25">
      <c r="E36" s="408"/>
    </row>
  </sheetData>
  <sheetProtection/>
  <mergeCells count="4">
    <mergeCell ref="A2:E3"/>
    <mergeCell ref="A4:E4"/>
    <mergeCell ref="A5:E5"/>
    <mergeCell ref="A33:B33"/>
  </mergeCells>
  <printOptions/>
  <pageMargins left="1.1811023622047245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38"/>
  <sheetViews>
    <sheetView view="pageBreakPreview" zoomScale="70" zoomScaleSheetLayoutView="70" zoomScalePageLayoutView="0" workbookViewId="0" topLeftCell="A51">
      <selection activeCell="C74" sqref="C74:C90"/>
    </sheetView>
  </sheetViews>
  <sheetFormatPr defaultColWidth="9.140625" defaultRowHeight="15"/>
  <cols>
    <col min="1" max="1" width="41.7109375" style="0" customWidth="1"/>
    <col min="2" max="9" width="12.140625" style="0" customWidth="1"/>
    <col min="10" max="11" width="15.8515625" style="0" customWidth="1"/>
    <col min="12" max="12" width="13.28125" style="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2"/>
    </row>
    <row r="11" spans="1:2" ht="15">
      <c r="A11" s="22" t="s">
        <v>8</v>
      </c>
      <c r="B11" s="22"/>
    </row>
    <row r="12" spans="1:11" ht="62.25">
      <c r="A12" s="22" t="s">
        <v>9</v>
      </c>
      <c r="B12" s="555" t="s">
        <v>129</v>
      </c>
      <c r="C12" s="555"/>
      <c r="D12" s="555"/>
      <c r="E12" s="555"/>
      <c r="F12" s="555"/>
      <c r="G12" s="555"/>
      <c r="H12" s="555"/>
      <c r="I12" s="555"/>
      <c r="J12" s="555"/>
      <c r="K12" s="16"/>
    </row>
    <row r="13" spans="1:11" ht="15">
      <c r="A13" s="22"/>
      <c r="B13" s="556" t="s">
        <v>424</v>
      </c>
      <c r="C13" s="556"/>
      <c r="D13" s="556"/>
      <c r="E13" s="556"/>
      <c r="F13" s="556"/>
      <c r="G13" s="556"/>
      <c r="H13" s="556"/>
      <c r="I13" s="556"/>
      <c r="J13" s="556"/>
      <c r="K13" s="16"/>
    </row>
    <row r="14" spans="1:11" ht="15">
      <c r="A14" s="22" t="s">
        <v>10</v>
      </c>
      <c r="B14" s="555"/>
      <c r="C14" s="555"/>
      <c r="D14" s="555"/>
      <c r="E14" s="555"/>
      <c r="F14" s="555"/>
      <c r="G14" s="555"/>
      <c r="H14" s="555"/>
      <c r="I14" s="555"/>
      <c r="J14" s="555"/>
      <c r="K14" s="16"/>
    </row>
    <row r="15" spans="1:11" ht="15">
      <c r="A15" s="2"/>
      <c r="K15" s="16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7"/>
      <c r="D19" s="8" t="s">
        <v>22</v>
      </c>
      <c r="E19" s="8" t="s">
        <v>23</v>
      </c>
      <c r="F19" s="8" t="s">
        <v>260</v>
      </c>
      <c r="G19" s="503"/>
      <c r="H19" s="503"/>
      <c r="I19" s="503"/>
      <c r="J19" s="8" t="s">
        <v>261</v>
      </c>
      <c r="K19" s="8" t="s">
        <v>26</v>
      </c>
    </row>
    <row r="20" spans="1:11" ht="15" thickBot="1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235" t="s">
        <v>29</v>
      </c>
      <c r="B23" s="236">
        <v>101</v>
      </c>
      <c r="C23" s="237">
        <f>SUM(D23:K23)</f>
        <v>2368</v>
      </c>
      <c r="D23" s="357"/>
      <c r="E23" s="357"/>
      <c r="F23" s="357"/>
      <c r="G23" s="357">
        <v>117</v>
      </c>
      <c r="H23" s="357">
        <v>45</v>
      </c>
      <c r="I23" s="357"/>
      <c r="J23" s="357">
        <v>208</v>
      </c>
      <c r="K23" s="357">
        <v>1998</v>
      </c>
      <c r="L23">
        <f>SUM(D23:I23)</f>
        <v>162</v>
      </c>
    </row>
    <row r="24" spans="1:11" ht="39.75" thickBot="1">
      <c r="A24" s="230" t="s">
        <v>263</v>
      </c>
      <c r="B24" s="229">
        <v>102</v>
      </c>
      <c r="C24" s="357">
        <f aca="true" t="shared" si="0" ref="C24:C49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30" t="s">
        <v>264</v>
      </c>
      <c r="B25" s="229">
        <v>103</v>
      </c>
      <c r="C25" s="357">
        <f t="shared" si="0"/>
        <v>78</v>
      </c>
      <c r="D25" s="366"/>
      <c r="E25" s="366"/>
      <c r="F25" s="366"/>
      <c r="G25" s="366">
        <v>44</v>
      </c>
      <c r="H25" s="366">
        <v>34</v>
      </c>
      <c r="I25" s="366"/>
      <c r="J25" s="366"/>
      <c r="K25" s="366"/>
    </row>
    <row r="26" spans="1:11" s="40" customFormat="1" ht="53.25" thickBot="1">
      <c r="A26" s="233" t="s">
        <v>410</v>
      </c>
      <c r="B26" s="234" t="s">
        <v>383</v>
      </c>
      <c r="C26" s="357">
        <f t="shared" si="0"/>
        <v>50</v>
      </c>
      <c r="D26" s="354"/>
      <c r="E26" s="354"/>
      <c r="F26" s="354"/>
      <c r="G26" s="354">
        <v>20</v>
      </c>
      <c r="H26" s="354">
        <v>30</v>
      </c>
      <c r="I26" s="354"/>
      <c r="J26" s="354"/>
      <c r="K26" s="354"/>
    </row>
    <row r="27" spans="1:11" s="40" customFormat="1" ht="53.25" thickBot="1">
      <c r="A27" s="233" t="s">
        <v>411</v>
      </c>
      <c r="B27" s="234" t="s">
        <v>385</v>
      </c>
      <c r="C27" s="357">
        <f t="shared" si="0"/>
        <v>42</v>
      </c>
      <c r="D27" s="354"/>
      <c r="E27" s="354"/>
      <c r="F27" s="354"/>
      <c r="G27" s="354">
        <v>16</v>
      </c>
      <c r="H27" s="354">
        <v>26</v>
      </c>
      <c r="I27" s="354"/>
      <c r="J27" s="354"/>
      <c r="K27" s="354"/>
    </row>
    <row r="28" spans="1:11" ht="53.25" thickBot="1">
      <c r="A28" s="230" t="s">
        <v>265</v>
      </c>
      <c r="B28" s="229">
        <v>104</v>
      </c>
      <c r="C28" s="357">
        <f t="shared" si="0"/>
        <v>8</v>
      </c>
      <c r="D28" s="366"/>
      <c r="E28" s="366"/>
      <c r="F28" s="366"/>
      <c r="G28" s="366">
        <v>6</v>
      </c>
      <c r="H28" s="366">
        <v>2</v>
      </c>
      <c r="I28" s="366"/>
      <c r="J28" s="366"/>
      <c r="K28" s="366"/>
    </row>
    <row r="29" spans="1:11" s="40" customFormat="1" ht="66" thickBot="1">
      <c r="A29" s="233" t="s">
        <v>412</v>
      </c>
      <c r="B29" s="234" t="s">
        <v>387</v>
      </c>
      <c r="C29" s="357">
        <f t="shared" si="0"/>
        <v>8</v>
      </c>
      <c r="D29" s="354"/>
      <c r="E29" s="354"/>
      <c r="F29" s="354"/>
      <c r="G29" s="354">
        <v>6</v>
      </c>
      <c r="H29" s="354">
        <v>2</v>
      </c>
      <c r="I29" s="354"/>
      <c r="J29" s="354"/>
      <c r="K29" s="354"/>
    </row>
    <row r="30" spans="1:11" ht="79.5" thickBot="1">
      <c r="A30" s="235" t="s">
        <v>413</v>
      </c>
      <c r="B30" s="236">
        <v>105</v>
      </c>
      <c r="C30" s="357">
        <f t="shared" si="0"/>
        <v>1</v>
      </c>
      <c r="D30" s="357"/>
      <c r="E30" s="357"/>
      <c r="F30" s="357"/>
      <c r="G30" s="357"/>
      <c r="H30" s="357">
        <v>1</v>
      </c>
      <c r="I30" s="357"/>
      <c r="J30" s="357"/>
      <c r="K30" s="357"/>
    </row>
    <row r="31" spans="1:11" ht="53.25" thickBot="1">
      <c r="A31" s="230" t="s">
        <v>34</v>
      </c>
      <c r="B31" s="229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30" t="s">
        <v>267</v>
      </c>
      <c r="B32" s="229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30" t="s">
        <v>268</v>
      </c>
      <c r="B33" s="229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30" t="s">
        <v>269</v>
      </c>
      <c r="B34" s="229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s="40" customFormat="1" ht="53.25" thickBot="1">
      <c r="A35" s="238" t="s">
        <v>388</v>
      </c>
      <c r="B35" s="234" t="s">
        <v>389</v>
      </c>
      <c r="C35" s="357">
        <f t="shared" si="0"/>
        <v>370</v>
      </c>
      <c r="D35" s="354"/>
      <c r="E35" s="354"/>
      <c r="F35" s="354"/>
      <c r="G35" s="354">
        <v>117</v>
      </c>
      <c r="H35" s="354">
        <v>45</v>
      </c>
      <c r="I35" s="354"/>
      <c r="J35" s="354">
        <v>208</v>
      </c>
      <c r="K35" s="354"/>
    </row>
    <row r="36" spans="1:11" s="40" customFormat="1" ht="53.25" thickBot="1">
      <c r="A36" s="238" t="s">
        <v>390</v>
      </c>
      <c r="B36" s="234" t="s">
        <v>391</v>
      </c>
      <c r="C36" s="357">
        <f t="shared" si="0"/>
        <v>9</v>
      </c>
      <c r="D36" s="354"/>
      <c r="E36" s="354"/>
      <c r="F36" s="354"/>
      <c r="G36" s="354">
        <v>8</v>
      </c>
      <c r="H36" s="354">
        <v>1</v>
      </c>
      <c r="I36" s="354"/>
      <c r="J36" s="354"/>
      <c r="K36" s="354"/>
    </row>
    <row r="37" spans="1:11" ht="27" thickBot="1">
      <c r="A37" s="230" t="s">
        <v>270</v>
      </c>
      <c r="B37" s="229">
        <v>110</v>
      </c>
      <c r="C37" s="357">
        <f t="shared" si="0"/>
        <v>2360</v>
      </c>
      <c r="D37" s="366"/>
      <c r="E37" s="366"/>
      <c r="F37" s="366"/>
      <c r="G37" s="366">
        <v>111</v>
      </c>
      <c r="H37" s="366">
        <v>43</v>
      </c>
      <c r="I37" s="366"/>
      <c r="J37" s="357">
        <v>208</v>
      </c>
      <c r="K37" s="357">
        <v>1998</v>
      </c>
    </row>
    <row r="38" spans="1:11" ht="53.25" thickBot="1">
      <c r="A38" s="230" t="s">
        <v>271</v>
      </c>
      <c r="B38" s="229">
        <v>111</v>
      </c>
      <c r="C38" s="357">
        <f t="shared" si="0"/>
        <v>70</v>
      </c>
      <c r="D38" s="366"/>
      <c r="E38" s="366"/>
      <c r="F38" s="366"/>
      <c r="G38" s="366">
        <v>38</v>
      </c>
      <c r="H38" s="366">
        <v>32</v>
      </c>
      <c r="I38" s="366"/>
      <c r="J38" s="366"/>
      <c r="K38" s="366"/>
    </row>
    <row r="39" spans="1:11" s="40" customFormat="1" ht="66" thickBot="1">
      <c r="A39" s="233" t="s">
        <v>414</v>
      </c>
      <c r="B39" s="234" t="s">
        <v>393</v>
      </c>
      <c r="C39" s="357">
        <f t="shared" si="0"/>
        <v>50</v>
      </c>
      <c r="D39" s="354"/>
      <c r="E39" s="354"/>
      <c r="F39" s="354"/>
      <c r="G39" s="354">
        <v>21</v>
      </c>
      <c r="H39" s="354">
        <v>29</v>
      </c>
      <c r="I39" s="354"/>
      <c r="J39" s="354"/>
      <c r="K39" s="354"/>
    </row>
    <row r="40" spans="1:11" s="40" customFormat="1" ht="66" thickBot="1">
      <c r="A40" s="233" t="s">
        <v>415</v>
      </c>
      <c r="B40" s="234" t="s">
        <v>395</v>
      </c>
      <c r="C40" s="357">
        <f t="shared" si="0"/>
        <v>52</v>
      </c>
      <c r="D40" s="354"/>
      <c r="E40" s="354"/>
      <c r="F40" s="354"/>
      <c r="G40" s="354">
        <v>21</v>
      </c>
      <c r="H40" s="354">
        <v>31</v>
      </c>
      <c r="I40" s="354"/>
      <c r="J40" s="354"/>
      <c r="K40" s="354"/>
    </row>
    <row r="41" spans="1:11" ht="39.75" thickBot="1">
      <c r="A41" s="230" t="s">
        <v>272</v>
      </c>
      <c r="B41" s="229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30" t="s">
        <v>273</v>
      </c>
      <c r="B42" s="229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30" t="s">
        <v>274</v>
      </c>
      <c r="B43" s="229">
        <v>114</v>
      </c>
      <c r="C43" s="357">
        <f t="shared" si="0"/>
        <v>2360</v>
      </c>
      <c r="D43" s="366"/>
      <c r="E43" s="366"/>
      <c r="F43" s="366"/>
      <c r="G43" s="366">
        <f>G37</f>
        <v>111</v>
      </c>
      <c r="H43" s="366">
        <f>H37</f>
        <v>43</v>
      </c>
      <c r="I43" s="366"/>
      <c r="J43" s="366">
        <f>J37</f>
        <v>208</v>
      </c>
      <c r="K43" s="366">
        <f>K37</f>
        <v>1998</v>
      </c>
    </row>
    <row r="44" spans="1:11" ht="14.25">
      <c r="A44" s="23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23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30" t="s">
        <v>45</v>
      </c>
      <c r="B46" s="229">
        <v>116</v>
      </c>
      <c r="C46" s="357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30" t="s">
        <v>46</v>
      </c>
      <c r="B47" s="229">
        <v>121</v>
      </c>
      <c r="C47" s="357">
        <f t="shared" si="0"/>
        <v>2</v>
      </c>
      <c r="D47" s="366"/>
      <c r="E47" s="366"/>
      <c r="F47" s="366"/>
      <c r="G47" s="366">
        <v>2</v>
      </c>
      <c r="H47" s="366"/>
      <c r="I47" s="366"/>
      <c r="J47" s="366"/>
      <c r="K47" s="366"/>
    </row>
    <row r="48" spans="1:11" ht="15" thickBot="1">
      <c r="A48" s="230" t="s">
        <v>47</v>
      </c>
      <c r="B48" s="229">
        <v>122</v>
      </c>
      <c r="C48" s="357">
        <f t="shared" si="0"/>
        <v>3</v>
      </c>
      <c r="D48" s="366"/>
      <c r="E48" s="366"/>
      <c r="F48" s="366"/>
      <c r="G48" s="366">
        <v>3</v>
      </c>
      <c r="H48" s="366"/>
      <c r="I48" s="366"/>
      <c r="J48" s="366"/>
      <c r="K48" s="366"/>
    </row>
    <row r="49" spans="1:11" ht="14.25">
      <c r="A49" s="231" t="s">
        <v>48</v>
      </c>
      <c r="B49" s="502">
        <v>123</v>
      </c>
      <c r="C49" s="489">
        <f t="shared" si="0"/>
        <v>3</v>
      </c>
      <c r="D49" s="498"/>
      <c r="E49" s="498"/>
      <c r="F49" s="498"/>
      <c r="G49" s="498">
        <v>3</v>
      </c>
      <c r="H49" s="498"/>
      <c r="I49" s="498"/>
      <c r="J49" s="498"/>
      <c r="K49" s="498"/>
    </row>
    <row r="50" spans="1:11" ht="15" thickBot="1">
      <c r="A50" s="23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232" t="s">
        <v>50</v>
      </c>
      <c r="B51" s="229">
        <v>124</v>
      </c>
      <c r="C51" s="357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232" t="s">
        <v>51</v>
      </c>
      <c r="B52" s="229">
        <v>125</v>
      </c>
      <c r="C52" s="357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30" t="s">
        <v>52</v>
      </c>
      <c r="B53" s="229">
        <v>126</v>
      </c>
      <c r="C53" s="357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30" t="s">
        <v>276</v>
      </c>
      <c r="B54" s="229">
        <v>127</v>
      </c>
      <c r="C54" s="357"/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40" t="s">
        <v>278</v>
      </c>
      <c r="B56" s="239">
        <v>201</v>
      </c>
      <c r="C56" s="357">
        <f aca="true" t="shared" si="1" ref="C56:C71">SUM(D56:K56)</f>
        <v>574</v>
      </c>
      <c r="D56" s="366"/>
      <c r="E56" s="366"/>
      <c r="F56" s="366"/>
      <c r="G56" s="366">
        <v>501</v>
      </c>
      <c r="H56" s="366">
        <v>73</v>
      </c>
      <c r="I56" s="366"/>
      <c r="J56" s="366"/>
      <c r="K56" s="366"/>
    </row>
    <row r="57" spans="1:11" ht="53.25" thickBot="1">
      <c r="A57" s="242" t="s">
        <v>279</v>
      </c>
      <c r="B57" s="239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242" t="s">
        <v>280</v>
      </c>
      <c r="B58" s="239">
        <v>203</v>
      </c>
      <c r="C58" s="357">
        <f t="shared" si="1"/>
        <v>89</v>
      </c>
      <c r="D58" s="366"/>
      <c r="E58" s="366"/>
      <c r="F58" s="366"/>
      <c r="G58" s="366">
        <v>55</v>
      </c>
      <c r="H58" s="366">
        <v>34</v>
      </c>
      <c r="I58" s="366"/>
      <c r="J58" s="366"/>
      <c r="K58" s="366"/>
    </row>
    <row r="59" spans="1:11" ht="27" thickBot="1">
      <c r="A59" s="242" t="s">
        <v>281</v>
      </c>
      <c r="B59" s="239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242" t="s">
        <v>282</v>
      </c>
      <c r="B60" s="239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242" t="s">
        <v>283</v>
      </c>
      <c r="B61" s="239">
        <v>206</v>
      </c>
      <c r="C61" s="357">
        <f t="shared" si="1"/>
        <v>154</v>
      </c>
      <c r="D61" s="366"/>
      <c r="E61" s="366"/>
      <c r="F61" s="366"/>
      <c r="G61" s="366">
        <v>111</v>
      </c>
      <c r="H61" s="366">
        <v>43</v>
      </c>
      <c r="I61" s="366"/>
      <c r="J61" s="366"/>
      <c r="K61" s="366"/>
    </row>
    <row r="62" spans="1:11" ht="14.25">
      <c r="A62" s="24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24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40" t="s">
        <v>63</v>
      </c>
      <c r="B64" s="239">
        <v>208</v>
      </c>
      <c r="C64" s="357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40" t="s">
        <v>64</v>
      </c>
      <c r="B65" s="239">
        <v>209</v>
      </c>
      <c r="C65" s="357">
        <f t="shared" si="1"/>
        <v>23</v>
      </c>
      <c r="D65" s="366"/>
      <c r="E65" s="366"/>
      <c r="F65" s="366"/>
      <c r="G65" s="366">
        <v>21</v>
      </c>
      <c r="H65" s="366">
        <v>2</v>
      </c>
      <c r="I65" s="366"/>
      <c r="J65" s="366"/>
      <c r="K65" s="366"/>
    </row>
    <row r="66" spans="1:11" ht="14.25">
      <c r="A66" s="241" t="s">
        <v>65</v>
      </c>
      <c r="B66" s="502" t="s">
        <v>67</v>
      </c>
      <c r="C66" s="489">
        <f t="shared" si="1"/>
        <v>22</v>
      </c>
      <c r="D66" s="498"/>
      <c r="E66" s="498"/>
      <c r="F66" s="498"/>
      <c r="G66" s="498">
        <v>21</v>
      </c>
      <c r="H66" s="498">
        <v>1</v>
      </c>
      <c r="I66" s="498"/>
      <c r="J66" s="498"/>
      <c r="K66" s="498"/>
    </row>
    <row r="67" spans="1:11" ht="27" thickBot="1">
      <c r="A67" s="24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240" t="s">
        <v>68</v>
      </c>
      <c r="B68" s="239">
        <v>211</v>
      </c>
      <c r="C68" s="357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242" t="s">
        <v>69</v>
      </c>
      <c r="B69" s="239" t="s">
        <v>70</v>
      </c>
      <c r="C69" s="357">
        <f t="shared" si="1"/>
        <v>1</v>
      </c>
      <c r="D69" s="366"/>
      <c r="E69" s="366"/>
      <c r="F69" s="366"/>
      <c r="G69" s="366"/>
      <c r="H69" s="366">
        <v>1</v>
      </c>
      <c r="I69" s="366"/>
      <c r="J69" s="366"/>
      <c r="K69" s="366"/>
    </row>
    <row r="70" spans="1:11" ht="27" thickBot="1">
      <c r="A70" s="240" t="s">
        <v>71</v>
      </c>
      <c r="B70" s="239">
        <v>213</v>
      </c>
      <c r="C70" s="357">
        <f t="shared" si="1"/>
        <v>32</v>
      </c>
      <c r="D70" s="366"/>
      <c r="E70" s="366"/>
      <c r="F70" s="366"/>
      <c r="G70" s="366">
        <v>32</v>
      </c>
      <c r="H70" s="366"/>
      <c r="I70" s="366"/>
      <c r="J70" s="366"/>
      <c r="K70" s="366"/>
    </row>
    <row r="71" spans="1:11" ht="27" thickBot="1">
      <c r="A71" s="240" t="s">
        <v>72</v>
      </c>
      <c r="B71" s="239">
        <v>214</v>
      </c>
      <c r="C71" s="357">
        <f t="shared" si="1"/>
        <v>1</v>
      </c>
      <c r="D71" s="366"/>
      <c r="E71" s="366"/>
      <c r="F71" s="366"/>
      <c r="G71" s="366">
        <v>1</v>
      </c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44" t="s">
        <v>75</v>
      </c>
      <c r="B74" s="243">
        <v>301</v>
      </c>
      <c r="C74" s="357">
        <f aca="true" t="shared" si="2" ref="C74:C99">SUM(D74:K74)</f>
        <v>148229.25504999998</v>
      </c>
      <c r="D74" s="366"/>
      <c r="E74" s="366"/>
      <c r="F74" s="366"/>
      <c r="G74" s="366">
        <v>62590.23</v>
      </c>
      <c r="H74" s="366">
        <v>3053.52</v>
      </c>
      <c r="I74" s="366"/>
      <c r="J74" s="313">
        <v>32375.3749</v>
      </c>
      <c r="K74" s="313">
        <v>50210.13015</v>
      </c>
      <c r="L74">
        <f>SUM(D74:I74)</f>
        <v>65643.75</v>
      </c>
    </row>
    <row r="75" spans="1:12" ht="53.25" thickBot="1">
      <c r="A75" s="244" t="s">
        <v>286</v>
      </c>
      <c r="B75" s="243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139">
        <f>SUM(D87:I87)</f>
        <v>55110.86</v>
      </c>
    </row>
    <row r="76" spans="1:15" ht="53.25" thickBot="1">
      <c r="A76" s="244" t="s">
        <v>287</v>
      </c>
      <c r="B76" s="243">
        <v>303</v>
      </c>
      <c r="C76" s="445">
        <f t="shared" si="2"/>
        <v>23807.94</v>
      </c>
      <c r="D76" s="366"/>
      <c r="E76" s="366"/>
      <c r="F76" s="366"/>
      <c r="G76" s="366">
        <v>21457.05</v>
      </c>
      <c r="H76" s="366">
        <v>2350.89</v>
      </c>
      <c r="I76" s="366"/>
      <c r="J76" s="366"/>
      <c r="K76" s="366"/>
      <c r="L76">
        <f>H76+G76</f>
        <v>23807.94</v>
      </c>
      <c r="N76">
        <f>H76-H79</f>
        <v>2156.3999999999996</v>
      </c>
      <c r="O76">
        <f>G76-G79</f>
        <v>19707.53</v>
      </c>
    </row>
    <row r="77" spans="1:11" s="40" customFormat="1" ht="53.25" thickBot="1">
      <c r="A77" s="247" t="s">
        <v>416</v>
      </c>
      <c r="B77" s="248" t="s">
        <v>397</v>
      </c>
      <c r="C77" s="445">
        <f t="shared" si="2"/>
        <v>10977.64</v>
      </c>
      <c r="D77" s="354"/>
      <c r="E77" s="354"/>
      <c r="F77" s="354"/>
      <c r="G77" s="354">
        <v>8906.63</v>
      </c>
      <c r="H77" s="354">
        <v>2071.01</v>
      </c>
      <c r="I77" s="354"/>
      <c r="J77" s="354"/>
      <c r="K77" s="354"/>
    </row>
    <row r="78" spans="1:11" s="40" customFormat="1" ht="66" thickBot="1">
      <c r="A78" s="247" t="s">
        <v>417</v>
      </c>
      <c r="B78" s="248" t="s">
        <v>399</v>
      </c>
      <c r="C78" s="445">
        <f t="shared" si="2"/>
        <v>11063.32</v>
      </c>
      <c r="D78" s="354"/>
      <c r="E78" s="354"/>
      <c r="F78" s="354"/>
      <c r="G78" s="354">
        <v>8906.63</v>
      </c>
      <c r="H78" s="354">
        <v>2156.69</v>
      </c>
      <c r="I78" s="354"/>
      <c r="J78" s="354"/>
      <c r="K78" s="354"/>
    </row>
    <row r="79" spans="1:13" ht="66" thickBot="1">
      <c r="A79" s="244" t="s">
        <v>288</v>
      </c>
      <c r="B79" s="243">
        <v>304</v>
      </c>
      <c r="C79" s="445">
        <f t="shared" si="2"/>
        <v>1944.01</v>
      </c>
      <c r="D79" s="366"/>
      <c r="E79" s="366"/>
      <c r="F79" s="366"/>
      <c r="G79" s="366">
        <v>1749.52</v>
      </c>
      <c r="H79" s="366">
        <v>194.49</v>
      </c>
      <c r="I79" s="366"/>
      <c r="J79" s="366"/>
      <c r="K79" s="366"/>
      <c r="L79">
        <f>G79+H79</f>
        <v>1944.01</v>
      </c>
      <c r="M79">
        <f>L76-L79</f>
        <v>21863.93</v>
      </c>
    </row>
    <row r="80" spans="1:11" s="40" customFormat="1" ht="66" thickBot="1">
      <c r="A80" s="247" t="s">
        <v>418</v>
      </c>
      <c r="B80" s="248" t="s">
        <v>401</v>
      </c>
      <c r="C80" s="445">
        <f t="shared" si="2"/>
        <v>1762.56</v>
      </c>
      <c r="D80" s="354"/>
      <c r="E80" s="354"/>
      <c r="F80" s="354"/>
      <c r="G80" s="354">
        <v>1749.52</v>
      </c>
      <c r="H80" s="354">
        <v>13.04</v>
      </c>
      <c r="I80" s="354"/>
      <c r="J80" s="354"/>
      <c r="K80" s="354"/>
    </row>
    <row r="81" spans="1:11" ht="93" thickBot="1">
      <c r="A81" s="249" t="s">
        <v>419</v>
      </c>
      <c r="B81" s="250">
        <v>305</v>
      </c>
      <c r="C81" s="445">
        <f t="shared" si="2"/>
        <v>181.46</v>
      </c>
      <c r="D81" s="357"/>
      <c r="E81" s="357"/>
      <c r="F81" s="357"/>
      <c r="G81" s="357"/>
      <c r="H81" s="357">
        <v>181.46</v>
      </c>
      <c r="I81" s="357"/>
      <c r="J81" s="357"/>
      <c r="K81" s="357"/>
    </row>
    <row r="82" spans="1:11" ht="53.25" thickBot="1">
      <c r="A82" s="244" t="s">
        <v>80</v>
      </c>
      <c r="B82" s="243">
        <v>306</v>
      </c>
      <c r="C82" s="445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44" t="s">
        <v>290</v>
      </c>
      <c r="B83" s="243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44" t="s">
        <v>291</v>
      </c>
      <c r="B84" s="243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s="40" customFormat="1" ht="27" thickBot="1">
      <c r="A85" s="247" t="s">
        <v>432</v>
      </c>
      <c r="B85" s="248" t="s">
        <v>403</v>
      </c>
      <c r="C85" s="445">
        <f t="shared" si="2"/>
        <v>148229.25504999998</v>
      </c>
      <c r="D85" s="354"/>
      <c r="E85" s="354"/>
      <c r="F85" s="354"/>
      <c r="G85" s="366">
        <v>62590.23</v>
      </c>
      <c r="H85" s="366">
        <v>3053.52</v>
      </c>
      <c r="I85" s="354"/>
      <c r="J85" s="251">
        <v>32375.3749</v>
      </c>
      <c r="K85" s="251">
        <v>50210.13015</v>
      </c>
    </row>
    <row r="86" spans="1:11" s="40" customFormat="1" ht="27" thickBot="1">
      <c r="A86" s="247" t="s">
        <v>421</v>
      </c>
      <c r="B86" s="248" t="s">
        <v>405</v>
      </c>
      <c r="C86" s="445">
        <f t="shared" si="2"/>
        <v>1789.72472</v>
      </c>
      <c r="D86" s="354"/>
      <c r="E86" s="354"/>
      <c r="F86" s="354"/>
      <c r="G86" s="251">
        <v>1775.60472</v>
      </c>
      <c r="H86" s="354">
        <v>14.12</v>
      </c>
      <c r="I86" s="354"/>
      <c r="J86" s="354"/>
      <c r="K86" s="354"/>
    </row>
    <row r="87" spans="1:11" s="178" customFormat="1" ht="27" thickBot="1">
      <c r="A87" s="175" t="s">
        <v>292</v>
      </c>
      <c r="B87" s="176">
        <v>309</v>
      </c>
      <c r="C87" s="445">
        <f t="shared" si="2"/>
        <v>137696.36505</v>
      </c>
      <c r="D87" s="222"/>
      <c r="E87" s="222"/>
      <c r="F87" s="222"/>
      <c r="G87" s="222">
        <v>52506.73</v>
      </c>
      <c r="H87" s="222">
        <v>2604.13</v>
      </c>
      <c r="I87" s="222"/>
      <c r="J87" s="177">
        <f>J85</f>
        <v>32375.3749</v>
      </c>
      <c r="K87" s="177">
        <f>K85</f>
        <v>50210.13015</v>
      </c>
    </row>
    <row r="88" spans="1:12" ht="53.25" thickBot="1">
      <c r="A88" s="244" t="s">
        <v>293</v>
      </c>
      <c r="B88" s="243">
        <v>310</v>
      </c>
      <c r="C88" s="445">
        <f t="shared" si="2"/>
        <v>21815.219999999998</v>
      </c>
      <c r="D88" s="366"/>
      <c r="E88" s="366"/>
      <c r="F88" s="366"/>
      <c r="G88" s="366">
        <v>19707.53</v>
      </c>
      <c r="H88" s="366">
        <v>2107.69</v>
      </c>
      <c r="I88" s="366"/>
      <c r="J88" s="366"/>
      <c r="K88" s="366"/>
      <c r="L88">
        <f>G88+H88</f>
        <v>21815.219999999998</v>
      </c>
    </row>
    <row r="89" spans="1:11" s="40" customFormat="1" ht="66" thickBot="1">
      <c r="A89" s="247" t="s">
        <v>422</v>
      </c>
      <c r="B89" s="248" t="s">
        <v>407</v>
      </c>
      <c r="C89" s="445">
        <f t="shared" si="2"/>
        <v>10747.169999999998</v>
      </c>
      <c r="D89" s="354"/>
      <c r="E89" s="354"/>
      <c r="F89" s="354"/>
      <c r="G89" s="354">
        <v>8906.63</v>
      </c>
      <c r="H89" s="354">
        <v>1840.54</v>
      </c>
      <c r="I89" s="354"/>
      <c r="J89" s="354"/>
      <c r="K89" s="354"/>
    </row>
    <row r="90" spans="1:11" s="40" customFormat="1" ht="66" thickBot="1">
      <c r="A90" s="247" t="s">
        <v>423</v>
      </c>
      <c r="B90" s="248" t="s">
        <v>409</v>
      </c>
      <c r="C90" s="445">
        <f t="shared" si="2"/>
        <v>11014.32</v>
      </c>
      <c r="D90" s="354"/>
      <c r="E90" s="354"/>
      <c r="F90" s="354"/>
      <c r="G90" s="354">
        <v>8906.63</v>
      </c>
      <c r="H90" s="251">
        <v>2107.69</v>
      </c>
      <c r="I90" s="354"/>
      <c r="J90" s="354"/>
      <c r="K90" s="354"/>
    </row>
    <row r="91" spans="1:11" ht="39.75" thickBot="1">
      <c r="A91" s="244" t="s">
        <v>294</v>
      </c>
      <c r="B91" s="243">
        <v>311</v>
      </c>
      <c r="C91" s="357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44" t="s">
        <v>295</v>
      </c>
      <c r="B92" s="243">
        <v>312</v>
      </c>
      <c r="C92" s="357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44" t="s">
        <v>296</v>
      </c>
      <c r="B93" s="243">
        <v>313</v>
      </c>
      <c r="C93" s="357">
        <f t="shared" si="2"/>
        <v>137696.36505</v>
      </c>
      <c r="D93" s="366"/>
      <c r="E93" s="366"/>
      <c r="F93" s="366"/>
      <c r="G93" s="366">
        <f>G87</f>
        <v>52506.73</v>
      </c>
      <c r="H93" s="366">
        <f>H87</f>
        <v>2604.13</v>
      </c>
      <c r="I93" s="366"/>
      <c r="J93" s="313">
        <f>J87</f>
        <v>32375.3749</v>
      </c>
      <c r="K93" s="313">
        <f>K87</f>
        <v>50210.13015</v>
      </c>
    </row>
    <row r="94" spans="1:11" ht="14.25">
      <c r="A94" s="245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246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44" t="s">
        <v>88</v>
      </c>
      <c r="B96" s="243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44" t="s">
        <v>297</v>
      </c>
      <c r="B97" s="243">
        <v>321</v>
      </c>
      <c r="C97" s="357">
        <f t="shared" si="2"/>
        <v>2407.97</v>
      </c>
      <c r="D97" s="366"/>
      <c r="E97" s="366"/>
      <c r="F97" s="366"/>
      <c r="G97" s="313">
        <v>2407.97</v>
      </c>
      <c r="H97" s="366"/>
      <c r="I97" s="366"/>
      <c r="J97" s="366"/>
      <c r="K97" s="366"/>
    </row>
    <row r="98" spans="1:11" ht="27" thickBot="1">
      <c r="A98" s="244" t="s">
        <v>298</v>
      </c>
      <c r="B98" s="243">
        <v>322</v>
      </c>
      <c r="C98" s="357">
        <f t="shared" si="2"/>
        <v>596.21</v>
      </c>
      <c r="D98" s="366"/>
      <c r="E98" s="366"/>
      <c r="F98" s="366"/>
      <c r="G98" s="366">
        <v>596.21</v>
      </c>
      <c r="H98" s="366"/>
      <c r="I98" s="366"/>
      <c r="J98" s="366"/>
      <c r="K98" s="366"/>
    </row>
    <row r="99" spans="1:11" ht="14.25">
      <c r="A99" s="245" t="s">
        <v>48</v>
      </c>
      <c r="B99" s="502">
        <v>323</v>
      </c>
      <c r="C99" s="489">
        <f t="shared" si="2"/>
        <v>596.21</v>
      </c>
      <c r="D99" s="498"/>
      <c r="E99" s="498"/>
      <c r="F99" s="498"/>
      <c r="G99" s="498">
        <v>596.21</v>
      </c>
      <c r="H99" s="498"/>
      <c r="I99" s="498"/>
      <c r="J99" s="498"/>
      <c r="K99" s="498"/>
    </row>
    <row r="100" spans="1:11" ht="15" thickBot="1">
      <c r="A100" s="246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246" t="s">
        <v>50</v>
      </c>
      <c r="B101" s="243">
        <v>324</v>
      </c>
      <c r="C101" s="357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246" t="s">
        <v>51</v>
      </c>
      <c r="B102" s="243">
        <v>325</v>
      </c>
      <c r="C102" s="357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44" t="s">
        <v>52</v>
      </c>
      <c r="B103" s="243">
        <v>326</v>
      </c>
      <c r="C103" s="357"/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53" t="s">
        <v>301</v>
      </c>
      <c r="B106" s="252" t="s">
        <v>232</v>
      </c>
      <c r="C106" s="357">
        <f>SUM(D106:K106)</f>
        <v>123</v>
      </c>
      <c r="D106" s="254"/>
      <c r="E106" s="254"/>
      <c r="F106" s="254"/>
      <c r="G106" s="254">
        <v>95</v>
      </c>
      <c r="H106" s="254">
        <v>28</v>
      </c>
      <c r="I106" s="254"/>
      <c r="J106" s="252"/>
      <c r="K106" s="252"/>
    </row>
    <row r="107" spans="1:11" ht="79.5" thickBot="1">
      <c r="A107" s="253" t="s">
        <v>302</v>
      </c>
      <c r="B107" s="252" t="s">
        <v>233</v>
      </c>
      <c r="C107" s="357">
        <f>SUM(D107:K107)</f>
        <v>48</v>
      </c>
      <c r="D107" s="254"/>
      <c r="E107" s="254"/>
      <c r="F107" s="254"/>
      <c r="G107" s="254">
        <v>29</v>
      </c>
      <c r="H107" s="254">
        <v>19</v>
      </c>
      <c r="I107" s="254"/>
      <c r="J107" s="252"/>
      <c r="K107" s="252"/>
    </row>
    <row r="108" spans="1:11" ht="53.25" thickBot="1">
      <c r="A108" s="253" t="s">
        <v>303</v>
      </c>
      <c r="B108" s="252" t="s">
        <v>234</v>
      </c>
      <c r="C108" s="357">
        <f>SUM(D108:K108)</f>
        <v>117</v>
      </c>
      <c r="D108" s="254"/>
      <c r="E108" s="254"/>
      <c r="F108" s="254"/>
      <c r="G108" s="254">
        <v>91</v>
      </c>
      <c r="H108" s="254">
        <v>26</v>
      </c>
      <c r="I108" s="254"/>
      <c r="J108" s="252"/>
      <c r="K108" s="252"/>
    </row>
    <row r="109" spans="1:11" ht="93" thickBot="1">
      <c r="A109" s="253" t="s">
        <v>304</v>
      </c>
      <c r="B109" s="252" t="s">
        <v>235</v>
      </c>
      <c r="C109" s="357">
        <f>SUM(D109:K109)</f>
        <v>43</v>
      </c>
      <c r="D109" s="254"/>
      <c r="E109" s="254"/>
      <c r="F109" s="254"/>
      <c r="G109" s="254">
        <v>26</v>
      </c>
      <c r="H109" s="254">
        <v>17</v>
      </c>
      <c r="I109" s="254"/>
      <c r="J109" s="252"/>
      <c r="K109" s="252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56" t="s">
        <v>306</v>
      </c>
      <c r="B111" s="255" t="s">
        <v>236</v>
      </c>
      <c r="C111" s="257">
        <f>SUM(D111:K111)</f>
        <v>491</v>
      </c>
      <c r="D111" s="257"/>
      <c r="E111" s="257"/>
      <c r="F111" s="257"/>
      <c r="G111" s="257">
        <v>443</v>
      </c>
      <c r="H111" s="257">
        <v>48</v>
      </c>
      <c r="I111" s="257"/>
      <c r="J111" s="255"/>
      <c r="K111" s="255"/>
    </row>
    <row r="112" spans="1:11" ht="39.75" thickBot="1">
      <c r="A112" s="256" t="s">
        <v>99</v>
      </c>
      <c r="B112" s="255" t="s">
        <v>237</v>
      </c>
      <c r="C112" s="366">
        <f>SUM(D112:K112)</f>
        <v>23</v>
      </c>
      <c r="D112" s="257"/>
      <c r="E112" s="257"/>
      <c r="F112" s="257"/>
      <c r="G112" s="257">
        <v>21</v>
      </c>
      <c r="H112" s="257">
        <v>2</v>
      </c>
      <c r="I112" s="257"/>
      <c r="J112" s="255"/>
      <c r="K112" s="255"/>
    </row>
    <row r="113" spans="1:11" ht="53.25" thickBot="1">
      <c r="A113" s="256" t="s">
        <v>307</v>
      </c>
      <c r="B113" s="255" t="s">
        <v>238</v>
      </c>
      <c r="C113" s="366">
        <f>SUM(D113:K113)</f>
        <v>1</v>
      </c>
      <c r="D113" s="257"/>
      <c r="E113" s="257"/>
      <c r="F113" s="257"/>
      <c r="G113" s="257"/>
      <c r="H113" s="257">
        <v>1</v>
      </c>
      <c r="I113" s="257"/>
      <c r="J113" s="255"/>
      <c r="K113" s="255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59" t="s">
        <v>103</v>
      </c>
      <c r="B116" s="258" t="s">
        <v>239</v>
      </c>
      <c r="C116" s="260">
        <v>148229.26</v>
      </c>
      <c r="D116" s="258"/>
      <c r="E116" s="258"/>
      <c r="F116" s="258"/>
      <c r="G116" s="258"/>
      <c r="H116" s="258"/>
      <c r="I116" s="258"/>
      <c r="J116" s="258"/>
      <c r="K116" s="258"/>
    </row>
    <row r="117" spans="1:11" ht="43.5" thickBot="1">
      <c r="A117" s="262" t="s">
        <v>104</v>
      </c>
      <c r="B117" s="258" t="s">
        <v>240</v>
      </c>
      <c r="C117" s="260"/>
      <c r="D117" s="258"/>
      <c r="E117" s="258"/>
      <c r="F117" s="258"/>
      <c r="G117" s="258"/>
      <c r="H117" s="258"/>
      <c r="I117" s="258"/>
      <c r="J117" s="258"/>
      <c r="K117" s="258"/>
    </row>
    <row r="118" spans="1:11" ht="53.25" thickBot="1">
      <c r="A118" s="259" t="s">
        <v>310</v>
      </c>
      <c r="B118" s="258" t="s">
        <v>241</v>
      </c>
      <c r="C118" s="357">
        <f aca="true" t="shared" si="3" ref="C118:C124">SUM(D118:K118)</f>
        <v>78238.62</v>
      </c>
      <c r="D118" s="366"/>
      <c r="E118" s="366"/>
      <c r="F118" s="366"/>
      <c r="G118" s="366">
        <v>76571.54</v>
      </c>
      <c r="H118" s="366">
        <v>1667.08</v>
      </c>
      <c r="I118" s="366"/>
      <c r="J118" s="344"/>
      <c r="K118" s="344"/>
    </row>
    <row r="119" spans="1:11" ht="66" thickBot="1">
      <c r="A119" s="259" t="s">
        <v>311</v>
      </c>
      <c r="B119" s="258" t="s">
        <v>242</v>
      </c>
      <c r="C119" s="357">
        <f t="shared" si="3"/>
        <v>20274.920000000002</v>
      </c>
      <c r="D119" s="366"/>
      <c r="E119" s="366"/>
      <c r="F119" s="366"/>
      <c r="G119" s="402">
        <v>19266.27</v>
      </c>
      <c r="H119" s="402">
        <v>1008.65</v>
      </c>
      <c r="I119" s="366"/>
      <c r="J119" s="344"/>
      <c r="K119" s="344"/>
    </row>
    <row r="120" spans="1:11" ht="53.25" thickBot="1">
      <c r="A120" s="259" t="s">
        <v>312</v>
      </c>
      <c r="B120" s="258" t="s">
        <v>243</v>
      </c>
      <c r="C120" s="357">
        <f t="shared" si="3"/>
        <v>40072.020000000004</v>
      </c>
      <c r="D120" s="366"/>
      <c r="E120" s="366"/>
      <c r="F120" s="366"/>
      <c r="G120" s="366">
        <v>38923.51</v>
      </c>
      <c r="H120" s="366">
        <v>1148.51</v>
      </c>
      <c r="I120" s="366"/>
      <c r="J120" s="344"/>
      <c r="K120" s="344"/>
    </row>
    <row r="121" spans="1:11" ht="14.25">
      <c r="A121" s="263" t="s">
        <v>313</v>
      </c>
      <c r="B121" s="502" t="s">
        <v>244</v>
      </c>
      <c r="C121" s="489">
        <f>SUM(D121:K122)</f>
        <v>40072.020000000004</v>
      </c>
      <c r="D121" s="498"/>
      <c r="E121" s="498"/>
      <c r="F121" s="498"/>
      <c r="G121" s="498">
        <f>G120</f>
        <v>38923.51</v>
      </c>
      <c r="H121" s="498">
        <f>H120</f>
        <v>1148.51</v>
      </c>
      <c r="I121" s="498"/>
      <c r="J121" s="502"/>
      <c r="K121" s="502"/>
    </row>
    <row r="122" spans="1:11" ht="15" thickBot="1">
      <c r="A122" s="25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261" t="s">
        <v>110</v>
      </c>
      <c r="B123" s="258" t="s">
        <v>245</v>
      </c>
      <c r="C123" s="357"/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59" t="s">
        <v>314</v>
      </c>
      <c r="B124" s="258" t="s">
        <v>246</v>
      </c>
      <c r="C124" s="357">
        <f t="shared" si="3"/>
        <v>19025.52</v>
      </c>
      <c r="D124" s="366"/>
      <c r="E124" s="366"/>
      <c r="F124" s="366"/>
      <c r="G124" s="402">
        <v>18257.62</v>
      </c>
      <c r="H124" s="402">
        <v>767.9</v>
      </c>
      <c r="I124" s="366"/>
      <c r="J124" s="344"/>
      <c r="K124" s="344"/>
    </row>
    <row r="125" spans="1:11" ht="79.5" thickBot="1">
      <c r="A125" s="261" t="s">
        <v>315</v>
      </c>
      <c r="B125" s="264" t="s">
        <v>247</v>
      </c>
      <c r="C125" s="357"/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10"/>
    </row>
    <row r="127" spans="1:5" ht="15.75" thickBot="1">
      <c r="A127" s="524" t="s">
        <v>113</v>
      </c>
      <c r="B127" s="22"/>
      <c r="C127" s="37"/>
      <c r="D127" s="22"/>
      <c r="E127" s="37"/>
    </row>
    <row r="128" spans="1:5" ht="63" thickBot="1">
      <c r="A128" s="524"/>
      <c r="B128" s="22"/>
      <c r="C128" s="37" t="s">
        <v>130</v>
      </c>
      <c r="D128" s="22"/>
      <c r="E128" s="37" t="s">
        <v>131</v>
      </c>
    </row>
    <row r="129" spans="1:5" ht="26.25">
      <c r="A129" s="22"/>
      <c r="B129" s="21"/>
      <c r="C129" s="21" t="s">
        <v>114</v>
      </c>
      <c r="D129" s="21"/>
      <c r="E129" s="21" t="s">
        <v>115</v>
      </c>
    </row>
    <row r="130" spans="1:5" ht="15">
      <c r="A130" s="22"/>
      <c r="B130" s="21"/>
      <c r="C130" s="21"/>
      <c r="D130" s="21"/>
      <c r="E130" s="21"/>
    </row>
    <row r="131" spans="1:5" ht="15.75" thickBot="1">
      <c r="A131" s="22"/>
      <c r="B131" s="21"/>
      <c r="C131" s="21"/>
      <c r="D131" s="21"/>
      <c r="E131" s="15"/>
    </row>
    <row r="132" spans="1:5" ht="15">
      <c r="A132" s="22"/>
      <c r="B132" s="21"/>
      <c r="C132" s="21"/>
      <c r="D132" s="21"/>
      <c r="E132" s="21" t="s">
        <v>116</v>
      </c>
    </row>
    <row r="133" ht="15">
      <c r="A133" s="10"/>
    </row>
    <row r="134" ht="15">
      <c r="A134" s="1"/>
    </row>
    <row r="135" ht="15">
      <c r="A135" s="1"/>
    </row>
    <row r="136" spans="1:3" ht="15">
      <c r="A136" s="557"/>
      <c r="B136" s="487"/>
      <c r="C136" s="487"/>
    </row>
    <row r="138" ht="15">
      <c r="A138" s="10"/>
    </row>
  </sheetData>
  <sheetProtection/>
  <mergeCells count="101">
    <mergeCell ref="G121:G122"/>
    <mergeCell ref="A127:A128"/>
    <mergeCell ref="A136:C136"/>
    <mergeCell ref="B121:B122"/>
    <mergeCell ref="D121:D122"/>
    <mergeCell ref="E121:E122"/>
    <mergeCell ref="C121:C122"/>
    <mergeCell ref="A104:K104"/>
    <mergeCell ref="A105:K105"/>
    <mergeCell ref="A110:K110"/>
    <mergeCell ref="A114:K114"/>
    <mergeCell ref="A115:K115"/>
    <mergeCell ref="H121:H122"/>
    <mergeCell ref="I121:I122"/>
    <mergeCell ref="J121:J122"/>
    <mergeCell ref="K121:K122"/>
    <mergeCell ref="F121:F122"/>
    <mergeCell ref="K66:K67"/>
    <mergeCell ref="G66:G67"/>
    <mergeCell ref="H66:H67"/>
    <mergeCell ref="H94:H95"/>
    <mergeCell ref="I94:I95"/>
    <mergeCell ref="J94:J95"/>
    <mergeCell ref="K94:K95"/>
    <mergeCell ref="I66:I67"/>
    <mergeCell ref="J66:J67"/>
    <mergeCell ref="B12:J12"/>
    <mergeCell ref="B13:J14"/>
    <mergeCell ref="A16:K16"/>
    <mergeCell ref="A17:A19"/>
    <mergeCell ref="B17:B19"/>
    <mergeCell ref="D17:K17"/>
    <mergeCell ref="I18:I19"/>
    <mergeCell ref="J18:K18"/>
    <mergeCell ref="H18:H19"/>
    <mergeCell ref="A8:K8"/>
    <mergeCell ref="A22:K22"/>
    <mergeCell ref="B44:B45"/>
    <mergeCell ref="D44:D45"/>
    <mergeCell ref="E44:E45"/>
    <mergeCell ref="F44:F45"/>
    <mergeCell ref="G44:G45"/>
    <mergeCell ref="D18:F18"/>
    <mergeCell ref="G18:G19"/>
    <mergeCell ref="A9:K9"/>
    <mergeCell ref="A21:K21"/>
    <mergeCell ref="H44:H45"/>
    <mergeCell ref="I44:I45"/>
    <mergeCell ref="J44:J45"/>
    <mergeCell ref="K49:K50"/>
    <mergeCell ref="B49:B50"/>
    <mergeCell ref="E49:E50"/>
    <mergeCell ref="F49:F50"/>
    <mergeCell ref="D49:D50"/>
    <mergeCell ref="K44:K45"/>
    <mergeCell ref="G49:G50"/>
    <mergeCell ref="H49:H50"/>
    <mergeCell ref="I49:I50"/>
    <mergeCell ref="G62:G63"/>
    <mergeCell ref="H62:H63"/>
    <mergeCell ref="I62:I63"/>
    <mergeCell ref="A55:K55"/>
    <mergeCell ref="J62:J63"/>
    <mergeCell ref="K62:K63"/>
    <mergeCell ref="J49:J50"/>
    <mergeCell ref="A5:K5"/>
    <mergeCell ref="A1:K1"/>
    <mergeCell ref="A2:K2"/>
    <mergeCell ref="A3:K3"/>
    <mergeCell ref="A6:K6"/>
    <mergeCell ref="A7:K7"/>
    <mergeCell ref="B66:B67"/>
    <mergeCell ref="D66:D67"/>
    <mergeCell ref="E66:E67"/>
    <mergeCell ref="F66:F67"/>
    <mergeCell ref="B62:B63"/>
    <mergeCell ref="D62:D63"/>
    <mergeCell ref="E62:E63"/>
    <mergeCell ref="F62:F63"/>
    <mergeCell ref="H99:H100"/>
    <mergeCell ref="I99:I100"/>
    <mergeCell ref="A72:K72"/>
    <mergeCell ref="A73:K73"/>
    <mergeCell ref="J99:J100"/>
    <mergeCell ref="K99:K100"/>
    <mergeCell ref="B94:B95"/>
    <mergeCell ref="D94:D95"/>
    <mergeCell ref="B99:B100"/>
    <mergeCell ref="E94:E95"/>
    <mergeCell ref="F94:F95"/>
    <mergeCell ref="G99:G100"/>
    <mergeCell ref="G94:G95"/>
    <mergeCell ref="D99:D100"/>
    <mergeCell ref="E99:E100"/>
    <mergeCell ref="F99:F100"/>
    <mergeCell ref="C49:C50"/>
    <mergeCell ref="C44:C45"/>
    <mergeCell ref="C66:C67"/>
    <mergeCell ref="C62:C63"/>
    <mergeCell ref="C99:C100"/>
    <mergeCell ref="C94:C95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33" r:id="rId2"/>
  <rowBreaks count="2" manualBreakCount="2">
    <brk id="68" max="10" man="1"/>
    <brk id="1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0" zoomScaleSheetLayoutView="70" zoomScalePageLayoutView="0" workbookViewId="0" topLeftCell="A47">
      <selection activeCell="C74" sqref="C74:C88"/>
    </sheetView>
  </sheetViews>
  <sheetFormatPr defaultColWidth="9.140625" defaultRowHeight="15"/>
  <cols>
    <col min="1" max="1" width="46.00390625" style="0" customWidth="1"/>
    <col min="2" max="9" width="12.140625" style="0" customWidth="1"/>
    <col min="10" max="11" width="15.8515625" style="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2"/>
    </row>
    <row r="11" spans="1:2" ht="15">
      <c r="A11" s="22" t="s">
        <v>8</v>
      </c>
      <c r="B11" s="22"/>
    </row>
    <row r="12" spans="1:11" ht="62.25">
      <c r="A12" s="22" t="s">
        <v>9</v>
      </c>
      <c r="B12" s="13"/>
      <c r="C12" s="14"/>
      <c r="D12" s="14"/>
      <c r="E12" s="14" t="s">
        <v>132</v>
      </c>
      <c r="F12" s="14"/>
      <c r="G12" s="14"/>
      <c r="H12" s="14"/>
      <c r="I12" s="14"/>
      <c r="J12" s="14"/>
      <c r="K12" s="16"/>
    </row>
    <row r="13" spans="1:11" ht="30.75">
      <c r="A13" s="19" t="s">
        <v>133</v>
      </c>
      <c r="B13" s="20"/>
      <c r="K13" s="16"/>
    </row>
    <row r="14" spans="1:11" ht="15">
      <c r="A14" s="22" t="s">
        <v>10</v>
      </c>
      <c r="B14" s="38"/>
      <c r="C14" s="14"/>
      <c r="D14" s="14"/>
      <c r="E14" s="14"/>
      <c r="F14" s="14"/>
      <c r="G14" s="14"/>
      <c r="H14" s="14"/>
      <c r="I14" s="14"/>
      <c r="J14" s="14"/>
      <c r="K14" s="16"/>
    </row>
    <row r="15" spans="1:11" ht="15">
      <c r="A15" s="24" t="s">
        <v>218</v>
      </c>
      <c r="K15" s="16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7"/>
      <c r="D19" s="8" t="s">
        <v>22</v>
      </c>
      <c r="E19" s="8" t="s">
        <v>23</v>
      </c>
      <c r="F19" s="8" t="s">
        <v>260</v>
      </c>
      <c r="G19" s="503"/>
      <c r="H19" s="503"/>
      <c r="I19" s="503"/>
      <c r="J19" s="8" t="s">
        <v>261</v>
      </c>
      <c r="K19" s="8" t="s">
        <v>26</v>
      </c>
    </row>
    <row r="20" spans="1:11" ht="15" thickBot="1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1" ht="42" customHeight="1" thickBot="1">
      <c r="A23" s="309" t="s">
        <v>29</v>
      </c>
      <c r="B23" s="310">
        <v>101</v>
      </c>
      <c r="C23" s="311">
        <f>SUM(D23:K23)</f>
        <v>1351</v>
      </c>
      <c r="D23" s="357"/>
      <c r="E23" s="357"/>
      <c r="F23" s="357"/>
      <c r="G23" s="357">
        <f>23</f>
        <v>23</v>
      </c>
      <c r="H23" s="357">
        <f>1</f>
        <v>1</v>
      </c>
      <c r="I23" s="357"/>
      <c r="J23" s="357">
        <v>436</v>
      </c>
      <c r="K23" s="357">
        <v>891</v>
      </c>
    </row>
    <row r="24" spans="1:11" ht="42.75" customHeight="1" thickBot="1">
      <c r="A24" s="299" t="s">
        <v>263</v>
      </c>
      <c r="B24" s="298">
        <v>102</v>
      </c>
      <c r="C24" s="357">
        <f aca="true" t="shared" si="0" ref="C24:C54">SUM(D24:K24)</f>
        <v>0</v>
      </c>
      <c r="D24" s="371"/>
      <c r="E24" s="371"/>
      <c r="F24" s="371"/>
      <c r="G24" s="371"/>
      <c r="H24" s="371"/>
      <c r="I24" s="371"/>
      <c r="J24" s="371"/>
      <c r="K24" s="371"/>
    </row>
    <row r="25" spans="1:11" ht="39.75" thickBot="1">
      <c r="A25" s="299" t="s">
        <v>264</v>
      </c>
      <c r="B25" s="298">
        <v>103</v>
      </c>
      <c r="C25" s="357">
        <f t="shared" si="0"/>
        <v>9</v>
      </c>
      <c r="D25" s="371"/>
      <c r="E25" s="371"/>
      <c r="F25" s="371"/>
      <c r="G25" s="371">
        <v>8</v>
      </c>
      <c r="H25" s="371">
        <v>1</v>
      </c>
      <c r="I25" s="371"/>
      <c r="J25" s="371"/>
      <c r="K25" s="371"/>
    </row>
    <row r="26" spans="1:11" s="40" customFormat="1" ht="39.75" thickBot="1">
      <c r="A26" s="306" t="s">
        <v>410</v>
      </c>
      <c r="B26" s="307" t="s">
        <v>383</v>
      </c>
      <c r="C26" s="357">
        <f t="shared" si="0"/>
        <v>6</v>
      </c>
      <c r="D26" s="354"/>
      <c r="E26" s="354"/>
      <c r="F26" s="354"/>
      <c r="G26" s="354">
        <v>5</v>
      </c>
      <c r="H26" s="354">
        <v>1</v>
      </c>
      <c r="I26" s="354"/>
      <c r="J26" s="354"/>
      <c r="K26" s="354"/>
    </row>
    <row r="27" spans="1:11" s="40" customFormat="1" ht="53.25" thickBot="1">
      <c r="A27" s="306" t="s">
        <v>411</v>
      </c>
      <c r="B27" s="307" t="s">
        <v>385</v>
      </c>
      <c r="C27" s="357">
        <f t="shared" si="0"/>
        <v>0</v>
      </c>
      <c r="D27" s="354"/>
      <c r="E27" s="354"/>
      <c r="F27" s="354"/>
      <c r="G27" s="354"/>
      <c r="H27" s="354"/>
      <c r="I27" s="354"/>
      <c r="J27" s="354"/>
      <c r="K27" s="354"/>
    </row>
    <row r="28" spans="1:11" ht="42" customHeight="1" thickBot="1">
      <c r="A28" s="299" t="s">
        <v>265</v>
      </c>
      <c r="B28" s="298">
        <v>104</v>
      </c>
      <c r="C28" s="357">
        <f t="shared" si="0"/>
        <v>0</v>
      </c>
      <c r="D28" s="371"/>
      <c r="E28" s="371"/>
      <c r="F28" s="371"/>
      <c r="G28" s="371"/>
      <c r="H28" s="371"/>
      <c r="I28" s="371"/>
      <c r="J28" s="371"/>
      <c r="K28" s="371"/>
    </row>
    <row r="29" spans="1:11" s="40" customFormat="1" ht="42" customHeight="1" thickBot="1">
      <c r="A29" s="306" t="s">
        <v>412</v>
      </c>
      <c r="B29" s="307" t="s">
        <v>387</v>
      </c>
      <c r="C29" s="357">
        <f t="shared" si="0"/>
        <v>0</v>
      </c>
      <c r="D29" s="354"/>
      <c r="E29" s="354"/>
      <c r="F29" s="354"/>
      <c r="G29" s="354"/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thickBot="1">
      <c r="A31" s="299" t="s">
        <v>34</v>
      </c>
      <c r="B31" s="298">
        <v>106</v>
      </c>
      <c r="C31" s="357">
        <f t="shared" si="0"/>
        <v>0</v>
      </c>
      <c r="D31" s="371"/>
      <c r="E31" s="371"/>
      <c r="F31" s="371"/>
      <c r="G31" s="371"/>
      <c r="H31" s="371"/>
      <c r="I31" s="371"/>
      <c r="J31" s="371"/>
      <c r="K31" s="371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71"/>
      <c r="E32" s="371"/>
      <c r="F32" s="371"/>
      <c r="G32" s="371"/>
      <c r="H32" s="371"/>
      <c r="I32" s="371"/>
      <c r="J32" s="371"/>
      <c r="K32" s="371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71"/>
      <c r="E33" s="371"/>
      <c r="F33" s="371"/>
      <c r="G33" s="371"/>
      <c r="H33" s="371"/>
      <c r="I33" s="371"/>
      <c r="J33" s="371"/>
      <c r="K33" s="371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71"/>
      <c r="E34" s="371"/>
      <c r="F34" s="371"/>
      <c r="G34" s="371"/>
      <c r="H34" s="371"/>
      <c r="I34" s="371"/>
      <c r="J34" s="371"/>
      <c r="K34" s="371"/>
    </row>
    <row r="35" spans="1:11" s="40" customFormat="1" ht="39.75" thickBot="1">
      <c r="A35" s="312" t="s">
        <v>388</v>
      </c>
      <c r="B35" s="307" t="s">
        <v>389</v>
      </c>
      <c r="C35" s="357">
        <f t="shared" si="0"/>
        <v>1351</v>
      </c>
      <c r="D35" s="354"/>
      <c r="E35" s="354"/>
      <c r="F35" s="354"/>
      <c r="G35" s="402">
        <v>23</v>
      </c>
      <c r="H35" s="354">
        <v>1</v>
      </c>
      <c r="I35" s="354"/>
      <c r="J35" s="354">
        <v>436</v>
      </c>
      <c r="K35" s="354">
        <v>891</v>
      </c>
    </row>
    <row r="36" spans="1:11" s="40" customFormat="1" ht="39.75" thickBot="1">
      <c r="A36" s="312" t="s">
        <v>390</v>
      </c>
      <c r="B36" s="307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15.75" customHeight="1" thickBot="1">
      <c r="A37" s="299" t="s">
        <v>270</v>
      </c>
      <c r="B37" s="298">
        <v>110</v>
      </c>
      <c r="C37" s="357">
        <f t="shared" si="0"/>
        <v>1351</v>
      </c>
      <c r="D37" s="371"/>
      <c r="E37" s="371"/>
      <c r="F37" s="371"/>
      <c r="G37" s="371">
        <v>23</v>
      </c>
      <c r="H37" s="371">
        <v>1</v>
      </c>
      <c r="I37" s="371"/>
      <c r="J37" s="371">
        <v>436</v>
      </c>
      <c r="K37" s="371">
        <v>891</v>
      </c>
    </row>
    <row r="38" spans="1:11" ht="36.75" customHeight="1" thickBot="1">
      <c r="A38" s="299" t="s">
        <v>271</v>
      </c>
      <c r="B38" s="298">
        <v>111</v>
      </c>
      <c r="C38" s="357">
        <f t="shared" si="0"/>
        <v>9</v>
      </c>
      <c r="D38" s="371"/>
      <c r="E38" s="371"/>
      <c r="F38" s="371"/>
      <c r="G38" s="371">
        <v>8</v>
      </c>
      <c r="H38" s="371">
        <v>1</v>
      </c>
      <c r="I38" s="371"/>
      <c r="J38" s="371"/>
      <c r="K38" s="371"/>
    </row>
    <row r="39" spans="1:11" s="40" customFormat="1" ht="36.75" customHeight="1" thickBot="1">
      <c r="A39" s="306" t="s">
        <v>414</v>
      </c>
      <c r="B39" s="307" t="s">
        <v>393</v>
      </c>
      <c r="C39" s="357">
        <f t="shared" si="0"/>
        <v>6</v>
      </c>
      <c r="D39" s="354"/>
      <c r="E39" s="354"/>
      <c r="F39" s="354"/>
      <c r="G39" s="354">
        <v>5</v>
      </c>
      <c r="H39" s="354">
        <v>1</v>
      </c>
      <c r="I39" s="354"/>
      <c r="J39" s="354"/>
      <c r="K39" s="354"/>
    </row>
    <row r="40" spans="1:11" s="40" customFormat="1" ht="36.75" customHeight="1" thickBot="1">
      <c r="A40" s="306" t="s">
        <v>415</v>
      </c>
      <c r="B40" s="307" t="s">
        <v>395</v>
      </c>
      <c r="C40" s="357">
        <f t="shared" si="0"/>
        <v>0</v>
      </c>
      <c r="D40" s="354"/>
      <c r="E40" s="354"/>
      <c r="F40" s="354"/>
      <c r="G40" s="354"/>
      <c r="H40" s="354"/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71"/>
      <c r="E41" s="371"/>
      <c r="F41" s="371"/>
      <c r="G41" s="371"/>
      <c r="H41" s="371"/>
      <c r="I41" s="371"/>
      <c r="J41" s="371"/>
      <c r="K41" s="371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71"/>
      <c r="E42" s="371"/>
      <c r="F42" s="371"/>
      <c r="G42" s="371"/>
      <c r="H42" s="371"/>
      <c r="I42" s="371"/>
      <c r="J42" s="371"/>
      <c r="K42" s="371"/>
    </row>
    <row r="43" spans="1:11" ht="25.5" customHeight="1" thickBot="1">
      <c r="A43" s="299" t="s">
        <v>274</v>
      </c>
      <c r="B43" s="298">
        <v>114</v>
      </c>
      <c r="C43" s="357">
        <f t="shared" si="0"/>
        <v>1351</v>
      </c>
      <c r="D43" s="371"/>
      <c r="E43" s="371"/>
      <c r="F43" s="371"/>
      <c r="G43" s="371">
        <v>23</v>
      </c>
      <c r="H43" s="371">
        <v>1</v>
      </c>
      <c r="I43" s="371"/>
      <c r="J43" s="371">
        <v>436</v>
      </c>
      <c r="K43" s="371">
        <v>891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71"/>
      <c r="E46" s="371"/>
      <c r="F46" s="371"/>
      <c r="G46" s="371"/>
      <c r="H46" s="371"/>
      <c r="I46" s="371"/>
      <c r="J46" s="371"/>
      <c r="K46" s="371"/>
    </row>
    <row r="47" spans="1:11" ht="15" thickBot="1">
      <c r="A47" s="299" t="s">
        <v>46</v>
      </c>
      <c r="B47" s="298">
        <v>121</v>
      </c>
      <c r="C47" s="357">
        <f t="shared" si="0"/>
        <v>0</v>
      </c>
      <c r="D47" s="371"/>
      <c r="E47" s="371"/>
      <c r="F47" s="371"/>
      <c r="G47" s="371"/>
      <c r="H47" s="371"/>
      <c r="I47" s="371"/>
      <c r="J47" s="371"/>
      <c r="K47" s="371"/>
    </row>
    <row r="48" spans="1:11" ht="15" thickBot="1">
      <c r="A48" s="299" t="s">
        <v>47</v>
      </c>
      <c r="B48" s="298">
        <v>122</v>
      </c>
      <c r="C48" s="357">
        <f t="shared" si="0"/>
        <v>2</v>
      </c>
      <c r="D48" s="371"/>
      <c r="E48" s="371"/>
      <c r="F48" s="371"/>
      <c r="G48" s="371">
        <v>2</v>
      </c>
      <c r="H48" s="371"/>
      <c r="I48" s="371"/>
      <c r="J48" s="371"/>
      <c r="K48" s="371"/>
    </row>
    <row r="49" spans="1:11" ht="14.25">
      <c r="A49" s="301" t="s">
        <v>48</v>
      </c>
      <c r="B49" s="502">
        <v>123</v>
      </c>
      <c r="C49" s="489">
        <v>2</v>
      </c>
      <c r="D49" s="498"/>
      <c r="E49" s="498"/>
      <c r="F49" s="498"/>
      <c r="G49" s="498">
        <v>2</v>
      </c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0</v>
      </c>
      <c r="D51" s="371"/>
      <c r="E51" s="371"/>
      <c r="F51" s="371"/>
      <c r="G51" s="371"/>
      <c r="H51" s="371"/>
      <c r="I51" s="371"/>
      <c r="J51" s="371"/>
      <c r="K51" s="371"/>
    </row>
    <row r="52" spans="1:11" ht="25.5" customHeight="1" thickBot="1">
      <c r="A52" s="302" t="s">
        <v>51</v>
      </c>
      <c r="B52" s="298">
        <v>125</v>
      </c>
      <c r="C52" s="357">
        <f t="shared" si="0"/>
        <v>0</v>
      </c>
      <c r="D52" s="371"/>
      <c r="E52" s="371"/>
      <c r="F52" s="371"/>
      <c r="G52" s="371"/>
      <c r="H52" s="371"/>
      <c r="I52" s="371"/>
      <c r="J52" s="371"/>
      <c r="K52" s="371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71"/>
      <c r="E53" s="371"/>
      <c r="F53" s="371"/>
      <c r="G53" s="371"/>
      <c r="H53" s="371"/>
      <c r="I53" s="371"/>
      <c r="J53" s="371"/>
      <c r="K53" s="371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71"/>
      <c r="E54" s="371"/>
      <c r="F54" s="371"/>
      <c r="G54" s="371"/>
      <c r="H54" s="371"/>
      <c r="I54" s="371"/>
      <c r="J54" s="371"/>
      <c r="K54" s="371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88</v>
      </c>
      <c r="D56" s="371"/>
      <c r="E56" s="371"/>
      <c r="F56" s="371"/>
      <c r="G56" s="371">
        <v>87</v>
      </c>
      <c r="H56" s="371">
        <v>1</v>
      </c>
      <c r="I56" s="371"/>
      <c r="J56" s="371"/>
      <c r="K56" s="371"/>
    </row>
    <row r="57" spans="1:11" ht="53.25" thickBot="1">
      <c r="A57" s="302" t="s">
        <v>279</v>
      </c>
      <c r="B57" s="298">
        <v>202</v>
      </c>
      <c r="C57" s="357"/>
      <c r="D57" s="371"/>
      <c r="E57" s="371"/>
      <c r="F57" s="371"/>
      <c r="G57" s="371"/>
      <c r="H57" s="371"/>
      <c r="I57" s="371"/>
      <c r="J57" s="371"/>
      <c r="K57" s="371"/>
    </row>
    <row r="58" spans="1:11" ht="42" customHeight="1" thickBot="1">
      <c r="A58" s="302" t="s">
        <v>280</v>
      </c>
      <c r="B58" s="298">
        <v>203</v>
      </c>
      <c r="C58" s="357">
        <f t="shared" si="1"/>
        <v>13</v>
      </c>
      <c r="D58" s="371"/>
      <c r="E58" s="371"/>
      <c r="F58" s="371"/>
      <c r="G58" s="371">
        <v>12</v>
      </c>
      <c r="H58" s="371">
        <v>1</v>
      </c>
      <c r="I58" s="371"/>
      <c r="J58" s="371"/>
      <c r="K58" s="371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71"/>
      <c r="E59" s="371"/>
      <c r="F59" s="371"/>
      <c r="G59" s="371"/>
      <c r="H59" s="371"/>
      <c r="I59" s="371"/>
      <c r="J59" s="371"/>
      <c r="K59" s="371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71"/>
      <c r="E60" s="371"/>
      <c r="F60" s="371"/>
      <c r="G60" s="371"/>
      <c r="H60" s="371"/>
      <c r="I60" s="371"/>
      <c r="J60" s="371"/>
      <c r="K60" s="371"/>
    </row>
    <row r="61" spans="1:11" ht="27" customHeight="1" thickBot="1">
      <c r="A61" s="302" t="s">
        <v>283</v>
      </c>
      <c r="B61" s="298">
        <v>206</v>
      </c>
      <c r="C61" s="357">
        <f t="shared" si="1"/>
        <v>88</v>
      </c>
      <c r="D61" s="371"/>
      <c r="E61" s="371"/>
      <c r="F61" s="371"/>
      <c r="G61" s="371">
        <v>87</v>
      </c>
      <c r="H61" s="371">
        <v>1</v>
      </c>
      <c r="I61" s="371"/>
      <c r="J61" s="371"/>
      <c r="K61" s="371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1"/>
        <v>0</v>
      </c>
      <c r="D64" s="371"/>
      <c r="E64" s="371"/>
      <c r="F64" s="371"/>
      <c r="G64" s="371"/>
      <c r="H64" s="371"/>
      <c r="I64" s="371"/>
      <c r="J64" s="371"/>
      <c r="K64" s="371"/>
    </row>
    <row r="65" spans="1:11" ht="27.75" customHeight="1" thickBot="1">
      <c r="A65" s="299" t="s">
        <v>64</v>
      </c>
      <c r="B65" s="298">
        <v>209</v>
      </c>
      <c r="C65" s="357">
        <f t="shared" si="1"/>
        <v>5</v>
      </c>
      <c r="D65" s="371"/>
      <c r="E65" s="371"/>
      <c r="F65" s="371"/>
      <c r="G65" s="371">
        <v>5</v>
      </c>
      <c r="H65" s="371"/>
      <c r="I65" s="371"/>
      <c r="J65" s="371"/>
      <c r="K65" s="371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6.5" customHeight="1" thickBot="1">
      <c r="A68" s="299" t="s">
        <v>68</v>
      </c>
      <c r="B68" s="298">
        <v>211</v>
      </c>
      <c r="C68" s="357">
        <f t="shared" si="1"/>
        <v>0</v>
      </c>
      <c r="D68" s="371"/>
      <c r="E68" s="371"/>
      <c r="F68" s="371"/>
      <c r="G68" s="371"/>
      <c r="H68" s="371"/>
      <c r="I68" s="371"/>
      <c r="J68" s="371"/>
      <c r="K68" s="371"/>
    </row>
    <row r="69" spans="1:11" ht="27" thickBot="1">
      <c r="A69" s="302" t="s">
        <v>69</v>
      </c>
      <c r="B69" s="298" t="s">
        <v>70</v>
      </c>
      <c r="C69" s="357">
        <f t="shared" si="1"/>
        <v>5</v>
      </c>
      <c r="D69" s="371"/>
      <c r="E69" s="371"/>
      <c r="F69" s="371"/>
      <c r="G69" s="371">
        <v>5</v>
      </c>
      <c r="H69" s="371"/>
      <c r="I69" s="371"/>
      <c r="J69" s="371"/>
      <c r="K69" s="371"/>
    </row>
    <row r="70" spans="1:11" ht="18" customHeight="1" thickBot="1">
      <c r="A70" s="299" t="s">
        <v>71</v>
      </c>
      <c r="B70" s="298">
        <v>213</v>
      </c>
      <c r="C70" s="357">
        <f t="shared" si="1"/>
        <v>0</v>
      </c>
      <c r="D70" s="371"/>
      <c r="E70" s="371"/>
      <c r="F70" s="371"/>
      <c r="G70" s="371"/>
      <c r="H70" s="371"/>
      <c r="I70" s="371"/>
      <c r="J70" s="371"/>
      <c r="K70" s="371"/>
    </row>
    <row r="71" spans="1:11" ht="13.5" customHeight="1" thickBot="1">
      <c r="A71" s="299" t="s">
        <v>72</v>
      </c>
      <c r="B71" s="298">
        <v>214</v>
      </c>
      <c r="C71" s="357">
        <f t="shared" si="1"/>
        <v>3</v>
      </c>
      <c r="D71" s="371"/>
      <c r="E71" s="371"/>
      <c r="F71" s="371"/>
      <c r="G71" s="371">
        <v>3</v>
      </c>
      <c r="H71" s="371"/>
      <c r="I71" s="371"/>
      <c r="J71" s="371"/>
      <c r="K71" s="371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82648.5</v>
      </c>
      <c r="D74" s="371"/>
      <c r="E74" s="371"/>
      <c r="F74" s="371"/>
      <c r="G74" s="371">
        <v>34272.38</v>
      </c>
      <c r="H74" s="371">
        <v>350</v>
      </c>
      <c r="I74" s="371"/>
      <c r="J74" s="371">
        <v>13659.61</v>
      </c>
      <c r="K74" s="371">
        <v>34366.51</v>
      </c>
      <c r="L74">
        <f>SUM(D74:I74)</f>
        <v>34622.38</v>
      </c>
    </row>
    <row r="75" spans="1:12" ht="41.25" customHeight="1" thickBot="1">
      <c r="A75" s="299" t="s">
        <v>286</v>
      </c>
      <c r="B75" s="298">
        <v>302</v>
      </c>
      <c r="C75" s="445">
        <f t="shared" si="2"/>
        <v>0</v>
      </c>
      <c r="D75" s="371"/>
      <c r="E75" s="371"/>
      <c r="F75" s="371"/>
      <c r="G75" s="371"/>
      <c r="H75" s="371"/>
      <c r="I75" s="371"/>
      <c r="J75" s="371"/>
      <c r="K75" s="371"/>
      <c r="L75">
        <f>SUM(D87:I87)</f>
        <v>32320.7</v>
      </c>
    </row>
    <row r="76" spans="1:11" ht="40.5" customHeight="1" thickBot="1">
      <c r="A76" s="299" t="s">
        <v>287</v>
      </c>
      <c r="B76" s="298">
        <v>303</v>
      </c>
      <c r="C76" s="445">
        <f t="shared" si="2"/>
        <v>7750.98</v>
      </c>
      <c r="D76" s="371"/>
      <c r="E76" s="371"/>
      <c r="F76" s="371"/>
      <c r="G76" s="371">
        <v>7400.98</v>
      </c>
      <c r="H76" s="371">
        <v>350</v>
      </c>
      <c r="I76" s="371"/>
      <c r="J76" s="371"/>
      <c r="K76" s="371"/>
    </row>
    <row r="77" spans="1:11" s="40" customFormat="1" ht="40.5" customHeight="1" thickBot="1">
      <c r="A77" s="306" t="s">
        <v>416</v>
      </c>
      <c r="B77" s="307" t="s">
        <v>397</v>
      </c>
      <c r="C77" s="445">
        <f t="shared" si="2"/>
        <v>4318.46</v>
      </c>
      <c r="D77" s="354"/>
      <c r="E77" s="354"/>
      <c r="F77" s="354"/>
      <c r="G77" s="354">
        <v>3968.46</v>
      </c>
      <c r="H77" s="354">
        <v>350</v>
      </c>
      <c r="I77" s="354"/>
      <c r="J77" s="354"/>
      <c r="K77" s="354"/>
    </row>
    <row r="78" spans="1:11" s="40" customFormat="1" ht="40.5" customHeight="1" thickBot="1">
      <c r="A78" s="306" t="s">
        <v>417</v>
      </c>
      <c r="B78" s="307" t="s">
        <v>399</v>
      </c>
      <c r="C78" s="445">
        <f t="shared" si="2"/>
        <v>0</v>
      </c>
      <c r="D78" s="354"/>
      <c r="E78" s="354"/>
      <c r="F78" s="354"/>
      <c r="G78" s="354"/>
      <c r="H78" s="354"/>
      <c r="I78" s="354"/>
      <c r="J78" s="354"/>
      <c r="K78" s="354"/>
    </row>
    <row r="79" spans="1:11" ht="53.25" customHeight="1" thickBot="1">
      <c r="A79" s="299" t="s">
        <v>288</v>
      </c>
      <c r="B79" s="298">
        <v>304</v>
      </c>
      <c r="C79" s="445">
        <f t="shared" si="2"/>
        <v>0</v>
      </c>
      <c r="D79" s="371"/>
      <c r="E79" s="371"/>
      <c r="F79" s="371"/>
      <c r="G79" s="371"/>
      <c r="H79" s="371"/>
      <c r="I79" s="371"/>
      <c r="J79" s="371"/>
      <c r="K79" s="371"/>
    </row>
    <row r="80" spans="1:11" s="40" customFormat="1" ht="53.25" customHeight="1" thickBot="1">
      <c r="A80" s="306" t="s">
        <v>418</v>
      </c>
      <c r="B80" s="307" t="s">
        <v>401</v>
      </c>
      <c r="C80" s="445">
        <f t="shared" si="2"/>
        <v>0</v>
      </c>
      <c r="D80" s="354"/>
      <c r="E80" s="354"/>
      <c r="F80" s="354"/>
      <c r="G80" s="354"/>
      <c r="H80" s="354"/>
      <c r="I80" s="354"/>
      <c r="J80" s="354"/>
      <c r="K80" s="354"/>
    </row>
    <row r="81" spans="1:11" ht="79.5" thickBot="1">
      <c r="A81" s="309" t="s">
        <v>419</v>
      </c>
      <c r="B81" s="310">
        <v>305</v>
      </c>
      <c r="C81" s="445">
        <f t="shared" si="2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42.75" customHeight="1" thickBot="1">
      <c r="A82" s="299" t="s">
        <v>80</v>
      </c>
      <c r="B82" s="298">
        <v>306</v>
      </c>
      <c r="C82" s="445">
        <f t="shared" si="2"/>
        <v>0</v>
      </c>
      <c r="D82" s="371"/>
      <c r="E82" s="371"/>
      <c r="F82" s="371"/>
      <c r="G82" s="371"/>
      <c r="H82" s="371"/>
      <c r="I82" s="371"/>
      <c r="J82" s="371"/>
      <c r="K82" s="371"/>
    </row>
    <row r="83" spans="1:11" ht="39.75" thickBot="1">
      <c r="A83" s="299" t="s">
        <v>290</v>
      </c>
      <c r="B83" s="298">
        <v>307</v>
      </c>
      <c r="C83" s="445">
        <f t="shared" si="2"/>
        <v>0</v>
      </c>
      <c r="D83" s="371"/>
      <c r="E83" s="371"/>
      <c r="F83" s="371"/>
      <c r="G83" s="371"/>
      <c r="H83" s="371"/>
      <c r="I83" s="371"/>
      <c r="J83" s="371"/>
      <c r="K83" s="371"/>
    </row>
    <row r="84" spans="1:11" ht="39.75" thickBot="1">
      <c r="A84" s="299" t="s">
        <v>291</v>
      </c>
      <c r="B84" s="298">
        <v>308</v>
      </c>
      <c r="C84" s="445">
        <f t="shared" si="2"/>
        <v>0</v>
      </c>
      <c r="D84" s="371"/>
      <c r="E84" s="371"/>
      <c r="F84" s="371"/>
      <c r="G84" s="371"/>
      <c r="H84" s="371"/>
      <c r="I84" s="371"/>
      <c r="J84" s="371"/>
      <c r="K84" s="371"/>
    </row>
    <row r="85" spans="1:11" s="40" customFormat="1" ht="27" thickBot="1">
      <c r="A85" s="306" t="s">
        <v>420</v>
      </c>
      <c r="B85" s="307" t="s">
        <v>403</v>
      </c>
      <c r="C85" s="445">
        <f t="shared" si="2"/>
        <v>82648.5</v>
      </c>
      <c r="D85" s="354"/>
      <c r="E85" s="354"/>
      <c r="F85" s="354"/>
      <c r="G85" s="354">
        <v>34272.38</v>
      </c>
      <c r="H85" s="354">
        <v>350</v>
      </c>
      <c r="I85" s="354"/>
      <c r="J85" s="354">
        <v>13659.61</v>
      </c>
      <c r="K85" s="354">
        <v>34366.51</v>
      </c>
    </row>
    <row r="86" spans="1:11" s="40" customFormat="1" ht="27" thickBot="1">
      <c r="A86" s="306" t="s">
        <v>421</v>
      </c>
      <c r="B86" s="307" t="s">
        <v>405</v>
      </c>
      <c r="C86" s="445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s="178" customFormat="1" ht="27" thickBot="1">
      <c r="A87" s="175" t="s">
        <v>292</v>
      </c>
      <c r="B87" s="176">
        <v>309</v>
      </c>
      <c r="C87" s="445">
        <f t="shared" si="2"/>
        <v>80346.82</v>
      </c>
      <c r="D87" s="371"/>
      <c r="E87" s="371"/>
      <c r="F87" s="371"/>
      <c r="G87" s="371">
        <v>31980.7</v>
      </c>
      <c r="H87" s="371">
        <v>340</v>
      </c>
      <c r="I87" s="371"/>
      <c r="J87" s="371">
        <v>13659.61</v>
      </c>
      <c r="K87" s="371">
        <v>34366.51</v>
      </c>
    </row>
    <row r="88" spans="1:11" ht="53.25" thickBot="1">
      <c r="A88" s="299" t="s">
        <v>293</v>
      </c>
      <c r="B88" s="298">
        <v>310</v>
      </c>
      <c r="C88" s="445">
        <f t="shared" si="2"/>
        <v>7720.54</v>
      </c>
      <c r="D88" s="371"/>
      <c r="E88" s="371"/>
      <c r="F88" s="371"/>
      <c r="G88" s="371">
        <v>7380.54</v>
      </c>
      <c r="H88" s="371">
        <v>340</v>
      </c>
      <c r="I88" s="371"/>
      <c r="J88" s="371"/>
      <c r="K88" s="371"/>
    </row>
    <row r="89" spans="1:11" s="40" customFormat="1" ht="53.25" thickBot="1">
      <c r="A89" s="306" t="s">
        <v>422</v>
      </c>
      <c r="B89" s="307" t="s">
        <v>407</v>
      </c>
      <c r="C89" s="357">
        <f t="shared" si="2"/>
        <v>4305.2</v>
      </c>
      <c r="D89" s="354"/>
      <c r="E89" s="354"/>
      <c r="F89" s="354"/>
      <c r="G89" s="354">
        <v>3965.2</v>
      </c>
      <c r="H89" s="354">
        <v>340</v>
      </c>
      <c r="I89" s="354"/>
      <c r="J89" s="354"/>
      <c r="K89" s="354"/>
    </row>
    <row r="90" spans="1:11" s="40" customFormat="1" ht="66" thickBot="1">
      <c r="A90" s="306" t="s">
        <v>423</v>
      </c>
      <c r="B90" s="307" t="s">
        <v>409</v>
      </c>
      <c r="C90" s="357">
        <f t="shared" si="2"/>
        <v>0</v>
      </c>
      <c r="D90" s="354"/>
      <c r="E90" s="354"/>
      <c r="F90" s="354"/>
      <c r="G90" s="354"/>
      <c r="H90" s="354"/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2"/>
        <v>0</v>
      </c>
      <c r="D91" s="371"/>
      <c r="E91" s="371"/>
      <c r="F91" s="371"/>
      <c r="G91" s="371"/>
      <c r="H91" s="371"/>
      <c r="I91" s="371"/>
      <c r="J91" s="371"/>
      <c r="K91" s="371"/>
    </row>
    <row r="92" spans="1:11" ht="39.75" thickBot="1">
      <c r="A92" s="299" t="s">
        <v>295</v>
      </c>
      <c r="B92" s="298">
        <v>312</v>
      </c>
      <c r="C92" s="357">
        <f t="shared" si="2"/>
        <v>0</v>
      </c>
      <c r="D92" s="371"/>
      <c r="E92" s="371"/>
      <c r="F92" s="371"/>
      <c r="G92" s="371"/>
      <c r="H92" s="371"/>
      <c r="I92" s="371"/>
      <c r="J92" s="371"/>
      <c r="K92" s="371"/>
    </row>
    <row r="93" spans="1:11" ht="27" thickBot="1">
      <c r="A93" s="299" t="s">
        <v>296</v>
      </c>
      <c r="B93" s="298">
        <v>313</v>
      </c>
      <c r="C93" s="357">
        <f t="shared" si="2"/>
        <v>80346.82</v>
      </c>
      <c r="D93" s="371"/>
      <c r="E93" s="371"/>
      <c r="F93" s="371"/>
      <c r="G93" s="371">
        <v>31980.7</v>
      </c>
      <c r="H93" s="371">
        <v>340</v>
      </c>
      <c r="I93" s="371"/>
      <c r="J93" s="371">
        <v>13659.61</v>
      </c>
      <c r="K93" s="371">
        <v>34366.51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71"/>
      <c r="E96" s="371"/>
      <c r="F96" s="371"/>
      <c r="G96" s="371"/>
      <c r="H96" s="371"/>
      <c r="I96" s="371"/>
      <c r="J96" s="371"/>
      <c r="K96" s="371"/>
    </row>
    <row r="97" spans="1:11" ht="27" thickBot="1">
      <c r="A97" s="299" t="s">
        <v>297</v>
      </c>
      <c r="B97" s="298">
        <v>321</v>
      </c>
      <c r="C97" s="357"/>
      <c r="D97" s="371"/>
      <c r="E97" s="371"/>
      <c r="F97" s="371"/>
      <c r="G97" s="371"/>
      <c r="H97" s="371"/>
      <c r="I97" s="371"/>
      <c r="J97" s="371"/>
      <c r="K97" s="371"/>
    </row>
    <row r="98" spans="1:11" ht="27" thickBot="1">
      <c r="A98" s="299" t="s">
        <v>298</v>
      </c>
      <c r="B98" s="298">
        <v>322</v>
      </c>
      <c r="C98" s="357">
        <f t="shared" si="2"/>
        <v>2513.95</v>
      </c>
      <c r="D98" s="371"/>
      <c r="E98" s="371"/>
      <c r="F98" s="371"/>
      <c r="G98" s="371">
        <v>2513.95</v>
      </c>
      <c r="H98" s="371"/>
      <c r="I98" s="371"/>
      <c r="J98" s="371"/>
      <c r="K98" s="371"/>
    </row>
    <row r="99" spans="1:11" ht="14.25">
      <c r="A99" s="301" t="s">
        <v>48</v>
      </c>
      <c r="B99" s="502">
        <v>323</v>
      </c>
      <c r="C99" s="489">
        <f>SUM(D99:K100)</f>
        <v>2513.95</v>
      </c>
      <c r="D99" s="498"/>
      <c r="E99" s="498"/>
      <c r="F99" s="498"/>
      <c r="G99" s="498">
        <v>2513.95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2"/>
        <v>0</v>
      </c>
      <c r="D101" s="371"/>
      <c r="E101" s="371"/>
      <c r="F101" s="371"/>
      <c r="G101" s="371"/>
      <c r="H101" s="371"/>
      <c r="I101" s="371"/>
      <c r="J101" s="371"/>
      <c r="K101" s="371"/>
    </row>
    <row r="102" spans="1:11" ht="27" thickBot="1">
      <c r="A102" s="302" t="s">
        <v>51</v>
      </c>
      <c r="B102" s="298">
        <v>325</v>
      </c>
      <c r="C102" s="357">
        <f t="shared" si="2"/>
        <v>0</v>
      </c>
      <c r="D102" s="371"/>
      <c r="E102" s="371"/>
      <c r="F102" s="371"/>
      <c r="G102" s="371"/>
      <c r="H102" s="371"/>
      <c r="I102" s="371"/>
      <c r="J102" s="371"/>
      <c r="K102" s="371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71"/>
      <c r="E103" s="371"/>
      <c r="F103" s="371"/>
      <c r="G103" s="371"/>
      <c r="H103" s="371"/>
      <c r="I103" s="371"/>
      <c r="J103" s="371"/>
      <c r="K103" s="371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11</v>
      </c>
      <c r="D106" s="371"/>
      <c r="E106" s="371"/>
      <c r="F106" s="371"/>
      <c r="G106" s="371">
        <v>10</v>
      </c>
      <c r="H106" s="371">
        <v>1</v>
      </c>
      <c r="I106" s="371"/>
      <c r="J106" s="344"/>
      <c r="K106" s="344"/>
    </row>
    <row r="107" spans="1:11" ht="64.5" customHeight="1" thickBot="1">
      <c r="A107" s="299" t="s">
        <v>302</v>
      </c>
      <c r="B107" s="298" t="s">
        <v>233</v>
      </c>
      <c r="C107" s="357">
        <f>SUM(D107:K107)</f>
        <v>3</v>
      </c>
      <c r="D107" s="371"/>
      <c r="E107" s="371"/>
      <c r="F107" s="371"/>
      <c r="G107" s="371">
        <v>2</v>
      </c>
      <c r="H107" s="371">
        <v>1</v>
      </c>
      <c r="I107" s="371"/>
      <c r="J107" s="344"/>
      <c r="K107" s="344"/>
    </row>
    <row r="108" spans="1:11" ht="41.25" customHeight="1" thickBot="1">
      <c r="A108" s="299" t="s">
        <v>303</v>
      </c>
      <c r="B108" s="298" t="s">
        <v>234</v>
      </c>
      <c r="C108" s="357">
        <f>SUM(D108:K108)</f>
        <v>11</v>
      </c>
      <c r="D108" s="371"/>
      <c r="E108" s="371"/>
      <c r="F108" s="371"/>
      <c r="G108" s="371">
        <v>10</v>
      </c>
      <c r="H108" s="371">
        <v>1</v>
      </c>
      <c r="I108" s="371"/>
      <c r="J108" s="344"/>
      <c r="K108" s="344"/>
    </row>
    <row r="109" spans="1:11" ht="72.75" customHeight="1" thickBot="1">
      <c r="A109" s="299" t="s">
        <v>304</v>
      </c>
      <c r="B109" s="298" t="s">
        <v>235</v>
      </c>
      <c r="C109" s="357">
        <f>SUM(D109:K109)</f>
        <v>3</v>
      </c>
      <c r="D109" s="371"/>
      <c r="E109" s="371"/>
      <c r="F109" s="371"/>
      <c r="G109" s="371">
        <v>2</v>
      </c>
      <c r="H109" s="371">
        <v>1</v>
      </c>
      <c r="I109" s="371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66" thickBot="1">
      <c r="A111" s="299" t="s">
        <v>306</v>
      </c>
      <c r="B111" s="298" t="s">
        <v>236</v>
      </c>
      <c r="C111" s="357">
        <f>SUM(D111:K111)</f>
        <v>56</v>
      </c>
      <c r="D111" s="371"/>
      <c r="E111" s="371"/>
      <c r="F111" s="371"/>
      <c r="G111" s="371">
        <v>55</v>
      </c>
      <c r="H111" s="371">
        <v>1</v>
      </c>
      <c r="I111" s="371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3</v>
      </c>
      <c r="D112" s="371"/>
      <c r="E112" s="371"/>
      <c r="F112" s="371"/>
      <c r="G112" s="371">
        <v>3</v>
      </c>
      <c r="H112" s="371"/>
      <c r="I112" s="371"/>
      <c r="J112" s="344"/>
      <c r="K112" s="344"/>
    </row>
    <row r="113" spans="1:11" ht="39.75" thickBot="1">
      <c r="A113" s="299" t="s">
        <v>307</v>
      </c>
      <c r="B113" s="298" t="s">
        <v>238</v>
      </c>
      <c r="C113" s="357">
        <f>SUM(D113:K113)</f>
        <v>0</v>
      </c>
      <c r="D113" s="371"/>
      <c r="E113" s="371"/>
      <c r="F113" s="371"/>
      <c r="G113" s="371"/>
      <c r="H113" s="371"/>
      <c r="I113" s="371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71">
        <v>99991.12</v>
      </c>
      <c r="D116" s="344"/>
      <c r="E116" s="344"/>
      <c r="F116" s="344"/>
      <c r="G116" s="344"/>
      <c r="H116" s="344"/>
      <c r="I116" s="344"/>
      <c r="J116" s="344"/>
      <c r="K116" s="344"/>
    </row>
    <row r="117" spans="1:11" ht="43.5" thickBot="1">
      <c r="A117" s="303" t="s">
        <v>104</v>
      </c>
      <c r="B117" s="298" t="s">
        <v>240</v>
      </c>
      <c r="C117" s="371">
        <v>37724.47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23378.91</v>
      </c>
      <c r="D118" s="371"/>
      <c r="E118" s="371"/>
      <c r="F118" s="371"/>
      <c r="G118" s="371">
        <v>23028.91</v>
      </c>
      <c r="H118" s="371">
        <v>350</v>
      </c>
      <c r="I118" s="371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1930.74</v>
      </c>
      <c r="D119" s="371"/>
      <c r="E119" s="371"/>
      <c r="F119" s="371"/>
      <c r="G119" s="371">
        <v>1580.74</v>
      </c>
      <c r="H119" s="371">
        <v>350</v>
      </c>
      <c r="I119" s="371"/>
      <c r="J119" s="344"/>
      <c r="K119" s="344"/>
    </row>
    <row r="120" spans="1:11" ht="38.25" customHeight="1" thickBot="1">
      <c r="A120" s="299" t="s">
        <v>312</v>
      </c>
      <c r="B120" s="298" t="s">
        <v>243</v>
      </c>
      <c r="C120" s="357">
        <f t="shared" si="3"/>
        <v>21688.18</v>
      </c>
      <c r="D120" s="371"/>
      <c r="E120" s="371"/>
      <c r="F120" s="371"/>
      <c r="G120" s="371">
        <v>21348.18</v>
      </c>
      <c r="H120" s="371">
        <v>340</v>
      </c>
      <c r="I120" s="371"/>
      <c r="J120" s="344"/>
      <c r="K120" s="344"/>
    </row>
    <row r="121" spans="1:11" ht="14.25">
      <c r="A121" s="304" t="s">
        <v>313</v>
      </c>
      <c r="B121" s="502" t="s">
        <v>244</v>
      </c>
      <c r="C121" s="489">
        <f>SUM(D121:K122)</f>
        <v>21688.18</v>
      </c>
      <c r="D121" s="498"/>
      <c r="E121" s="498"/>
      <c r="F121" s="498"/>
      <c r="G121" s="498">
        <v>21348.18</v>
      </c>
      <c r="H121" s="498">
        <v>340</v>
      </c>
      <c r="I121" s="498"/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3"/>
        <v>0</v>
      </c>
      <c r="D123" s="371"/>
      <c r="E123" s="371"/>
      <c r="F123" s="371"/>
      <c r="G123" s="371"/>
      <c r="H123" s="371"/>
      <c r="I123" s="371"/>
      <c r="J123" s="344"/>
      <c r="K123" s="344"/>
    </row>
    <row r="124" spans="1:11" ht="66.75" customHeight="1" thickBot="1">
      <c r="A124" s="299" t="s">
        <v>314</v>
      </c>
      <c r="B124" s="298" t="s">
        <v>246</v>
      </c>
      <c r="C124" s="357">
        <f t="shared" si="3"/>
        <v>1917.48</v>
      </c>
      <c r="D124" s="371"/>
      <c r="E124" s="371"/>
      <c r="F124" s="371"/>
      <c r="G124" s="371">
        <v>1577.48</v>
      </c>
      <c r="H124" s="371">
        <v>340</v>
      </c>
      <c r="I124" s="371"/>
      <c r="J124" s="344"/>
      <c r="K124" s="344"/>
    </row>
    <row r="125" spans="1:11" ht="62.25" customHeight="1" thickBot="1">
      <c r="A125" s="302" t="s">
        <v>315</v>
      </c>
      <c r="B125" s="305" t="s">
        <v>247</v>
      </c>
      <c r="C125" s="357">
        <v>72.37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10"/>
    </row>
    <row r="127" spans="1:5" ht="211.5" thickBot="1">
      <c r="A127" s="524" t="s">
        <v>113</v>
      </c>
      <c r="B127" s="22"/>
      <c r="C127" s="37" t="s">
        <v>134</v>
      </c>
      <c r="D127" s="22"/>
      <c r="E127" s="39" t="s">
        <v>316</v>
      </c>
    </row>
    <row r="128" spans="1:5" ht="15.75" thickBot="1">
      <c r="A128" s="524"/>
      <c r="B128" s="22"/>
      <c r="C128" s="37"/>
      <c r="D128" s="22"/>
      <c r="E128" s="37"/>
    </row>
    <row r="129" spans="1:5" ht="26.25">
      <c r="A129" s="22"/>
      <c r="B129" s="21"/>
      <c r="C129" s="21" t="s">
        <v>114</v>
      </c>
      <c r="D129" s="21"/>
      <c r="E129" s="21" t="s">
        <v>115</v>
      </c>
    </row>
    <row r="130" spans="1:5" ht="15">
      <c r="A130" s="22"/>
      <c r="B130" s="21"/>
      <c r="C130" s="21"/>
      <c r="D130" s="21"/>
      <c r="E130" s="21"/>
    </row>
    <row r="131" spans="1:5" ht="15.75" thickBot="1">
      <c r="A131" s="22"/>
      <c r="B131" s="21"/>
      <c r="C131" s="21"/>
      <c r="D131" s="21"/>
      <c r="E131" s="15"/>
    </row>
    <row r="132" spans="1:5" ht="15">
      <c r="A132" s="22"/>
      <c r="B132" s="21"/>
      <c r="C132" s="21"/>
      <c r="D132" s="21"/>
      <c r="E132" s="21" t="s">
        <v>116</v>
      </c>
    </row>
    <row r="133" ht="15">
      <c r="A133" s="10"/>
    </row>
    <row r="134" ht="15">
      <c r="A134" s="1" t="s">
        <v>135</v>
      </c>
    </row>
    <row r="135" ht="15">
      <c r="A135" s="1" t="s">
        <v>136</v>
      </c>
    </row>
    <row r="136" ht="30.75">
      <c r="A136" s="1" t="s">
        <v>137</v>
      </c>
    </row>
    <row r="138" ht="15">
      <c r="A138" s="10"/>
    </row>
  </sheetData>
  <sheetProtection/>
  <mergeCells count="98">
    <mergeCell ref="A127:A128"/>
    <mergeCell ref="A110:K110"/>
    <mergeCell ref="A114:K114"/>
    <mergeCell ref="A115:K115"/>
    <mergeCell ref="B121:B122"/>
    <mergeCell ref="A105:K105"/>
    <mergeCell ref="I121:I122"/>
    <mergeCell ref="J121:J122"/>
    <mergeCell ref="K121:K122"/>
    <mergeCell ref="C121:C122"/>
    <mergeCell ref="H94:H95"/>
    <mergeCell ref="I94:I95"/>
    <mergeCell ref="J94:J95"/>
    <mergeCell ref="K94:K95"/>
    <mergeCell ref="B99:B100"/>
    <mergeCell ref="B94:B95"/>
    <mergeCell ref="D94:D95"/>
    <mergeCell ref="E94:E95"/>
    <mergeCell ref="F94:F95"/>
    <mergeCell ref="G94:G95"/>
    <mergeCell ref="A104:K104"/>
    <mergeCell ref="H66:H67"/>
    <mergeCell ref="I66:I67"/>
    <mergeCell ref="J66:J67"/>
    <mergeCell ref="K66:K67"/>
    <mergeCell ref="A72:K72"/>
    <mergeCell ref="A73:K73"/>
    <mergeCell ref="D99:D100"/>
    <mergeCell ref="E99:E100"/>
    <mergeCell ref="F99:F100"/>
    <mergeCell ref="J44:J45"/>
    <mergeCell ref="K44:K45"/>
    <mergeCell ref="B49:B50"/>
    <mergeCell ref="A55:K55"/>
    <mergeCell ref="B62:B63"/>
    <mergeCell ref="B66:B67"/>
    <mergeCell ref="D66:D67"/>
    <mergeCell ref="E66:E67"/>
    <mergeCell ref="F66:F67"/>
    <mergeCell ref="G66:G67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  <mergeCell ref="D49:D50"/>
    <mergeCell ref="E49:E50"/>
    <mergeCell ref="F49:F50"/>
    <mergeCell ref="G49:G50"/>
    <mergeCell ref="H49:H50"/>
    <mergeCell ref="I49:I50"/>
    <mergeCell ref="J49:J50"/>
    <mergeCell ref="K49:K50"/>
    <mergeCell ref="D62:D63"/>
    <mergeCell ref="E62:E63"/>
    <mergeCell ref="F62:F63"/>
    <mergeCell ref="G62:G63"/>
    <mergeCell ref="H62:H63"/>
    <mergeCell ref="I62:I63"/>
    <mergeCell ref="J62:J63"/>
    <mergeCell ref="K62:K63"/>
    <mergeCell ref="G99:G100"/>
    <mergeCell ref="H99:H100"/>
    <mergeCell ref="I99:I100"/>
    <mergeCell ref="J99:J100"/>
    <mergeCell ref="K99:K100"/>
    <mergeCell ref="D121:D122"/>
    <mergeCell ref="E121:E122"/>
    <mergeCell ref="F121:F122"/>
    <mergeCell ref="G121:G122"/>
    <mergeCell ref="H121:H122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80" zoomScaleNormal="90" zoomScaleSheetLayoutView="80" zoomScalePageLayoutView="0" workbookViewId="0" topLeftCell="A46">
      <selection activeCell="C74" sqref="C74:C93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465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0"/>
      <c r="C12" s="61"/>
      <c r="D12" s="61"/>
      <c r="E12" s="61" t="s">
        <v>143</v>
      </c>
      <c r="F12" s="61"/>
      <c r="G12" s="61"/>
      <c r="H12" s="61"/>
      <c r="I12" s="61"/>
      <c r="J12" s="61"/>
      <c r="K12" s="63"/>
    </row>
    <row r="13" spans="1:11" ht="15">
      <c r="A13" s="43"/>
      <c r="B13" s="44"/>
      <c r="K13" s="63"/>
    </row>
    <row r="14" spans="1:11" ht="46.5">
      <c r="A14" s="43" t="s">
        <v>10</v>
      </c>
      <c r="B14" s="62" t="s">
        <v>218</v>
      </c>
      <c r="C14" s="61"/>
      <c r="D14" s="61"/>
      <c r="E14" s="61"/>
      <c r="F14" s="61"/>
      <c r="G14" s="61"/>
      <c r="H14" s="61"/>
      <c r="I14" s="61"/>
      <c r="J14" s="61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29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299" t="s">
        <v>29</v>
      </c>
      <c r="B23" s="298">
        <v>101</v>
      </c>
      <c r="C23" s="321">
        <f>SUM(D23:K23)</f>
        <v>1310</v>
      </c>
      <c r="D23" s="366"/>
      <c r="E23" s="366"/>
      <c r="F23" s="366"/>
      <c r="G23" s="366">
        <v>35</v>
      </c>
      <c r="H23" s="366">
        <v>1</v>
      </c>
      <c r="I23" s="366"/>
      <c r="J23" s="366">
        <v>95</v>
      </c>
      <c r="K23" s="366">
        <v>1179</v>
      </c>
      <c r="L23" s="40">
        <f>SUM(D23:I23)</f>
        <v>36</v>
      </c>
    </row>
    <row r="24" spans="1:11" ht="39.75" thickBot="1">
      <c r="A24" s="299" t="s">
        <v>263</v>
      </c>
      <c r="B24" s="298">
        <v>102</v>
      </c>
      <c r="C24" s="321">
        <f aca="true" t="shared" si="0" ref="C24:C48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21">
        <f t="shared" si="0"/>
        <v>17</v>
      </c>
      <c r="D25" s="366"/>
      <c r="E25" s="366"/>
      <c r="F25" s="366"/>
      <c r="G25" s="366">
        <v>17</v>
      </c>
      <c r="H25" s="366"/>
      <c r="I25" s="366"/>
      <c r="J25" s="366"/>
      <c r="K25" s="366"/>
    </row>
    <row r="26" spans="1:11" ht="53.25" thickBot="1">
      <c r="A26" s="299" t="s">
        <v>466</v>
      </c>
      <c r="B26" s="298" t="s">
        <v>383</v>
      </c>
      <c r="C26" s="321">
        <f t="shared" si="0"/>
        <v>13</v>
      </c>
      <c r="D26" s="366"/>
      <c r="E26" s="366"/>
      <c r="F26" s="366"/>
      <c r="G26" s="366">
        <v>13</v>
      </c>
      <c r="H26" s="366"/>
      <c r="I26" s="366"/>
      <c r="J26" s="366"/>
      <c r="K26" s="366"/>
    </row>
    <row r="27" spans="1:11" ht="53.25" thickBot="1">
      <c r="A27" s="299" t="s">
        <v>467</v>
      </c>
      <c r="B27" s="298" t="s">
        <v>385</v>
      </c>
      <c r="C27" s="321">
        <f t="shared" si="0"/>
        <v>13</v>
      </c>
      <c r="D27" s="366"/>
      <c r="E27" s="366"/>
      <c r="F27" s="366"/>
      <c r="G27" s="366">
        <v>13</v>
      </c>
      <c r="H27" s="366"/>
      <c r="I27" s="366"/>
      <c r="J27" s="366"/>
      <c r="K27" s="366"/>
    </row>
    <row r="28" spans="1:11" ht="53.25" thickBot="1">
      <c r="A28" s="299" t="s">
        <v>265</v>
      </c>
      <c r="B28" s="298">
        <v>104</v>
      </c>
      <c r="C28" s="321">
        <f t="shared" si="0"/>
        <v>4</v>
      </c>
      <c r="D28" s="366"/>
      <c r="E28" s="366"/>
      <c r="F28" s="366"/>
      <c r="G28" s="366">
        <v>4</v>
      </c>
      <c r="H28" s="366"/>
      <c r="I28" s="366"/>
      <c r="J28" s="366"/>
      <c r="K28" s="366"/>
    </row>
    <row r="29" spans="1:11" ht="66" thickBot="1">
      <c r="A29" s="299" t="s">
        <v>412</v>
      </c>
      <c r="B29" s="298" t="s">
        <v>387</v>
      </c>
      <c r="C29" s="321">
        <f t="shared" si="0"/>
        <v>1</v>
      </c>
      <c r="D29" s="366"/>
      <c r="E29" s="366"/>
      <c r="F29" s="366"/>
      <c r="G29" s="366">
        <v>1</v>
      </c>
      <c r="H29" s="366"/>
      <c r="I29" s="366"/>
      <c r="J29" s="366"/>
      <c r="K29" s="366"/>
    </row>
    <row r="30" spans="1:11" ht="79.5" thickBot="1">
      <c r="A30" s="299" t="s">
        <v>413</v>
      </c>
      <c r="B30" s="298">
        <v>105</v>
      </c>
      <c r="C30" s="321">
        <f t="shared" si="0"/>
        <v>3</v>
      </c>
      <c r="D30" s="366"/>
      <c r="E30" s="366"/>
      <c r="F30" s="366"/>
      <c r="G30" s="366">
        <v>3</v>
      </c>
      <c r="H30" s="366"/>
      <c r="I30" s="366"/>
      <c r="J30" s="366"/>
      <c r="K30" s="366"/>
    </row>
    <row r="31" spans="1:11" ht="53.25" thickBot="1">
      <c r="A31" s="299" t="s">
        <v>34</v>
      </c>
      <c r="B31" s="298">
        <v>106</v>
      </c>
      <c r="C31" s="321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21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21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21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299" t="s">
        <v>463</v>
      </c>
      <c r="B35" s="298" t="s">
        <v>389</v>
      </c>
      <c r="C35" s="321">
        <f t="shared" si="0"/>
        <v>1310</v>
      </c>
      <c r="D35" s="366"/>
      <c r="E35" s="366"/>
      <c r="F35" s="366"/>
      <c r="G35" s="366">
        <v>35</v>
      </c>
      <c r="H35" s="366">
        <v>1</v>
      </c>
      <c r="I35" s="366"/>
      <c r="J35" s="366">
        <v>95</v>
      </c>
      <c r="K35" s="366">
        <v>1179</v>
      </c>
    </row>
    <row r="36" spans="1:11" ht="53.25" thickBot="1">
      <c r="A36" s="299" t="s">
        <v>464</v>
      </c>
      <c r="B36" s="298" t="s">
        <v>391</v>
      </c>
      <c r="C36" s="321">
        <f t="shared" si="0"/>
        <v>0</v>
      </c>
      <c r="D36" s="366"/>
      <c r="E36" s="366"/>
      <c r="F36" s="366"/>
      <c r="G36" s="366"/>
      <c r="H36" s="366"/>
      <c r="I36" s="366"/>
      <c r="J36" s="366"/>
      <c r="K36" s="366"/>
    </row>
    <row r="37" spans="1:11" ht="27" thickBot="1">
      <c r="A37" s="299" t="s">
        <v>270</v>
      </c>
      <c r="B37" s="298">
        <v>110</v>
      </c>
      <c r="C37" s="321">
        <f t="shared" si="0"/>
        <v>1306</v>
      </c>
      <c r="D37" s="366"/>
      <c r="E37" s="366"/>
      <c r="F37" s="366"/>
      <c r="G37" s="366">
        <v>31</v>
      </c>
      <c r="H37" s="366">
        <v>1</v>
      </c>
      <c r="I37" s="366"/>
      <c r="J37" s="366">
        <v>95</v>
      </c>
      <c r="K37" s="366">
        <v>1179</v>
      </c>
    </row>
    <row r="38" spans="1:11" ht="53.25" thickBot="1">
      <c r="A38" s="299" t="s">
        <v>271</v>
      </c>
      <c r="B38" s="298">
        <v>111</v>
      </c>
      <c r="C38" s="321">
        <f t="shared" si="0"/>
        <v>13</v>
      </c>
      <c r="D38" s="366"/>
      <c r="E38" s="366"/>
      <c r="F38" s="366"/>
      <c r="G38" s="366">
        <v>13</v>
      </c>
      <c r="H38" s="366"/>
      <c r="I38" s="366"/>
      <c r="J38" s="366"/>
      <c r="K38" s="366"/>
    </row>
    <row r="39" spans="1:11" ht="66" thickBot="1">
      <c r="A39" s="299" t="s">
        <v>468</v>
      </c>
      <c r="B39" s="298" t="s">
        <v>393</v>
      </c>
      <c r="C39" s="321">
        <f t="shared" si="0"/>
        <v>10</v>
      </c>
      <c r="D39" s="366"/>
      <c r="E39" s="366"/>
      <c r="F39" s="366"/>
      <c r="G39" s="366">
        <v>10</v>
      </c>
      <c r="H39" s="366"/>
      <c r="I39" s="366"/>
      <c r="J39" s="366"/>
      <c r="K39" s="366"/>
    </row>
    <row r="40" spans="1:11" ht="66" thickBot="1">
      <c r="A40" s="299" t="s">
        <v>469</v>
      </c>
      <c r="B40" s="298" t="s">
        <v>395</v>
      </c>
      <c r="C40" s="321">
        <f t="shared" si="0"/>
        <v>13</v>
      </c>
      <c r="D40" s="366"/>
      <c r="E40" s="366"/>
      <c r="F40" s="366"/>
      <c r="G40" s="366">
        <v>13</v>
      </c>
      <c r="H40" s="366"/>
      <c r="I40" s="366"/>
      <c r="J40" s="366"/>
      <c r="K40" s="366"/>
    </row>
    <row r="41" spans="1:11" ht="39.75" thickBot="1">
      <c r="A41" s="299" t="s">
        <v>272</v>
      </c>
      <c r="B41" s="298">
        <v>112</v>
      </c>
      <c r="C41" s="321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21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21">
        <f t="shared" si="0"/>
        <v>1306</v>
      </c>
      <c r="D43" s="366"/>
      <c r="E43" s="366"/>
      <c r="F43" s="366"/>
      <c r="G43" s="366">
        <v>31</v>
      </c>
      <c r="H43" s="366">
        <v>1</v>
      </c>
      <c r="I43" s="366"/>
      <c r="J43" s="366">
        <v>95</v>
      </c>
      <c r="K43" s="366">
        <v>1179</v>
      </c>
    </row>
    <row r="44" spans="1:11" ht="14.25">
      <c r="A44" s="301" t="s">
        <v>275</v>
      </c>
      <c r="B44" s="502">
        <v>115</v>
      </c>
      <c r="C44" s="558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559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21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21"/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21">
        <f t="shared" si="0"/>
        <v>3</v>
      </c>
      <c r="D48" s="366"/>
      <c r="E48" s="366"/>
      <c r="F48" s="366"/>
      <c r="G48" s="366">
        <v>3</v>
      </c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558">
        <f>SUM(D49:K50)</f>
        <v>3</v>
      </c>
      <c r="D49" s="498"/>
      <c r="E49" s="498"/>
      <c r="F49" s="498"/>
      <c r="G49" s="498">
        <v>3</v>
      </c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559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21"/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21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21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21"/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21">
        <f aca="true" t="shared" si="1" ref="C56:C70">SUM(D56:K56)</f>
        <v>119</v>
      </c>
      <c r="D56" s="366"/>
      <c r="E56" s="366"/>
      <c r="F56" s="366"/>
      <c r="G56" s="366">
        <v>117</v>
      </c>
      <c r="H56" s="366">
        <v>2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21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21">
        <f t="shared" si="1"/>
        <v>7</v>
      </c>
      <c r="D58" s="366"/>
      <c r="E58" s="366"/>
      <c r="F58" s="366"/>
      <c r="G58" s="366">
        <v>7</v>
      </c>
      <c r="H58" s="366"/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21">
        <f t="shared" si="1"/>
        <v>20</v>
      </c>
      <c r="D59" s="366"/>
      <c r="E59" s="366"/>
      <c r="F59" s="366"/>
      <c r="G59" s="366">
        <v>20</v>
      </c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21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21">
        <f t="shared" si="1"/>
        <v>119</v>
      </c>
      <c r="D61" s="366"/>
      <c r="E61" s="366"/>
      <c r="F61" s="366"/>
      <c r="G61" s="366">
        <v>117</v>
      </c>
      <c r="H61" s="366">
        <v>2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55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55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21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21">
        <f t="shared" si="1"/>
        <v>27</v>
      </c>
      <c r="D65" s="366"/>
      <c r="E65" s="366"/>
      <c r="F65" s="366"/>
      <c r="G65" s="366">
        <v>27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55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559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299" t="s">
        <v>68</v>
      </c>
      <c r="B68" s="298">
        <v>211</v>
      </c>
      <c r="C68" s="321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21">
        <f t="shared" si="1"/>
        <v>27</v>
      </c>
      <c r="D69" s="366"/>
      <c r="E69" s="366"/>
      <c r="F69" s="366"/>
      <c r="G69" s="366">
        <v>27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21">
        <f t="shared" si="1"/>
        <v>7</v>
      </c>
      <c r="D70" s="366"/>
      <c r="E70" s="366"/>
      <c r="F70" s="366"/>
      <c r="G70" s="366">
        <v>7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21"/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21">
        <f aca="true" t="shared" si="2" ref="C74:C98">SUM(D74:K74)</f>
        <v>92924.09</v>
      </c>
      <c r="D74" s="366"/>
      <c r="E74" s="366"/>
      <c r="F74" s="366"/>
      <c r="G74" s="366">
        <v>54830.6</v>
      </c>
      <c r="H74" s="366">
        <v>181.7</v>
      </c>
      <c r="I74" s="366"/>
      <c r="J74" s="366">
        <v>10235.17</v>
      </c>
      <c r="K74" s="366">
        <v>27676.62</v>
      </c>
      <c r="L74" s="40">
        <f>SUM(D74:I74)</f>
        <v>55012.299999999996</v>
      </c>
    </row>
    <row r="75" spans="1:12" ht="53.25" thickBot="1">
      <c r="A75" s="299" t="s">
        <v>286</v>
      </c>
      <c r="B75" s="298">
        <v>302</v>
      </c>
      <c r="C75" s="321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46963.21</v>
      </c>
    </row>
    <row r="76" spans="1:12" ht="53.25" thickBot="1">
      <c r="A76" s="299" t="s">
        <v>287</v>
      </c>
      <c r="B76" s="298">
        <v>303</v>
      </c>
      <c r="C76" s="321">
        <f t="shared" si="2"/>
        <v>42205.59</v>
      </c>
      <c r="D76" s="366"/>
      <c r="E76" s="366"/>
      <c r="F76" s="366"/>
      <c r="G76" s="366">
        <v>42205.59</v>
      </c>
      <c r="H76" s="366"/>
      <c r="I76" s="366"/>
      <c r="J76" s="366"/>
      <c r="K76" s="366"/>
      <c r="L76" s="40">
        <f>G76-G79</f>
        <v>36131.89</v>
      </c>
    </row>
    <row r="77" spans="1:11" ht="53.25" thickBot="1">
      <c r="A77" s="299" t="s">
        <v>470</v>
      </c>
      <c r="B77" s="298" t="s">
        <v>397</v>
      </c>
      <c r="C77" s="321">
        <f t="shared" si="2"/>
        <v>36939.79</v>
      </c>
      <c r="D77" s="366"/>
      <c r="E77" s="366"/>
      <c r="F77" s="366"/>
      <c r="G77" s="366">
        <v>36939.79</v>
      </c>
      <c r="H77" s="366"/>
      <c r="I77" s="366"/>
      <c r="J77" s="366"/>
      <c r="K77" s="366"/>
    </row>
    <row r="78" spans="1:11" ht="66" thickBot="1">
      <c r="A78" s="299" t="s">
        <v>471</v>
      </c>
      <c r="B78" s="298" t="s">
        <v>399</v>
      </c>
      <c r="C78" s="321">
        <f t="shared" si="2"/>
        <v>36131.89</v>
      </c>
      <c r="D78" s="366"/>
      <c r="E78" s="366"/>
      <c r="F78" s="366"/>
      <c r="G78" s="366">
        <v>36131.89</v>
      </c>
      <c r="H78" s="366"/>
      <c r="I78" s="366"/>
      <c r="J78" s="366"/>
      <c r="K78" s="366"/>
    </row>
    <row r="79" spans="1:11" ht="66" thickBot="1">
      <c r="A79" s="299" t="s">
        <v>288</v>
      </c>
      <c r="B79" s="298">
        <v>304</v>
      </c>
      <c r="C79" s="321">
        <f t="shared" si="2"/>
        <v>6073.7</v>
      </c>
      <c r="D79" s="366"/>
      <c r="E79" s="366"/>
      <c r="F79" s="366"/>
      <c r="G79" s="366">
        <v>6073.7</v>
      </c>
      <c r="H79" s="366"/>
      <c r="I79" s="366"/>
      <c r="J79" s="366"/>
      <c r="K79" s="366"/>
    </row>
    <row r="80" spans="1:11" ht="66" thickBot="1">
      <c r="A80" s="299" t="s">
        <v>418</v>
      </c>
      <c r="B80" s="298" t="s">
        <v>401</v>
      </c>
      <c r="C80" s="321">
        <f t="shared" si="2"/>
        <v>33.7</v>
      </c>
      <c r="D80" s="366"/>
      <c r="E80" s="366"/>
      <c r="F80" s="366"/>
      <c r="G80" s="366">
        <v>33.7</v>
      </c>
      <c r="H80" s="366"/>
      <c r="I80" s="366"/>
      <c r="J80" s="366"/>
      <c r="K80" s="366"/>
    </row>
    <row r="81" spans="1:11" ht="66" thickBot="1">
      <c r="A81" s="299" t="s">
        <v>472</v>
      </c>
      <c r="B81" s="298">
        <v>305</v>
      </c>
      <c r="C81" s="321">
        <f t="shared" si="2"/>
        <v>6040</v>
      </c>
      <c r="D81" s="366"/>
      <c r="E81" s="366"/>
      <c r="F81" s="366"/>
      <c r="G81" s="366">
        <v>6040</v>
      </c>
      <c r="H81" s="366"/>
      <c r="I81" s="366"/>
      <c r="J81" s="366"/>
      <c r="K81" s="366"/>
    </row>
    <row r="82" spans="1:11" ht="53.25" thickBot="1">
      <c r="A82" s="299" t="s">
        <v>80</v>
      </c>
      <c r="B82" s="298">
        <v>306</v>
      </c>
      <c r="C82" s="321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321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321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299" t="s">
        <v>432</v>
      </c>
      <c r="B85" s="298" t="s">
        <v>403</v>
      </c>
      <c r="C85" s="321">
        <f t="shared" si="2"/>
        <v>92924.09</v>
      </c>
      <c r="D85" s="366"/>
      <c r="E85" s="366"/>
      <c r="F85" s="366"/>
      <c r="G85" s="366">
        <v>54830.6</v>
      </c>
      <c r="H85" s="366">
        <v>181.7</v>
      </c>
      <c r="I85" s="366"/>
      <c r="J85" s="366">
        <v>10235.17</v>
      </c>
      <c r="K85" s="366">
        <v>27676.62</v>
      </c>
    </row>
    <row r="86" spans="1:11" ht="27" thickBot="1">
      <c r="A86" s="299" t="s">
        <v>473</v>
      </c>
      <c r="B86" s="298" t="s">
        <v>405</v>
      </c>
      <c r="C86" s="321">
        <f t="shared" si="2"/>
        <v>0</v>
      </c>
      <c r="D86" s="366"/>
      <c r="E86" s="366"/>
      <c r="F86" s="366"/>
      <c r="G86" s="366"/>
      <c r="H86" s="366"/>
      <c r="I86" s="366"/>
      <c r="J86" s="366"/>
      <c r="K86" s="366"/>
    </row>
    <row r="87" spans="1:11" s="178" customFormat="1" ht="27" thickBot="1">
      <c r="A87" s="175" t="s">
        <v>292</v>
      </c>
      <c r="B87" s="176">
        <v>309</v>
      </c>
      <c r="C87" s="321">
        <f t="shared" si="2"/>
        <v>84875</v>
      </c>
      <c r="D87" s="222"/>
      <c r="E87" s="222"/>
      <c r="F87" s="222"/>
      <c r="G87" s="222">
        <v>46824.71</v>
      </c>
      <c r="H87" s="222">
        <v>138.5</v>
      </c>
      <c r="I87" s="222"/>
      <c r="J87" s="222">
        <v>10235.17</v>
      </c>
      <c r="K87" s="222">
        <v>27676.62</v>
      </c>
    </row>
    <row r="88" spans="1:11" ht="53.25" thickBot="1">
      <c r="A88" s="299" t="s">
        <v>293</v>
      </c>
      <c r="B88" s="298">
        <v>310</v>
      </c>
      <c r="C88" s="321">
        <f t="shared" si="2"/>
        <v>36054.29</v>
      </c>
      <c r="D88" s="366"/>
      <c r="E88" s="366"/>
      <c r="F88" s="366"/>
      <c r="G88" s="366">
        <v>36054.29</v>
      </c>
      <c r="H88" s="366"/>
      <c r="I88" s="366"/>
      <c r="J88" s="366"/>
      <c r="K88" s="366"/>
    </row>
    <row r="89" spans="1:11" ht="53.25" thickBot="1">
      <c r="A89" s="299" t="s">
        <v>474</v>
      </c>
      <c r="B89" s="298" t="s">
        <v>407</v>
      </c>
      <c r="C89" s="321">
        <f t="shared" si="2"/>
        <v>30828.39</v>
      </c>
      <c r="D89" s="366"/>
      <c r="E89" s="366"/>
      <c r="F89" s="366"/>
      <c r="G89" s="366">
        <v>30828.39</v>
      </c>
      <c r="H89" s="366"/>
      <c r="I89" s="366"/>
      <c r="J89" s="366"/>
      <c r="K89" s="366"/>
    </row>
    <row r="90" spans="1:11" ht="66" thickBot="1">
      <c r="A90" s="299" t="s">
        <v>475</v>
      </c>
      <c r="B90" s="298" t="s">
        <v>409</v>
      </c>
      <c r="C90" s="321">
        <f t="shared" si="2"/>
        <v>36054.29</v>
      </c>
      <c r="D90" s="366"/>
      <c r="E90" s="366"/>
      <c r="F90" s="366"/>
      <c r="G90" s="366">
        <v>36054.29</v>
      </c>
      <c r="H90" s="366"/>
      <c r="I90" s="366"/>
      <c r="J90" s="366"/>
      <c r="K90" s="366"/>
    </row>
    <row r="91" spans="1:11" ht="39.75" thickBot="1">
      <c r="A91" s="299" t="s">
        <v>294</v>
      </c>
      <c r="B91" s="298">
        <v>311</v>
      </c>
      <c r="C91" s="321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21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21">
        <f t="shared" si="2"/>
        <v>84875</v>
      </c>
      <c r="D93" s="366"/>
      <c r="E93" s="366"/>
      <c r="F93" s="366"/>
      <c r="G93" s="366">
        <v>46824.71</v>
      </c>
      <c r="H93" s="366">
        <v>138.5</v>
      </c>
      <c r="I93" s="366"/>
      <c r="J93" s="366">
        <v>10235.17</v>
      </c>
      <c r="K93" s="366">
        <v>27676.62</v>
      </c>
    </row>
    <row r="94" spans="1:11" ht="14.25">
      <c r="A94" s="301" t="s">
        <v>275</v>
      </c>
      <c r="B94" s="502">
        <v>314</v>
      </c>
      <c r="C94" s="558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559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21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21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21">
        <f t="shared" si="2"/>
        <v>13050.27</v>
      </c>
      <c r="D98" s="366"/>
      <c r="E98" s="366"/>
      <c r="F98" s="366"/>
      <c r="G98" s="366">
        <v>13050.27</v>
      </c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558">
        <f>SUM(D99:K100)</f>
        <v>13050.27</v>
      </c>
      <c r="D99" s="498"/>
      <c r="E99" s="498"/>
      <c r="F99" s="498"/>
      <c r="G99" s="498">
        <v>13050.27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559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21"/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21"/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21"/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>
        <v>4.101</v>
      </c>
      <c r="C106" s="321">
        <f>SUM(D106:K106)</f>
        <v>29</v>
      </c>
      <c r="D106" s="300"/>
      <c r="E106" s="300"/>
      <c r="F106" s="300"/>
      <c r="G106" s="300">
        <v>28</v>
      </c>
      <c r="H106" s="300">
        <v>1</v>
      </c>
      <c r="I106" s="300"/>
      <c r="J106" s="298"/>
      <c r="K106" s="298"/>
    </row>
    <row r="107" spans="1:11" ht="79.5" thickBot="1">
      <c r="A107" s="299" t="s">
        <v>302</v>
      </c>
      <c r="B107" s="298">
        <v>4.102</v>
      </c>
      <c r="C107" s="321">
        <f>SUM(D107:K107)</f>
        <v>12</v>
      </c>
      <c r="D107" s="300"/>
      <c r="E107" s="300"/>
      <c r="F107" s="300"/>
      <c r="G107" s="300">
        <v>12</v>
      </c>
      <c r="H107" s="300"/>
      <c r="I107" s="300"/>
      <c r="J107" s="298"/>
      <c r="K107" s="298"/>
    </row>
    <row r="108" spans="1:11" ht="53.25" thickBot="1">
      <c r="A108" s="299" t="s">
        <v>303</v>
      </c>
      <c r="B108" s="298">
        <v>4.103</v>
      </c>
      <c r="C108" s="321">
        <f>SUM(D108:K108)</f>
        <v>17</v>
      </c>
      <c r="D108" s="300"/>
      <c r="E108" s="300"/>
      <c r="F108" s="300"/>
      <c r="G108" s="300">
        <v>16</v>
      </c>
      <c r="H108" s="300">
        <v>1</v>
      </c>
      <c r="I108" s="300"/>
      <c r="J108" s="298"/>
      <c r="K108" s="298"/>
    </row>
    <row r="109" spans="1:11" ht="93" thickBot="1">
      <c r="A109" s="299" t="s">
        <v>304</v>
      </c>
      <c r="B109" s="298">
        <v>4.104</v>
      </c>
      <c r="C109" s="321">
        <f>SUM(D109:K109)</f>
        <v>10</v>
      </c>
      <c r="D109" s="300"/>
      <c r="E109" s="300"/>
      <c r="F109" s="300"/>
      <c r="G109" s="300">
        <v>10</v>
      </c>
      <c r="H109" s="300"/>
      <c r="I109" s="300"/>
      <c r="J109" s="298"/>
      <c r="K109" s="298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>
        <v>4.201</v>
      </c>
      <c r="C111" s="321">
        <f>SUM(D111:K111)</f>
        <v>107</v>
      </c>
      <c r="D111" s="300"/>
      <c r="E111" s="300"/>
      <c r="F111" s="300"/>
      <c r="G111" s="300">
        <v>105</v>
      </c>
      <c r="H111" s="300">
        <v>2</v>
      </c>
      <c r="I111" s="300"/>
      <c r="J111" s="298"/>
      <c r="K111" s="298"/>
    </row>
    <row r="112" spans="1:11" ht="39.75" thickBot="1">
      <c r="A112" s="299" t="s">
        <v>99</v>
      </c>
      <c r="B112" s="298">
        <v>4.202</v>
      </c>
      <c r="C112" s="321">
        <f>SUM(D112:K112)</f>
        <v>27</v>
      </c>
      <c r="D112" s="300"/>
      <c r="E112" s="300"/>
      <c r="F112" s="300"/>
      <c r="G112" s="300">
        <v>27</v>
      </c>
      <c r="H112" s="300"/>
      <c r="I112" s="300"/>
      <c r="J112" s="298"/>
      <c r="K112" s="298"/>
    </row>
    <row r="113" spans="1:11" ht="53.25" thickBot="1">
      <c r="A113" s="299" t="s">
        <v>307</v>
      </c>
      <c r="B113" s="298">
        <v>4.203</v>
      </c>
      <c r="C113" s="321">
        <f>SUM(D113:K113)</f>
        <v>0</v>
      </c>
      <c r="D113" s="300"/>
      <c r="E113" s="300"/>
      <c r="F113" s="300"/>
      <c r="G113" s="300"/>
      <c r="H113" s="300"/>
      <c r="I113" s="300"/>
      <c r="J113" s="298"/>
      <c r="K113" s="298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>
        <v>4.301</v>
      </c>
      <c r="C116" s="300">
        <v>82427.08</v>
      </c>
      <c r="D116" s="298">
        <v>0</v>
      </c>
      <c r="E116" s="298">
        <v>0</v>
      </c>
      <c r="F116" s="298">
        <v>0</v>
      </c>
      <c r="G116" s="298">
        <v>0</v>
      </c>
      <c r="H116" s="298">
        <v>0</v>
      </c>
      <c r="I116" s="298">
        <v>0</v>
      </c>
      <c r="J116" s="298">
        <v>0</v>
      </c>
      <c r="K116" s="298">
        <v>0</v>
      </c>
    </row>
    <row r="117" spans="1:11" ht="43.5" thickBot="1">
      <c r="A117" s="303" t="s">
        <v>104</v>
      </c>
      <c r="B117" s="298">
        <v>4.302</v>
      </c>
      <c r="C117" s="300">
        <v>43121.88</v>
      </c>
      <c r="D117" s="344"/>
      <c r="E117" s="344"/>
      <c r="F117" s="344"/>
      <c r="G117" s="344"/>
      <c r="H117" s="344"/>
      <c r="I117" s="344"/>
      <c r="J117" s="344"/>
      <c r="K117" s="344"/>
    </row>
    <row r="118" spans="1:11" ht="53.25" thickBot="1">
      <c r="A118" s="299" t="s">
        <v>310</v>
      </c>
      <c r="B118" s="298">
        <v>4.303</v>
      </c>
      <c r="C118" s="321">
        <f aca="true" t="shared" si="3" ref="C118:C125">SUM(D118:K118)</f>
        <v>27729.95</v>
      </c>
      <c r="D118" s="366"/>
      <c r="E118" s="366"/>
      <c r="F118" s="366"/>
      <c r="G118" s="366">
        <v>27548.25</v>
      </c>
      <c r="H118" s="366">
        <v>181.7</v>
      </c>
      <c r="I118" s="366"/>
      <c r="J118" s="344"/>
      <c r="K118" s="344"/>
    </row>
    <row r="119" spans="1:11" ht="66" thickBot="1">
      <c r="A119" s="299" t="s">
        <v>311</v>
      </c>
      <c r="B119" s="298">
        <v>4.304</v>
      </c>
      <c r="C119" s="321">
        <f t="shared" si="3"/>
        <v>17221</v>
      </c>
      <c r="D119" s="366"/>
      <c r="E119" s="366"/>
      <c r="F119" s="366"/>
      <c r="G119" s="366">
        <v>17221</v>
      </c>
      <c r="H119" s="366"/>
      <c r="I119" s="366"/>
      <c r="J119" s="344"/>
      <c r="K119" s="344"/>
    </row>
    <row r="120" spans="1:11" ht="53.25" thickBot="1">
      <c r="A120" s="299" t="s">
        <v>312</v>
      </c>
      <c r="B120" s="298">
        <v>4.305</v>
      </c>
      <c r="C120" s="321">
        <f t="shared" si="3"/>
        <v>9137.17</v>
      </c>
      <c r="D120" s="366"/>
      <c r="E120" s="366"/>
      <c r="F120" s="366"/>
      <c r="G120" s="366">
        <v>8998.67</v>
      </c>
      <c r="H120" s="366">
        <v>138.5</v>
      </c>
      <c r="I120" s="366"/>
      <c r="J120" s="344"/>
      <c r="K120" s="344"/>
    </row>
    <row r="121" spans="1:11" ht="14.25">
      <c r="A121" s="304" t="s">
        <v>313</v>
      </c>
      <c r="B121" s="502">
        <v>4.306</v>
      </c>
      <c r="C121" s="558">
        <f>SUM(D121:K122)</f>
        <v>9137.17</v>
      </c>
      <c r="D121" s="498"/>
      <c r="E121" s="498"/>
      <c r="F121" s="498"/>
      <c r="G121" s="498">
        <v>8998.67</v>
      </c>
      <c r="H121" s="498">
        <v>138.5</v>
      </c>
      <c r="I121" s="498"/>
      <c r="J121" s="502"/>
      <c r="K121" s="502"/>
    </row>
    <row r="122" spans="1:11" ht="15" thickBot="1">
      <c r="A122" s="299" t="s">
        <v>109</v>
      </c>
      <c r="B122" s="503"/>
      <c r="C122" s="559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>
        <v>4.307</v>
      </c>
      <c r="C123" s="321">
        <f t="shared" si="3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>
        <v>4.308</v>
      </c>
      <c r="C124" s="321">
        <f t="shared" si="3"/>
        <v>11911</v>
      </c>
      <c r="D124" s="366"/>
      <c r="E124" s="366"/>
      <c r="F124" s="366"/>
      <c r="G124" s="366">
        <v>11911</v>
      </c>
      <c r="H124" s="366"/>
      <c r="I124" s="366"/>
      <c r="J124" s="344"/>
      <c r="K124" s="344"/>
    </row>
    <row r="125" spans="1:11" ht="79.5" thickBot="1">
      <c r="A125" s="302" t="s">
        <v>315</v>
      </c>
      <c r="B125" s="305">
        <v>4.309</v>
      </c>
      <c r="C125" s="321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15.75" thickBot="1">
      <c r="A127" s="524" t="s">
        <v>113</v>
      </c>
      <c r="B127" s="43"/>
      <c r="C127" s="57"/>
      <c r="D127" s="43"/>
      <c r="E127" s="57"/>
    </row>
    <row r="128" spans="1:5" ht="31.5" thickBot="1">
      <c r="A128" s="524"/>
      <c r="B128" s="43"/>
      <c r="C128" s="57" t="s">
        <v>138</v>
      </c>
      <c r="D128" s="43"/>
      <c r="E128" s="57" t="s">
        <v>140</v>
      </c>
    </row>
    <row r="129" spans="1:5" ht="26.25">
      <c r="A129" s="43"/>
      <c r="B129" s="58"/>
      <c r="C129" s="58" t="s">
        <v>114</v>
      </c>
      <c r="D129" s="58"/>
      <c r="E129" s="58" t="s">
        <v>115</v>
      </c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 t="s">
        <v>116</v>
      </c>
    </row>
    <row r="133" ht="15">
      <c r="A133" s="56"/>
    </row>
    <row r="134" ht="15">
      <c r="A134" s="41" t="s">
        <v>139</v>
      </c>
    </row>
    <row r="135" ht="15">
      <c r="A135" s="41" t="s">
        <v>141</v>
      </c>
    </row>
    <row r="136" ht="30.75">
      <c r="A136" s="41" t="s">
        <v>142</v>
      </c>
    </row>
    <row r="138" ht="15">
      <c r="A138" s="56"/>
    </row>
  </sheetData>
  <sheetProtection/>
  <mergeCells count="98">
    <mergeCell ref="A127:A128"/>
    <mergeCell ref="B121:B122"/>
    <mergeCell ref="B99:B100"/>
    <mergeCell ref="A104:K104"/>
    <mergeCell ref="A105:K105"/>
    <mergeCell ref="A110:K110"/>
    <mergeCell ref="A114:K114"/>
    <mergeCell ref="A115:K115"/>
    <mergeCell ref="D99:D100"/>
    <mergeCell ref="E99:E100"/>
    <mergeCell ref="K94:K95"/>
    <mergeCell ref="G66:G67"/>
    <mergeCell ref="H66:H67"/>
    <mergeCell ref="I66:I67"/>
    <mergeCell ref="J66:J67"/>
    <mergeCell ref="K66:K67"/>
    <mergeCell ref="I94:I95"/>
    <mergeCell ref="F66:F67"/>
    <mergeCell ref="F94:F95"/>
    <mergeCell ref="G94:G95"/>
    <mergeCell ref="D94:D95"/>
    <mergeCell ref="E94:E95"/>
    <mergeCell ref="J94:J95"/>
    <mergeCell ref="G62:G63"/>
    <mergeCell ref="H62:H63"/>
    <mergeCell ref="I62:I63"/>
    <mergeCell ref="H94:H95"/>
    <mergeCell ref="A72:K72"/>
    <mergeCell ref="A73:K73"/>
    <mergeCell ref="B94:B95"/>
    <mergeCell ref="B66:B67"/>
    <mergeCell ref="D66:D67"/>
    <mergeCell ref="E66:E67"/>
    <mergeCell ref="K62:K63"/>
    <mergeCell ref="G49:G50"/>
    <mergeCell ref="H49:H50"/>
    <mergeCell ref="I49:I50"/>
    <mergeCell ref="J49:J50"/>
    <mergeCell ref="K49:K50"/>
    <mergeCell ref="A55:K55"/>
    <mergeCell ref="B62:B63"/>
    <mergeCell ref="E62:E63"/>
    <mergeCell ref="F62:F63"/>
    <mergeCell ref="D62:D63"/>
    <mergeCell ref="B49:B50"/>
    <mergeCell ref="D49:D50"/>
    <mergeCell ref="E49:E50"/>
    <mergeCell ref="F49:F50"/>
    <mergeCell ref="A22:K22"/>
    <mergeCell ref="B44:B45"/>
    <mergeCell ref="D44:D45"/>
    <mergeCell ref="E44:E45"/>
    <mergeCell ref="J62:J63"/>
    <mergeCell ref="F44:F45"/>
    <mergeCell ref="G44:G45"/>
    <mergeCell ref="H44:H45"/>
    <mergeCell ref="I44:I45"/>
    <mergeCell ref="A8:K8"/>
    <mergeCell ref="J44:J45"/>
    <mergeCell ref="K44:K45"/>
    <mergeCell ref="D17:K17"/>
    <mergeCell ref="D18:F18"/>
    <mergeCell ref="G18:G19"/>
    <mergeCell ref="H18:H19"/>
    <mergeCell ref="I18:I19"/>
    <mergeCell ref="J18:K18"/>
    <mergeCell ref="A21:K21"/>
    <mergeCell ref="A9:K9"/>
    <mergeCell ref="A16:K16"/>
    <mergeCell ref="A17:A19"/>
    <mergeCell ref="B17:B19"/>
    <mergeCell ref="A1:K1"/>
    <mergeCell ref="A2:K2"/>
    <mergeCell ref="A3:K3"/>
    <mergeCell ref="A5:K5"/>
    <mergeCell ref="A6:K6"/>
    <mergeCell ref="A7:K7"/>
    <mergeCell ref="F99:F100"/>
    <mergeCell ref="G99:G100"/>
    <mergeCell ref="H99:H100"/>
    <mergeCell ref="I99:I100"/>
    <mergeCell ref="J99:J100"/>
    <mergeCell ref="K99:K100"/>
    <mergeCell ref="K121:K122"/>
    <mergeCell ref="D121:D122"/>
    <mergeCell ref="E121:E122"/>
    <mergeCell ref="F121:F122"/>
    <mergeCell ref="H121:H122"/>
    <mergeCell ref="I121:I122"/>
    <mergeCell ref="J121:J122"/>
    <mergeCell ref="G121:G122"/>
    <mergeCell ref="C121:C122"/>
    <mergeCell ref="C44:C45"/>
    <mergeCell ref="C49:C50"/>
    <mergeCell ref="C62:C63"/>
    <mergeCell ref="C66:C67"/>
    <mergeCell ref="C99:C100"/>
    <mergeCell ref="C94:C95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80" zoomScaleNormal="80" zoomScaleSheetLayoutView="80" zoomScalePageLayoutView="0" workbookViewId="0" topLeftCell="A47">
      <selection activeCell="C74" sqref="C74:C9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55" t="s">
        <v>144</v>
      </c>
      <c r="C12" s="555"/>
      <c r="D12" s="555"/>
      <c r="E12" s="555"/>
      <c r="F12" s="555"/>
      <c r="G12" s="555"/>
      <c r="H12" s="555"/>
      <c r="I12" s="555"/>
      <c r="J12" s="555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555" t="s">
        <v>425</v>
      </c>
      <c r="C14" s="555"/>
      <c r="D14" s="555"/>
      <c r="E14" s="555"/>
      <c r="F14" s="555"/>
      <c r="G14" s="555"/>
      <c r="H14" s="555"/>
      <c r="I14" s="555"/>
      <c r="J14" s="555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00">
        <f>SUM(D23:K23)</f>
        <v>857</v>
      </c>
      <c r="D23" s="357"/>
      <c r="E23" s="357"/>
      <c r="F23" s="357"/>
      <c r="G23" s="366">
        <v>86</v>
      </c>
      <c r="H23" s="366">
        <v>16</v>
      </c>
      <c r="I23" s="366"/>
      <c r="J23" s="366">
        <v>71</v>
      </c>
      <c r="K23" s="366">
        <v>684</v>
      </c>
      <c r="L23" s="40">
        <f>SUM(D23:I23)</f>
        <v>102</v>
      </c>
    </row>
    <row r="24" spans="1:11" ht="39.75" thickBot="1">
      <c r="A24" s="299" t="s">
        <v>263</v>
      </c>
      <c r="B24" s="298">
        <v>102</v>
      </c>
      <c r="C24" s="346">
        <f aca="true" t="shared" si="0" ref="C24:C51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46">
        <f t="shared" si="0"/>
        <v>81</v>
      </c>
      <c r="D25" s="366"/>
      <c r="E25" s="366"/>
      <c r="F25" s="366"/>
      <c r="G25" s="366">
        <v>67</v>
      </c>
      <c r="H25" s="366">
        <v>14</v>
      </c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46">
        <f t="shared" si="0"/>
        <v>32</v>
      </c>
      <c r="D26" s="354"/>
      <c r="E26" s="354"/>
      <c r="F26" s="354"/>
      <c r="G26" s="354">
        <v>19</v>
      </c>
      <c r="H26" s="354">
        <v>13</v>
      </c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46">
        <f t="shared" si="0"/>
        <v>32</v>
      </c>
      <c r="D27" s="354"/>
      <c r="E27" s="354"/>
      <c r="F27" s="354"/>
      <c r="G27" s="354">
        <v>19</v>
      </c>
      <c r="H27" s="354">
        <v>13</v>
      </c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46">
        <f t="shared" si="0"/>
        <v>49</v>
      </c>
      <c r="D28" s="366"/>
      <c r="E28" s="366"/>
      <c r="F28" s="366"/>
      <c r="G28" s="366">
        <v>48</v>
      </c>
      <c r="H28" s="366">
        <v>1</v>
      </c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46">
        <f t="shared" si="0"/>
        <v>49</v>
      </c>
      <c r="D29" s="354"/>
      <c r="E29" s="354"/>
      <c r="F29" s="354"/>
      <c r="G29" s="354">
        <v>48</v>
      </c>
      <c r="H29" s="354">
        <v>1</v>
      </c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46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46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46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46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46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46">
        <f t="shared" si="0"/>
        <v>857</v>
      </c>
      <c r="D35" s="354"/>
      <c r="E35" s="354"/>
      <c r="F35" s="354"/>
      <c r="G35" s="395">
        <v>86</v>
      </c>
      <c r="H35" s="395">
        <v>16</v>
      </c>
      <c r="I35" s="354"/>
      <c r="J35" s="354">
        <v>71</v>
      </c>
      <c r="K35" s="354">
        <v>684</v>
      </c>
    </row>
    <row r="36" spans="1:11" ht="53.25" thickBot="1">
      <c r="A36" s="312" t="s">
        <v>390</v>
      </c>
      <c r="B36" s="307" t="s">
        <v>391</v>
      </c>
      <c r="C36" s="346">
        <f t="shared" si="0"/>
        <v>5</v>
      </c>
      <c r="D36" s="354"/>
      <c r="E36" s="354"/>
      <c r="F36" s="354"/>
      <c r="G36" s="354">
        <v>5</v>
      </c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46">
        <f t="shared" si="0"/>
        <v>808</v>
      </c>
      <c r="D37" s="366"/>
      <c r="E37" s="366"/>
      <c r="F37" s="366"/>
      <c r="G37" s="366">
        <v>38</v>
      </c>
      <c r="H37" s="366">
        <v>15</v>
      </c>
      <c r="I37" s="366"/>
      <c r="J37" s="366">
        <v>71</v>
      </c>
      <c r="K37" s="366">
        <v>684</v>
      </c>
    </row>
    <row r="38" spans="1:11" ht="53.25" thickBot="1">
      <c r="A38" s="299" t="s">
        <v>271</v>
      </c>
      <c r="B38" s="298">
        <v>111</v>
      </c>
      <c r="C38" s="346">
        <f t="shared" si="0"/>
        <v>32</v>
      </c>
      <c r="D38" s="366"/>
      <c r="E38" s="366"/>
      <c r="F38" s="366"/>
      <c r="G38" s="366">
        <v>19</v>
      </c>
      <c r="H38" s="366">
        <v>13</v>
      </c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46">
        <f t="shared" si="0"/>
        <v>32</v>
      </c>
      <c r="D39" s="354"/>
      <c r="E39" s="354"/>
      <c r="F39" s="354"/>
      <c r="G39" s="366">
        <v>19</v>
      </c>
      <c r="H39" s="366">
        <v>13</v>
      </c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46">
        <f t="shared" si="0"/>
        <v>32</v>
      </c>
      <c r="D40" s="354"/>
      <c r="E40" s="354"/>
      <c r="F40" s="354"/>
      <c r="G40" s="366">
        <v>19</v>
      </c>
      <c r="H40" s="366">
        <v>13</v>
      </c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46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46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46">
        <f t="shared" si="0"/>
        <v>808</v>
      </c>
      <c r="D43" s="366"/>
      <c r="E43" s="366"/>
      <c r="F43" s="366"/>
      <c r="G43" s="366">
        <v>38</v>
      </c>
      <c r="H43" s="366">
        <v>15</v>
      </c>
      <c r="I43" s="366"/>
      <c r="J43" s="366">
        <v>71</v>
      </c>
      <c r="K43" s="366">
        <v>684</v>
      </c>
    </row>
    <row r="44" spans="1:11" ht="14.25">
      <c r="A44" s="301" t="s">
        <v>275</v>
      </c>
      <c r="B44" s="502">
        <v>115</v>
      </c>
      <c r="C44" s="498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9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46"/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46"/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46">
        <f t="shared" si="0"/>
        <v>5</v>
      </c>
      <c r="D48" s="366"/>
      <c r="E48" s="366"/>
      <c r="F48" s="366"/>
      <c r="G48" s="366">
        <v>5</v>
      </c>
      <c r="H48" s="366"/>
      <c r="I48" s="366"/>
      <c r="J48" s="366"/>
      <c r="K48" s="366"/>
    </row>
    <row r="49" spans="1:11" ht="14.25">
      <c r="A49" s="301" t="s">
        <v>48</v>
      </c>
      <c r="B49" s="502">
        <v>123</v>
      </c>
      <c r="C49" s="498">
        <f>SUM(D49:K50)</f>
        <v>4</v>
      </c>
      <c r="D49" s="498"/>
      <c r="E49" s="498"/>
      <c r="F49" s="498"/>
      <c r="G49" s="498">
        <v>4</v>
      </c>
      <c r="H49" s="498"/>
      <c r="I49" s="498"/>
      <c r="J49" s="498"/>
      <c r="K49" s="498"/>
    </row>
    <row r="50" spans="1:11" ht="15" thickBot="1">
      <c r="A50" s="302" t="s">
        <v>49</v>
      </c>
      <c r="B50" s="503"/>
      <c r="C50" s="499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46">
        <f t="shared" si="0"/>
        <v>1</v>
      </c>
      <c r="D51" s="366"/>
      <c r="E51" s="366"/>
      <c r="F51" s="366"/>
      <c r="G51" s="366">
        <v>1</v>
      </c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46"/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46"/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46"/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46">
        <f aca="true" t="shared" si="1" ref="C56:C71">SUM(D56:K56)</f>
        <v>103</v>
      </c>
      <c r="D56" s="366"/>
      <c r="E56" s="366"/>
      <c r="F56" s="366"/>
      <c r="G56" s="366">
        <v>82</v>
      </c>
      <c r="H56" s="366">
        <v>21</v>
      </c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46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46">
        <f t="shared" si="1"/>
        <v>33</v>
      </c>
      <c r="D58" s="366"/>
      <c r="E58" s="366"/>
      <c r="F58" s="366"/>
      <c r="G58" s="366">
        <v>19</v>
      </c>
      <c r="H58" s="366">
        <v>14</v>
      </c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46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46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46">
        <f t="shared" si="1"/>
        <v>103</v>
      </c>
      <c r="D61" s="366"/>
      <c r="E61" s="366"/>
      <c r="F61" s="366"/>
      <c r="G61" s="366">
        <v>82</v>
      </c>
      <c r="H61" s="366">
        <v>21</v>
      </c>
      <c r="I61" s="366"/>
      <c r="J61" s="366"/>
      <c r="K61" s="366"/>
    </row>
    <row r="62" spans="1:11" ht="14.25">
      <c r="A62" s="301" t="s">
        <v>284</v>
      </c>
      <c r="B62" s="502">
        <v>207</v>
      </c>
      <c r="C62" s="498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9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46"/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46">
        <f t="shared" si="1"/>
        <v>6</v>
      </c>
      <c r="D65" s="366"/>
      <c r="E65" s="366"/>
      <c r="F65" s="366"/>
      <c r="G65" s="366">
        <v>4</v>
      </c>
      <c r="H65" s="366">
        <v>2</v>
      </c>
      <c r="I65" s="366"/>
      <c r="J65" s="366"/>
      <c r="K65" s="366"/>
    </row>
    <row r="66" spans="1:11" ht="14.25">
      <c r="A66" s="301" t="s">
        <v>65</v>
      </c>
      <c r="B66" s="502" t="s">
        <v>67</v>
      </c>
      <c r="C66" s="498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9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46"/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46">
        <f t="shared" si="1"/>
        <v>6</v>
      </c>
      <c r="D69" s="366"/>
      <c r="E69" s="366"/>
      <c r="F69" s="366"/>
      <c r="G69" s="366">
        <v>4</v>
      </c>
      <c r="H69" s="366">
        <v>2</v>
      </c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46"/>
      <c r="D70" s="366"/>
      <c r="E70" s="366"/>
      <c r="F70" s="366"/>
      <c r="G70" s="366"/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46">
        <f t="shared" si="1"/>
        <v>1</v>
      </c>
      <c r="D71" s="366"/>
      <c r="E71" s="366"/>
      <c r="F71" s="366"/>
      <c r="G71" s="366">
        <v>1</v>
      </c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46">
        <f aca="true" t="shared" si="2" ref="C74:C103">SUM(D74:K74)</f>
        <v>167344.80512</v>
      </c>
      <c r="D74" s="313"/>
      <c r="E74" s="313"/>
      <c r="F74" s="313"/>
      <c r="G74" s="313">
        <v>142578.83189</v>
      </c>
      <c r="H74" s="313">
        <v>2521.1775</v>
      </c>
      <c r="I74" s="313"/>
      <c r="J74" s="313">
        <v>7942.565070000001</v>
      </c>
      <c r="K74" s="313">
        <v>14302.23066</v>
      </c>
      <c r="L74" s="139">
        <f>SUM(D74:I74)</f>
        <v>145100.00939</v>
      </c>
    </row>
    <row r="75" spans="1:12" ht="53.25" thickBot="1">
      <c r="A75" s="299" t="s">
        <v>286</v>
      </c>
      <c r="B75" s="298">
        <v>302</v>
      </c>
      <c r="C75" s="444">
        <f t="shared" si="2"/>
        <v>0</v>
      </c>
      <c r="D75" s="313"/>
      <c r="E75" s="313"/>
      <c r="F75" s="313"/>
      <c r="G75" s="313"/>
      <c r="H75" s="313"/>
      <c r="I75" s="313"/>
      <c r="J75" s="313"/>
      <c r="K75" s="366"/>
      <c r="L75" s="139">
        <f>SUM(D87:I87)</f>
        <v>71640.76772999999</v>
      </c>
    </row>
    <row r="76" spans="1:11" ht="53.25" thickBot="1">
      <c r="A76" s="299" t="s">
        <v>287</v>
      </c>
      <c r="B76" s="298">
        <v>303</v>
      </c>
      <c r="C76" s="444">
        <f t="shared" si="2"/>
        <v>94540.35801000004</v>
      </c>
      <c r="D76" s="313"/>
      <c r="E76" s="313"/>
      <c r="F76" s="313"/>
      <c r="G76" s="313">
        <v>92279.47801000004</v>
      </c>
      <c r="H76" s="313">
        <v>2260.88</v>
      </c>
      <c r="I76" s="313"/>
      <c r="J76" s="313"/>
      <c r="K76" s="366"/>
    </row>
    <row r="77" spans="1:11" ht="53.25" thickBot="1">
      <c r="A77" s="306" t="s">
        <v>416</v>
      </c>
      <c r="B77" s="307" t="s">
        <v>397</v>
      </c>
      <c r="C77" s="444">
        <f t="shared" si="2"/>
        <v>23573.486189999996</v>
      </c>
      <c r="D77" s="251"/>
      <c r="E77" s="251"/>
      <c r="F77" s="251"/>
      <c r="G77" s="313">
        <f>G76-G79</f>
        <v>21395.096189999997</v>
      </c>
      <c r="H77" s="313">
        <f>H76-H79</f>
        <v>2178.3900000000003</v>
      </c>
      <c r="I77" s="251"/>
      <c r="J77" s="251"/>
      <c r="K77" s="354"/>
    </row>
    <row r="78" spans="1:11" ht="66" thickBot="1">
      <c r="A78" s="306" t="s">
        <v>417</v>
      </c>
      <c r="B78" s="307" t="s">
        <v>399</v>
      </c>
      <c r="C78" s="444">
        <f t="shared" si="2"/>
        <v>23490.996189999998</v>
      </c>
      <c r="D78" s="251"/>
      <c r="E78" s="251"/>
      <c r="F78" s="251"/>
      <c r="G78" s="313">
        <f>G77</f>
        <v>21395.096189999997</v>
      </c>
      <c r="H78" s="313">
        <f>H77-H80</f>
        <v>2095.9000000000005</v>
      </c>
      <c r="I78" s="251"/>
      <c r="J78" s="251"/>
      <c r="K78" s="354"/>
    </row>
    <row r="79" spans="1:12" ht="66" thickBot="1">
      <c r="A79" s="299" t="s">
        <v>288</v>
      </c>
      <c r="B79" s="298">
        <v>304</v>
      </c>
      <c r="C79" s="444">
        <f t="shared" si="2"/>
        <v>70966.87182000004</v>
      </c>
      <c r="D79" s="313"/>
      <c r="E79" s="313"/>
      <c r="F79" s="313"/>
      <c r="G79" s="313">
        <v>70884.38182000004</v>
      </c>
      <c r="H79" s="313">
        <v>82.49</v>
      </c>
      <c r="I79" s="313"/>
      <c r="J79" s="313"/>
      <c r="K79" s="366"/>
      <c r="L79" s="40">
        <f>C76-C79</f>
        <v>23573.486189999996</v>
      </c>
    </row>
    <row r="80" spans="1:11" ht="66" thickBot="1">
      <c r="A80" s="306" t="s">
        <v>418</v>
      </c>
      <c r="B80" s="307" t="s">
        <v>401</v>
      </c>
      <c r="C80" s="444">
        <f t="shared" si="2"/>
        <v>70966.87182000004</v>
      </c>
      <c r="D80" s="251"/>
      <c r="E80" s="251"/>
      <c r="F80" s="251"/>
      <c r="G80" s="251">
        <f>G79</f>
        <v>70884.38182000004</v>
      </c>
      <c r="H80" s="313">
        <v>82.49</v>
      </c>
      <c r="I80" s="251"/>
      <c r="J80" s="251"/>
      <c r="K80" s="354"/>
    </row>
    <row r="81" spans="1:11" ht="93" thickBot="1">
      <c r="A81" s="309" t="s">
        <v>419</v>
      </c>
      <c r="B81" s="310">
        <v>305</v>
      </c>
      <c r="C81" s="444">
        <f t="shared" si="2"/>
        <v>0</v>
      </c>
      <c r="D81" s="322"/>
      <c r="E81" s="322"/>
      <c r="F81" s="322"/>
      <c r="G81" s="322"/>
      <c r="H81" s="322"/>
      <c r="I81" s="322"/>
      <c r="J81" s="322"/>
      <c r="K81" s="357"/>
    </row>
    <row r="82" spans="1:11" ht="53.25" thickBot="1">
      <c r="A82" s="299" t="s">
        <v>80</v>
      </c>
      <c r="B82" s="298">
        <v>306</v>
      </c>
      <c r="C82" s="444">
        <f t="shared" si="2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4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4">
        <f t="shared" si="2"/>
        <v>0</v>
      </c>
      <c r="D84" s="313"/>
      <c r="E84" s="313"/>
      <c r="F84" s="313"/>
      <c r="G84" s="313"/>
      <c r="H84" s="313"/>
      <c r="I84" s="313"/>
      <c r="J84" s="313"/>
      <c r="K84" s="313"/>
    </row>
    <row r="85" spans="1:11" ht="27" thickBot="1">
      <c r="A85" s="306" t="s">
        <v>420</v>
      </c>
      <c r="B85" s="307" t="s">
        <v>403</v>
      </c>
      <c r="C85" s="444">
        <f t="shared" si="2"/>
        <v>167344.80512</v>
      </c>
      <c r="D85" s="251"/>
      <c r="E85" s="251"/>
      <c r="F85" s="251"/>
      <c r="G85" s="313">
        <v>142578.83189</v>
      </c>
      <c r="H85" s="313">
        <v>2521.1775</v>
      </c>
      <c r="I85" s="313"/>
      <c r="J85" s="313">
        <v>7942.565070000001</v>
      </c>
      <c r="K85" s="313">
        <v>14302.23066</v>
      </c>
    </row>
    <row r="86" spans="1:11" ht="27" thickBot="1">
      <c r="A86" s="306" t="s">
        <v>421</v>
      </c>
      <c r="B86" s="307" t="s">
        <v>405</v>
      </c>
      <c r="C86" s="444">
        <f t="shared" si="2"/>
        <v>67452.4505</v>
      </c>
      <c r="D86" s="251"/>
      <c r="E86" s="251"/>
      <c r="F86" s="251"/>
      <c r="G86" s="251">
        <f>622.77295+656.444+915.34325+31729.16415+33528.72615</f>
        <v>67452.4505</v>
      </c>
      <c r="H86" s="251"/>
      <c r="I86" s="251"/>
      <c r="J86" s="251"/>
      <c r="K86" s="251"/>
    </row>
    <row r="87" spans="1:11" ht="27" thickBot="1">
      <c r="A87" s="299" t="s">
        <v>292</v>
      </c>
      <c r="B87" s="298">
        <v>309</v>
      </c>
      <c r="C87" s="444">
        <f t="shared" si="2"/>
        <v>93885.56345999999</v>
      </c>
      <c r="D87" s="313"/>
      <c r="E87" s="313"/>
      <c r="F87" s="313"/>
      <c r="G87" s="313">
        <v>69240.60448</v>
      </c>
      <c r="H87" s="313">
        <v>2400.1632499999996</v>
      </c>
      <c r="I87" s="313"/>
      <c r="J87" s="313">
        <v>7942.565070000001</v>
      </c>
      <c r="K87" s="313">
        <v>14302.23066</v>
      </c>
    </row>
    <row r="88" spans="1:11" ht="53.25" thickBot="1">
      <c r="A88" s="299" t="s">
        <v>293</v>
      </c>
      <c r="B88" s="298">
        <v>310</v>
      </c>
      <c r="C88" s="444">
        <f t="shared" si="2"/>
        <v>23524.84589</v>
      </c>
      <c r="D88" s="313"/>
      <c r="E88" s="313"/>
      <c r="F88" s="313"/>
      <c r="G88" s="313">
        <v>21367.61289</v>
      </c>
      <c r="H88" s="313">
        <v>2157.2329999999997</v>
      </c>
      <c r="I88" s="313"/>
      <c r="J88" s="313"/>
      <c r="K88" s="313"/>
    </row>
    <row r="89" spans="1:11" ht="66" thickBot="1">
      <c r="A89" s="306" t="s">
        <v>422</v>
      </c>
      <c r="B89" s="307" t="s">
        <v>407</v>
      </c>
      <c r="C89" s="444">
        <f t="shared" si="2"/>
        <v>23524.84589</v>
      </c>
      <c r="D89" s="251"/>
      <c r="E89" s="251"/>
      <c r="F89" s="251"/>
      <c r="G89" s="313">
        <v>21367.61289</v>
      </c>
      <c r="H89" s="313">
        <v>2157.2329999999997</v>
      </c>
      <c r="I89" s="251"/>
      <c r="J89" s="251"/>
      <c r="K89" s="251"/>
    </row>
    <row r="90" spans="1:11" ht="66" thickBot="1">
      <c r="A90" s="306" t="s">
        <v>423</v>
      </c>
      <c r="B90" s="307" t="s">
        <v>409</v>
      </c>
      <c r="C90" s="444">
        <f t="shared" si="2"/>
        <v>23524.84589</v>
      </c>
      <c r="D90" s="251"/>
      <c r="E90" s="251"/>
      <c r="F90" s="251"/>
      <c r="G90" s="313">
        <v>21367.61289</v>
      </c>
      <c r="H90" s="313">
        <v>2157.2329999999997</v>
      </c>
      <c r="I90" s="251"/>
      <c r="J90" s="251"/>
      <c r="K90" s="251"/>
    </row>
    <row r="91" spans="1:11" ht="39.75" thickBot="1">
      <c r="A91" s="299" t="s">
        <v>294</v>
      </c>
      <c r="B91" s="298">
        <v>311</v>
      </c>
      <c r="C91" s="346">
        <f t="shared" si="2"/>
        <v>0</v>
      </c>
      <c r="D91" s="313"/>
      <c r="E91" s="313"/>
      <c r="F91" s="313"/>
      <c r="G91" s="313"/>
      <c r="H91" s="313"/>
      <c r="I91" s="313"/>
      <c r="J91" s="313"/>
      <c r="K91" s="313"/>
    </row>
    <row r="92" spans="1:11" ht="39.75" thickBot="1">
      <c r="A92" s="299" t="s">
        <v>295</v>
      </c>
      <c r="B92" s="298">
        <v>312</v>
      </c>
      <c r="C92" s="346">
        <f t="shared" si="2"/>
        <v>0</v>
      </c>
      <c r="D92" s="313"/>
      <c r="E92" s="313"/>
      <c r="F92" s="313"/>
      <c r="G92" s="313"/>
      <c r="H92" s="313"/>
      <c r="I92" s="313"/>
      <c r="J92" s="313"/>
      <c r="K92" s="313"/>
    </row>
    <row r="93" spans="1:11" ht="39.75" thickBot="1">
      <c r="A93" s="299" t="s">
        <v>296</v>
      </c>
      <c r="B93" s="298">
        <v>313</v>
      </c>
      <c r="C93" s="346">
        <f t="shared" si="2"/>
        <v>93885.56345999999</v>
      </c>
      <c r="D93" s="313"/>
      <c r="E93" s="313"/>
      <c r="F93" s="313"/>
      <c r="G93" s="313">
        <f>G87</f>
        <v>69240.60448</v>
      </c>
      <c r="H93" s="313">
        <f>H87</f>
        <v>2400.1632499999996</v>
      </c>
      <c r="I93" s="313"/>
      <c r="J93" s="313">
        <v>7942.565070000001</v>
      </c>
      <c r="K93" s="313">
        <v>14302.23066</v>
      </c>
    </row>
    <row r="94" spans="1:11" ht="14.25">
      <c r="A94" s="301" t="s">
        <v>275</v>
      </c>
      <c r="B94" s="502">
        <v>314</v>
      </c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9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46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46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46">
        <f t="shared" si="2"/>
        <v>4492.86729</v>
      </c>
      <c r="D98" s="313"/>
      <c r="E98" s="313"/>
      <c r="F98" s="313"/>
      <c r="G98" s="313">
        <f>SUM(G99:G103)</f>
        <v>4492.86729</v>
      </c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536">
        <f>SUM(D99:K100)</f>
        <v>4229.82369</v>
      </c>
      <c r="D99" s="536"/>
      <c r="E99" s="536"/>
      <c r="F99" s="536"/>
      <c r="G99" s="536">
        <v>4229.82369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9"/>
      <c r="D100" s="537"/>
      <c r="E100" s="537"/>
      <c r="F100" s="537"/>
      <c r="G100" s="537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46">
        <f t="shared" si="2"/>
        <v>263.0436</v>
      </c>
      <c r="D101" s="313"/>
      <c r="E101" s="313"/>
      <c r="F101" s="313"/>
      <c r="G101" s="64">
        <v>263.0436</v>
      </c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46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46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50" t="s">
        <v>301</v>
      </c>
      <c r="B106" s="48">
        <v>4.101</v>
      </c>
      <c r="C106" s="346">
        <f>SUM(D106:K106)</f>
        <v>88</v>
      </c>
      <c r="D106" s="366"/>
      <c r="E106" s="366"/>
      <c r="F106" s="366"/>
      <c r="G106" s="366">
        <v>78</v>
      </c>
      <c r="H106" s="366">
        <v>10</v>
      </c>
      <c r="I106" s="366"/>
      <c r="J106" s="344"/>
      <c r="K106" s="344"/>
    </row>
    <row r="107" spans="1:11" ht="79.5" thickBot="1">
      <c r="A107" s="50" t="s">
        <v>302</v>
      </c>
      <c r="B107" s="48">
        <v>4.102</v>
      </c>
      <c r="C107" s="346">
        <f>SUM(D107:K107)</f>
        <v>69</v>
      </c>
      <c r="D107" s="366"/>
      <c r="E107" s="366"/>
      <c r="F107" s="366"/>
      <c r="G107" s="366">
        <v>61</v>
      </c>
      <c r="H107" s="366">
        <v>8</v>
      </c>
      <c r="I107" s="366"/>
      <c r="J107" s="344"/>
      <c r="K107" s="344"/>
    </row>
    <row r="108" spans="1:11" ht="53.25" thickBot="1">
      <c r="A108" s="50" t="s">
        <v>303</v>
      </c>
      <c r="B108" s="48">
        <v>4.103</v>
      </c>
      <c r="C108" s="346">
        <f>SUM(D108:K108)</f>
        <v>40</v>
      </c>
      <c r="D108" s="366"/>
      <c r="E108" s="366"/>
      <c r="F108" s="366"/>
      <c r="G108" s="366">
        <v>31</v>
      </c>
      <c r="H108" s="366">
        <v>9</v>
      </c>
      <c r="I108" s="366"/>
      <c r="J108" s="344"/>
      <c r="K108" s="344"/>
    </row>
    <row r="109" spans="1:11" ht="93" thickBot="1">
      <c r="A109" s="50" t="s">
        <v>304</v>
      </c>
      <c r="B109" s="48">
        <v>4.104</v>
      </c>
      <c r="C109" s="346">
        <f>SUM(D109:K109)</f>
        <v>21</v>
      </c>
      <c r="D109" s="366"/>
      <c r="E109" s="366"/>
      <c r="F109" s="366"/>
      <c r="G109" s="366">
        <v>14</v>
      </c>
      <c r="H109" s="366">
        <v>7</v>
      </c>
      <c r="I109" s="366"/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50" t="s">
        <v>306</v>
      </c>
      <c r="B111" s="48">
        <v>4.201</v>
      </c>
      <c r="C111" s="346">
        <f>SUM(D111:K111)</f>
        <v>87</v>
      </c>
      <c r="D111" s="366"/>
      <c r="E111" s="366"/>
      <c r="F111" s="366"/>
      <c r="G111" s="366">
        <v>72</v>
      </c>
      <c r="H111" s="366">
        <v>15</v>
      </c>
      <c r="I111" s="366"/>
      <c r="J111" s="344"/>
      <c r="K111" s="344"/>
    </row>
    <row r="112" spans="1:11" ht="39.75" thickBot="1">
      <c r="A112" s="50" t="s">
        <v>99</v>
      </c>
      <c r="B112" s="48">
        <v>4.202</v>
      </c>
      <c r="C112" s="346">
        <f>SUM(D112:K112)</f>
        <v>5</v>
      </c>
      <c r="D112" s="366"/>
      <c r="E112" s="366"/>
      <c r="F112" s="366"/>
      <c r="G112" s="366">
        <v>3</v>
      </c>
      <c r="H112" s="366">
        <v>2</v>
      </c>
      <c r="I112" s="366"/>
      <c r="J112" s="344"/>
      <c r="K112" s="344"/>
    </row>
    <row r="113" spans="1:11" ht="53.25" thickBot="1">
      <c r="A113" s="50" t="s">
        <v>307</v>
      </c>
      <c r="B113" s="48">
        <v>4.203</v>
      </c>
      <c r="C113" s="346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13">
        <v>126333.85031</v>
      </c>
      <c r="D116" s="323"/>
      <c r="E116" s="323"/>
      <c r="F116" s="323"/>
      <c r="G116" s="323"/>
      <c r="H116" s="323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13">
        <v>101320.94814</v>
      </c>
      <c r="D117" s="323"/>
      <c r="E117" s="323"/>
      <c r="F117" s="323"/>
      <c r="G117" s="323"/>
      <c r="H117" s="323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46">
        <f aca="true" t="shared" si="3" ref="C118:C125">SUM(D118:K118)</f>
        <v>87973.22101000004</v>
      </c>
      <c r="D118" s="313"/>
      <c r="E118" s="313"/>
      <c r="F118" s="313"/>
      <c r="G118" s="313">
        <v>86640.67051000004</v>
      </c>
      <c r="H118" s="313">
        <v>1332.5505000000003</v>
      </c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46">
        <f t="shared" si="3"/>
        <v>70004.65581000003</v>
      </c>
      <c r="D119" s="313"/>
      <c r="E119" s="313"/>
      <c r="F119" s="313"/>
      <c r="G119" s="313">
        <v>68932.40281000003</v>
      </c>
      <c r="H119" s="313">
        <v>1072.2530000000002</v>
      </c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46">
        <f t="shared" si="3"/>
        <v>16001.24813</v>
      </c>
      <c r="D120" s="313"/>
      <c r="E120" s="313"/>
      <c r="F120" s="313"/>
      <c r="G120" s="313">
        <v>15758.31788</v>
      </c>
      <c r="H120" s="313">
        <v>242.93025</v>
      </c>
      <c r="I120" s="366"/>
      <c r="J120" s="344"/>
      <c r="K120" s="344"/>
    </row>
    <row r="121" spans="1:11" ht="14.25">
      <c r="A121" s="304" t="s">
        <v>313</v>
      </c>
      <c r="B121" s="502" t="s">
        <v>244</v>
      </c>
      <c r="C121" s="536">
        <f>SUM(D121:K122)</f>
        <v>16001.24813</v>
      </c>
      <c r="D121" s="536"/>
      <c r="E121" s="536"/>
      <c r="F121" s="536"/>
      <c r="G121" s="536">
        <f>G120</f>
        <v>15758.31788</v>
      </c>
      <c r="H121" s="536">
        <f>H120</f>
        <v>242.93025</v>
      </c>
      <c r="I121" s="498"/>
      <c r="J121" s="502"/>
      <c r="K121" s="502"/>
    </row>
    <row r="122" spans="1:11" ht="15" thickBot="1">
      <c r="A122" s="299" t="s">
        <v>109</v>
      </c>
      <c r="B122" s="503"/>
      <c r="C122" s="499"/>
      <c r="D122" s="537"/>
      <c r="E122" s="537"/>
      <c r="F122" s="537"/>
      <c r="G122" s="537"/>
      <c r="H122" s="537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46">
        <f t="shared" si="3"/>
        <v>0</v>
      </c>
      <c r="D123" s="313"/>
      <c r="E123" s="313"/>
      <c r="F123" s="313"/>
      <c r="G123" s="313"/>
      <c r="H123" s="313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46">
        <f t="shared" si="3"/>
        <v>15212.27014</v>
      </c>
      <c r="D124" s="313"/>
      <c r="E124" s="313"/>
      <c r="F124" s="313"/>
      <c r="G124" s="313">
        <v>14242.344140000001</v>
      </c>
      <c r="H124" s="313">
        <v>969.926</v>
      </c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346">
        <f t="shared" si="3"/>
        <v>0</v>
      </c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56"/>
    </row>
    <row r="127" spans="1:5" ht="53.25" thickBot="1">
      <c r="A127" s="524" t="s">
        <v>113</v>
      </c>
      <c r="B127" s="560" t="s">
        <v>317</v>
      </c>
      <c r="C127" s="560"/>
      <c r="D127" s="65"/>
      <c r="E127" s="59" t="s">
        <v>145</v>
      </c>
    </row>
    <row r="128" spans="1:5" ht="15" thickBot="1">
      <c r="A128" s="524"/>
      <c r="B128" s="560"/>
      <c r="C128" s="560"/>
      <c r="D128" s="65"/>
      <c r="E128" s="39"/>
    </row>
    <row r="129" spans="1:5" ht="15">
      <c r="A129" s="43"/>
      <c r="B129" s="521" t="s">
        <v>114</v>
      </c>
      <c r="C129" s="521"/>
      <c r="D129" s="58"/>
      <c r="E129" s="58" t="s">
        <v>115</v>
      </c>
    </row>
    <row r="130" spans="1:5" ht="15">
      <c r="A130" s="43"/>
      <c r="B130" s="58"/>
      <c r="C130" s="58"/>
      <c r="D130" s="58"/>
      <c r="E130" s="58"/>
    </row>
    <row r="131" spans="1:5" ht="15.75" thickBot="1">
      <c r="A131" s="43"/>
      <c r="B131" s="58"/>
      <c r="C131" s="58"/>
      <c r="D131" s="58"/>
      <c r="E131" s="59"/>
    </row>
    <row r="132" spans="1:5" ht="15">
      <c r="A132" s="43"/>
      <c r="B132" s="58"/>
      <c r="C132" s="58"/>
      <c r="D132" s="58"/>
      <c r="E132" s="58"/>
    </row>
    <row r="133" ht="15">
      <c r="A133" s="56"/>
    </row>
    <row r="134" ht="15">
      <c r="A134" s="41" t="s">
        <v>146</v>
      </c>
    </row>
    <row r="135" ht="15">
      <c r="A135" s="41" t="s">
        <v>147</v>
      </c>
    </row>
    <row r="136" ht="30.75">
      <c r="A136" s="41" t="s">
        <v>142</v>
      </c>
    </row>
    <row r="138" ht="15">
      <c r="A138" s="56"/>
    </row>
  </sheetData>
  <sheetProtection/>
  <mergeCells count="102">
    <mergeCell ref="A127:A128"/>
    <mergeCell ref="B127:C128"/>
    <mergeCell ref="B129:C129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J99:J100"/>
    <mergeCell ref="K99:K100"/>
    <mergeCell ref="A104:K104"/>
    <mergeCell ref="A105:K105"/>
    <mergeCell ref="A110:K110"/>
    <mergeCell ref="A114:K114"/>
    <mergeCell ref="C121:C122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C44:C45"/>
    <mergeCell ref="C49:C50"/>
    <mergeCell ref="C62:C63"/>
    <mergeCell ref="C66:C67"/>
    <mergeCell ref="C94:C95"/>
    <mergeCell ref="C99:C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4"/>
  <sheetViews>
    <sheetView view="pageBreakPreview" zoomScale="80" zoomScaleNormal="90" zoomScaleSheetLayoutView="80" zoomScalePageLayoutView="0" workbookViewId="0" topLeftCell="A49">
      <selection activeCell="C74" sqref="C74:C93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4.25">
      <c r="A2" s="563" t="s">
        <v>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4.25">
      <c r="A3" s="563" t="s">
        <v>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ht="15">
      <c r="A4" s="66"/>
    </row>
    <row r="5" spans="1:11" ht="16.5">
      <c r="A5" s="463" t="s">
        <v>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5">
      <c r="A6" s="564" t="s">
        <v>4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ht="15">
      <c r="A7" s="564" t="s">
        <v>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</row>
    <row r="8" spans="1:11" ht="15">
      <c r="A8" s="564" t="s">
        <v>6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</row>
    <row r="9" spans="1:11" ht="15">
      <c r="A9" s="564" t="s">
        <v>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ht="15">
      <c r="A10" s="67"/>
    </row>
    <row r="11" spans="1:2" ht="15">
      <c r="A11" s="68" t="s">
        <v>8</v>
      </c>
      <c r="B11" s="68"/>
    </row>
    <row r="12" spans="1:11" ht="62.25">
      <c r="A12" s="68" t="s">
        <v>9</v>
      </c>
      <c r="B12" s="565" t="s">
        <v>148</v>
      </c>
      <c r="C12" s="566"/>
      <c r="D12" s="566"/>
      <c r="E12" s="566"/>
      <c r="F12" s="566"/>
      <c r="G12" s="566"/>
      <c r="H12" s="566"/>
      <c r="I12" s="61"/>
      <c r="J12" s="61"/>
      <c r="K12" s="63"/>
    </row>
    <row r="13" spans="1:11" ht="15">
      <c r="A13" s="68"/>
      <c r="K13" s="63"/>
    </row>
    <row r="14" spans="1:11" ht="15">
      <c r="A14" s="68" t="s">
        <v>10</v>
      </c>
      <c r="B14" s="567" t="s">
        <v>426</v>
      </c>
      <c r="C14" s="566"/>
      <c r="D14" s="566"/>
      <c r="E14" s="566"/>
      <c r="F14" s="566"/>
      <c r="G14" s="566"/>
      <c r="H14" s="566"/>
      <c r="I14" s="61"/>
      <c r="J14" s="61"/>
      <c r="K14" s="63"/>
    </row>
    <row r="15" spans="1:11" ht="15">
      <c r="A15" s="67"/>
      <c r="K15" s="63"/>
    </row>
    <row r="16" spans="1:11" ht="15.75" thickBot="1">
      <c r="A16" s="568" t="s">
        <v>11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15" thickBot="1">
      <c r="A17" s="569" t="s">
        <v>12</v>
      </c>
      <c r="B17" s="569" t="s">
        <v>13</v>
      </c>
      <c r="C17" s="69" t="s">
        <v>14</v>
      </c>
      <c r="D17" s="572" t="s">
        <v>16</v>
      </c>
      <c r="E17" s="573"/>
      <c r="F17" s="573"/>
      <c r="G17" s="573"/>
      <c r="H17" s="573"/>
      <c r="I17" s="573"/>
      <c r="J17" s="573"/>
      <c r="K17" s="574"/>
    </row>
    <row r="18" spans="1:11" ht="26.25" customHeight="1" thickBot="1">
      <c r="A18" s="570"/>
      <c r="B18" s="570"/>
      <c r="C18" s="70" t="s">
        <v>15</v>
      </c>
      <c r="D18" s="572" t="s">
        <v>17</v>
      </c>
      <c r="E18" s="573"/>
      <c r="F18" s="574"/>
      <c r="G18" s="569" t="s">
        <v>18</v>
      </c>
      <c r="H18" s="569" t="s">
        <v>19</v>
      </c>
      <c r="I18" s="569" t="s">
        <v>20</v>
      </c>
      <c r="J18" s="572" t="s">
        <v>21</v>
      </c>
      <c r="K18" s="574"/>
    </row>
    <row r="19" spans="1:11" ht="93" thickBot="1">
      <c r="A19" s="571"/>
      <c r="B19" s="571"/>
      <c r="C19" s="72"/>
      <c r="D19" s="73" t="s">
        <v>22</v>
      </c>
      <c r="E19" s="73" t="s">
        <v>23</v>
      </c>
      <c r="F19" s="73" t="s">
        <v>260</v>
      </c>
      <c r="G19" s="571"/>
      <c r="H19" s="571"/>
      <c r="I19" s="571"/>
      <c r="J19" s="73" t="s">
        <v>261</v>
      </c>
      <c r="K19" s="73" t="s">
        <v>26</v>
      </c>
    </row>
    <row r="20" spans="1:11" ht="15" thickBot="1">
      <c r="A20" s="71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</row>
    <row r="21" spans="1:11" ht="14.25">
      <c r="A21" s="475" t="s">
        <v>262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15" thickBot="1">
      <c r="A22" s="478" t="s">
        <v>28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80"/>
    </row>
    <row r="23" spans="1:12" ht="53.25" thickBot="1">
      <c r="A23" s="309" t="s">
        <v>29</v>
      </c>
      <c r="B23" s="310">
        <v>101</v>
      </c>
      <c r="C23" s="311">
        <f>SUM(D23:K23)</f>
        <v>1354</v>
      </c>
      <c r="D23" s="357"/>
      <c r="E23" s="357"/>
      <c r="F23" s="357"/>
      <c r="G23" s="357">
        <v>44</v>
      </c>
      <c r="H23" s="357"/>
      <c r="I23" s="357"/>
      <c r="J23" s="357">
        <f>6+6+4+1+3+4+5+4+5+6+4+5+5+5+5+4</f>
        <v>72</v>
      </c>
      <c r="K23" s="357">
        <f>4+785+21+30+6+9+10+30+22+26+12+18+22+11+83+43+20+86</f>
        <v>1238</v>
      </c>
      <c r="L23" s="40">
        <f>SUM(D23:I23)</f>
        <v>44</v>
      </c>
    </row>
    <row r="24" spans="1:11" ht="39.75" thickBot="1">
      <c r="A24" s="299" t="s">
        <v>263</v>
      </c>
      <c r="B24" s="298">
        <v>102</v>
      </c>
      <c r="C24" s="357">
        <f aca="true" t="shared" si="0" ref="C24:C54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16</v>
      </c>
      <c r="D25" s="366"/>
      <c r="E25" s="366"/>
      <c r="F25" s="366"/>
      <c r="G25" s="366">
        <v>16</v>
      </c>
      <c r="H25" s="366"/>
      <c r="I25" s="366"/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6</v>
      </c>
      <c r="D26" s="354"/>
      <c r="E26" s="354"/>
      <c r="F26" s="354"/>
      <c r="G26" s="354">
        <v>6</v>
      </c>
      <c r="H26" s="354"/>
      <c r="I26" s="354"/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7</v>
      </c>
      <c r="D27" s="354"/>
      <c r="E27" s="354"/>
      <c r="F27" s="354"/>
      <c r="G27" s="354">
        <v>7</v>
      </c>
      <c r="H27" s="354"/>
      <c r="I27" s="354"/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2</v>
      </c>
      <c r="D28" s="366"/>
      <c r="E28" s="366"/>
      <c r="F28" s="366"/>
      <c r="G28" s="366">
        <v>2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0</v>
      </c>
      <c r="D29" s="354"/>
      <c r="E29" s="354"/>
      <c r="F29" s="354"/>
      <c r="G29" s="354"/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1</v>
      </c>
      <c r="D30" s="357"/>
      <c r="E30" s="357"/>
      <c r="F30" s="357"/>
      <c r="G30" s="357">
        <v>1</v>
      </c>
      <c r="H30" s="357"/>
      <c r="I30" s="357"/>
      <c r="J30" s="357"/>
      <c r="K30" s="357"/>
    </row>
    <row r="31" spans="1:11" ht="53.25" thickBot="1">
      <c r="A31" s="299" t="s">
        <v>34</v>
      </c>
      <c r="B31" s="298">
        <v>106</v>
      </c>
      <c r="C31" s="357">
        <f t="shared" si="0"/>
        <v>1</v>
      </c>
      <c r="D31" s="366"/>
      <c r="E31" s="366"/>
      <c r="F31" s="366"/>
      <c r="G31" s="366">
        <v>1</v>
      </c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42</v>
      </c>
      <c r="D35" s="354"/>
      <c r="E35" s="354"/>
      <c r="F35" s="354"/>
      <c r="G35" s="354">
        <v>42</v>
      </c>
      <c r="H35" s="354"/>
      <c r="I35" s="354"/>
      <c r="J35" s="354"/>
      <c r="K35" s="354"/>
    </row>
    <row r="36" spans="1:11" ht="53.25" thickBot="1">
      <c r="A36" s="312" t="s">
        <v>390</v>
      </c>
      <c r="B36" s="307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1352</v>
      </c>
      <c r="D37" s="366"/>
      <c r="E37" s="366"/>
      <c r="F37" s="366"/>
      <c r="G37" s="366">
        <v>42</v>
      </c>
      <c r="H37" s="366"/>
      <c r="I37" s="366"/>
      <c r="J37" s="366">
        <f>J23</f>
        <v>72</v>
      </c>
      <c r="K37" s="366">
        <f>K23</f>
        <v>1238</v>
      </c>
    </row>
    <row r="38" spans="1:11" ht="53.25" thickBot="1">
      <c r="A38" s="299" t="s">
        <v>271</v>
      </c>
      <c r="B38" s="298">
        <v>111</v>
      </c>
      <c r="C38" s="357">
        <f t="shared" si="0"/>
        <v>14</v>
      </c>
      <c r="D38" s="366"/>
      <c r="E38" s="366"/>
      <c r="F38" s="366"/>
      <c r="G38" s="366">
        <v>14</v>
      </c>
      <c r="H38" s="366"/>
      <c r="I38" s="366"/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5</v>
      </c>
      <c r="D39" s="354"/>
      <c r="E39" s="354"/>
      <c r="F39" s="354"/>
      <c r="G39" s="354">
        <v>5</v>
      </c>
      <c r="H39" s="354"/>
      <c r="I39" s="354"/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6</v>
      </c>
      <c r="D40" s="354"/>
      <c r="E40" s="354"/>
      <c r="F40" s="354"/>
      <c r="G40" s="354">
        <v>6</v>
      </c>
      <c r="H40" s="354"/>
      <c r="I40" s="354"/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1352</v>
      </c>
      <c r="D43" s="366"/>
      <c r="E43" s="366"/>
      <c r="F43" s="366"/>
      <c r="G43" s="366">
        <v>42</v>
      </c>
      <c r="H43" s="366"/>
      <c r="I43" s="366"/>
      <c r="J43" s="366">
        <f>J37</f>
        <v>72</v>
      </c>
      <c r="K43" s="366">
        <f>K37</f>
        <v>1238</v>
      </c>
    </row>
    <row r="44" spans="1:11" ht="14.25">
      <c r="A44" s="301" t="s">
        <v>275</v>
      </c>
      <c r="B44" s="502">
        <v>115</v>
      </c>
      <c r="C44" s="489"/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490"/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57">
        <f t="shared" si="0"/>
        <v>8</v>
      </c>
      <c r="D48" s="366"/>
      <c r="E48" s="366"/>
      <c r="F48" s="366"/>
      <c r="G48" s="366"/>
      <c r="H48" s="366"/>
      <c r="I48" s="366"/>
      <c r="J48" s="366"/>
      <c r="K48" s="366">
        <v>8</v>
      </c>
    </row>
    <row r="49" spans="1:11" ht="14.25">
      <c r="A49" s="301" t="s">
        <v>48</v>
      </c>
      <c r="B49" s="502">
        <v>123</v>
      </c>
      <c r="C49" s="489">
        <f>SUM(D49:K50)</f>
        <v>8</v>
      </c>
      <c r="D49" s="498"/>
      <c r="E49" s="498"/>
      <c r="F49" s="498"/>
      <c r="G49" s="498"/>
      <c r="H49" s="498"/>
      <c r="I49" s="498"/>
      <c r="J49" s="498"/>
      <c r="K49" s="498">
        <v>8</v>
      </c>
    </row>
    <row r="50" spans="1:11" ht="15" thickBot="1">
      <c r="A50" s="302" t="s">
        <v>49</v>
      </c>
      <c r="B50" s="503"/>
      <c r="C50" s="490"/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81" t="s">
        <v>277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3"/>
    </row>
    <row r="56" spans="1:11" ht="15" thickBot="1">
      <c r="A56" s="299" t="s">
        <v>278</v>
      </c>
      <c r="B56" s="298">
        <v>201</v>
      </c>
      <c r="C56" s="357">
        <f aca="true" t="shared" si="1" ref="C56:C71">SUM(D56:K56)</f>
        <v>247</v>
      </c>
      <c r="D56" s="366"/>
      <c r="E56" s="366"/>
      <c r="F56" s="366"/>
      <c r="G56" s="366">
        <v>247</v>
      </c>
      <c r="H56" s="366"/>
      <c r="I56" s="366"/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1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1"/>
        <v>37</v>
      </c>
      <c r="D58" s="366"/>
      <c r="E58" s="366"/>
      <c r="F58" s="366"/>
      <c r="G58" s="366">
        <v>37</v>
      </c>
      <c r="H58" s="366"/>
      <c r="I58" s="366"/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1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1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1"/>
        <v>247</v>
      </c>
      <c r="D61" s="366"/>
      <c r="E61" s="366"/>
      <c r="F61" s="366"/>
      <c r="G61" s="366">
        <v>247</v>
      </c>
      <c r="H61" s="366"/>
      <c r="I61" s="366"/>
      <c r="J61" s="366"/>
      <c r="K61" s="366"/>
    </row>
    <row r="62" spans="1:11" ht="14.25">
      <c r="A62" s="301" t="s">
        <v>284</v>
      </c>
      <c r="B62" s="502">
        <v>207</v>
      </c>
      <c r="C62" s="489"/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1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1"/>
        <v>39</v>
      </c>
      <c r="D65" s="366"/>
      <c r="E65" s="366"/>
      <c r="F65" s="366"/>
      <c r="G65" s="366">
        <v>39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/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thickBot="1">
      <c r="A68" s="299" t="s">
        <v>68</v>
      </c>
      <c r="B68" s="298">
        <v>211</v>
      </c>
      <c r="C68" s="357">
        <f t="shared" si="1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1"/>
        <v>39</v>
      </c>
      <c r="D69" s="366"/>
      <c r="E69" s="366"/>
      <c r="F69" s="366"/>
      <c r="G69" s="366">
        <v>39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1"/>
        <v>26</v>
      </c>
      <c r="D70" s="366"/>
      <c r="E70" s="366"/>
      <c r="F70" s="366"/>
      <c r="G70" s="366">
        <v>26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1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475" t="s">
        <v>285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7"/>
    </row>
    <row r="73" spans="1:11" ht="15" thickBot="1">
      <c r="A73" s="478" t="s">
        <v>74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80"/>
    </row>
    <row r="74" spans="1:12" ht="27" thickBot="1">
      <c r="A74" s="299" t="s">
        <v>75</v>
      </c>
      <c r="B74" s="298">
        <v>301</v>
      </c>
      <c r="C74" s="357">
        <f aca="true" t="shared" si="2" ref="C74:C103">SUM(D74:K74)</f>
        <v>68916.48742000002</v>
      </c>
      <c r="D74" s="366"/>
      <c r="E74" s="366"/>
      <c r="F74" s="366"/>
      <c r="G74" s="325">
        <f>'[2]№ 2-закупки'!E65+1187.15</f>
        <v>40236.90742000001</v>
      </c>
      <c r="H74" s="366"/>
      <c r="I74" s="366"/>
      <c r="J74" s="366">
        <f>178+434+261+21+170.8+91.2+751.8+356.4+334.9+550.2+133.6+367.6+297.3+384.4+782.8+452.5</f>
        <v>5567.5</v>
      </c>
      <c r="K74" s="366">
        <f>25.1+12261+189+305.3+70.5+141.1+201.2+856.1+517.2+701.2+172+184.6+484.4+177+2087+1777.9+538.8+2422.68</f>
        <v>23112.080000000005</v>
      </c>
      <c r="L74" s="40">
        <f>SUM(D74:I74)</f>
        <v>40236.90742000001</v>
      </c>
    </row>
    <row r="75" spans="1:12" ht="53.25" thickBot="1">
      <c r="A75" s="299" t="s">
        <v>286</v>
      </c>
      <c r="B75" s="298">
        <v>302</v>
      </c>
      <c r="C75" s="445">
        <f t="shared" si="2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32875.73177</v>
      </c>
    </row>
    <row r="76" spans="1:12" ht="53.25" thickBot="1">
      <c r="A76" s="299" t="s">
        <v>287</v>
      </c>
      <c r="B76" s="298">
        <v>303</v>
      </c>
      <c r="C76" s="445">
        <f t="shared" si="2"/>
        <v>10458.43</v>
      </c>
      <c r="D76" s="366"/>
      <c r="E76" s="366"/>
      <c r="F76" s="366"/>
      <c r="G76" s="325">
        <v>10458.43</v>
      </c>
      <c r="H76" s="366"/>
      <c r="I76" s="366"/>
      <c r="J76" s="366"/>
      <c r="K76" s="366"/>
      <c r="L76" s="40">
        <f>C76-C79</f>
        <v>9271.28</v>
      </c>
    </row>
    <row r="77" spans="1:11" ht="53.25" thickBot="1">
      <c r="A77" s="306" t="s">
        <v>416</v>
      </c>
      <c r="B77" s="307" t="s">
        <v>397</v>
      </c>
      <c r="C77" s="445">
        <f t="shared" si="2"/>
        <v>4047.18</v>
      </c>
      <c r="D77" s="354"/>
      <c r="E77" s="354"/>
      <c r="F77" s="354"/>
      <c r="G77" s="326">
        <v>4047.18</v>
      </c>
      <c r="H77" s="354"/>
      <c r="I77" s="354"/>
      <c r="J77" s="354"/>
      <c r="K77" s="354"/>
    </row>
    <row r="78" spans="1:11" ht="66" thickBot="1">
      <c r="A78" s="306" t="s">
        <v>417</v>
      </c>
      <c r="B78" s="307" t="s">
        <v>399</v>
      </c>
      <c r="C78" s="445">
        <f t="shared" si="2"/>
        <v>3788.31</v>
      </c>
      <c r="D78" s="354"/>
      <c r="E78" s="354"/>
      <c r="F78" s="354"/>
      <c r="G78" s="326">
        <v>3788.31</v>
      </c>
      <c r="H78" s="354"/>
      <c r="I78" s="354"/>
      <c r="J78" s="354"/>
      <c r="K78" s="354"/>
    </row>
    <row r="79" spans="1:11" ht="66" thickBot="1">
      <c r="A79" s="299" t="s">
        <v>288</v>
      </c>
      <c r="B79" s="298">
        <v>304</v>
      </c>
      <c r="C79" s="445">
        <f t="shared" si="2"/>
        <v>1187.15</v>
      </c>
      <c r="D79" s="366"/>
      <c r="E79" s="366"/>
      <c r="F79" s="366"/>
      <c r="G79" s="366">
        <v>1187.15</v>
      </c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445">
        <f t="shared" si="2"/>
        <v>0</v>
      </c>
      <c r="D80" s="354"/>
      <c r="E80" s="354"/>
      <c r="F80" s="354"/>
      <c r="G80" s="354"/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2"/>
        <v>258.87</v>
      </c>
      <c r="D81" s="357"/>
      <c r="E81" s="357"/>
      <c r="F81" s="357"/>
      <c r="G81" s="357">
        <v>258.87</v>
      </c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2"/>
        <v>928.28</v>
      </c>
      <c r="D82" s="366"/>
      <c r="E82" s="366"/>
      <c r="F82" s="366"/>
      <c r="G82" s="366">
        <v>928.28</v>
      </c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2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2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445">
        <f t="shared" si="2"/>
        <v>40236.90742000001</v>
      </c>
      <c r="D85" s="354"/>
      <c r="E85" s="354"/>
      <c r="F85" s="354"/>
      <c r="G85" s="326">
        <v>40236.90742000001</v>
      </c>
      <c r="H85" s="354"/>
      <c r="I85" s="354"/>
      <c r="J85" s="354"/>
      <c r="K85" s="354"/>
    </row>
    <row r="86" spans="1:11" ht="27" thickBot="1">
      <c r="A86" s="306" t="s">
        <v>421</v>
      </c>
      <c r="B86" s="307" t="s">
        <v>405</v>
      </c>
      <c r="C86" s="445">
        <f t="shared" si="2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s="178" customFormat="1" ht="27" thickBot="1">
      <c r="A87" s="175" t="s">
        <v>292</v>
      </c>
      <c r="B87" s="176">
        <v>309</v>
      </c>
      <c r="C87" s="445">
        <f t="shared" si="2"/>
        <v>61555.31177</v>
      </c>
      <c r="D87" s="222"/>
      <c r="E87" s="222"/>
      <c r="F87" s="222"/>
      <c r="G87" s="388">
        <f>'[2]№ 2-закупки'!F65</f>
        <v>32875.73177</v>
      </c>
      <c r="H87" s="222"/>
      <c r="I87" s="222"/>
      <c r="J87" s="222">
        <f>J74</f>
        <v>5567.5</v>
      </c>
      <c r="K87" s="222">
        <f>K74</f>
        <v>23112.080000000005</v>
      </c>
    </row>
    <row r="88" spans="1:11" ht="53.25" thickBot="1">
      <c r="A88" s="299" t="s">
        <v>293</v>
      </c>
      <c r="B88" s="298">
        <v>310</v>
      </c>
      <c r="C88" s="445">
        <f t="shared" si="2"/>
        <v>8479.76</v>
      </c>
      <c r="D88" s="366"/>
      <c r="E88" s="366"/>
      <c r="F88" s="366"/>
      <c r="G88" s="325">
        <v>8479.76</v>
      </c>
      <c r="H88" s="366"/>
      <c r="I88" s="366"/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2"/>
        <v>3778.07</v>
      </c>
      <c r="D89" s="354"/>
      <c r="E89" s="354"/>
      <c r="F89" s="354"/>
      <c r="G89" s="326">
        <v>3778.07</v>
      </c>
      <c r="H89" s="354"/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2"/>
        <v>3778.07</v>
      </c>
      <c r="D90" s="354"/>
      <c r="E90" s="354"/>
      <c r="F90" s="354"/>
      <c r="G90" s="326">
        <f>G89</f>
        <v>3778.07</v>
      </c>
      <c r="H90" s="354"/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445">
        <f t="shared" si="2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445">
        <f t="shared" si="2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445">
        <f t="shared" si="2"/>
        <v>61555.31177</v>
      </c>
      <c r="D93" s="366"/>
      <c r="E93" s="366"/>
      <c r="F93" s="366"/>
      <c r="G93" s="325">
        <f>G87</f>
        <v>32875.73177</v>
      </c>
      <c r="H93" s="366"/>
      <c r="I93" s="366"/>
      <c r="J93" s="366">
        <f>J74</f>
        <v>5567.5</v>
      </c>
      <c r="K93" s="366">
        <f>K74</f>
        <v>23112.080000000005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57">
        <f t="shared" si="2"/>
        <v>48.3</v>
      </c>
      <c r="D98" s="366"/>
      <c r="E98" s="366"/>
      <c r="F98" s="366"/>
      <c r="G98" s="366"/>
      <c r="H98" s="366"/>
      <c r="I98" s="366"/>
      <c r="J98" s="366"/>
      <c r="K98" s="366">
        <v>48.3</v>
      </c>
    </row>
    <row r="99" spans="1:11" ht="14.25">
      <c r="A99" s="301" t="s">
        <v>48</v>
      </c>
      <c r="B99" s="502">
        <v>323</v>
      </c>
      <c r="C99" s="489">
        <f>SUM(D99:K100)</f>
        <v>48.3</v>
      </c>
      <c r="D99" s="498"/>
      <c r="E99" s="498"/>
      <c r="F99" s="498"/>
      <c r="G99" s="498"/>
      <c r="H99" s="498"/>
      <c r="I99" s="498"/>
      <c r="J99" s="498"/>
      <c r="K99" s="498">
        <f>K98</f>
        <v>48.3</v>
      </c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2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2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2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81" t="s">
        <v>299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3"/>
    </row>
    <row r="105" spans="1:11" ht="24" customHeight="1" thickBot="1">
      <c r="A105" s="481" t="s">
        <v>300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3"/>
    </row>
    <row r="106" spans="1:11" ht="66" thickBot="1">
      <c r="A106" s="299" t="s">
        <v>301</v>
      </c>
      <c r="B106" s="298" t="s">
        <v>232</v>
      </c>
      <c r="C106" s="357">
        <f>SUM(D106:K106)</f>
        <v>39</v>
      </c>
      <c r="D106" s="366"/>
      <c r="E106" s="366"/>
      <c r="F106" s="366"/>
      <c r="G106" s="366">
        <v>39</v>
      </c>
      <c r="H106" s="366"/>
      <c r="I106" s="366"/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14</v>
      </c>
      <c r="D107" s="366"/>
      <c r="E107" s="366"/>
      <c r="F107" s="366"/>
      <c r="G107" s="366">
        <v>14</v>
      </c>
      <c r="H107" s="366"/>
      <c r="I107" s="366"/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37</v>
      </c>
      <c r="D108" s="366"/>
      <c r="E108" s="366"/>
      <c r="F108" s="366"/>
      <c r="G108" s="366">
        <v>37</v>
      </c>
      <c r="H108" s="366"/>
      <c r="I108" s="366"/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12</v>
      </c>
      <c r="D109" s="366"/>
      <c r="E109" s="366"/>
      <c r="F109" s="366"/>
      <c r="G109" s="366">
        <v>12</v>
      </c>
      <c r="H109" s="366"/>
      <c r="I109" s="366"/>
      <c r="J109" s="344"/>
      <c r="K109" s="344"/>
    </row>
    <row r="110" spans="1:11" ht="15" thickBot="1">
      <c r="A110" s="481" t="s">
        <v>305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3"/>
    </row>
    <row r="111" spans="1:11" ht="79.5" thickBot="1">
      <c r="A111" s="299" t="s">
        <v>306</v>
      </c>
      <c r="B111" s="298" t="s">
        <v>236</v>
      </c>
      <c r="C111" s="357">
        <f>SUM(D111:K111)</f>
        <v>227</v>
      </c>
      <c r="D111" s="366"/>
      <c r="E111" s="366"/>
      <c r="F111" s="366"/>
      <c r="G111" s="366">
        <v>227</v>
      </c>
      <c r="H111" s="366"/>
      <c r="I111" s="366"/>
      <c r="J111" s="344"/>
      <c r="K111" s="344"/>
    </row>
    <row r="112" spans="1:11" ht="39.75" thickBot="1">
      <c r="A112" s="299" t="s">
        <v>99</v>
      </c>
      <c r="B112" s="298" t="s">
        <v>237</v>
      </c>
      <c r="C112" s="357">
        <f>SUM(D112:K112)</f>
        <v>35</v>
      </c>
      <c r="D112" s="366"/>
      <c r="E112" s="366"/>
      <c r="F112" s="366"/>
      <c r="G112" s="366">
        <v>35</v>
      </c>
      <c r="H112" s="366"/>
      <c r="I112" s="366"/>
      <c r="J112" s="344"/>
      <c r="K112" s="344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66"/>
      <c r="E113" s="366"/>
      <c r="F113" s="366"/>
      <c r="G113" s="366"/>
      <c r="H113" s="366"/>
      <c r="I113" s="366"/>
      <c r="J113" s="344"/>
      <c r="K113" s="344"/>
    </row>
    <row r="114" spans="1:11" ht="14.25">
      <c r="A114" s="475" t="s">
        <v>308</v>
      </c>
      <c r="B114" s="476"/>
      <c r="C114" s="476"/>
      <c r="D114" s="476"/>
      <c r="E114" s="476"/>
      <c r="F114" s="476"/>
      <c r="G114" s="476"/>
      <c r="H114" s="476"/>
      <c r="I114" s="476"/>
      <c r="J114" s="476"/>
      <c r="K114" s="477"/>
    </row>
    <row r="115" spans="1:11" ht="15" thickBot="1">
      <c r="A115" s="478" t="s">
        <v>309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80"/>
    </row>
    <row r="116" spans="1:11" ht="15" thickBot="1">
      <c r="A116" s="299" t="s">
        <v>103</v>
      </c>
      <c r="B116" s="298" t="s">
        <v>239</v>
      </c>
      <c r="C116" s="300"/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00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3" ref="C118:C124">SUM(D118:K118)</f>
        <v>28529.55</v>
      </c>
      <c r="D118" s="366"/>
      <c r="E118" s="366"/>
      <c r="F118" s="366"/>
      <c r="G118" s="366">
        <v>28529.55</v>
      </c>
      <c r="H118" s="366"/>
      <c r="I118" s="366"/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3"/>
        <v>8169.65</v>
      </c>
      <c r="D119" s="366"/>
      <c r="E119" s="366"/>
      <c r="F119" s="366"/>
      <c r="G119" s="366">
        <v>8169.65</v>
      </c>
      <c r="H119" s="366"/>
      <c r="I119" s="366"/>
      <c r="J119" s="344"/>
      <c r="K119" s="344"/>
    </row>
    <row r="120" spans="1:11" ht="53.25" thickBot="1">
      <c r="A120" s="299" t="s">
        <v>312</v>
      </c>
      <c r="B120" s="298" t="s">
        <v>243</v>
      </c>
      <c r="C120" s="360">
        <f t="shared" si="3"/>
        <v>15186.92</v>
      </c>
      <c r="D120" s="366"/>
      <c r="E120" s="366"/>
      <c r="F120" s="366"/>
      <c r="G120" s="366">
        <v>15186.92</v>
      </c>
      <c r="H120" s="366"/>
      <c r="I120" s="366"/>
      <c r="J120" s="344"/>
      <c r="K120" s="344"/>
    </row>
    <row r="121" spans="1:11" ht="14.25">
      <c r="A121" s="304" t="s">
        <v>313</v>
      </c>
      <c r="B121" s="529" t="s">
        <v>244</v>
      </c>
      <c r="C121" s="561">
        <f>SUM(D121:K122)</f>
        <v>15186.92</v>
      </c>
      <c r="D121" s="498"/>
      <c r="E121" s="498"/>
      <c r="F121" s="498"/>
      <c r="G121" s="498">
        <f>G120</f>
        <v>15186.92</v>
      </c>
      <c r="H121" s="498"/>
      <c r="I121" s="498"/>
      <c r="J121" s="502"/>
      <c r="K121" s="502"/>
    </row>
    <row r="122" spans="1:11" ht="15" thickBot="1">
      <c r="A122" s="299" t="s">
        <v>109</v>
      </c>
      <c r="B122" s="530"/>
      <c r="C122" s="562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/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3"/>
        <v>7383.64</v>
      </c>
      <c r="D124" s="366"/>
      <c r="E124" s="366"/>
      <c r="F124" s="366"/>
      <c r="G124" s="366">
        <v>7383.64</v>
      </c>
      <c r="H124" s="366"/>
      <c r="I124" s="366"/>
      <c r="J124" s="344"/>
      <c r="K124" s="344"/>
    </row>
    <row r="125" spans="1:11" ht="79.5" thickBot="1">
      <c r="A125" s="302" t="s">
        <v>315</v>
      </c>
      <c r="B125" s="305" t="s">
        <v>247</v>
      </c>
      <c r="C125" s="357"/>
      <c r="D125" s="351"/>
      <c r="E125" s="351"/>
      <c r="F125" s="351"/>
      <c r="G125" s="344"/>
      <c r="H125" s="351"/>
      <c r="I125" s="351"/>
      <c r="J125" s="351"/>
      <c r="K125" s="351"/>
    </row>
    <row r="126" ht="15">
      <c r="A126" s="76"/>
    </row>
    <row r="127" spans="1:8" ht="16.5" customHeight="1">
      <c r="A127" s="576" t="s">
        <v>113</v>
      </c>
      <c r="B127" s="577"/>
      <c r="C127" s="577" t="s">
        <v>149</v>
      </c>
      <c r="D127" s="577"/>
      <c r="E127" s="577"/>
      <c r="F127" s="577"/>
      <c r="G127" s="577"/>
      <c r="H127" s="577"/>
    </row>
    <row r="128" spans="1:5" ht="15">
      <c r="A128" s="576"/>
      <c r="B128" s="577"/>
      <c r="C128" s="78"/>
      <c r="D128" s="68"/>
      <c r="E128" s="78"/>
    </row>
    <row r="129" ht="15">
      <c r="A129" s="76"/>
    </row>
    <row r="130" spans="1:2" ht="15">
      <c r="A130" s="575" t="s">
        <v>150</v>
      </c>
      <c r="B130" s="575"/>
    </row>
    <row r="131" spans="1:2" ht="15">
      <c r="A131" s="575" t="s">
        <v>151</v>
      </c>
      <c r="B131" s="575"/>
    </row>
    <row r="132" spans="1:3" ht="15">
      <c r="A132" s="575" t="s">
        <v>152</v>
      </c>
      <c r="B132" s="575"/>
      <c r="C132" s="575"/>
    </row>
    <row r="134" ht="15">
      <c r="A134" s="76"/>
    </row>
  </sheetData>
  <sheetProtection/>
  <mergeCells count="104">
    <mergeCell ref="A131:B131"/>
    <mergeCell ref="A132:C132"/>
    <mergeCell ref="A127:B128"/>
    <mergeCell ref="C127:H127"/>
    <mergeCell ref="A130:B130"/>
    <mergeCell ref="A110:K110"/>
    <mergeCell ref="A114:K114"/>
    <mergeCell ref="A115:K115"/>
    <mergeCell ref="B121:B122"/>
    <mergeCell ref="D121:D122"/>
    <mergeCell ref="B94:B95"/>
    <mergeCell ref="A72:K72"/>
    <mergeCell ref="A73:K73"/>
    <mergeCell ref="D94:D95"/>
    <mergeCell ref="E94:E95"/>
    <mergeCell ref="F94:F95"/>
    <mergeCell ref="G94:G95"/>
    <mergeCell ref="H94:H95"/>
    <mergeCell ref="I94:I95"/>
    <mergeCell ref="J94:J95"/>
    <mergeCell ref="B66:B67"/>
    <mergeCell ref="B62:B63"/>
    <mergeCell ref="A55:K55"/>
    <mergeCell ref="B49:B50"/>
    <mergeCell ref="H18:H19"/>
    <mergeCell ref="I18:I19"/>
    <mergeCell ref="J18:K18"/>
    <mergeCell ref="A21:K21"/>
    <mergeCell ref="A22:K22"/>
    <mergeCell ref="B44:B45"/>
    <mergeCell ref="A8:K8"/>
    <mergeCell ref="A9:K9"/>
    <mergeCell ref="B12:H12"/>
    <mergeCell ref="B14:H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D44:D45"/>
    <mergeCell ref="E44:E45"/>
    <mergeCell ref="F44:F45"/>
    <mergeCell ref="G44:G45"/>
    <mergeCell ref="H44:H45"/>
    <mergeCell ref="I44:I45"/>
    <mergeCell ref="J44:J45"/>
    <mergeCell ref="K44:K45"/>
    <mergeCell ref="D49:D50"/>
    <mergeCell ref="E49:E50"/>
    <mergeCell ref="F49:F50"/>
    <mergeCell ref="G49:G50"/>
    <mergeCell ref="H49:H50"/>
    <mergeCell ref="I49:I50"/>
    <mergeCell ref="J49:J50"/>
    <mergeCell ref="K49:K50"/>
    <mergeCell ref="D62:D63"/>
    <mergeCell ref="E62:E63"/>
    <mergeCell ref="F62:F63"/>
    <mergeCell ref="G62:G63"/>
    <mergeCell ref="H62:H63"/>
    <mergeCell ref="I62:I63"/>
    <mergeCell ref="J62:J63"/>
    <mergeCell ref="K62:K63"/>
    <mergeCell ref="D66:D67"/>
    <mergeCell ref="E66:E67"/>
    <mergeCell ref="F66:F67"/>
    <mergeCell ref="G66:G67"/>
    <mergeCell ref="H66:H67"/>
    <mergeCell ref="I66:I67"/>
    <mergeCell ref="J66:J67"/>
    <mergeCell ref="K66:K67"/>
    <mergeCell ref="K94:K95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105:K105"/>
    <mergeCell ref="E121:E122"/>
    <mergeCell ref="F121:F122"/>
    <mergeCell ref="G121:G122"/>
    <mergeCell ref="H121:H122"/>
    <mergeCell ref="I121:I122"/>
    <mergeCell ref="J121:J122"/>
    <mergeCell ref="B99:B100"/>
    <mergeCell ref="K121:K122"/>
    <mergeCell ref="C44:C45"/>
    <mergeCell ref="C94:C95"/>
    <mergeCell ref="C99:C100"/>
    <mergeCell ref="C121:C122"/>
    <mergeCell ref="C62:C63"/>
    <mergeCell ref="C66:C67"/>
    <mergeCell ref="C49:C50"/>
    <mergeCell ref="A104:K104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5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1"/>
  <sheetViews>
    <sheetView zoomScale="80" zoomScaleNormal="80" zoomScalePageLayoutView="0" workbookViewId="0" topLeftCell="A56">
      <selection activeCell="C66" sqref="C66:C6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4.2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ht="14.25">
      <c r="A3" s="504" t="s">
        <v>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5">
      <c r="A4" s="41"/>
    </row>
    <row r="5" spans="1:11" ht="16.5">
      <c r="A5" s="508" t="s">
        <v>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15">
      <c r="A6" s="500" t="s">
        <v>4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500" t="s">
        <v>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5">
      <c r="A8" s="500" t="s">
        <v>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5">
      <c r="A9" s="500" t="s">
        <v>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ht="15">
      <c r="A10" s="42"/>
    </row>
    <row r="11" spans="1:10" ht="15">
      <c r="A11" s="43" t="s">
        <v>8</v>
      </c>
      <c r="B11" s="520" t="s">
        <v>153</v>
      </c>
      <c r="C11" s="578"/>
      <c r="D11" s="578"/>
      <c r="E11" s="578"/>
      <c r="F11" s="578"/>
      <c r="G11" s="578"/>
      <c r="H11" s="578"/>
      <c r="I11" s="578"/>
      <c r="J11" s="578"/>
    </row>
    <row r="12" spans="1:11" ht="62.25">
      <c r="A12" s="43" t="s">
        <v>9</v>
      </c>
      <c r="B12" s="566"/>
      <c r="C12" s="566"/>
      <c r="D12" s="566"/>
      <c r="E12" s="566"/>
      <c r="F12" s="566"/>
      <c r="G12" s="566"/>
      <c r="H12" s="566"/>
      <c r="I12" s="566"/>
      <c r="J12" s="566"/>
      <c r="K12" s="63"/>
    </row>
    <row r="13" spans="1:11" ht="15">
      <c r="A13" s="43"/>
      <c r="B13" s="44"/>
      <c r="K13" s="63"/>
    </row>
    <row r="14" spans="1:11" ht="15">
      <c r="A14" s="43" t="s">
        <v>10</v>
      </c>
      <c r="B14" s="555" t="s">
        <v>218</v>
      </c>
      <c r="C14" s="466"/>
      <c r="D14" s="466"/>
      <c r="E14" s="466"/>
      <c r="F14" s="466"/>
      <c r="G14" s="466"/>
      <c r="H14" s="466"/>
      <c r="I14" s="466"/>
      <c r="J14" s="466"/>
      <c r="K14" s="63"/>
    </row>
    <row r="15" spans="1:11" ht="15">
      <c r="A15" s="42"/>
      <c r="K15" s="63"/>
    </row>
    <row r="16" spans="1:11" ht="15.75" thickBot="1">
      <c r="A16" s="501" t="s">
        <v>11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 ht="15" thickBot="1">
      <c r="A17" s="502" t="s">
        <v>12</v>
      </c>
      <c r="B17" s="502" t="s">
        <v>13</v>
      </c>
      <c r="C17" s="45" t="s">
        <v>14</v>
      </c>
      <c r="D17" s="516" t="s">
        <v>16</v>
      </c>
      <c r="E17" s="517"/>
      <c r="F17" s="517"/>
      <c r="G17" s="517"/>
      <c r="H17" s="517"/>
      <c r="I17" s="517"/>
      <c r="J17" s="517"/>
      <c r="K17" s="518"/>
    </row>
    <row r="18" spans="1:11" ht="26.25" customHeight="1" thickBot="1">
      <c r="A18" s="528"/>
      <c r="B18" s="528"/>
      <c r="C18" s="46" t="s">
        <v>15</v>
      </c>
      <c r="D18" s="516" t="s">
        <v>17</v>
      </c>
      <c r="E18" s="517"/>
      <c r="F18" s="518"/>
      <c r="G18" s="502" t="s">
        <v>18</v>
      </c>
      <c r="H18" s="502" t="s">
        <v>19</v>
      </c>
      <c r="I18" s="502" t="s">
        <v>20</v>
      </c>
      <c r="J18" s="516" t="s">
        <v>21</v>
      </c>
      <c r="K18" s="518"/>
    </row>
    <row r="19" spans="1:11" ht="93" thickBot="1">
      <c r="A19" s="503"/>
      <c r="B19" s="503"/>
      <c r="C19" s="47"/>
      <c r="D19" s="48" t="s">
        <v>22</v>
      </c>
      <c r="E19" s="48" t="s">
        <v>23</v>
      </c>
      <c r="F19" s="48" t="s">
        <v>260</v>
      </c>
      <c r="G19" s="503"/>
      <c r="H19" s="503"/>
      <c r="I19" s="503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505" t="s">
        <v>262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7"/>
    </row>
    <row r="22" spans="1:11" ht="15" thickBot="1">
      <c r="A22" s="511" t="s">
        <v>28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3"/>
    </row>
    <row r="23" spans="1:12" ht="53.25" thickBot="1">
      <c r="A23" s="309" t="s">
        <v>29</v>
      </c>
      <c r="B23" s="310">
        <v>101</v>
      </c>
      <c r="C23" s="311">
        <f>SUM(D23:K23)</f>
        <v>842</v>
      </c>
      <c r="D23" s="357"/>
      <c r="E23" s="357"/>
      <c r="F23" s="357"/>
      <c r="G23" s="357">
        <v>31</v>
      </c>
      <c r="H23" s="357"/>
      <c r="I23" s="357">
        <v>5</v>
      </c>
      <c r="J23" s="357">
        <v>415</v>
      </c>
      <c r="K23" s="357">
        <v>391</v>
      </c>
      <c r="L23" s="40">
        <f>SUM(D23:I23)</f>
        <v>36</v>
      </c>
    </row>
    <row r="24" spans="1:11" ht="39.75" thickBot="1">
      <c r="A24" s="299" t="s">
        <v>263</v>
      </c>
      <c r="B24" s="298">
        <v>102</v>
      </c>
      <c r="C24" s="357">
        <f aca="true" t="shared" si="0" ref="C24:C71">SUM(D24:K24)</f>
        <v>0</v>
      </c>
      <c r="D24" s="366"/>
      <c r="E24" s="366"/>
      <c r="F24" s="366"/>
      <c r="G24" s="366"/>
      <c r="H24" s="366"/>
      <c r="I24" s="366"/>
      <c r="J24" s="366"/>
      <c r="K24" s="366"/>
    </row>
    <row r="25" spans="1:11" ht="39.75" thickBot="1">
      <c r="A25" s="299" t="s">
        <v>264</v>
      </c>
      <c r="B25" s="298">
        <v>103</v>
      </c>
      <c r="C25" s="357">
        <f t="shared" si="0"/>
        <v>14</v>
      </c>
      <c r="D25" s="366"/>
      <c r="E25" s="366"/>
      <c r="F25" s="366"/>
      <c r="G25" s="366">
        <v>11</v>
      </c>
      <c r="H25" s="366"/>
      <c r="I25" s="366">
        <v>3</v>
      </c>
      <c r="J25" s="366"/>
      <c r="K25" s="366"/>
    </row>
    <row r="26" spans="1:11" ht="53.25" thickBot="1">
      <c r="A26" s="306" t="s">
        <v>410</v>
      </c>
      <c r="B26" s="307" t="s">
        <v>383</v>
      </c>
      <c r="C26" s="357">
        <f t="shared" si="0"/>
        <v>9</v>
      </c>
      <c r="D26" s="354"/>
      <c r="E26" s="354"/>
      <c r="F26" s="354"/>
      <c r="G26" s="354">
        <v>6</v>
      </c>
      <c r="H26" s="354"/>
      <c r="I26" s="354">
        <v>3</v>
      </c>
      <c r="J26" s="354"/>
      <c r="K26" s="354"/>
    </row>
    <row r="27" spans="1:11" ht="53.25" thickBot="1">
      <c r="A27" s="306" t="s">
        <v>411</v>
      </c>
      <c r="B27" s="307" t="s">
        <v>385</v>
      </c>
      <c r="C27" s="357">
        <f t="shared" si="0"/>
        <v>9</v>
      </c>
      <c r="D27" s="354"/>
      <c r="E27" s="354"/>
      <c r="F27" s="354"/>
      <c r="G27" s="354">
        <v>6</v>
      </c>
      <c r="H27" s="354"/>
      <c r="I27" s="354">
        <v>3</v>
      </c>
      <c r="J27" s="354"/>
      <c r="K27" s="354"/>
    </row>
    <row r="28" spans="1:11" ht="53.25" thickBot="1">
      <c r="A28" s="299" t="s">
        <v>265</v>
      </c>
      <c r="B28" s="298">
        <v>104</v>
      </c>
      <c r="C28" s="357">
        <f t="shared" si="0"/>
        <v>5</v>
      </c>
      <c r="D28" s="366"/>
      <c r="E28" s="366"/>
      <c r="F28" s="366"/>
      <c r="G28" s="366">
        <v>5</v>
      </c>
      <c r="H28" s="366"/>
      <c r="I28" s="366"/>
      <c r="J28" s="366"/>
      <c r="K28" s="366"/>
    </row>
    <row r="29" spans="1:11" ht="66" thickBot="1">
      <c r="A29" s="306" t="s">
        <v>412</v>
      </c>
      <c r="B29" s="307" t="s">
        <v>387</v>
      </c>
      <c r="C29" s="357">
        <f t="shared" si="0"/>
        <v>5</v>
      </c>
      <c r="D29" s="354"/>
      <c r="E29" s="354"/>
      <c r="F29" s="354"/>
      <c r="G29" s="354">
        <v>5</v>
      </c>
      <c r="H29" s="354"/>
      <c r="I29" s="354"/>
      <c r="J29" s="354"/>
      <c r="K29" s="354"/>
    </row>
    <row r="30" spans="1:11" ht="79.5" thickBot="1">
      <c r="A30" s="309" t="s">
        <v>413</v>
      </c>
      <c r="B30" s="310">
        <v>105</v>
      </c>
      <c r="C30" s="357">
        <f t="shared" si="0"/>
        <v>0</v>
      </c>
      <c r="D30" s="357"/>
      <c r="E30" s="357"/>
      <c r="F30" s="357"/>
      <c r="G30" s="357"/>
      <c r="H30" s="357"/>
      <c r="I30" s="357"/>
      <c r="J30" s="357"/>
      <c r="K30" s="357"/>
    </row>
    <row r="31" spans="1:11" ht="53.25" customHeight="1" thickBot="1">
      <c r="A31" s="299" t="s">
        <v>34</v>
      </c>
      <c r="B31" s="298">
        <v>106</v>
      </c>
      <c r="C31" s="357">
        <f t="shared" si="0"/>
        <v>0</v>
      </c>
      <c r="D31" s="366"/>
      <c r="E31" s="366"/>
      <c r="F31" s="366"/>
      <c r="G31" s="366"/>
      <c r="H31" s="366"/>
      <c r="I31" s="366"/>
      <c r="J31" s="366"/>
      <c r="K31" s="366"/>
    </row>
    <row r="32" spans="1:11" ht="27" thickBot="1">
      <c r="A32" s="299" t="s">
        <v>267</v>
      </c>
      <c r="B32" s="298">
        <v>107</v>
      </c>
      <c r="C32" s="357">
        <f t="shared" si="0"/>
        <v>0</v>
      </c>
      <c r="D32" s="366"/>
      <c r="E32" s="366"/>
      <c r="F32" s="366"/>
      <c r="G32" s="366"/>
      <c r="H32" s="366"/>
      <c r="I32" s="366"/>
      <c r="J32" s="366"/>
      <c r="K32" s="366"/>
    </row>
    <row r="33" spans="1:11" ht="27" thickBot="1">
      <c r="A33" s="299" t="s">
        <v>268</v>
      </c>
      <c r="B33" s="298">
        <v>108</v>
      </c>
      <c r="C33" s="357">
        <f t="shared" si="0"/>
        <v>0</v>
      </c>
      <c r="D33" s="366"/>
      <c r="E33" s="366"/>
      <c r="F33" s="366"/>
      <c r="G33" s="366"/>
      <c r="H33" s="366"/>
      <c r="I33" s="366"/>
      <c r="J33" s="366"/>
      <c r="K33" s="366"/>
    </row>
    <row r="34" spans="1:11" ht="39.75" thickBot="1">
      <c r="A34" s="299" t="s">
        <v>269</v>
      </c>
      <c r="B34" s="298">
        <v>109</v>
      </c>
      <c r="C34" s="357">
        <f t="shared" si="0"/>
        <v>0</v>
      </c>
      <c r="D34" s="366"/>
      <c r="E34" s="366"/>
      <c r="F34" s="366"/>
      <c r="G34" s="366"/>
      <c r="H34" s="366"/>
      <c r="I34" s="366"/>
      <c r="J34" s="366"/>
      <c r="K34" s="366"/>
    </row>
    <row r="35" spans="1:11" ht="53.25" thickBot="1">
      <c r="A35" s="312" t="s">
        <v>388</v>
      </c>
      <c r="B35" s="307" t="s">
        <v>389</v>
      </c>
      <c r="C35" s="357">
        <f t="shared" si="0"/>
        <v>837</v>
      </c>
      <c r="D35" s="354"/>
      <c r="E35" s="354"/>
      <c r="F35" s="354"/>
      <c r="G35" s="354">
        <v>26</v>
      </c>
      <c r="H35" s="354"/>
      <c r="I35" s="354">
        <v>5</v>
      </c>
      <c r="J35" s="354">
        <v>415</v>
      </c>
      <c r="K35" s="354">
        <v>391</v>
      </c>
    </row>
    <row r="36" spans="1:11" ht="53.25" thickBot="1">
      <c r="A36" s="312" t="s">
        <v>390</v>
      </c>
      <c r="B36" s="307" t="s">
        <v>391</v>
      </c>
      <c r="C36" s="357">
        <f t="shared" si="0"/>
        <v>0</v>
      </c>
      <c r="D36" s="354"/>
      <c r="E36" s="354"/>
      <c r="F36" s="354"/>
      <c r="G36" s="354"/>
      <c r="H36" s="354"/>
      <c r="I36" s="354"/>
      <c r="J36" s="354"/>
      <c r="K36" s="354"/>
    </row>
    <row r="37" spans="1:11" ht="27" thickBot="1">
      <c r="A37" s="299" t="s">
        <v>270</v>
      </c>
      <c r="B37" s="298">
        <v>110</v>
      </c>
      <c r="C37" s="357">
        <f t="shared" si="0"/>
        <v>837</v>
      </c>
      <c r="D37" s="366"/>
      <c r="E37" s="366"/>
      <c r="F37" s="366"/>
      <c r="G37" s="366">
        <v>26</v>
      </c>
      <c r="H37" s="366"/>
      <c r="I37" s="366">
        <v>5</v>
      </c>
      <c r="J37" s="366">
        <v>415</v>
      </c>
      <c r="K37" s="366">
        <v>391</v>
      </c>
    </row>
    <row r="38" spans="1:11" ht="53.25" thickBot="1">
      <c r="A38" s="299" t="s">
        <v>271</v>
      </c>
      <c r="B38" s="298">
        <v>111</v>
      </c>
      <c r="C38" s="357">
        <f t="shared" si="0"/>
        <v>9</v>
      </c>
      <c r="D38" s="366"/>
      <c r="E38" s="366"/>
      <c r="F38" s="366"/>
      <c r="G38" s="366">
        <v>6</v>
      </c>
      <c r="H38" s="366"/>
      <c r="I38" s="366">
        <v>3</v>
      </c>
      <c r="J38" s="366"/>
      <c r="K38" s="366"/>
    </row>
    <row r="39" spans="1:11" ht="66" thickBot="1">
      <c r="A39" s="306" t="s">
        <v>414</v>
      </c>
      <c r="B39" s="307" t="s">
        <v>393</v>
      </c>
      <c r="C39" s="357">
        <f t="shared" si="0"/>
        <v>9</v>
      </c>
      <c r="D39" s="354"/>
      <c r="E39" s="354"/>
      <c r="F39" s="354"/>
      <c r="G39" s="354">
        <v>6</v>
      </c>
      <c r="H39" s="354"/>
      <c r="I39" s="354">
        <v>3</v>
      </c>
      <c r="J39" s="354"/>
      <c r="K39" s="354"/>
    </row>
    <row r="40" spans="1:11" ht="66" thickBot="1">
      <c r="A40" s="306" t="s">
        <v>415</v>
      </c>
      <c r="B40" s="307" t="s">
        <v>395</v>
      </c>
      <c r="C40" s="357">
        <f t="shared" si="0"/>
        <v>9</v>
      </c>
      <c r="D40" s="354"/>
      <c r="E40" s="354"/>
      <c r="F40" s="354"/>
      <c r="G40" s="354">
        <v>6</v>
      </c>
      <c r="H40" s="354"/>
      <c r="I40" s="354">
        <v>3</v>
      </c>
      <c r="J40" s="354"/>
      <c r="K40" s="354"/>
    </row>
    <row r="41" spans="1:11" ht="39.75" thickBot="1">
      <c r="A41" s="299" t="s">
        <v>272</v>
      </c>
      <c r="B41" s="298">
        <v>112</v>
      </c>
      <c r="C41" s="357">
        <f t="shared" si="0"/>
        <v>0</v>
      </c>
      <c r="D41" s="366"/>
      <c r="E41" s="366"/>
      <c r="F41" s="366"/>
      <c r="G41" s="366"/>
      <c r="H41" s="366"/>
      <c r="I41" s="366"/>
      <c r="J41" s="366"/>
      <c r="K41" s="366"/>
    </row>
    <row r="42" spans="1:11" ht="39.75" thickBot="1">
      <c r="A42" s="299" t="s">
        <v>273</v>
      </c>
      <c r="B42" s="298">
        <v>113</v>
      </c>
      <c r="C42" s="357">
        <f t="shared" si="0"/>
        <v>0</v>
      </c>
      <c r="D42" s="366"/>
      <c r="E42" s="366"/>
      <c r="F42" s="366"/>
      <c r="G42" s="366"/>
      <c r="H42" s="366"/>
      <c r="I42" s="366"/>
      <c r="J42" s="366"/>
      <c r="K42" s="366"/>
    </row>
    <row r="43" spans="1:11" ht="39.75" thickBot="1">
      <c r="A43" s="299" t="s">
        <v>274</v>
      </c>
      <c r="B43" s="298">
        <v>114</v>
      </c>
      <c r="C43" s="357">
        <f t="shared" si="0"/>
        <v>837</v>
      </c>
      <c r="D43" s="366"/>
      <c r="E43" s="366"/>
      <c r="F43" s="366"/>
      <c r="G43" s="366">
        <v>26</v>
      </c>
      <c r="H43" s="366"/>
      <c r="I43" s="366">
        <v>5</v>
      </c>
      <c r="J43" s="366">
        <v>415</v>
      </c>
      <c r="K43" s="366">
        <v>391</v>
      </c>
    </row>
    <row r="44" spans="1:11" ht="15" thickBot="1">
      <c r="A44" s="301" t="s">
        <v>275</v>
      </c>
      <c r="B44" s="502">
        <v>115</v>
      </c>
      <c r="C44" s="357">
        <f t="shared" si="0"/>
        <v>0</v>
      </c>
      <c r="D44" s="498"/>
      <c r="E44" s="498"/>
      <c r="F44" s="498"/>
      <c r="G44" s="498"/>
      <c r="H44" s="498"/>
      <c r="I44" s="498"/>
      <c r="J44" s="498"/>
      <c r="K44" s="498"/>
    </row>
    <row r="45" spans="1:11" ht="15" thickBot="1">
      <c r="A45" s="302" t="s">
        <v>44</v>
      </c>
      <c r="B45" s="503"/>
      <c r="C45" s="357">
        <f t="shared" si="0"/>
        <v>0</v>
      </c>
      <c r="D45" s="499"/>
      <c r="E45" s="499"/>
      <c r="F45" s="499"/>
      <c r="G45" s="499"/>
      <c r="H45" s="499"/>
      <c r="I45" s="499"/>
      <c r="J45" s="499"/>
      <c r="K45" s="499"/>
    </row>
    <row r="46" spans="1:11" ht="15" thickBot="1">
      <c r="A46" s="299" t="s">
        <v>45</v>
      </c>
      <c r="B46" s="298">
        <v>116</v>
      </c>
      <c r="C46" s="357">
        <f t="shared" si="0"/>
        <v>0</v>
      </c>
      <c r="D46" s="366"/>
      <c r="E46" s="366"/>
      <c r="F46" s="366"/>
      <c r="G46" s="366"/>
      <c r="H46" s="366"/>
      <c r="I46" s="366"/>
      <c r="J46" s="366"/>
      <c r="K46" s="366"/>
    </row>
    <row r="47" spans="1:11" ht="15" thickBot="1">
      <c r="A47" s="299" t="s">
        <v>46</v>
      </c>
      <c r="B47" s="298">
        <v>121</v>
      </c>
      <c r="C47" s="357">
        <f t="shared" si="0"/>
        <v>0</v>
      </c>
      <c r="D47" s="366"/>
      <c r="E47" s="366"/>
      <c r="F47" s="366"/>
      <c r="G47" s="366"/>
      <c r="H47" s="366"/>
      <c r="I47" s="366"/>
      <c r="J47" s="366"/>
      <c r="K47" s="366"/>
    </row>
    <row r="48" spans="1:11" ht="15" thickBot="1">
      <c r="A48" s="299" t="s">
        <v>47</v>
      </c>
      <c r="B48" s="298">
        <v>122</v>
      </c>
      <c r="C48" s="360">
        <f t="shared" si="0"/>
        <v>1</v>
      </c>
      <c r="D48" s="366"/>
      <c r="E48" s="366"/>
      <c r="F48" s="366"/>
      <c r="G48" s="366">
        <v>1</v>
      </c>
      <c r="H48" s="366"/>
      <c r="I48" s="366"/>
      <c r="J48" s="366"/>
      <c r="K48" s="366"/>
    </row>
    <row r="49" spans="1:11" ht="14.25">
      <c r="A49" s="301" t="s">
        <v>48</v>
      </c>
      <c r="B49" s="529">
        <v>123</v>
      </c>
      <c r="C49" s="361">
        <f t="shared" si="0"/>
        <v>0</v>
      </c>
      <c r="D49" s="498"/>
      <c r="E49" s="498"/>
      <c r="F49" s="498"/>
      <c r="G49" s="498"/>
      <c r="H49" s="498"/>
      <c r="I49" s="498"/>
      <c r="J49" s="498"/>
      <c r="K49" s="498"/>
    </row>
    <row r="50" spans="1:11" ht="15" thickBot="1">
      <c r="A50" s="302" t="s">
        <v>49</v>
      </c>
      <c r="B50" s="530"/>
      <c r="C50" s="361">
        <f t="shared" si="0"/>
        <v>0</v>
      </c>
      <c r="D50" s="499"/>
      <c r="E50" s="499"/>
      <c r="F50" s="499"/>
      <c r="G50" s="499"/>
      <c r="H50" s="499"/>
      <c r="I50" s="499"/>
      <c r="J50" s="499"/>
      <c r="K50" s="499"/>
    </row>
    <row r="51" spans="1:11" ht="27" thickBot="1">
      <c r="A51" s="302" t="s">
        <v>50</v>
      </c>
      <c r="B51" s="298">
        <v>124</v>
      </c>
      <c r="C51" s="357">
        <f t="shared" si="0"/>
        <v>0</v>
      </c>
      <c r="D51" s="366"/>
      <c r="E51" s="366"/>
      <c r="F51" s="366"/>
      <c r="G51" s="366"/>
      <c r="H51" s="366"/>
      <c r="I51" s="366"/>
      <c r="J51" s="366"/>
      <c r="K51" s="366"/>
    </row>
    <row r="52" spans="1:11" ht="39.75" thickBot="1">
      <c r="A52" s="302" t="s">
        <v>51</v>
      </c>
      <c r="B52" s="298">
        <v>125</v>
      </c>
      <c r="C52" s="357">
        <f t="shared" si="0"/>
        <v>0</v>
      </c>
      <c r="D52" s="366"/>
      <c r="E52" s="366"/>
      <c r="F52" s="366"/>
      <c r="G52" s="366"/>
      <c r="H52" s="366"/>
      <c r="I52" s="366"/>
      <c r="J52" s="366"/>
      <c r="K52" s="366"/>
    </row>
    <row r="53" spans="1:11" ht="15" thickBot="1">
      <c r="A53" s="299" t="s">
        <v>52</v>
      </c>
      <c r="B53" s="298">
        <v>126</v>
      </c>
      <c r="C53" s="357">
        <f t="shared" si="0"/>
        <v>0</v>
      </c>
      <c r="D53" s="366"/>
      <c r="E53" s="366"/>
      <c r="F53" s="366"/>
      <c r="G53" s="366"/>
      <c r="H53" s="366"/>
      <c r="I53" s="366"/>
      <c r="J53" s="366"/>
      <c r="K53" s="366"/>
    </row>
    <row r="54" spans="1:11" ht="39.75" thickBot="1">
      <c r="A54" s="299" t="s">
        <v>276</v>
      </c>
      <c r="B54" s="298">
        <v>127</v>
      </c>
      <c r="C54" s="357">
        <f t="shared" si="0"/>
        <v>0</v>
      </c>
      <c r="D54" s="366"/>
      <c r="E54" s="366"/>
      <c r="F54" s="366"/>
      <c r="G54" s="366"/>
      <c r="H54" s="366"/>
      <c r="I54" s="366"/>
      <c r="J54" s="366"/>
      <c r="K54" s="366"/>
    </row>
    <row r="55" spans="1:11" ht="15" thickBot="1">
      <c r="A55" s="491" t="s">
        <v>277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</row>
    <row r="56" spans="1:11" ht="15" thickBot="1">
      <c r="A56" s="299" t="s">
        <v>278</v>
      </c>
      <c r="B56" s="298">
        <v>201</v>
      </c>
      <c r="C56" s="357">
        <f t="shared" si="0"/>
        <v>82</v>
      </c>
      <c r="D56" s="366"/>
      <c r="E56" s="366"/>
      <c r="F56" s="366"/>
      <c r="G56" s="366">
        <v>73</v>
      </c>
      <c r="H56" s="366"/>
      <c r="I56" s="366">
        <v>9</v>
      </c>
      <c r="J56" s="366"/>
      <c r="K56" s="366"/>
    </row>
    <row r="57" spans="1:11" ht="53.25" thickBot="1">
      <c r="A57" s="302" t="s">
        <v>279</v>
      </c>
      <c r="B57" s="298">
        <v>202</v>
      </c>
      <c r="C57" s="357">
        <f t="shared" si="0"/>
        <v>0</v>
      </c>
      <c r="D57" s="366"/>
      <c r="E57" s="366"/>
      <c r="F57" s="366"/>
      <c r="G57" s="366"/>
      <c r="H57" s="366"/>
      <c r="I57" s="366"/>
      <c r="J57" s="366"/>
      <c r="K57" s="366"/>
    </row>
    <row r="58" spans="1:11" ht="53.25" thickBot="1">
      <c r="A58" s="302" t="s">
        <v>280</v>
      </c>
      <c r="B58" s="298">
        <v>203</v>
      </c>
      <c r="C58" s="357">
        <f t="shared" si="0"/>
        <v>9</v>
      </c>
      <c r="D58" s="366"/>
      <c r="E58" s="366"/>
      <c r="F58" s="366"/>
      <c r="G58" s="366">
        <v>6</v>
      </c>
      <c r="H58" s="366"/>
      <c r="I58" s="366">
        <v>3</v>
      </c>
      <c r="J58" s="366"/>
      <c r="K58" s="366"/>
    </row>
    <row r="59" spans="1:11" ht="27" thickBot="1">
      <c r="A59" s="302" t="s">
        <v>281</v>
      </c>
      <c r="B59" s="298">
        <v>204</v>
      </c>
      <c r="C59" s="357">
        <f t="shared" si="0"/>
        <v>0</v>
      </c>
      <c r="D59" s="366"/>
      <c r="E59" s="366"/>
      <c r="F59" s="366"/>
      <c r="G59" s="366"/>
      <c r="H59" s="366"/>
      <c r="I59" s="366"/>
      <c r="J59" s="366"/>
      <c r="K59" s="366"/>
    </row>
    <row r="60" spans="1:11" ht="39.75" thickBot="1">
      <c r="A60" s="302" t="s">
        <v>282</v>
      </c>
      <c r="B60" s="298">
        <v>205</v>
      </c>
      <c r="C60" s="357">
        <f t="shared" si="0"/>
        <v>0</v>
      </c>
      <c r="D60" s="366"/>
      <c r="E60" s="366"/>
      <c r="F60" s="366"/>
      <c r="G60" s="366"/>
      <c r="H60" s="366"/>
      <c r="I60" s="366"/>
      <c r="J60" s="366"/>
      <c r="K60" s="366"/>
    </row>
    <row r="61" spans="1:11" ht="27" thickBot="1">
      <c r="A61" s="302" t="s">
        <v>283</v>
      </c>
      <c r="B61" s="298">
        <v>206</v>
      </c>
      <c r="C61" s="357">
        <f t="shared" si="0"/>
        <v>82</v>
      </c>
      <c r="D61" s="366"/>
      <c r="E61" s="366"/>
      <c r="F61" s="366"/>
      <c r="G61" s="366">
        <v>73</v>
      </c>
      <c r="H61" s="366"/>
      <c r="I61" s="366">
        <v>9</v>
      </c>
      <c r="J61" s="366"/>
      <c r="K61" s="366"/>
    </row>
    <row r="62" spans="1:11" ht="14.25">
      <c r="A62" s="301" t="s">
        <v>284</v>
      </c>
      <c r="B62" s="502">
        <v>207</v>
      </c>
      <c r="C62" s="489">
        <f t="shared" si="0"/>
        <v>0</v>
      </c>
      <c r="D62" s="498"/>
      <c r="E62" s="498"/>
      <c r="F62" s="498"/>
      <c r="G62" s="498"/>
      <c r="H62" s="498"/>
      <c r="I62" s="498"/>
      <c r="J62" s="498"/>
      <c r="K62" s="498"/>
    </row>
    <row r="63" spans="1:11" ht="15" thickBot="1">
      <c r="A63" s="302" t="s">
        <v>62</v>
      </c>
      <c r="B63" s="503"/>
      <c r="C63" s="490"/>
      <c r="D63" s="499"/>
      <c r="E63" s="499"/>
      <c r="F63" s="499"/>
      <c r="G63" s="499"/>
      <c r="H63" s="499"/>
      <c r="I63" s="499"/>
      <c r="J63" s="499"/>
      <c r="K63" s="499"/>
    </row>
    <row r="64" spans="1:11" ht="15" thickBot="1">
      <c r="A64" s="299" t="s">
        <v>63</v>
      </c>
      <c r="B64" s="298">
        <v>208</v>
      </c>
      <c r="C64" s="357">
        <f t="shared" si="0"/>
        <v>0</v>
      </c>
      <c r="D64" s="366"/>
      <c r="E64" s="366"/>
      <c r="F64" s="366"/>
      <c r="G64" s="366"/>
      <c r="H64" s="366"/>
      <c r="I64" s="366"/>
      <c r="J64" s="366"/>
      <c r="K64" s="366"/>
    </row>
    <row r="65" spans="1:11" ht="39.75" thickBot="1">
      <c r="A65" s="299" t="s">
        <v>64</v>
      </c>
      <c r="B65" s="298">
        <v>209</v>
      </c>
      <c r="C65" s="357">
        <f t="shared" si="0"/>
        <v>1</v>
      </c>
      <c r="D65" s="366"/>
      <c r="E65" s="366"/>
      <c r="F65" s="366"/>
      <c r="G65" s="366">
        <v>1</v>
      </c>
      <c r="H65" s="366"/>
      <c r="I65" s="366"/>
      <c r="J65" s="366"/>
      <c r="K65" s="366"/>
    </row>
    <row r="66" spans="1:11" ht="14.25">
      <c r="A66" s="301" t="s">
        <v>65</v>
      </c>
      <c r="B66" s="502" t="s">
        <v>67</v>
      </c>
      <c r="C66" s="489">
        <f t="shared" si="0"/>
        <v>0</v>
      </c>
      <c r="D66" s="498"/>
      <c r="E66" s="498"/>
      <c r="F66" s="498"/>
      <c r="G66" s="498"/>
      <c r="H66" s="498"/>
      <c r="I66" s="498"/>
      <c r="J66" s="498"/>
      <c r="K66" s="498"/>
    </row>
    <row r="67" spans="1:11" ht="27" thickBot="1">
      <c r="A67" s="302" t="s">
        <v>66</v>
      </c>
      <c r="B67" s="503"/>
      <c r="C67" s="490"/>
      <c r="D67" s="499"/>
      <c r="E67" s="499"/>
      <c r="F67" s="499"/>
      <c r="G67" s="499"/>
      <c r="H67" s="499"/>
      <c r="I67" s="499"/>
      <c r="J67" s="499"/>
      <c r="K67" s="499"/>
    </row>
    <row r="68" spans="1:11" ht="15" customHeight="1" thickBot="1">
      <c r="A68" s="299" t="s">
        <v>68</v>
      </c>
      <c r="B68" s="298">
        <v>211</v>
      </c>
      <c r="C68" s="357">
        <f t="shared" si="0"/>
        <v>0</v>
      </c>
      <c r="D68" s="366"/>
      <c r="E68" s="366"/>
      <c r="F68" s="366"/>
      <c r="G68" s="366"/>
      <c r="H68" s="366"/>
      <c r="I68" s="366"/>
      <c r="J68" s="366"/>
      <c r="K68" s="366"/>
    </row>
    <row r="69" spans="1:11" ht="27" thickBot="1">
      <c r="A69" s="302" t="s">
        <v>69</v>
      </c>
      <c r="B69" s="298" t="s">
        <v>70</v>
      </c>
      <c r="C69" s="357">
        <f t="shared" si="0"/>
        <v>1</v>
      </c>
      <c r="D69" s="366"/>
      <c r="E69" s="366"/>
      <c r="F69" s="366"/>
      <c r="G69" s="366">
        <v>1</v>
      </c>
      <c r="H69" s="366"/>
      <c r="I69" s="366"/>
      <c r="J69" s="366"/>
      <c r="K69" s="366"/>
    </row>
    <row r="70" spans="1:11" ht="27" thickBot="1">
      <c r="A70" s="299" t="s">
        <v>71</v>
      </c>
      <c r="B70" s="298">
        <v>213</v>
      </c>
      <c r="C70" s="357">
        <f t="shared" si="0"/>
        <v>2</v>
      </c>
      <c r="D70" s="366"/>
      <c r="E70" s="366"/>
      <c r="F70" s="366"/>
      <c r="G70" s="366">
        <v>2</v>
      </c>
      <c r="H70" s="366"/>
      <c r="I70" s="366"/>
      <c r="J70" s="366"/>
      <c r="K70" s="366"/>
    </row>
    <row r="71" spans="1:11" ht="27" thickBot="1">
      <c r="A71" s="299" t="s">
        <v>72</v>
      </c>
      <c r="B71" s="298">
        <v>214</v>
      </c>
      <c r="C71" s="357">
        <f t="shared" si="0"/>
        <v>0</v>
      </c>
      <c r="D71" s="366"/>
      <c r="E71" s="366"/>
      <c r="F71" s="366"/>
      <c r="G71" s="366"/>
      <c r="H71" s="366"/>
      <c r="I71" s="366"/>
      <c r="J71" s="366"/>
      <c r="K71" s="366"/>
    </row>
    <row r="72" spans="1:11" ht="14.25">
      <c r="A72" s="505" t="s">
        <v>285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7"/>
    </row>
    <row r="73" spans="1:11" ht="15" thickBot="1">
      <c r="A73" s="511" t="s">
        <v>74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2" ht="27" thickBot="1">
      <c r="A74" s="299" t="s">
        <v>75</v>
      </c>
      <c r="B74" s="298">
        <v>301</v>
      </c>
      <c r="C74" s="357">
        <f aca="true" t="shared" si="1" ref="C74:C103">SUM(D74:K74)</f>
        <v>65805.988</v>
      </c>
      <c r="D74" s="366"/>
      <c r="E74" s="366"/>
      <c r="F74" s="366"/>
      <c r="G74" s="366">
        <v>34256.548</v>
      </c>
      <c r="H74" s="366"/>
      <c r="I74" s="366">
        <v>404.44</v>
      </c>
      <c r="J74" s="366">
        <v>22514.8</v>
      </c>
      <c r="K74" s="366">
        <v>8630.2</v>
      </c>
      <c r="L74" s="40">
        <f>SUM(D74:I74)</f>
        <v>34660.988000000005</v>
      </c>
    </row>
    <row r="75" spans="1:12" ht="53.25" thickBot="1">
      <c r="A75" s="299" t="s">
        <v>286</v>
      </c>
      <c r="B75" s="298">
        <v>302</v>
      </c>
      <c r="C75" s="445">
        <f t="shared" si="1"/>
        <v>0</v>
      </c>
      <c r="D75" s="366"/>
      <c r="E75" s="366"/>
      <c r="F75" s="366"/>
      <c r="G75" s="366"/>
      <c r="H75" s="366"/>
      <c r="I75" s="366"/>
      <c r="J75" s="366"/>
      <c r="K75" s="366"/>
      <c r="L75" s="40">
        <f>SUM(D87:I87)</f>
        <v>22773.0243</v>
      </c>
    </row>
    <row r="76" spans="1:12" ht="53.25" thickBot="1">
      <c r="A76" s="299" t="s">
        <v>287</v>
      </c>
      <c r="B76" s="298">
        <v>303</v>
      </c>
      <c r="C76" s="445">
        <f t="shared" si="1"/>
        <v>7993.349</v>
      </c>
      <c r="D76" s="366"/>
      <c r="E76" s="366"/>
      <c r="F76" s="366"/>
      <c r="G76" s="366">
        <v>7701.049</v>
      </c>
      <c r="H76" s="366"/>
      <c r="I76" s="366">
        <v>292.3</v>
      </c>
      <c r="J76" s="366"/>
      <c r="K76" s="366"/>
      <c r="L76" s="40">
        <f>C76-C79</f>
        <v>3350.349</v>
      </c>
    </row>
    <row r="77" spans="1:11" ht="53.25" thickBot="1">
      <c r="A77" s="306" t="s">
        <v>416</v>
      </c>
      <c r="B77" s="307" t="s">
        <v>397</v>
      </c>
      <c r="C77" s="445">
        <f t="shared" si="1"/>
        <v>3350.349</v>
      </c>
      <c r="D77" s="354"/>
      <c r="E77" s="354"/>
      <c r="F77" s="354"/>
      <c r="G77" s="354">
        <v>3058.049</v>
      </c>
      <c r="H77" s="354"/>
      <c r="I77" s="354">
        <v>292.3</v>
      </c>
      <c r="J77" s="354"/>
      <c r="K77" s="354"/>
    </row>
    <row r="78" spans="1:11" ht="66" thickBot="1">
      <c r="A78" s="306" t="s">
        <v>417</v>
      </c>
      <c r="B78" s="307" t="s">
        <v>399</v>
      </c>
      <c r="C78" s="445">
        <f t="shared" si="1"/>
        <v>3350.349</v>
      </c>
      <c r="D78" s="354"/>
      <c r="E78" s="354"/>
      <c r="F78" s="354"/>
      <c r="G78" s="354">
        <v>3058.049</v>
      </c>
      <c r="H78" s="354"/>
      <c r="I78" s="354">
        <v>292.3</v>
      </c>
      <c r="J78" s="354"/>
      <c r="K78" s="354"/>
    </row>
    <row r="79" spans="1:11" ht="66" thickBot="1">
      <c r="A79" s="299" t="s">
        <v>288</v>
      </c>
      <c r="B79" s="298">
        <v>304</v>
      </c>
      <c r="C79" s="445">
        <f t="shared" si="1"/>
        <v>4643</v>
      </c>
      <c r="D79" s="366"/>
      <c r="E79" s="366"/>
      <c r="F79" s="366"/>
      <c r="G79" s="366">
        <v>4643</v>
      </c>
      <c r="H79" s="366"/>
      <c r="I79" s="366"/>
      <c r="J79" s="366"/>
      <c r="K79" s="366"/>
    </row>
    <row r="80" spans="1:11" ht="66" thickBot="1">
      <c r="A80" s="306" t="s">
        <v>418</v>
      </c>
      <c r="B80" s="307" t="s">
        <v>401</v>
      </c>
      <c r="C80" s="445">
        <f t="shared" si="1"/>
        <v>4643</v>
      </c>
      <c r="D80" s="354"/>
      <c r="E80" s="354"/>
      <c r="F80" s="354"/>
      <c r="G80" s="354">
        <v>4643</v>
      </c>
      <c r="H80" s="354"/>
      <c r="I80" s="354"/>
      <c r="J80" s="354"/>
      <c r="K80" s="354"/>
    </row>
    <row r="81" spans="1:11" ht="93" thickBot="1">
      <c r="A81" s="309" t="s">
        <v>419</v>
      </c>
      <c r="B81" s="310">
        <v>305</v>
      </c>
      <c r="C81" s="445">
        <f t="shared" si="1"/>
        <v>0</v>
      </c>
      <c r="D81" s="357"/>
      <c r="E81" s="357"/>
      <c r="F81" s="357"/>
      <c r="G81" s="357"/>
      <c r="H81" s="357"/>
      <c r="I81" s="357"/>
      <c r="J81" s="357"/>
      <c r="K81" s="357"/>
    </row>
    <row r="82" spans="1:11" ht="53.25" thickBot="1">
      <c r="A82" s="299" t="s">
        <v>80</v>
      </c>
      <c r="B82" s="298">
        <v>306</v>
      </c>
      <c r="C82" s="445">
        <f t="shared" si="1"/>
        <v>0</v>
      </c>
      <c r="D82" s="366"/>
      <c r="E82" s="366"/>
      <c r="F82" s="366"/>
      <c r="G82" s="366"/>
      <c r="H82" s="366"/>
      <c r="I82" s="366"/>
      <c r="J82" s="366"/>
      <c r="K82" s="366"/>
    </row>
    <row r="83" spans="1:11" ht="39.75" thickBot="1">
      <c r="A83" s="299" t="s">
        <v>290</v>
      </c>
      <c r="B83" s="298">
        <v>307</v>
      </c>
      <c r="C83" s="445">
        <f t="shared" si="1"/>
        <v>0</v>
      </c>
      <c r="D83" s="366"/>
      <c r="E83" s="366"/>
      <c r="F83" s="366"/>
      <c r="G83" s="366"/>
      <c r="H83" s="366"/>
      <c r="I83" s="366"/>
      <c r="J83" s="366"/>
      <c r="K83" s="366"/>
    </row>
    <row r="84" spans="1:11" ht="39.75" thickBot="1">
      <c r="A84" s="299" t="s">
        <v>291</v>
      </c>
      <c r="B84" s="298">
        <v>308</v>
      </c>
      <c r="C84" s="445">
        <f t="shared" si="1"/>
        <v>0</v>
      </c>
      <c r="D84" s="366"/>
      <c r="E84" s="366"/>
      <c r="F84" s="366"/>
      <c r="G84" s="366"/>
      <c r="H84" s="366"/>
      <c r="I84" s="366"/>
      <c r="J84" s="366"/>
      <c r="K84" s="366"/>
    </row>
    <row r="85" spans="1:11" ht="27" thickBot="1">
      <c r="A85" s="306" t="s">
        <v>420</v>
      </c>
      <c r="B85" s="307" t="s">
        <v>403</v>
      </c>
      <c r="C85" s="445">
        <f t="shared" si="1"/>
        <v>65805.988</v>
      </c>
      <c r="D85" s="354"/>
      <c r="E85" s="354"/>
      <c r="F85" s="354"/>
      <c r="G85" s="354">
        <v>34256.548</v>
      </c>
      <c r="H85" s="354"/>
      <c r="I85" s="354">
        <v>404.44</v>
      </c>
      <c r="J85" s="354">
        <v>22514.8</v>
      </c>
      <c r="K85" s="354">
        <v>8630.2</v>
      </c>
    </row>
    <row r="86" spans="1:11" ht="27" thickBot="1">
      <c r="A86" s="306" t="s">
        <v>421</v>
      </c>
      <c r="B86" s="307" t="s">
        <v>405</v>
      </c>
      <c r="C86" s="445">
        <f t="shared" si="1"/>
        <v>0</v>
      </c>
      <c r="D86" s="354"/>
      <c r="E86" s="354"/>
      <c r="F86" s="354"/>
      <c r="G86" s="354"/>
      <c r="H86" s="354"/>
      <c r="I86" s="354"/>
      <c r="J86" s="354"/>
      <c r="K86" s="354"/>
    </row>
    <row r="87" spans="1:11" ht="27" thickBot="1">
      <c r="A87" s="299" t="s">
        <v>292</v>
      </c>
      <c r="B87" s="298">
        <v>309</v>
      </c>
      <c r="C87" s="445">
        <f t="shared" si="1"/>
        <v>53918.024300000005</v>
      </c>
      <c r="D87" s="366"/>
      <c r="E87" s="366"/>
      <c r="F87" s="366"/>
      <c r="G87" s="366">
        <v>22406.8843</v>
      </c>
      <c r="H87" s="366"/>
      <c r="I87" s="366">
        <v>366.14</v>
      </c>
      <c r="J87" s="366">
        <v>22514.8</v>
      </c>
      <c r="K87" s="366">
        <v>8630.2</v>
      </c>
    </row>
    <row r="88" spans="1:11" ht="53.25" thickBot="1">
      <c r="A88" s="299" t="s">
        <v>293</v>
      </c>
      <c r="B88" s="298">
        <v>310</v>
      </c>
      <c r="C88" s="445">
        <f t="shared" si="1"/>
        <v>3349.846</v>
      </c>
      <c r="D88" s="366"/>
      <c r="E88" s="366"/>
      <c r="F88" s="366"/>
      <c r="G88" s="366">
        <v>3058.046</v>
      </c>
      <c r="H88" s="366"/>
      <c r="I88" s="366">
        <v>291.8</v>
      </c>
      <c r="J88" s="366"/>
      <c r="K88" s="366"/>
    </row>
    <row r="89" spans="1:11" ht="66" thickBot="1">
      <c r="A89" s="306" t="s">
        <v>422</v>
      </c>
      <c r="B89" s="307" t="s">
        <v>407</v>
      </c>
      <c r="C89" s="445">
        <f t="shared" si="1"/>
        <v>0</v>
      </c>
      <c r="D89" s="354"/>
      <c r="E89" s="354"/>
      <c r="F89" s="354"/>
      <c r="G89" s="354"/>
      <c r="H89" s="354"/>
      <c r="I89" s="354"/>
      <c r="J89" s="354"/>
      <c r="K89" s="354"/>
    </row>
    <row r="90" spans="1:11" ht="66" thickBot="1">
      <c r="A90" s="306" t="s">
        <v>423</v>
      </c>
      <c r="B90" s="307" t="s">
        <v>409</v>
      </c>
      <c r="C90" s="445">
        <f t="shared" si="1"/>
        <v>0</v>
      </c>
      <c r="D90" s="354"/>
      <c r="E90" s="354"/>
      <c r="F90" s="354"/>
      <c r="G90" s="354"/>
      <c r="H90" s="354"/>
      <c r="I90" s="354"/>
      <c r="J90" s="354"/>
      <c r="K90" s="354"/>
    </row>
    <row r="91" spans="1:11" ht="39.75" thickBot="1">
      <c r="A91" s="299" t="s">
        <v>294</v>
      </c>
      <c r="B91" s="298">
        <v>311</v>
      </c>
      <c r="C91" s="357">
        <f t="shared" si="1"/>
        <v>0</v>
      </c>
      <c r="D91" s="366"/>
      <c r="E91" s="366"/>
      <c r="F91" s="366"/>
      <c r="G91" s="366"/>
      <c r="H91" s="366"/>
      <c r="I91" s="366"/>
      <c r="J91" s="366"/>
      <c r="K91" s="366"/>
    </row>
    <row r="92" spans="1:11" ht="39.75" thickBot="1">
      <c r="A92" s="299" t="s">
        <v>295</v>
      </c>
      <c r="B92" s="298">
        <v>312</v>
      </c>
      <c r="C92" s="357">
        <f t="shared" si="1"/>
        <v>0</v>
      </c>
      <c r="D92" s="366"/>
      <c r="E92" s="366"/>
      <c r="F92" s="366"/>
      <c r="G92" s="366"/>
      <c r="H92" s="366"/>
      <c r="I92" s="366"/>
      <c r="J92" s="366"/>
      <c r="K92" s="366"/>
    </row>
    <row r="93" spans="1:11" ht="39.75" thickBot="1">
      <c r="A93" s="299" t="s">
        <v>296</v>
      </c>
      <c r="B93" s="298">
        <v>313</v>
      </c>
      <c r="C93" s="357">
        <f t="shared" si="1"/>
        <v>53918.024300000005</v>
      </c>
      <c r="D93" s="366"/>
      <c r="E93" s="366"/>
      <c r="F93" s="366"/>
      <c r="G93" s="366">
        <v>22406.8843</v>
      </c>
      <c r="H93" s="366"/>
      <c r="I93" s="366">
        <v>366.14</v>
      </c>
      <c r="J93" s="366">
        <v>22514.8</v>
      </c>
      <c r="K93" s="366">
        <v>8630.2</v>
      </c>
    </row>
    <row r="94" spans="1:11" ht="14.25">
      <c r="A94" s="301" t="s">
        <v>275</v>
      </c>
      <c r="B94" s="502">
        <v>314</v>
      </c>
      <c r="C94" s="489"/>
      <c r="D94" s="498"/>
      <c r="E94" s="498"/>
      <c r="F94" s="498"/>
      <c r="G94" s="498"/>
      <c r="H94" s="498"/>
      <c r="I94" s="498"/>
      <c r="J94" s="498"/>
      <c r="K94" s="498"/>
    </row>
    <row r="95" spans="1:11" ht="15" thickBot="1">
      <c r="A95" s="302" t="s">
        <v>44</v>
      </c>
      <c r="B95" s="503"/>
      <c r="C95" s="490"/>
      <c r="D95" s="499"/>
      <c r="E95" s="499"/>
      <c r="F95" s="499"/>
      <c r="G95" s="499"/>
      <c r="H95" s="499"/>
      <c r="I95" s="499"/>
      <c r="J95" s="499"/>
      <c r="K95" s="499"/>
    </row>
    <row r="96" spans="1:11" ht="15" thickBot="1">
      <c r="A96" s="299" t="s">
        <v>88</v>
      </c>
      <c r="B96" s="298">
        <v>315</v>
      </c>
      <c r="C96" s="357"/>
      <c r="D96" s="366"/>
      <c r="E96" s="366"/>
      <c r="F96" s="366"/>
      <c r="G96" s="366"/>
      <c r="H96" s="366"/>
      <c r="I96" s="366"/>
      <c r="J96" s="366"/>
      <c r="K96" s="366"/>
    </row>
    <row r="97" spans="1:11" ht="27" thickBot="1">
      <c r="A97" s="299" t="s">
        <v>297</v>
      </c>
      <c r="B97" s="298">
        <v>321</v>
      </c>
      <c r="C97" s="357"/>
      <c r="D97" s="366"/>
      <c r="E97" s="366"/>
      <c r="F97" s="366"/>
      <c r="G97" s="366"/>
      <c r="H97" s="366"/>
      <c r="I97" s="366"/>
      <c r="J97" s="366"/>
      <c r="K97" s="366"/>
    </row>
    <row r="98" spans="1:11" ht="27" thickBot="1">
      <c r="A98" s="299" t="s">
        <v>298</v>
      </c>
      <c r="B98" s="298">
        <v>322</v>
      </c>
      <c r="C98" s="357">
        <f t="shared" si="1"/>
        <v>301.045</v>
      </c>
      <c r="D98" s="366"/>
      <c r="E98" s="366"/>
      <c r="F98" s="366"/>
      <c r="G98" s="366">
        <v>301.045</v>
      </c>
      <c r="H98" s="366"/>
      <c r="I98" s="366"/>
      <c r="J98" s="366"/>
      <c r="K98" s="366"/>
    </row>
    <row r="99" spans="1:11" ht="14.25">
      <c r="A99" s="301" t="s">
        <v>48</v>
      </c>
      <c r="B99" s="502">
        <v>323</v>
      </c>
      <c r="C99" s="489">
        <f>G99</f>
        <v>301.045</v>
      </c>
      <c r="D99" s="498"/>
      <c r="E99" s="498"/>
      <c r="F99" s="498"/>
      <c r="G99" s="498">
        <v>301.045</v>
      </c>
      <c r="H99" s="498"/>
      <c r="I99" s="498"/>
      <c r="J99" s="498"/>
      <c r="K99" s="498"/>
    </row>
    <row r="100" spans="1:11" ht="15" thickBot="1">
      <c r="A100" s="302" t="s">
        <v>49</v>
      </c>
      <c r="B100" s="503"/>
      <c r="C100" s="490"/>
      <c r="D100" s="499"/>
      <c r="E100" s="499"/>
      <c r="F100" s="499"/>
      <c r="G100" s="499"/>
      <c r="H100" s="499"/>
      <c r="I100" s="499"/>
      <c r="J100" s="499"/>
      <c r="K100" s="499"/>
    </row>
    <row r="101" spans="1:11" ht="27" thickBot="1">
      <c r="A101" s="302" t="s">
        <v>50</v>
      </c>
      <c r="B101" s="298">
        <v>324</v>
      </c>
      <c r="C101" s="357">
        <f t="shared" si="1"/>
        <v>0</v>
      </c>
      <c r="D101" s="366"/>
      <c r="E101" s="366"/>
      <c r="F101" s="366"/>
      <c r="G101" s="366"/>
      <c r="H101" s="366"/>
      <c r="I101" s="366"/>
      <c r="J101" s="366"/>
      <c r="K101" s="366"/>
    </row>
    <row r="102" spans="1:11" ht="39.75" thickBot="1">
      <c r="A102" s="302" t="s">
        <v>51</v>
      </c>
      <c r="B102" s="298">
        <v>325</v>
      </c>
      <c r="C102" s="357">
        <f t="shared" si="1"/>
        <v>0</v>
      </c>
      <c r="D102" s="366"/>
      <c r="E102" s="366"/>
      <c r="F102" s="366"/>
      <c r="G102" s="366"/>
      <c r="H102" s="366"/>
      <c r="I102" s="366"/>
      <c r="J102" s="366"/>
      <c r="K102" s="366"/>
    </row>
    <row r="103" spans="1:11" ht="15" thickBot="1">
      <c r="A103" s="299" t="s">
        <v>52</v>
      </c>
      <c r="B103" s="298">
        <v>326</v>
      </c>
      <c r="C103" s="357">
        <f t="shared" si="1"/>
        <v>0</v>
      </c>
      <c r="D103" s="366"/>
      <c r="E103" s="366"/>
      <c r="F103" s="366"/>
      <c r="G103" s="366"/>
      <c r="H103" s="366"/>
      <c r="I103" s="366"/>
      <c r="J103" s="366"/>
      <c r="K103" s="366"/>
    </row>
    <row r="104" spans="1:11" ht="24" customHeight="1" thickBot="1">
      <c r="A104" s="491" t="s">
        <v>299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3"/>
    </row>
    <row r="105" spans="1:11" ht="24" customHeight="1" thickBot="1">
      <c r="A105" s="491" t="s">
        <v>300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3"/>
    </row>
    <row r="106" spans="1:11" ht="66" thickBot="1">
      <c r="A106" s="299" t="s">
        <v>301</v>
      </c>
      <c r="B106" s="298" t="s">
        <v>232</v>
      </c>
      <c r="C106" s="357">
        <f>SUM(D106:K106)</f>
        <v>31</v>
      </c>
      <c r="D106" s="366"/>
      <c r="E106" s="366"/>
      <c r="F106" s="366"/>
      <c r="G106" s="366">
        <v>26</v>
      </c>
      <c r="H106" s="366"/>
      <c r="I106" s="366">
        <v>5</v>
      </c>
      <c r="J106" s="344"/>
      <c r="K106" s="344"/>
    </row>
    <row r="107" spans="1:11" ht="79.5" thickBot="1">
      <c r="A107" s="299" t="s">
        <v>302</v>
      </c>
      <c r="B107" s="298" t="s">
        <v>233</v>
      </c>
      <c r="C107" s="357">
        <f>SUM(D107:K107)</f>
        <v>12</v>
      </c>
      <c r="D107" s="366"/>
      <c r="E107" s="366"/>
      <c r="F107" s="366"/>
      <c r="G107" s="366">
        <v>9</v>
      </c>
      <c r="H107" s="366"/>
      <c r="I107" s="366">
        <v>3</v>
      </c>
      <c r="J107" s="344"/>
      <c r="K107" s="344"/>
    </row>
    <row r="108" spans="1:11" ht="53.25" thickBot="1">
      <c r="A108" s="299" t="s">
        <v>303</v>
      </c>
      <c r="B108" s="298" t="s">
        <v>234</v>
      </c>
      <c r="C108" s="357">
        <f>SUM(D108:K108)</f>
        <v>28</v>
      </c>
      <c r="D108" s="366"/>
      <c r="E108" s="366"/>
      <c r="F108" s="366"/>
      <c r="G108" s="366">
        <v>23</v>
      </c>
      <c r="H108" s="366"/>
      <c r="I108" s="366">
        <v>5</v>
      </c>
      <c r="J108" s="344"/>
      <c r="K108" s="344"/>
    </row>
    <row r="109" spans="1:11" ht="93" thickBot="1">
      <c r="A109" s="299" t="s">
        <v>304</v>
      </c>
      <c r="B109" s="298" t="s">
        <v>235</v>
      </c>
      <c r="C109" s="357">
        <f>SUM(D109:K109)</f>
        <v>5</v>
      </c>
      <c r="D109" s="366"/>
      <c r="E109" s="366"/>
      <c r="F109" s="366"/>
      <c r="G109" s="366">
        <v>2</v>
      </c>
      <c r="H109" s="366"/>
      <c r="I109" s="366">
        <v>3</v>
      </c>
      <c r="J109" s="344"/>
      <c r="K109" s="344"/>
    </row>
    <row r="110" spans="1:11" ht="15" thickBot="1">
      <c r="A110" s="491" t="s">
        <v>305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3"/>
    </row>
    <row r="111" spans="1:11" ht="79.5" thickBot="1">
      <c r="A111" s="299" t="s">
        <v>306</v>
      </c>
      <c r="B111" s="298" t="s">
        <v>236</v>
      </c>
      <c r="C111" s="357">
        <f>SUM(D111:K111)</f>
        <v>80</v>
      </c>
      <c r="D111" s="300"/>
      <c r="E111" s="300"/>
      <c r="F111" s="300"/>
      <c r="G111" s="300">
        <v>71</v>
      </c>
      <c r="H111" s="300"/>
      <c r="I111" s="300">
        <v>9</v>
      </c>
      <c r="J111" s="298"/>
      <c r="K111" s="298"/>
    </row>
    <row r="112" spans="1:11" ht="39.75" thickBot="1">
      <c r="A112" s="299" t="s">
        <v>99</v>
      </c>
      <c r="B112" s="298" t="s">
        <v>237</v>
      </c>
      <c r="C112" s="357">
        <f>SUM(D112:K112)</f>
        <v>1</v>
      </c>
      <c r="D112" s="300"/>
      <c r="E112" s="300"/>
      <c r="F112" s="300"/>
      <c r="G112" s="300">
        <v>1</v>
      </c>
      <c r="H112" s="300"/>
      <c r="I112" s="300"/>
      <c r="J112" s="298"/>
      <c r="K112" s="298"/>
    </row>
    <row r="113" spans="1:11" ht="53.25" thickBot="1">
      <c r="A113" s="299" t="s">
        <v>307</v>
      </c>
      <c r="B113" s="298" t="s">
        <v>238</v>
      </c>
      <c r="C113" s="357">
        <f>SUM(D113:K113)</f>
        <v>0</v>
      </c>
      <c r="D113" s="300"/>
      <c r="E113" s="300"/>
      <c r="F113" s="300"/>
      <c r="G113" s="300"/>
      <c r="H113" s="300"/>
      <c r="I113" s="300"/>
      <c r="J113" s="298"/>
      <c r="K113" s="298"/>
    </row>
    <row r="114" spans="1:11" ht="14.25">
      <c r="A114" s="505" t="s">
        <v>308</v>
      </c>
      <c r="B114" s="506"/>
      <c r="C114" s="506"/>
      <c r="D114" s="506"/>
      <c r="E114" s="506"/>
      <c r="F114" s="506"/>
      <c r="G114" s="506"/>
      <c r="H114" s="506"/>
      <c r="I114" s="506"/>
      <c r="J114" s="506"/>
      <c r="K114" s="507"/>
    </row>
    <row r="115" spans="1:11" ht="15" thickBot="1">
      <c r="A115" s="511" t="s">
        <v>309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3"/>
    </row>
    <row r="116" spans="1:11" ht="15" thickBot="1">
      <c r="A116" s="299" t="s">
        <v>103</v>
      </c>
      <c r="B116" s="298" t="s">
        <v>239</v>
      </c>
      <c r="C116" s="300">
        <v>63778.4</v>
      </c>
      <c r="D116" s="298"/>
      <c r="E116" s="298"/>
      <c r="F116" s="298"/>
      <c r="G116" s="298"/>
      <c r="H116" s="298"/>
      <c r="I116" s="298"/>
      <c r="J116" s="298"/>
      <c r="K116" s="298"/>
    </row>
    <row r="117" spans="1:11" ht="43.5" thickBot="1">
      <c r="A117" s="303" t="s">
        <v>104</v>
      </c>
      <c r="B117" s="298" t="s">
        <v>240</v>
      </c>
      <c r="C117" s="300"/>
      <c r="D117" s="298"/>
      <c r="E117" s="298"/>
      <c r="F117" s="298"/>
      <c r="G117" s="298"/>
      <c r="H117" s="298"/>
      <c r="I117" s="298"/>
      <c r="J117" s="298"/>
      <c r="K117" s="298"/>
    </row>
    <row r="118" spans="1:11" ht="53.25" thickBot="1">
      <c r="A118" s="299" t="s">
        <v>310</v>
      </c>
      <c r="B118" s="298" t="s">
        <v>241</v>
      </c>
      <c r="C118" s="357">
        <f aca="true" t="shared" si="2" ref="C118:C125">SUM(D118:K118)</f>
        <v>30134.486999999997</v>
      </c>
      <c r="D118" s="366"/>
      <c r="E118" s="366"/>
      <c r="F118" s="366"/>
      <c r="G118" s="366">
        <v>29730.047</v>
      </c>
      <c r="H118" s="366"/>
      <c r="I118" s="366">
        <v>404.44</v>
      </c>
      <c r="J118" s="344"/>
      <c r="K118" s="344"/>
    </row>
    <row r="119" spans="1:11" ht="66" thickBot="1">
      <c r="A119" s="299" t="s">
        <v>311</v>
      </c>
      <c r="B119" s="298" t="s">
        <v>242</v>
      </c>
      <c r="C119" s="357">
        <f t="shared" si="2"/>
        <v>4278.949</v>
      </c>
      <c r="D119" s="366"/>
      <c r="E119" s="366"/>
      <c r="F119" s="366"/>
      <c r="G119" s="366">
        <v>3986.649</v>
      </c>
      <c r="H119" s="366"/>
      <c r="I119" s="366">
        <v>292.3</v>
      </c>
      <c r="J119" s="344"/>
      <c r="K119" s="344"/>
    </row>
    <row r="120" spans="1:11" ht="53.25" thickBot="1">
      <c r="A120" s="299" t="s">
        <v>312</v>
      </c>
      <c r="B120" s="298" t="s">
        <v>243</v>
      </c>
      <c r="C120" s="357">
        <f t="shared" si="2"/>
        <v>20205.3243</v>
      </c>
      <c r="D120" s="366"/>
      <c r="E120" s="366"/>
      <c r="F120" s="366"/>
      <c r="G120" s="366">
        <v>19839.1843</v>
      </c>
      <c r="H120" s="366"/>
      <c r="I120" s="366">
        <v>366.14</v>
      </c>
      <c r="J120" s="344"/>
      <c r="K120" s="344"/>
    </row>
    <row r="121" spans="1:11" ht="14.25">
      <c r="A121" s="304" t="s">
        <v>313</v>
      </c>
      <c r="B121" s="502" t="s">
        <v>244</v>
      </c>
      <c r="C121" s="489">
        <f>G121+I121</f>
        <v>20205.3243</v>
      </c>
      <c r="D121" s="498"/>
      <c r="E121" s="498"/>
      <c r="F121" s="498"/>
      <c r="G121" s="498">
        <v>19839.1843</v>
      </c>
      <c r="H121" s="498"/>
      <c r="I121" s="498">
        <v>366.14</v>
      </c>
      <c r="J121" s="502"/>
      <c r="K121" s="502"/>
    </row>
    <row r="122" spans="1:11" ht="15" thickBot="1">
      <c r="A122" s="299" t="s">
        <v>109</v>
      </c>
      <c r="B122" s="503"/>
      <c r="C122" s="490"/>
      <c r="D122" s="499"/>
      <c r="E122" s="499"/>
      <c r="F122" s="499"/>
      <c r="G122" s="499"/>
      <c r="H122" s="499"/>
      <c r="I122" s="499"/>
      <c r="J122" s="503"/>
      <c r="K122" s="503"/>
    </row>
    <row r="123" spans="1:11" ht="27" thickBot="1">
      <c r="A123" s="302" t="s">
        <v>110</v>
      </c>
      <c r="B123" s="298" t="s">
        <v>245</v>
      </c>
      <c r="C123" s="357">
        <f t="shared" si="2"/>
        <v>0</v>
      </c>
      <c r="D123" s="366"/>
      <c r="E123" s="366"/>
      <c r="F123" s="366"/>
      <c r="G123" s="366"/>
      <c r="H123" s="366"/>
      <c r="I123" s="366"/>
      <c r="J123" s="344"/>
      <c r="K123" s="344"/>
    </row>
    <row r="124" spans="1:11" ht="79.5" thickBot="1">
      <c r="A124" s="299" t="s">
        <v>314</v>
      </c>
      <c r="B124" s="298" t="s">
        <v>246</v>
      </c>
      <c r="C124" s="357">
        <f t="shared" si="2"/>
        <v>1492.649</v>
      </c>
      <c r="D124" s="366"/>
      <c r="E124" s="366"/>
      <c r="F124" s="366"/>
      <c r="G124" s="366">
        <v>1200.849</v>
      </c>
      <c r="H124" s="366"/>
      <c r="I124" s="366">
        <v>291.8</v>
      </c>
      <c r="J124" s="344"/>
      <c r="K124" s="344"/>
    </row>
    <row r="125" spans="1:11" ht="79.5" thickBot="1">
      <c r="A125" s="302" t="s">
        <v>315</v>
      </c>
      <c r="B125" s="305" t="s">
        <v>247</v>
      </c>
      <c r="C125" s="357">
        <f t="shared" si="2"/>
        <v>0</v>
      </c>
      <c r="D125" s="305"/>
      <c r="E125" s="305"/>
      <c r="F125" s="305"/>
      <c r="G125" s="298"/>
      <c r="H125" s="305"/>
      <c r="I125" s="305"/>
      <c r="J125" s="305"/>
      <c r="K125" s="305"/>
    </row>
    <row r="126" ht="15">
      <c r="A126" s="56"/>
    </row>
    <row r="127" spans="1:11" ht="54.75" customHeight="1" thickBot="1">
      <c r="A127" s="43" t="s">
        <v>113</v>
      </c>
      <c r="B127" s="526" t="s">
        <v>318</v>
      </c>
      <c r="C127" s="526"/>
      <c r="D127" s="526"/>
      <c r="E127" s="79"/>
      <c r="F127" s="582"/>
      <c r="G127" s="582"/>
      <c r="H127" s="79"/>
      <c r="I127" s="526" t="s">
        <v>154</v>
      </c>
      <c r="J127" s="526"/>
      <c r="K127" s="79"/>
    </row>
    <row r="128" spans="1:11" ht="15" customHeight="1">
      <c r="A128" s="43"/>
      <c r="B128" s="583" t="s">
        <v>115</v>
      </c>
      <c r="C128" s="583"/>
      <c r="D128" s="583"/>
      <c r="E128" s="79"/>
      <c r="F128" s="584" t="s">
        <v>116</v>
      </c>
      <c r="G128" s="584"/>
      <c r="H128" s="79"/>
      <c r="I128" s="579" t="s">
        <v>155</v>
      </c>
      <c r="J128" s="579"/>
      <c r="K128" s="79"/>
    </row>
    <row r="129" spans="1:11" ht="14.25">
      <c r="A129" s="79"/>
      <c r="C129" s="79"/>
      <c r="D129" s="79"/>
      <c r="E129" s="79"/>
      <c r="G129" s="79"/>
      <c r="H129" s="79"/>
      <c r="J129" s="79"/>
      <c r="K129" s="79"/>
    </row>
    <row r="130" spans="1:11" ht="15">
      <c r="A130" s="44" t="s">
        <v>156</v>
      </c>
      <c r="B130" s="580" t="s">
        <v>157</v>
      </c>
      <c r="C130" s="580"/>
      <c r="D130" s="580"/>
      <c r="E130" s="79"/>
      <c r="F130" s="79"/>
      <c r="G130" s="79"/>
      <c r="H130" s="79"/>
      <c r="I130" s="79"/>
      <c r="J130" s="79"/>
      <c r="K130" s="79"/>
    </row>
    <row r="131" spans="1:11" ht="15">
      <c r="A131" s="80" t="s">
        <v>158</v>
      </c>
      <c r="B131" s="580" t="s">
        <v>159</v>
      </c>
      <c r="C131" s="581"/>
      <c r="D131" s="581"/>
      <c r="E131" s="79"/>
      <c r="F131" s="79"/>
      <c r="G131" s="79"/>
      <c r="H131" s="79"/>
      <c r="I131" s="79"/>
      <c r="J131" s="79"/>
      <c r="K131" s="79"/>
    </row>
    <row r="132" spans="1:11" ht="15">
      <c r="A132" s="44"/>
      <c r="B132" s="81"/>
      <c r="C132" s="81"/>
      <c r="D132" s="81"/>
      <c r="E132" s="79"/>
      <c r="F132" s="79"/>
      <c r="G132" s="79"/>
      <c r="H132" s="79"/>
      <c r="I132" s="79"/>
      <c r="J132" s="79"/>
      <c r="K132" s="79"/>
    </row>
    <row r="133" spans="1:11" ht="15">
      <c r="A133" s="44" t="s">
        <v>160</v>
      </c>
      <c r="B133" s="580" t="s">
        <v>161</v>
      </c>
      <c r="C133" s="580"/>
      <c r="D133" s="580"/>
      <c r="E133" s="79"/>
      <c r="F133" s="79"/>
      <c r="G133" s="79"/>
      <c r="H133" s="79"/>
      <c r="I133" s="79"/>
      <c r="J133" s="79"/>
      <c r="K133" s="79"/>
    </row>
    <row r="134" spans="5:11" ht="25.5" customHeight="1">
      <c r="E134" s="79"/>
      <c r="F134" s="79"/>
      <c r="G134" s="79"/>
      <c r="H134" s="79"/>
      <c r="I134" s="79"/>
      <c r="J134" s="79"/>
      <c r="K134" s="79"/>
    </row>
    <row r="135" spans="3:11" ht="37.5" customHeight="1">
      <c r="C135" s="79"/>
      <c r="D135" s="79"/>
      <c r="E135" s="79"/>
      <c r="F135" s="79"/>
      <c r="G135" s="79"/>
      <c r="H135" s="79"/>
      <c r="I135" s="79"/>
      <c r="J135" s="79"/>
      <c r="K135" s="79"/>
    </row>
    <row r="136" ht="15">
      <c r="A136" s="56"/>
    </row>
    <row r="137" ht="15">
      <c r="A137" s="41"/>
    </row>
    <row r="138" ht="15">
      <c r="A138" s="41"/>
    </row>
    <row r="139" ht="15">
      <c r="A139" s="41"/>
    </row>
    <row r="141" ht="15">
      <c r="A141" s="56"/>
    </row>
  </sheetData>
  <sheetProtection/>
  <mergeCells count="106">
    <mergeCell ref="C66:C67"/>
    <mergeCell ref="B130:D130"/>
    <mergeCell ref="B131:D131"/>
    <mergeCell ref="B133:D133"/>
    <mergeCell ref="J121:J122"/>
    <mergeCell ref="K121:K122"/>
    <mergeCell ref="B127:D127"/>
    <mergeCell ref="F127:G127"/>
    <mergeCell ref="I127:J127"/>
    <mergeCell ref="B128:D128"/>
    <mergeCell ref="F128:G128"/>
    <mergeCell ref="I128:J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I94:I95"/>
    <mergeCell ref="J94:J95"/>
    <mergeCell ref="K94:K95"/>
    <mergeCell ref="B99:B100"/>
    <mergeCell ref="A104:K104"/>
    <mergeCell ref="A105:K105"/>
    <mergeCell ref="J99:J100"/>
    <mergeCell ref="K99:K100"/>
    <mergeCell ref="C94:C95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B62:B63"/>
    <mergeCell ref="D62:D63"/>
    <mergeCell ref="E62:E63"/>
    <mergeCell ref="F62:F63"/>
    <mergeCell ref="G62:G63"/>
    <mergeCell ref="H62:H63"/>
    <mergeCell ref="C62:C63"/>
    <mergeCell ref="J44:J45"/>
    <mergeCell ref="K44:K45"/>
    <mergeCell ref="B49:B50"/>
    <mergeCell ref="A55:K55"/>
    <mergeCell ref="D49:D50"/>
    <mergeCell ref="E49:E50"/>
    <mergeCell ref="F49:F50"/>
    <mergeCell ref="G49:G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B11:J12"/>
    <mergeCell ref="B14:J14"/>
    <mergeCell ref="A16:K16"/>
    <mergeCell ref="A17:A19"/>
    <mergeCell ref="B17:B19"/>
    <mergeCell ref="D17:K17"/>
    <mergeCell ref="D18:F18"/>
    <mergeCell ref="G18:G19"/>
    <mergeCell ref="H18:H19"/>
    <mergeCell ref="I18:I19"/>
    <mergeCell ref="H99:H100"/>
    <mergeCell ref="I99:I100"/>
    <mergeCell ref="A1:K1"/>
    <mergeCell ref="A2:K2"/>
    <mergeCell ref="A3:K3"/>
    <mergeCell ref="A5:K5"/>
    <mergeCell ref="A6:K6"/>
    <mergeCell ref="A7:K7"/>
    <mergeCell ref="A8:K8"/>
    <mergeCell ref="A9:K9"/>
    <mergeCell ref="C99:C100"/>
    <mergeCell ref="C121:C122"/>
    <mergeCell ref="H49:H50"/>
    <mergeCell ref="I49:I50"/>
    <mergeCell ref="J49:J50"/>
    <mergeCell ref="K49:K50"/>
    <mergeCell ref="D99:D100"/>
    <mergeCell ref="E99:E100"/>
    <mergeCell ref="F99:F100"/>
    <mergeCell ref="G99:G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2016-11-30T09:56:07Z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