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ээ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'ээ'!$A$1:$H$101</definedName>
  </definedNames>
  <calcPr fullCalcOnLoad="1"/>
</workbook>
</file>

<file path=xl/sharedStrings.xml><?xml version="1.0" encoding="utf-8"?>
<sst xmlns="http://schemas.openxmlformats.org/spreadsheetml/2006/main" count="152" uniqueCount="76">
  <si>
    <t>Всего</t>
  </si>
  <si>
    <t>Источник финансирования</t>
  </si>
  <si>
    <t>ВСЕГО по Чувашской Республике</t>
  </si>
  <si>
    <t>Наименование организации</t>
  </si>
  <si>
    <t>ремонт основных фондов</t>
  </si>
  <si>
    <t>МУП ЖКХ Красноармейского района                                          (без дополнительного предъявления НДС)</t>
  </si>
  <si>
    <t>тыс. руб.</t>
  </si>
  <si>
    <t>Аликовский район (1 организация)</t>
  </si>
  <si>
    <t>Вурнарский район (1 организация)</t>
  </si>
  <si>
    <t>Козловский район (1 организация)</t>
  </si>
  <si>
    <t>Комсомольский район (1 организация)</t>
  </si>
  <si>
    <t> Красноармейский район (1 организация)</t>
  </si>
  <si>
    <t>Моргаушский район (1 организация)</t>
  </si>
  <si>
    <t>Порецкий район (1 организация)</t>
  </si>
  <si>
    <t>Урмарский район (1 организация)</t>
  </si>
  <si>
    <t> Шумерлинский район (1 организация)</t>
  </si>
  <si>
    <t> Ядринский район (1 организация)</t>
  </si>
  <si>
    <t>  Янтиковский район (1 организация)</t>
  </si>
  <si>
    <t> город Алатырь (1 организация)</t>
  </si>
  <si>
    <t> город Канаш (1 организация)</t>
  </si>
  <si>
    <t> город Шумерля (1 организация)</t>
  </si>
  <si>
    <t>проверка</t>
  </si>
  <si>
    <t>Чебоксарский район (4 организации)</t>
  </si>
  <si>
    <t> город Новочебоксарск (3 организации)</t>
  </si>
  <si>
    <t>факт</t>
  </si>
  <si>
    <t>по данным организации</t>
  </si>
  <si>
    <t>по данным Госслужбы</t>
  </si>
  <si>
    <t>отклонение, тыс. руб.</t>
  </si>
  <si>
    <t>% освоения</t>
  </si>
  <si>
    <t>ОАО "Контур"                                                                                                     (без НДС)</t>
  </si>
  <si>
    <t>ООО "МЦОРТ"                                                                                                (без НДС)</t>
  </si>
  <si>
    <t>ООО "Региональная распределительная сетевая компания" (без НДС)</t>
  </si>
  <si>
    <t>Ядринское МПП ЖКХ                                                            (без НДС)</t>
  </si>
  <si>
    <t> город Чебоксары (16 организаций)</t>
  </si>
  <si>
    <t>Приложение № 4</t>
  </si>
  <si>
    <t>утверждено в тарифах на 2015 год</t>
  </si>
  <si>
    <t>Ибресинский район (1 организация)</t>
  </si>
  <si>
    <t>ООО "НЭСК" (без НДС)</t>
  </si>
  <si>
    <t>ОАО "Чувашхлебопродукт" по факту выполнено по РР в 2014 год- 224,92321 !!!</t>
  </si>
  <si>
    <t>ООО "Тепловодоканал"                                                                  (без дополнительного предъявления НДС)</t>
  </si>
  <si>
    <t>ООО "Энергостроймонтаж"                                                                     (без НДС)</t>
  </si>
  <si>
    <t>ООО "Энергия"                                                                        (без дополнительного предъявления НДС)</t>
  </si>
  <si>
    <t>ООО "ЭЛЕКТРОСНАБ"                                                                       (без дополнительного предъявления НДС)</t>
  </si>
  <si>
    <t>ООО "Энергосервис"                                                                   (без НДС)</t>
  </si>
  <si>
    <t>МУП ЖКХ "Моргаушское"                                                                         (без дополнительного предъявления НДС)</t>
  </si>
  <si>
    <t>МУП "Шумерлинские городские электрические сети"                                                                                                        (без НДС)</t>
  </si>
  <si>
    <t>ООО "СУОР"                                                                                                (без НДС)</t>
  </si>
  <si>
    <t>ООО "Энергосеть"                                                                                      (без дополнительного предъявления НДС)</t>
  </si>
  <si>
    <t>ООО "Энерго-Транзит" (без НДС)</t>
  </si>
  <si>
    <t>ОАО "Чувашская энергосбытовая компания"                                                                   (без НДС)</t>
  </si>
  <si>
    <t>ООО "ПромЛогистика"                                                                                          (без НДС)</t>
  </si>
  <si>
    <t>ООО "Янтарь"                                                                             (без дополнительного предъявления НДС)</t>
  </si>
  <si>
    <t>ООО "Управляющая компания "Первая площадка"                                                                              (без НДС)</t>
  </si>
  <si>
    <t>ООО "Волгостальконструкция"                                                                   (без НДС)</t>
  </si>
  <si>
    <t>ООО "Коммунальные технологии"                                                                   (без НДС)</t>
  </si>
  <si>
    <t>ОАО "МРСК Волги" на территории ЧР                                                                                              (без НДС)</t>
  </si>
  <si>
    <t>МУП "Коммунальные сети г. Новочебоксарска"</t>
  </si>
  <si>
    <t>ОАО "Химпром"                                                                           (без НДС)</t>
  </si>
  <si>
    <t>ОАО "ГЭСстрой"                                                                        (без НДС)</t>
  </si>
  <si>
    <t>ОАО "Канашские городские электрические сети"                                                                                        (без НДС)</t>
  </si>
  <si>
    <t>МУП "Алатырские городские электрические сети"                                                                                  (без НДС)</t>
  </si>
  <si>
    <t>ООО "Энергосеть"                                                                              (без дополнительного предъявления НДС)</t>
  </si>
  <si>
    <t>ООО "Электросеть"                                                                            (без дополнительного предъявления НДС)</t>
  </si>
  <si>
    <t>ООО "Газпром энерго"                                                                                     (без НДС)</t>
  </si>
  <si>
    <t>ООО "ЧЭМЗ – ЭнергоСервис"                                                          (без дополнительного предъявления НДС)</t>
  </si>
  <si>
    <t>ООО "Теплоэнергосеть"                                                                             (без дополнительного предъявления НДС)</t>
  </si>
  <si>
    <t>ООО "Урмарские электрические сети"                                          (без дополнительного предъявления НДС)</t>
  </si>
  <si>
    <t>ООО "Порецкагропромэнерго"                                                  (без дополнительного предъявления НДС)</t>
  </si>
  <si>
    <t>ЗАО "СКК "Солнечный берег"                                                                                                          (без НДС)</t>
  </si>
  <si>
    <t>ООО "Купол"                                                                                       (без дополнительного предъявления НДС)</t>
  </si>
  <si>
    <t>АО "ЧПО им. В.И.Чапаева"                                                                        (без НДС)</t>
  </si>
  <si>
    <t>выполнено в апреле 2015 г(20.04.2015)</t>
  </si>
  <si>
    <t>убрали кондиционеры на 72,04063</t>
  </si>
  <si>
    <t>Нет документов на тех обслуживание - 57,9т.р.!!!</t>
  </si>
  <si>
    <t>убрал ЗП!!!</t>
  </si>
  <si>
    <t xml:space="preserve">Мониторинг планов ремонтных работ организаций в сфере электроэнергетики за 1 полугодие 2015 года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</si>
</sst>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General_)"/>
    <numFmt numFmtId="194" formatCode="#,##0.0"/>
    <numFmt numFmtId="195" formatCode="0.000000"/>
    <numFmt numFmtId="196" formatCode="0.00000"/>
    <numFmt numFmtId="197" formatCode="0.0000"/>
  </numFmts>
  <fonts count="55">
    <font>
      <sz val="10"/>
      <name val="Arial"/>
      <family val="0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Helv"/>
      <family val="0"/>
    </font>
    <font>
      <b/>
      <sz val="14"/>
      <name val="Franklin Gothic Medium"/>
      <family val="2"/>
    </font>
    <font>
      <sz val="9"/>
      <name val="Tahoma"/>
      <family val="2"/>
    </font>
    <font>
      <sz val="12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NTHarmonica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1" fontId="8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0" fillId="0" borderId="0" applyNumberFormat="0">
      <alignment horizontal="left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193" fontId="11" fillId="0" borderId="1">
      <alignment/>
      <protection locked="0"/>
    </xf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0" borderId="0" applyBorder="0">
      <alignment horizontal="center" vertical="center" wrapText="1"/>
      <protection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7" applyBorder="0">
      <alignment horizontal="center" vertical="center" wrapText="1"/>
      <protection/>
    </xf>
    <xf numFmtId="193" fontId="12" fillId="28" borderId="1">
      <alignment/>
      <protection/>
    </xf>
    <xf numFmtId="4" fontId="6" fillId="29" borderId="8" applyBorder="0">
      <alignment horizontal="right"/>
      <protection/>
    </xf>
    <xf numFmtId="0" fontId="46" fillId="0" borderId="9" applyNumberFormat="0" applyFill="0" applyAlignment="0" applyProtection="0"/>
    <xf numFmtId="0" fontId="47" fillId="30" borderId="10" applyNumberFormat="0" applyAlignment="0" applyProtection="0"/>
    <xf numFmtId="0" fontId="13" fillId="0" borderId="0">
      <alignment horizontal="center" vertical="top" wrapText="1"/>
      <protection/>
    </xf>
    <xf numFmtId="0" fontId="14" fillId="0" borderId="0">
      <alignment horizontal="centerContinuous" vertical="center" wrapText="1"/>
      <protection/>
    </xf>
    <xf numFmtId="0" fontId="7" fillId="31" borderId="0" applyFill="0">
      <alignment wrapText="1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4" fillId="0" borderId="0">
      <alignment/>
      <protection/>
    </xf>
    <xf numFmtId="0" fontId="53" fillId="0" borderId="0" applyNumberFormat="0" applyFill="0" applyBorder="0" applyAlignment="0" applyProtection="0"/>
    <xf numFmtId="49" fontId="7" fillId="0" borderId="0">
      <alignment horizontal="center"/>
      <protection/>
    </xf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" fontId="6" fillId="31" borderId="0" applyBorder="0">
      <alignment horizontal="right"/>
      <protection/>
    </xf>
    <xf numFmtId="4" fontId="6" fillId="35" borderId="13" applyBorder="0">
      <alignment horizontal="right"/>
      <protection/>
    </xf>
    <xf numFmtId="4" fontId="6" fillId="31" borderId="8" applyFont="0" applyBorder="0">
      <alignment horizontal="right"/>
      <protection/>
    </xf>
    <xf numFmtId="4" fontId="6" fillId="31" borderId="8" applyFont="0" applyBorder="0">
      <alignment horizontal="right"/>
      <protection/>
    </xf>
    <xf numFmtId="0" fontId="54" fillId="36" borderId="0" applyNumberFormat="0" applyBorder="0" applyAlignment="0" applyProtection="0"/>
  </cellStyleXfs>
  <cellXfs count="53">
    <xf numFmtId="0" fontId="0" fillId="0" borderId="0" xfId="0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29" borderId="8" xfId="0" applyFont="1" applyFill="1" applyBorder="1" applyAlignment="1">
      <alignment horizontal="center" vertical="center" wrapText="1"/>
    </xf>
    <xf numFmtId="0" fontId="18" fillId="29" borderId="0" xfId="0" applyFont="1" applyFill="1" applyBorder="1" applyAlignment="1">
      <alignment horizontal="center" vertical="center" wrapText="1"/>
    </xf>
    <xf numFmtId="4" fontId="16" fillId="0" borderId="8" xfId="0" applyNumberFormat="1" applyFont="1" applyFill="1" applyBorder="1" applyAlignment="1">
      <alignment horizontal="center" vertical="center" wrapText="1"/>
    </xf>
    <xf numFmtId="4" fontId="18" fillId="37" borderId="8" xfId="0" applyNumberFormat="1" applyFont="1" applyFill="1" applyBorder="1" applyAlignment="1">
      <alignment horizontal="center" vertical="center" wrapText="1"/>
    </xf>
    <xf numFmtId="4" fontId="16" fillId="29" borderId="8" xfId="0" applyNumberFormat="1" applyFont="1" applyFill="1" applyBorder="1" applyAlignment="1">
      <alignment horizontal="center" vertical="center" wrapText="1"/>
    </xf>
    <xf numFmtId="0" fontId="16" fillId="29" borderId="0" xfId="0" applyFont="1" applyFill="1" applyBorder="1" applyAlignment="1">
      <alignment horizontal="center" vertical="center" wrapText="1"/>
    </xf>
    <xf numFmtId="4" fontId="19" fillId="0" borderId="8" xfId="168" applyNumberFormat="1" applyFont="1" applyFill="1" applyBorder="1" applyAlignment="1">
      <alignment horizontal="center" vertical="center"/>
      <protection/>
    </xf>
    <xf numFmtId="4" fontId="16" fillId="38" borderId="8" xfId="0" applyNumberFormat="1" applyFont="1" applyFill="1" applyBorder="1" applyAlignment="1">
      <alignment horizontal="center" vertical="center" wrapText="1"/>
    </xf>
    <xf numFmtId="4" fontId="18" fillId="38" borderId="8" xfId="0" applyNumberFormat="1" applyFont="1" applyFill="1" applyBorder="1" applyAlignment="1">
      <alignment horizontal="center" vertical="center" wrapText="1"/>
    </xf>
    <xf numFmtId="0" fontId="16" fillId="39" borderId="8" xfId="0" applyFont="1" applyFill="1" applyBorder="1" applyAlignment="1">
      <alignment horizontal="center" vertical="center" wrapText="1"/>
    </xf>
    <xf numFmtId="4" fontId="16" fillId="39" borderId="8" xfId="0" applyNumberFormat="1" applyFont="1" applyFill="1" applyBorder="1" applyAlignment="1">
      <alignment horizontal="center" vertical="center" wrapText="1"/>
    </xf>
    <xf numFmtId="4" fontId="18" fillId="39" borderId="8" xfId="0" applyNumberFormat="1" applyFont="1" applyFill="1" applyBorder="1" applyAlignment="1">
      <alignment horizontal="center" vertical="center" wrapText="1"/>
    </xf>
    <xf numFmtId="0" fontId="18" fillId="40" borderId="8" xfId="0" applyFont="1" applyFill="1" applyBorder="1" applyAlignment="1">
      <alignment horizontal="center" vertical="center" wrapText="1"/>
    </xf>
    <xf numFmtId="4" fontId="18" fillId="40" borderId="8" xfId="0" applyNumberFormat="1" applyFont="1" applyFill="1" applyBorder="1" applyAlignment="1">
      <alignment horizontal="center" vertical="center" wrapText="1"/>
    </xf>
    <xf numFmtId="0" fontId="20" fillId="41" borderId="14" xfId="0" applyFont="1" applyFill="1" applyBorder="1" applyAlignment="1">
      <alignment horizontal="center" vertical="center" wrapText="1"/>
    </xf>
    <xf numFmtId="4" fontId="20" fillId="41" borderId="14" xfId="0" applyNumberFormat="1" applyFont="1" applyFill="1" applyBorder="1" applyAlignment="1">
      <alignment horizontal="center" vertical="center" wrapText="1"/>
    </xf>
    <xf numFmtId="0" fontId="20" fillId="29" borderId="0" xfId="0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4" fontId="16" fillId="29" borderId="0" xfId="0" applyNumberFormat="1" applyFont="1" applyFill="1" applyBorder="1" applyAlignment="1">
      <alignment horizontal="center" vertical="center" wrapText="1"/>
    </xf>
    <xf numFmtId="4" fontId="18" fillId="38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4" fontId="18" fillId="39" borderId="0" xfId="0" applyNumberFormat="1" applyFont="1" applyFill="1" applyBorder="1" applyAlignment="1">
      <alignment horizontal="center" vertical="center" wrapText="1"/>
    </xf>
    <xf numFmtId="0" fontId="16" fillId="39" borderId="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8" fillId="37" borderId="15" xfId="0" applyFont="1" applyFill="1" applyBorder="1" applyAlignment="1">
      <alignment horizontal="center" vertical="center" wrapText="1"/>
    </xf>
    <xf numFmtId="0" fontId="18" fillId="37" borderId="16" xfId="0" applyFont="1" applyFill="1" applyBorder="1" applyAlignment="1">
      <alignment horizontal="center" vertical="center" wrapText="1"/>
    </xf>
    <xf numFmtId="0" fontId="18" fillId="37" borderId="14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39" borderId="8" xfId="0" applyFont="1" applyFill="1" applyBorder="1" applyAlignment="1">
      <alignment horizontal="center" vertical="center" wrapText="1"/>
    </xf>
    <xf numFmtId="0" fontId="19" fillId="39" borderId="8" xfId="136" applyFont="1" applyFill="1" applyBorder="1" applyAlignment="1" applyProtection="1">
      <alignment horizontal="center" vertical="center" wrapText="1"/>
      <protection/>
    </xf>
    <xf numFmtId="0" fontId="18" fillId="42" borderId="15" xfId="0" applyFont="1" applyFill="1" applyBorder="1" applyAlignment="1">
      <alignment horizontal="center" vertical="center" wrapText="1"/>
    </xf>
    <xf numFmtId="0" fontId="18" fillId="42" borderId="16" xfId="0" applyFont="1" applyFill="1" applyBorder="1" applyAlignment="1">
      <alignment horizontal="center" vertical="center" wrapText="1"/>
    </xf>
    <xf numFmtId="0" fontId="18" fillId="42" borderId="1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9" fillId="39" borderId="0" xfId="136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>
      <alignment horizontal="right" vertical="center" wrapText="1"/>
    </xf>
    <xf numFmtId="0" fontId="16" fillId="39" borderId="17" xfId="0" applyFont="1" applyFill="1" applyBorder="1" applyAlignment="1">
      <alignment horizontal="center" vertical="center" wrapText="1"/>
    </xf>
    <xf numFmtId="0" fontId="16" fillId="39" borderId="18" xfId="0" applyFont="1" applyFill="1" applyBorder="1" applyAlignment="1">
      <alignment horizontal="center" vertical="center" wrapText="1"/>
    </xf>
    <xf numFmtId="0" fontId="16" fillId="39" borderId="19" xfId="0" applyFont="1" applyFill="1" applyBorder="1" applyAlignment="1">
      <alignment horizontal="center" vertical="center" wrapText="1"/>
    </xf>
    <xf numFmtId="0" fontId="16" fillId="39" borderId="20" xfId="0" applyFont="1" applyFill="1" applyBorder="1" applyAlignment="1">
      <alignment horizontal="center" vertical="center" wrapText="1"/>
    </xf>
    <xf numFmtId="0" fontId="16" fillId="39" borderId="21" xfId="0" applyFont="1" applyFill="1" applyBorder="1" applyAlignment="1">
      <alignment horizontal="center" vertical="center" wrapText="1"/>
    </xf>
    <xf numFmtId="0" fontId="16" fillId="39" borderId="22" xfId="0" applyFont="1" applyFill="1" applyBorder="1" applyAlignment="1">
      <alignment horizontal="center" vertical="center" wrapText="1"/>
    </xf>
    <xf numFmtId="0" fontId="16" fillId="39" borderId="23" xfId="0" applyFont="1" applyFill="1" applyBorder="1" applyAlignment="1">
      <alignment horizontal="center" vertical="center" wrapText="1"/>
    </xf>
    <xf numFmtId="0" fontId="16" fillId="39" borderId="2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right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</cellXfs>
  <cellStyles count="156">
    <cellStyle name="Normal" xfId="0"/>
    <cellStyle name="_инвестиции 202 596 по уровням" xfId="15"/>
    <cellStyle name="_план ввода 2007г. по кварталам" xfId="16"/>
    <cellStyle name="_Расчет кассовых разрывов 2007_посл_кр180" xfId="17"/>
    <cellStyle name="_Расчет ТЭЦ-2" xfId="18"/>
    <cellStyle name="_Чувашэнерго_Предельные_тарифы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ma [0]_laroux" xfId="38"/>
    <cellStyle name="Comma_laroux" xfId="39"/>
    <cellStyle name="Currency [0]" xfId="40"/>
    <cellStyle name="Currency_laroux" xfId="41"/>
    <cellStyle name="Normal_ASUS" xfId="42"/>
    <cellStyle name="Normal1" xfId="43"/>
    <cellStyle name="Price_Body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ззащитный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" xfId="58"/>
    <cellStyle name="Заголовок 1" xfId="59"/>
    <cellStyle name="Заголовок 2" xfId="60"/>
    <cellStyle name="Заголовок 3" xfId="61"/>
    <cellStyle name="Заголовок 4" xfId="62"/>
    <cellStyle name="ЗаголовокСтолбца" xfId="63"/>
    <cellStyle name="Защитный" xfId="64"/>
    <cellStyle name="Значение" xfId="65"/>
    <cellStyle name="Итог" xfId="66"/>
    <cellStyle name="Контрольная ячейка" xfId="67"/>
    <cellStyle name="Мой заголовок" xfId="68"/>
    <cellStyle name="Мой заголовок листа" xfId="69"/>
    <cellStyle name="Мои наименования показателей" xfId="70"/>
    <cellStyle name="Название" xfId="71"/>
    <cellStyle name="Нейтральный" xfId="72"/>
    <cellStyle name="Обычный 10" xfId="73"/>
    <cellStyle name="Обычный 11" xfId="74"/>
    <cellStyle name="Обычный 12" xfId="75"/>
    <cellStyle name="Обычный 13" xfId="76"/>
    <cellStyle name="Обычный 14" xfId="77"/>
    <cellStyle name="Обычный 15" xfId="78"/>
    <cellStyle name="Обычный 16" xfId="79"/>
    <cellStyle name="Обычный 17" xfId="80"/>
    <cellStyle name="Обычный 18" xfId="81"/>
    <cellStyle name="Обычный 19" xfId="82"/>
    <cellStyle name="Обычный 2" xfId="83"/>
    <cellStyle name="Обычный 2 10" xfId="84"/>
    <cellStyle name="Обычный 2 11" xfId="85"/>
    <cellStyle name="Обычный 2 12" xfId="86"/>
    <cellStyle name="Обычный 2 13" xfId="87"/>
    <cellStyle name="Обычный 2 14" xfId="88"/>
    <cellStyle name="Обычный 2 15" xfId="89"/>
    <cellStyle name="Обычный 2 16" xfId="90"/>
    <cellStyle name="Обычный 2 17" xfId="91"/>
    <cellStyle name="Обычный 2 18" xfId="92"/>
    <cellStyle name="Обычный 2 19" xfId="93"/>
    <cellStyle name="Обычный 2 2" xfId="94"/>
    <cellStyle name="Обычный 2 20" xfId="95"/>
    <cellStyle name="Обычный 2 21" xfId="96"/>
    <cellStyle name="Обычный 2 22" xfId="97"/>
    <cellStyle name="Обычный 2 23" xfId="98"/>
    <cellStyle name="Обычный 2 24" xfId="99"/>
    <cellStyle name="Обычный 2 25" xfId="100"/>
    <cellStyle name="Обычный 2 26" xfId="101"/>
    <cellStyle name="Обычный 2 27" xfId="102"/>
    <cellStyle name="Обычный 2 28" xfId="103"/>
    <cellStyle name="Обычный 2 29" xfId="104"/>
    <cellStyle name="Обычный 2 3" xfId="105"/>
    <cellStyle name="Обычный 2 30" xfId="106"/>
    <cellStyle name="Обычный 2 31" xfId="107"/>
    <cellStyle name="Обычный 2 32" xfId="108"/>
    <cellStyle name="Обычный 2 4" xfId="109"/>
    <cellStyle name="Обычный 2 5" xfId="110"/>
    <cellStyle name="Обычный 2 6" xfId="111"/>
    <cellStyle name="Обычный 2 7" xfId="112"/>
    <cellStyle name="Обычный 2 8" xfId="113"/>
    <cellStyle name="Обычный 2 9" xfId="114"/>
    <cellStyle name="Обычный 20" xfId="115"/>
    <cellStyle name="Обычный 21" xfId="116"/>
    <cellStyle name="Обычный 22" xfId="117"/>
    <cellStyle name="Обычный 23" xfId="118"/>
    <cellStyle name="Обычный 24" xfId="119"/>
    <cellStyle name="Обычный 25" xfId="120"/>
    <cellStyle name="Обычный 26" xfId="121"/>
    <cellStyle name="Обычный 27" xfId="122"/>
    <cellStyle name="Обычный 28" xfId="123"/>
    <cellStyle name="Обычный 29" xfId="124"/>
    <cellStyle name="Обычный 3" xfId="125"/>
    <cellStyle name="Обычный 30" xfId="126"/>
    <cellStyle name="Обычный 31" xfId="127"/>
    <cellStyle name="Обычный 32" xfId="128"/>
    <cellStyle name="Обычный 33" xfId="129"/>
    <cellStyle name="Обычный 4" xfId="130"/>
    <cellStyle name="Обычный 5" xfId="131"/>
    <cellStyle name="Обычный 6" xfId="132"/>
    <cellStyle name="Обычный 7" xfId="133"/>
    <cellStyle name="Обычный 8" xfId="134"/>
    <cellStyle name="Обычный 9" xfId="135"/>
    <cellStyle name="Обычный_Средний тариф по ЧР на 2010 г" xfId="136"/>
    <cellStyle name="Followed Hyperlink" xfId="137"/>
    <cellStyle name="Плохой" xfId="138"/>
    <cellStyle name="Пояснение" xfId="139"/>
    <cellStyle name="Примечание" xfId="140"/>
    <cellStyle name="Percent" xfId="141"/>
    <cellStyle name="Процентный 2" xfId="142"/>
    <cellStyle name="Процентный 2 10" xfId="143"/>
    <cellStyle name="Процентный 2 11" xfId="144"/>
    <cellStyle name="Процентный 2 12" xfId="145"/>
    <cellStyle name="Процентный 2 13" xfId="146"/>
    <cellStyle name="Процентный 2 14" xfId="147"/>
    <cellStyle name="Процентный 2 2" xfId="148"/>
    <cellStyle name="Процентный 2 3" xfId="149"/>
    <cellStyle name="Процентный 2 4" xfId="150"/>
    <cellStyle name="Процентный 2 5" xfId="151"/>
    <cellStyle name="Процентный 2 6" xfId="152"/>
    <cellStyle name="Процентный 2 7" xfId="153"/>
    <cellStyle name="Процентный 2 8" xfId="154"/>
    <cellStyle name="Процентный 2 9" xfId="155"/>
    <cellStyle name="Процентный 3" xfId="156"/>
    <cellStyle name="Связанная ячейка" xfId="157"/>
    <cellStyle name="Стиль 1" xfId="158"/>
    <cellStyle name="Текст предупреждения" xfId="159"/>
    <cellStyle name="Текстовый" xfId="160"/>
    <cellStyle name="Тысячи [0]_3Com" xfId="161"/>
    <cellStyle name="Тысячи_3Com" xfId="162"/>
    <cellStyle name="Comma" xfId="163"/>
    <cellStyle name="Comma [0]" xfId="164"/>
    <cellStyle name="Формула" xfId="165"/>
    <cellStyle name="ФормулаВБ" xfId="166"/>
    <cellStyle name="ФормулаНаКонтроль" xfId="167"/>
    <cellStyle name="ФормулаНаКонтроль_GRES.2007.5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tabSelected="1" view="pageBreakPreview" zoomScaleNormal="75" zoomScaleSheetLayoutView="100" zoomScalePageLayoutView="0" workbookViewId="0" topLeftCell="A1">
      <selection activeCell="A3" sqref="A3:H3"/>
    </sheetView>
  </sheetViews>
  <sheetFormatPr defaultColWidth="9.140625" defaultRowHeight="12.75"/>
  <cols>
    <col min="1" max="1" width="4.8515625" style="1" customWidth="1"/>
    <col min="2" max="2" width="46.7109375" style="25" customWidth="1"/>
    <col min="3" max="3" width="22.140625" style="1" bestFit="1" customWidth="1"/>
    <col min="4" max="4" width="14.00390625" style="1" customWidth="1"/>
    <col min="5" max="6" width="11.28125" style="1" bestFit="1" customWidth="1"/>
    <col min="7" max="7" width="14.28125" style="1" bestFit="1" customWidth="1"/>
    <col min="8" max="8" width="10.28125" style="1" bestFit="1" customWidth="1"/>
    <col min="9" max="9" width="10.57421875" style="1" customWidth="1"/>
    <col min="10" max="10" width="9.140625" style="1" customWidth="1"/>
    <col min="11" max="11" width="9.8515625" style="1" bestFit="1" customWidth="1"/>
    <col min="12" max="16384" width="9.140625" style="1" customWidth="1"/>
  </cols>
  <sheetData>
    <row r="1" spans="1:8" ht="12.75">
      <c r="A1" s="40" t="s">
        <v>34</v>
      </c>
      <c r="B1" s="40"/>
      <c r="C1" s="40"/>
      <c r="D1" s="40"/>
      <c r="E1" s="40"/>
      <c r="F1" s="40"/>
      <c r="G1" s="40"/>
      <c r="H1" s="40"/>
    </row>
    <row r="2" spans="1:8" ht="29.25" customHeight="1">
      <c r="A2" s="49" t="s">
        <v>75</v>
      </c>
      <c r="B2" s="49"/>
      <c r="C2" s="49"/>
      <c r="D2" s="49"/>
      <c r="E2" s="49"/>
      <c r="F2" s="49"/>
      <c r="G2" s="49"/>
      <c r="H2" s="49"/>
    </row>
    <row r="3" spans="1:8" ht="12.75">
      <c r="A3" s="50" t="s">
        <v>6</v>
      </c>
      <c r="B3" s="50"/>
      <c r="C3" s="50"/>
      <c r="D3" s="50"/>
      <c r="E3" s="50"/>
      <c r="F3" s="50"/>
      <c r="G3" s="50"/>
      <c r="H3" s="50"/>
    </row>
    <row r="4" spans="1:8" ht="12.75" customHeight="1">
      <c r="A4" s="32"/>
      <c r="B4" s="33" t="s">
        <v>3</v>
      </c>
      <c r="C4" s="32" t="s">
        <v>1</v>
      </c>
      <c r="D4" s="51" t="s">
        <v>35</v>
      </c>
      <c r="E4" s="32" t="s">
        <v>24</v>
      </c>
      <c r="F4" s="32"/>
      <c r="G4" s="32"/>
      <c r="H4" s="32"/>
    </row>
    <row r="5" spans="1:9" ht="26.25">
      <c r="A5" s="32"/>
      <c r="B5" s="33"/>
      <c r="C5" s="32"/>
      <c r="D5" s="52"/>
      <c r="E5" s="2" t="s">
        <v>25</v>
      </c>
      <c r="F5" s="2" t="s">
        <v>26</v>
      </c>
      <c r="G5" s="2" t="s">
        <v>27</v>
      </c>
      <c r="H5" s="2" t="s">
        <v>28</v>
      </c>
      <c r="I5" s="17" t="s">
        <v>21</v>
      </c>
    </row>
    <row r="6" spans="1:9" s="4" customFormat="1" ht="13.5">
      <c r="A6" s="43" t="s">
        <v>2</v>
      </c>
      <c r="B6" s="44"/>
      <c r="C6" s="15" t="s">
        <v>0</v>
      </c>
      <c r="D6" s="16">
        <f>D8+D11+D14+D17+D20+D23+D26+D29+D32+D35+D44+D47+D50+D53+D56+D59+D66+D99</f>
        <v>315466.03199999995</v>
      </c>
      <c r="E6" s="16">
        <f>E8+E11+E14+E17+E20+E23+E26+E29+E32+E35+E44+E47+E50+E53+E56+E59+E66+E99</f>
        <v>94992.65575</v>
      </c>
      <c r="F6" s="16">
        <f>F8+F11+F14+F17+F20+F23+F26+F29+F32+F35+F44+F47+F50+F53+F56+F59+F66+F99</f>
        <v>94721.52906999999</v>
      </c>
      <c r="G6" s="16">
        <f>G8+G11+G14+G17+G20+G23+G26+G29+G32+G35+G44+G47+G50+G53+G56+G59+G66+G99</f>
        <v>-220744.50292999996</v>
      </c>
      <c r="H6" s="16">
        <f aca="true" t="shared" si="0" ref="H6:H35">F6*100/D6</f>
        <v>30.02590436424547</v>
      </c>
      <c r="I6" s="18">
        <f>D9+D12+D15+D18+D21+D24+D27+D30+D33+D36+D38+D40+D42+D45+D48+D51+D54+D57+D60+D62+D64+D67+D69+D71+D73+D75+D77+D79+D81+D83+D85+D87+D89+D91+D93+D95+D97+D100</f>
        <v>315466.03199999995</v>
      </c>
    </row>
    <row r="7" spans="1:8" ht="12.75">
      <c r="A7" s="45"/>
      <c r="B7" s="46"/>
      <c r="C7" s="12" t="s">
        <v>4</v>
      </c>
      <c r="D7" s="13">
        <f>D10+D13+D16+D19+D22+D25+D28+D31+D34+D37+D39+D41+D43+D46+D49+D52+D55+D58+D61+D63+D65+D68+D70+D72+D74+D76+D78+D80+D82+D84+D86+D88+D90+D92+D94+D96+D98+D101</f>
        <v>315466.03199999995</v>
      </c>
      <c r="E7" s="13">
        <f>E10+E13+E16+E19+E22+E25+E28+E31+E34+E37+E39+E41+E43+E46+E49+E52+E55+E58+E61+E63+E65+E68+E70+E72+E74+E76+E78+E80+E82+E84+E86+E88+E90+E92+E94+E96+E98+E101</f>
        <v>94992.65575</v>
      </c>
      <c r="F7" s="13">
        <f>F10+F13+F16+F19+F22+F25+F28+F31+F34+F37+F39+F41+F43+F46+F49+F52+F55+F58+F61+F63+F65+F68+F70+F72+F74+F76+F78+F80+F82+F84+F86+F88+F90+F92+F94+F96+F98+F101</f>
        <v>94721.52906999999</v>
      </c>
      <c r="G7" s="13">
        <f>G10+G13+G16+G19+G22+G25+G28+G31+G34+G37+G39+G41+G43+G46+G49+G52+G55+G58+G61+G63+G65+G68+G70+G72+G74+G76+G78+G80+G82+G84+G86+G88+G90+G92+G94+G96+G98+G101</f>
        <v>-220744.50292999996</v>
      </c>
      <c r="H7" s="14">
        <f t="shared" si="0"/>
        <v>30.02590436424547</v>
      </c>
    </row>
    <row r="8" spans="1:8" ht="12.75">
      <c r="A8" s="29" t="s">
        <v>7</v>
      </c>
      <c r="B8" s="30"/>
      <c r="C8" s="31"/>
      <c r="D8" s="6">
        <f aca="true" t="shared" si="1" ref="D8:G9">D9</f>
        <v>600</v>
      </c>
      <c r="E8" s="6">
        <f t="shared" si="1"/>
        <v>355.2</v>
      </c>
      <c r="F8" s="6">
        <f t="shared" si="1"/>
        <v>355.163</v>
      </c>
      <c r="G8" s="6">
        <f t="shared" si="1"/>
        <v>-244.837</v>
      </c>
      <c r="H8" s="6">
        <f t="shared" si="0"/>
        <v>59.19383333333334</v>
      </c>
    </row>
    <row r="9" spans="1:8" s="8" customFormat="1" ht="12.75">
      <c r="A9" s="32">
        <v>1</v>
      </c>
      <c r="B9" s="33" t="s">
        <v>39</v>
      </c>
      <c r="C9" s="3" t="s">
        <v>0</v>
      </c>
      <c r="D9" s="7">
        <f t="shared" si="1"/>
        <v>600</v>
      </c>
      <c r="E9" s="7">
        <f t="shared" si="1"/>
        <v>355.2</v>
      </c>
      <c r="F9" s="7">
        <f t="shared" si="1"/>
        <v>355.163</v>
      </c>
      <c r="G9" s="7">
        <f t="shared" si="1"/>
        <v>-244.837</v>
      </c>
      <c r="H9" s="11">
        <f t="shared" si="0"/>
        <v>59.19383333333334</v>
      </c>
    </row>
    <row r="10" spans="1:8" ht="12.75">
      <c r="A10" s="32"/>
      <c r="B10" s="33"/>
      <c r="C10" s="2" t="s">
        <v>4</v>
      </c>
      <c r="D10" s="5">
        <v>600</v>
      </c>
      <c r="E10" s="5">
        <v>355.2</v>
      </c>
      <c r="F10" s="5">
        <v>355.163</v>
      </c>
      <c r="G10" s="14">
        <f>F10-D10</f>
        <v>-244.837</v>
      </c>
      <c r="H10" s="14">
        <f t="shared" si="0"/>
        <v>59.19383333333334</v>
      </c>
    </row>
    <row r="11" spans="1:8" ht="12.75">
      <c r="A11" s="29" t="s">
        <v>8</v>
      </c>
      <c r="B11" s="30"/>
      <c r="C11" s="31"/>
      <c r="D11" s="6">
        <f aca="true" t="shared" si="2" ref="D11:G12">D12</f>
        <v>4548.86</v>
      </c>
      <c r="E11" s="6">
        <f t="shared" si="2"/>
        <v>1254.309</v>
      </c>
      <c r="F11" s="6">
        <f t="shared" si="2"/>
        <v>1254.309</v>
      </c>
      <c r="G11" s="6">
        <f t="shared" si="2"/>
        <v>-3294.5509999999995</v>
      </c>
      <c r="H11" s="6">
        <f t="shared" si="0"/>
        <v>27.574139454720523</v>
      </c>
    </row>
    <row r="12" spans="1:8" s="8" customFormat="1" ht="12.75">
      <c r="A12" s="32">
        <v>2</v>
      </c>
      <c r="B12" s="33" t="s">
        <v>40</v>
      </c>
      <c r="C12" s="3" t="s">
        <v>0</v>
      </c>
      <c r="D12" s="7">
        <f t="shared" si="2"/>
        <v>4548.86</v>
      </c>
      <c r="E12" s="7">
        <f t="shared" si="2"/>
        <v>1254.309</v>
      </c>
      <c r="F12" s="7">
        <f t="shared" si="2"/>
        <v>1254.309</v>
      </c>
      <c r="G12" s="7">
        <f t="shared" si="2"/>
        <v>-3294.5509999999995</v>
      </c>
      <c r="H12" s="11">
        <f t="shared" si="0"/>
        <v>27.574139454720523</v>
      </c>
    </row>
    <row r="13" spans="1:8" ht="12.75">
      <c r="A13" s="32"/>
      <c r="B13" s="33"/>
      <c r="C13" s="2" t="s">
        <v>4</v>
      </c>
      <c r="D13" s="9">
        <v>4548.86</v>
      </c>
      <c r="E13" s="5">
        <v>1254.309</v>
      </c>
      <c r="F13" s="5">
        <f>471.367+782.942</f>
        <v>1254.309</v>
      </c>
      <c r="G13" s="14">
        <f>F13-D13</f>
        <v>-3294.5509999999995</v>
      </c>
      <c r="H13" s="14">
        <f t="shared" si="0"/>
        <v>27.574139454720523</v>
      </c>
    </row>
    <row r="14" spans="1:8" ht="12.75">
      <c r="A14" s="29" t="s">
        <v>36</v>
      </c>
      <c r="B14" s="30"/>
      <c r="C14" s="31"/>
      <c r="D14" s="6">
        <f aca="true" t="shared" si="3" ref="D14:G15">D15</f>
        <v>1890.42</v>
      </c>
      <c r="E14" s="6">
        <f t="shared" si="3"/>
        <v>625.01338</v>
      </c>
      <c r="F14" s="6">
        <f t="shared" si="3"/>
        <v>625.01338</v>
      </c>
      <c r="G14" s="6">
        <f t="shared" si="3"/>
        <v>-1265.4066200000002</v>
      </c>
      <c r="H14" s="6">
        <f t="shared" si="0"/>
        <v>33.06214386221051</v>
      </c>
    </row>
    <row r="15" spans="1:8" s="8" customFormat="1" ht="12.75">
      <c r="A15" s="32">
        <v>3</v>
      </c>
      <c r="B15" s="33" t="s">
        <v>41</v>
      </c>
      <c r="C15" s="3" t="s">
        <v>0</v>
      </c>
      <c r="D15" s="7">
        <f t="shared" si="3"/>
        <v>1890.42</v>
      </c>
      <c r="E15" s="7">
        <f t="shared" si="3"/>
        <v>625.01338</v>
      </c>
      <c r="F15" s="7">
        <f t="shared" si="3"/>
        <v>625.01338</v>
      </c>
      <c r="G15" s="7">
        <f t="shared" si="3"/>
        <v>-1265.4066200000002</v>
      </c>
      <c r="H15" s="11">
        <f t="shared" si="0"/>
        <v>33.06214386221051</v>
      </c>
    </row>
    <row r="16" spans="1:8" ht="12.75">
      <c r="A16" s="32"/>
      <c r="B16" s="33"/>
      <c r="C16" s="2" t="s">
        <v>4</v>
      </c>
      <c r="D16" s="9">
        <v>1890.42</v>
      </c>
      <c r="E16" s="5">
        <v>625.01338</v>
      </c>
      <c r="F16" s="5">
        <v>625.01338</v>
      </c>
      <c r="G16" s="14">
        <f>F16-D16</f>
        <v>-1265.4066200000002</v>
      </c>
      <c r="H16" s="14">
        <f t="shared" si="0"/>
        <v>33.06214386221051</v>
      </c>
    </row>
    <row r="17" spans="1:8" ht="12.75">
      <c r="A17" s="29" t="s">
        <v>9</v>
      </c>
      <c r="B17" s="30"/>
      <c r="C17" s="31"/>
      <c r="D17" s="6">
        <f aca="true" t="shared" si="4" ref="D17:G18">D18</f>
        <v>715.77</v>
      </c>
      <c r="E17" s="6">
        <f t="shared" si="4"/>
        <v>462.32</v>
      </c>
      <c r="F17" s="6">
        <f t="shared" si="4"/>
        <v>462.32221</v>
      </c>
      <c r="G17" s="6">
        <f t="shared" si="4"/>
        <v>-253.44779</v>
      </c>
      <c r="H17" s="6">
        <f t="shared" si="0"/>
        <v>64.59088953155343</v>
      </c>
    </row>
    <row r="18" spans="1:8" ht="12.75">
      <c r="A18" s="32">
        <v>4</v>
      </c>
      <c r="B18" s="33" t="s">
        <v>42</v>
      </c>
      <c r="C18" s="3" t="s">
        <v>0</v>
      </c>
      <c r="D18" s="7">
        <f t="shared" si="4"/>
        <v>715.77</v>
      </c>
      <c r="E18" s="7">
        <f t="shared" si="4"/>
        <v>462.32</v>
      </c>
      <c r="F18" s="7">
        <f t="shared" si="4"/>
        <v>462.32221</v>
      </c>
      <c r="G18" s="7">
        <f t="shared" si="4"/>
        <v>-253.44779</v>
      </c>
      <c r="H18" s="11">
        <f t="shared" si="0"/>
        <v>64.59088953155343</v>
      </c>
    </row>
    <row r="19" spans="1:8" ht="12.75">
      <c r="A19" s="32"/>
      <c r="B19" s="33"/>
      <c r="C19" s="2" t="s">
        <v>4</v>
      </c>
      <c r="D19" s="9">
        <v>715.77</v>
      </c>
      <c r="E19" s="5">
        <v>462.32</v>
      </c>
      <c r="F19" s="5">
        <f>162.83184+299.49037</f>
        <v>462.32221</v>
      </c>
      <c r="G19" s="14">
        <f>F19-D19</f>
        <v>-253.44779</v>
      </c>
      <c r="H19" s="14">
        <f t="shared" si="0"/>
        <v>64.59088953155343</v>
      </c>
    </row>
    <row r="20" spans="1:8" ht="12.75">
      <c r="A20" s="29" t="s">
        <v>10</v>
      </c>
      <c r="B20" s="30"/>
      <c r="C20" s="31"/>
      <c r="D20" s="6">
        <f aca="true" t="shared" si="5" ref="D20:G21">D21</f>
        <v>165</v>
      </c>
      <c r="E20" s="6">
        <f t="shared" si="5"/>
        <v>0</v>
      </c>
      <c r="F20" s="6">
        <f t="shared" si="5"/>
        <v>0</v>
      </c>
      <c r="G20" s="6">
        <f t="shared" si="5"/>
        <v>-165</v>
      </c>
      <c r="H20" s="6">
        <f t="shared" si="0"/>
        <v>0</v>
      </c>
    </row>
    <row r="21" spans="1:8" s="8" customFormat="1" ht="12.75">
      <c r="A21" s="32">
        <v>5</v>
      </c>
      <c r="B21" s="33" t="s">
        <v>43</v>
      </c>
      <c r="C21" s="3" t="s">
        <v>0</v>
      </c>
      <c r="D21" s="7">
        <f t="shared" si="5"/>
        <v>165</v>
      </c>
      <c r="E21" s="7">
        <f t="shared" si="5"/>
        <v>0</v>
      </c>
      <c r="F21" s="7">
        <f t="shared" si="5"/>
        <v>0</v>
      </c>
      <c r="G21" s="7">
        <f t="shared" si="5"/>
        <v>-165</v>
      </c>
      <c r="H21" s="11">
        <f t="shared" si="0"/>
        <v>0</v>
      </c>
    </row>
    <row r="22" spans="1:8" ht="12.75">
      <c r="A22" s="32"/>
      <c r="B22" s="33"/>
      <c r="C22" s="2" t="s">
        <v>4</v>
      </c>
      <c r="D22" s="9">
        <v>165</v>
      </c>
      <c r="E22" s="5">
        <v>0</v>
      </c>
      <c r="F22" s="5">
        <v>0</v>
      </c>
      <c r="G22" s="14">
        <f>F22-D22</f>
        <v>-165</v>
      </c>
      <c r="H22" s="14">
        <f t="shared" si="0"/>
        <v>0</v>
      </c>
    </row>
    <row r="23" spans="1:8" ht="12.75">
      <c r="A23" s="29" t="s">
        <v>11</v>
      </c>
      <c r="B23" s="30"/>
      <c r="C23" s="31"/>
      <c r="D23" s="6">
        <f aca="true" t="shared" si="6" ref="D23:G24">D24</f>
        <v>318</v>
      </c>
      <c r="E23" s="6">
        <f t="shared" si="6"/>
        <v>91.61</v>
      </c>
      <c r="F23" s="6">
        <f t="shared" si="6"/>
        <v>91.60571999999999</v>
      </c>
      <c r="G23" s="6">
        <f t="shared" si="6"/>
        <v>-226.39428</v>
      </c>
      <c r="H23" s="6">
        <f t="shared" si="0"/>
        <v>28.80683018867924</v>
      </c>
    </row>
    <row r="24" spans="1:8" s="8" customFormat="1" ht="12.75">
      <c r="A24" s="32">
        <v>6</v>
      </c>
      <c r="B24" s="33" t="s">
        <v>5</v>
      </c>
      <c r="C24" s="3" t="s">
        <v>0</v>
      </c>
      <c r="D24" s="7">
        <f t="shared" si="6"/>
        <v>318</v>
      </c>
      <c r="E24" s="7">
        <f t="shared" si="6"/>
        <v>91.61</v>
      </c>
      <c r="F24" s="7">
        <f t="shared" si="6"/>
        <v>91.60571999999999</v>
      </c>
      <c r="G24" s="7">
        <f t="shared" si="6"/>
        <v>-226.39428</v>
      </c>
      <c r="H24" s="11">
        <f t="shared" si="0"/>
        <v>28.80683018867924</v>
      </c>
    </row>
    <row r="25" spans="1:8" ht="12.75">
      <c r="A25" s="32"/>
      <c r="B25" s="33"/>
      <c r="C25" s="2" t="s">
        <v>4</v>
      </c>
      <c r="D25" s="9">
        <v>318</v>
      </c>
      <c r="E25" s="5">
        <v>91.61</v>
      </c>
      <c r="F25" s="5">
        <f>41.85+49.75572</f>
        <v>91.60571999999999</v>
      </c>
      <c r="G25" s="14">
        <f>F25-D25</f>
        <v>-226.39428</v>
      </c>
      <c r="H25" s="14">
        <f t="shared" si="0"/>
        <v>28.80683018867924</v>
      </c>
    </row>
    <row r="26" spans="1:8" ht="12.75">
      <c r="A26" s="29" t="s">
        <v>12</v>
      </c>
      <c r="B26" s="30"/>
      <c r="C26" s="31"/>
      <c r="D26" s="6">
        <f aca="true" t="shared" si="7" ref="D26:G27">D27</f>
        <v>645.58</v>
      </c>
      <c r="E26" s="6">
        <f t="shared" si="7"/>
        <v>125.54</v>
      </c>
      <c r="F26" s="6">
        <f t="shared" si="7"/>
        <v>125.54398</v>
      </c>
      <c r="G26" s="6">
        <f t="shared" si="7"/>
        <v>-520.03602</v>
      </c>
      <c r="H26" s="6">
        <f t="shared" si="0"/>
        <v>19.4466959942997</v>
      </c>
    </row>
    <row r="27" spans="1:8" s="8" customFormat="1" ht="12.75">
      <c r="A27" s="32">
        <v>7</v>
      </c>
      <c r="B27" s="33" t="s">
        <v>44</v>
      </c>
      <c r="C27" s="3" t="s">
        <v>0</v>
      </c>
      <c r="D27" s="7">
        <f t="shared" si="7"/>
        <v>645.58</v>
      </c>
      <c r="E27" s="7">
        <f t="shared" si="7"/>
        <v>125.54</v>
      </c>
      <c r="F27" s="7">
        <f t="shared" si="7"/>
        <v>125.54398</v>
      </c>
      <c r="G27" s="7">
        <f t="shared" si="7"/>
        <v>-520.03602</v>
      </c>
      <c r="H27" s="11">
        <f t="shared" si="0"/>
        <v>19.4466959942997</v>
      </c>
    </row>
    <row r="28" spans="1:8" ht="12.75">
      <c r="A28" s="32"/>
      <c r="B28" s="33"/>
      <c r="C28" s="2" t="s">
        <v>4</v>
      </c>
      <c r="D28" s="9">
        <v>645.58</v>
      </c>
      <c r="E28" s="5">
        <v>125.54</v>
      </c>
      <c r="F28" s="5">
        <v>125.54398</v>
      </c>
      <c r="G28" s="14">
        <f>F28-D28</f>
        <v>-520.03602</v>
      </c>
      <c r="H28" s="14">
        <f t="shared" si="0"/>
        <v>19.4466959942997</v>
      </c>
    </row>
    <row r="29" spans="1:8" ht="12.75">
      <c r="A29" s="29" t="s">
        <v>13</v>
      </c>
      <c r="B29" s="30"/>
      <c r="C29" s="31"/>
      <c r="D29" s="6">
        <f aca="true" t="shared" si="8" ref="D29:G30">D30</f>
        <v>430.12</v>
      </c>
      <c r="E29" s="6">
        <f t="shared" si="8"/>
        <v>0</v>
      </c>
      <c r="F29" s="6">
        <f t="shared" si="8"/>
        <v>0</v>
      </c>
      <c r="G29" s="6">
        <f t="shared" si="8"/>
        <v>-430.12</v>
      </c>
      <c r="H29" s="6">
        <f t="shared" si="0"/>
        <v>0</v>
      </c>
    </row>
    <row r="30" spans="1:8" s="8" customFormat="1" ht="12.75">
      <c r="A30" s="32">
        <v>8</v>
      </c>
      <c r="B30" s="34" t="s">
        <v>67</v>
      </c>
      <c r="C30" s="3" t="s">
        <v>0</v>
      </c>
      <c r="D30" s="7">
        <f t="shared" si="8"/>
        <v>430.12</v>
      </c>
      <c r="E30" s="7">
        <f t="shared" si="8"/>
        <v>0</v>
      </c>
      <c r="F30" s="7">
        <f t="shared" si="8"/>
        <v>0</v>
      </c>
      <c r="G30" s="7">
        <f t="shared" si="8"/>
        <v>-430.12</v>
      </c>
      <c r="H30" s="11">
        <f t="shared" si="0"/>
        <v>0</v>
      </c>
    </row>
    <row r="31" spans="1:8" ht="12.75">
      <c r="A31" s="32"/>
      <c r="B31" s="34"/>
      <c r="C31" s="2" t="s">
        <v>4</v>
      </c>
      <c r="D31" s="9">
        <v>430.12</v>
      </c>
      <c r="E31" s="5">
        <v>0</v>
      </c>
      <c r="F31" s="5">
        <v>0</v>
      </c>
      <c r="G31" s="14">
        <f>F31-D31</f>
        <v>-430.12</v>
      </c>
      <c r="H31" s="14">
        <f t="shared" si="0"/>
        <v>0</v>
      </c>
    </row>
    <row r="32" spans="1:8" ht="12.75">
      <c r="A32" s="29" t="s">
        <v>14</v>
      </c>
      <c r="B32" s="30"/>
      <c r="C32" s="31"/>
      <c r="D32" s="6">
        <f aca="true" t="shared" si="9" ref="D32:G33">D33</f>
        <v>475</v>
      </c>
      <c r="E32" s="6">
        <f t="shared" si="9"/>
        <v>424.495</v>
      </c>
      <c r="F32" s="6">
        <f t="shared" si="9"/>
        <v>424.49543</v>
      </c>
      <c r="G32" s="6">
        <f t="shared" si="9"/>
        <v>-50.50457</v>
      </c>
      <c r="H32" s="6">
        <f t="shared" si="0"/>
        <v>89.36745894736842</v>
      </c>
    </row>
    <row r="33" spans="1:8" s="8" customFormat="1" ht="12.75">
      <c r="A33" s="32">
        <v>9</v>
      </c>
      <c r="B33" s="34" t="s">
        <v>66</v>
      </c>
      <c r="C33" s="3" t="s">
        <v>0</v>
      </c>
      <c r="D33" s="7">
        <f t="shared" si="9"/>
        <v>475</v>
      </c>
      <c r="E33" s="7">
        <f t="shared" si="9"/>
        <v>424.495</v>
      </c>
      <c r="F33" s="7">
        <f t="shared" si="9"/>
        <v>424.49543</v>
      </c>
      <c r="G33" s="7">
        <f t="shared" si="9"/>
        <v>-50.50457</v>
      </c>
      <c r="H33" s="11">
        <f t="shared" si="0"/>
        <v>89.36745894736842</v>
      </c>
    </row>
    <row r="34" spans="1:8" ht="12.75">
      <c r="A34" s="32"/>
      <c r="B34" s="34"/>
      <c r="C34" s="2" t="s">
        <v>4</v>
      </c>
      <c r="D34" s="9">
        <v>475</v>
      </c>
      <c r="E34" s="5">
        <v>424.495</v>
      </c>
      <c r="F34" s="5">
        <f>332.7541+91.74133</f>
        <v>424.49543</v>
      </c>
      <c r="G34" s="14">
        <f>F34-D34</f>
        <v>-50.50457</v>
      </c>
      <c r="H34" s="14">
        <f t="shared" si="0"/>
        <v>89.36745894736842</v>
      </c>
    </row>
    <row r="35" spans="1:8" ht="12.75">
      <c r="A35" s="29" t="s">
        <v>22</v>
      </c>
      <c r="B35" s="30"/>
      <c r="C35" s="31"/>
      <c r="D35" s="6">
        <f>D36+D38+D40+D42</f>
        <v>3538.1800000000003</v>
      </c>
      <c r="E35" s="6">
        <f>E36+E38+E40+E42</f>
        <v>901.5058000000001</v>
      </c>
      <c r="F35" s="6">
        <f>F36+F38+F40+F42</f>
        <v>843.6115000000001</v>
      </c>
      <c r="G35" s="6">
        <f>G36+G38+G40+G42</f>
        <v>-2694.5685000000003</v>
      </c>
      <c r="H35" s="6">
        <f t="shared" si="0"/>
        <v>23.843091645987485</v>
      </c>
    </row>
    <row r="36" spans="1:8" s="8" customFormat="1" ht="12.75">
      <c r="A36" s="32">
        <v>10</v>
      </c>
      <c r="B36" s="33" t="s">
        <v>65</v>
      </c>
      <c r="C36" s="3" t="s">
        <v>0</v>
      </c>
      <c r="D36" s="7">
        <f>D37</f>
        <v>985.21</v>
      </c>
      <c r="E36" s="7">
        <f>E37</f>
        <v>350.47</v>
      </c>
      <c r="F36" s="7">
        <f>F37</f>
        <v>350.473</v>
      </c>
      <c r="G36" s="7">
        <f>G37</f>
        <v>-634.7370000000001</v>
      </c>
      <c r="H36" s="11">
        <f aca="true" t="shared" si="10" ref="H36:H43">F36*100/D36</f>
        <v>35.57343104515789</v>
      </c>
    </row>
    <row r="37" spans="1:8" ht="12.75">
      <c r="A37" s="32"/>
      <c r="B37" s="33"/>
      <c r="C37" s="2" t="s">
        <v>4</v>
      </c>
      <c r="D37" s="9">
        <v>985.21</v>
      </c>
      <c r="E37" s="5">
        <v>350.47</v>
      </c>
      <c r="F37" s="5">
        <f>122.103+228.37</f>
        <v>350.473</v>
      </c>
      <c r="G37" s="14">
        <f>F37-D37</f>
        <v>-634.7370000000001</v>
      </c>
      <c r="H37" s="14">
        <f t="shared" si="10"/>
        <v>35.57343104515789</v>
      </c>
    </row>
    <row r="38" spans="1:8" s="8" customFormat="1" ht="12.75">
      <c r="A38" s="32">
        <v>11</v>
      </c>
      <c r="B38" s="33" t="s">
        <v>68</v>
      </c>
      <c r="C38" s="3" t="s">
        <v>0</v>
      </c>
      <c r="D38" s="7">
        <f>D39</f>
        <v>448.47</v>
      </c>
      <c r="E38" s="7">
        <f>E39</f>
        <v>167.3201</v>
      </c>
      <c r="F38" s="7">
        <f>F39</f>
        <v>167.32012</v>
      </c>
      <c r="G38" s="7">
        <f>G39</f>
        <v>-281.14988000000005</v>
      </c>
      <c r="H38" s="11">
        <f t="shared" si="10"/>
        <v>37.30909982830512</v>
      </c>
    </row>
    <row r="39" spans="1:8" ht="12.75">
      <c r="A39" s="32"/>
      <c r="B39" s="33"/>
      <c r="C39" s="2" t="s">
        <v>4</v>
      </c>
      <c r="D39" s="9">
        <v>448.47</v>
      </c>
      <c r="E39" s="5">
        <v>167.3201</v>
      </c>
      <c r="F39" s="5">
        <f>46.47992+120.8402</f>
        <v>167.32012</v>
      </c>
      <c r="G39" s="14">
        <f>F39-D39</f>
        <v>-281.14988000000005</v>
      </c>
      <c r="H39" s="14">
        <f t="shared" si="10"/>
        <v>37.30909982830512</v>
      </c>
    </row>
    <row r="40" spans="1:8" s="8" customFormat="1" ht="12.75">
      <c r="A40" s="32">
        <v>12</v>
      </c>
      <c r="B40" s="33" t="s">
        <v>64</v>
      </c>
      <c r="C40" s="3" t="s">
        <v>0</v>
      </c>
      <c r="D40" s="7">
        <f>D41</f>
        <v>186.53</v>
      </c>
      <c r="E40" s="7">
        <f>E41</f>
        <v>162.86</v>
      </c>
      <c r="F40" s="7">
        <f>F41</f>
        <v>162.86103</v>
      </c>
      <c r="G40" s="7">
        <f>G41</f>
        <v>-23.66897</v>
      </c>
      <c r="H40" s="11">
        <f t="shared" si="10"/>
        <v>87.31090441215889</v>
      </c>
    </row>
    <row r="41" spans="1:8" ht="12.75">
      <c r="A41" s="32"/>
      <c r="B41" s="33"/>
      <c r="C41" s="2" t="s">
        <v>4</v>
      </c>
      <c r="D41" s="9">
        <v>186.53</v>
      </c>
      <c r="E41" s="5">
        <v>162.86</v>
      </c>
      <c r="F41" s="5">
        <v>162.86103</v>
      </c>
      <c r="G41" s="14">
        <f>F41-D41</f>
        <v>-23.66897</v>
      </c>
      <c r="H41" s="14">
        <f t="shared" si="10"/>
        <v>87.31090441215889</v>
      </c>
    </row>
    <row r="42" spans="1:8" ht="12.75">
      <c r="A42" s="32">
        <v>13</v>
      </c>
      <c r="B42" s="47" t="s">
        <v>63</v>
      </c>
      <c r="C42" s="3" t="s">
        <v>0</v>
      </c>
      <c r="D42" s="7">
        <f>D43</f>
        <v>1917.97</v>
      </c>
      <c r="E42" s="7">
        <f>E43</f>
        <v>220.8557</v>
      </c>
      <c r="F42" s="7">
        <f>F43</f>
        <v>162.95735</v>
      </c>
      <c r="G42" s="7">
        <f>G43</f>
        <v>-1755.0126500000001</v>
      </c>
      <c r="H42" s="11">
        <f t="shared" si="10"/>
        <v>8.49634509403171</v>
      </c>
    </row>
    <row r="43" spans="1:15" ht="12.75">
      <c r="A43" s="32"/>
      <c r="B43" s="48"/>
      <c r="C43" s="2" t="s">
        <v>4</v>
      </c>
      <c r="D43" s="9">
        <v>1917.97</v>
      </c>
      <c r="E43" s="5">
        <v>220.8557</v>
      </c>
      <c r="F43" s="5">
        <v>162.95735</v>
      </c>
      <c r="G43" s="14">
        <f>F43-D43</f>
        <v>-1755.0126500000001</v>
      </c>
      <c r="H43" s="14">
        <f t="shared" si="10"/>
        <v>8.49634509403171</v>
      </c>
      <c r="I43" s="26" t="s">
        <v>73</v>
      </c>
      <c r="J43" s="27"/>
      <c r="K43" s="27"/>
      <c r="L43" s="27"/>
      <c r="M43" s="27"/>
      <c r="N43" s="27"/>
      <c r="O43" s="28"/>
    </row>
    <row r="44" spans="1:8" ht="12.75">
      <c r="A44" s="29" t="s">
        <v>15</v>
      </c>
      <c r="B44" s="30"/>
      <c r="C44" s="31"/>
      <c r="D44" s="6">
        <f aca="true" t="shared" si="11" ref="D44:G45">D45</f>
        <v>640.01</v>
      </c>
      <c r="E44" s="6">
        <f t="shared" si="11"/>
        <v>216.7</v>
      </c>
      <c r="F44" s="6">
        <f t="shared" si="11"/>
        <v>216.701</v>
      </c>
      <c r="G44" s="6">
        <f t="shared" si="11"/>
        <v>-423.30899999999997</v>
      </c>
      <c r="H44" s="6">
        <f aca="true" t="shared" si="12" ref="H44:H59">F44*100/D44</f>
        <v>33.859002203090576</v>
      </c>
    </row>
    <row r="45" spans="1:8" s="8" customFormat="1" ht="12.75">
      <c r="A45" s="32">
        <v>14</v>
      </c>
      <c r="B45" s="33" t="s">
        <v>62</v>
      </c>
      <c r="C45" s="3" t="s">
        <v>0</v>
      </c>
      <c r="D45" s="7">
        <f t="shared" si="11"/>
        <v>640.01</v>
      </c>
      <c r="E45" s="7">
        <f t="shared" si="11"/>
        <v>216.7</v>
      </c>
      <c r="F45" s="7">
        <f t="shared" si="11"/>
        <v>216.701</v>
      </c>
      <c r="G45" s="7">
        <f t="shared" si="11"/>
        <v>-423.30899999999997</v>
      </c>
      <c r="H45" s="11">
        <f t="shared" si="12"/>
        <v>33.859002203090576</v>
      </c>
    </row>
    <row r="46" spans="1:8" ht="12.75">
      <c r="A46" s="32"/>
      <c r="B46" s="33"/>
      <c r="C46" s="2" t="s">
        <v>4</v>
      </c>
      <c r="D46" s="9">
        <v>640.01</v>
      </c>
      <c r="E46" s="5">
        <v>216.7</v>
      </c>
      <c r="F46" s="5">
        <f>133.92+82.781</f>
        <v>216.701</v>
      </c>
      <c r="G46" s="14">
        <f>F46-D46</f>
        <v>-423.30899999999997</v>
      </c>
      <c r="H46" s="14">
        <f t="shared" si="12"/>
        <v>33.859002203090576</v>
      </c>
    </row>
    <row r="47" spans="1:8" ht="12.75">
      <c r="A47" s="29" t="s">
        <v>16</v>
      </c>
      <c r="B47" s="30"/>
      <c r="C47" s="31"/>
      <c r="D47" s="6">
        <f aca="true" t="shared" si="13" ref="D47:G48">D48</f>
        <v>2600.9</v>
      </c>
      <c r="E47" s="6">
        <f t="shared" si="13"/>
        <v>567.92</v>
      </c>
      <c r="F47" s="6">
        <f t="shared" si="13"/>
        <v>427.13468</v>
      </c>
      <c r="G47" s="6">
        <f t="shared" si="13"/>
        <v>-2173.76532</v>
      </c>
      <c r="H47" s="6">
        <f t="shared" si="12"/>
        <v>16.42257218655081</v>
      </c>
    </row>
    <row r="48" spans="1:8" s="8" customFormat="1" ht="12.75">
      <c r="A48" s="32">
        <v>15</v>
      </c>
      <c r="B48" s="33" t="s">
        <v>32</v>
      </c>
      <c r="C48" s="3" t="s">
        <v>0</v>
      </c>
      <c r="D48" s="7">
        <f t="shared" si="13"/>
        <v>2600.9</v>
      </c>
      <c r="E48" s="7">
        <f t="shared" si="13"/>
        <v>567.92</v>
      </c>
      <c r="F48" s="7">
        <f t="shared" si="13"/>
        <v>427.13468</v>
      </c>
      <c r="G48" s="7">
        <f t="shared" si="13"/>
        <v>-2173.76532</v>
      </c>
      <c r="H48" s="11">
        <f t="shared" si="12"/>
        <v>16.42257218655081</v>
      </c>
    </row>
    <row r="49" spans="1:15" ht="12.75">
      <c r="A49" s="32"/>
      <c r="B49" s="33"/>
      <c r="C49" s="2" t="s">
        <v>4</v>
      </c>
      <c r="D49" s="9">
        <v>2600.9</v>
      </c>
      <c r="E49" s="5">
        <v>567.92</v>
      </c>
      <c r="F49" s="5">
        <f>30.6+396.53468</f>
        <v>427.13468</v>
      </c>
      <c r="G49" s="14">
        <f>F49-D49</f>
        <v>-2173.76532</v>
      </c>
      <c r="H49" s="14">
        <f t="shared" si="12"/>
        <v>16.42257218655081</v>
      </c>
      <c r="I49" s="26" t="s">
        <v>74</v>
      </c>
      <c r="J49" s="27"/>
      <c r="K49" s="27"/>
      <c r="L49" s="27"/>
      <c r="M49" s="27"/>
      <c r="N49" s="27"/>
      <c r="O49" s="28"/>
    </row>
    <row r="50" spans="1:8" ht="12.75">
      <c r="A50" s="29" t="s">
        <v>17</v>
      </c>
      <c r="B50" s="30"/>
      <c r="C50" s="31"/>
      <c r="D50" s="6">
        <f aca="true" t="shared" si="14" ref="D50:G51">D51</f>
        <v>143.81</v>
      </c>
      <c r="E50" s="6">
        <f t="shared" si="14"/>
        <v>143.86</v>
      </c>
      <c r="F50" s="6">
        <f t="shared" si="14"/>
        <v>143.86386</v>
      </c>
      <c r="G50" s="6">
        <f t="shared" si="14"/>
        <v>0.05385999999998603</v>
      </c>
      <c r="H50" s="6">
        <f t="shared" si="12"/>
        <v>100.0374521938669</v>
      </c>
    </row>
    <row r="51" spans="1:8" s="8" customFormat="1" ht="12.75">
      <c r="A51" s="32">
        <v>16</v>
      </c>
      <c r="B51" s="33" t="s">
        <v>61</v>
      </c>
      <c r="C51" s="3" t="s">
        <v>0</v>
      </c>
      <c r="D51" s="7">
        <f t="shared" si="14"/>
        <v>143.81</v>
      </c>
      <c r="E51" s="7">
        <f t="shared" si="14"/>
        <v>143.86</v>
      </c>
      <c r="F51" s="7">
        <f t="shared" si="14"/>
        <v>143.86386</v>
      </c>
      <c r="G51" s="7">
        <f t="shared" si="14"/>
        <v>0.05385999999998603</v>
      </c>
      <c r="H51" s="11">
        <f t="shared" si="12"/>
        <v>100.0374521938669</v>
      </c>
    </row>
    <row r="52" spans="1:8" ht="12.75">
      <c r="A52" s="32"/>
      <c r="B52" s="33"/>
      <c r="C52" s="2" t="s">
        <v>4</v>
      </c>
      <c r="D52" s="9">
        <v>143.81</v>
      </c>
      <c r="E52" s="5">
        <v>143.86</v>
      </c>
      <c r="F52" s="5">
        <v>143.86386</v>
      </c>
      <c r="G52" s="14">
        <f>F52-D52</f>
        <v>0.05385999999998603</v>
      </c>
      <c r="H52" s="14">
        <f t="shared" si="12"/>
        <v>100.0374521938669</v>
      </c>
    </row>
    <row r="53" spans="1:8" ht="12.75">
      <c r="A53" s="29" t="s">
        <v>18</v>
      </c>
      <c r="B53" s="30"/>
      <c r="C53" s="31"/>
      <c r="D53" s="6">
        <f aca="true" t="shared" si="15" ref="D53:G54">D54</f>
        <v>1514.54</v>
      </c>
      <c r="E53" s="6">
        <f t="shared" si="15"/>
        <v>672.71</v>
      </c>
      <c r="F53" s="6">
        <f t="shared" si="15"/>
        <v>672.71</v>
      </c>
      <c r="G53" s="6">
        <f t="shared" si="15"/>
        <v>-841.8299999999999</v>
      </c>
      <c r="H53" s="6">
        <f t="shared" si="12"/>
        <v>44.41678661507785</v>
      </c>
    </row>
    <row r="54" spans="1:8" s="8" customFormat="1" ht="12.75">
      <c r="A54" s="32">
        <v>17</v>
      </c>
      <c r="B54" s="34" t="s">
        <v>60</v>
      </c>
      <c r="C54" s="3" t="s">
        <v>0</v>
      </c>
      <c r="D54" s="7">
        <f t="shared" si="15"/>
        <v>1514.54</v>
      </c>
      <c r="E54" s="7">
        <f t="shared" si="15"/>
        <v>672.71</v>
      </c>
      <c r="F54" s="7">
        <f t="shared" si="15"/>
        <v>672.71</v>
      </c>
      <c r="G54" s="7">
        <f t="shared" si="15"/>
        <v>-841.8299999999999</v>
      </c>
      <c r="H54" s="11">
        <f t="shared" si="12"/>
        <v>44.41678661507785</v>
      </c>
    </row>
    <row r="55" spans="1:8" ht="12.75">
      <c r="A55" s="32"/>
      <c r="B55" s="34"/>
      <c r="C55" s="2" t="s">
        <v>4</v>
      </c>
      <c r="D55" s="9">
        <v>1514.54</v>
      </c>
      <c r="E55" s="5">
        <v>672.71</v>
      </c>
      <c r="F55" s="5">
        <f>265.54+407.17</f>
        <v>672.71</v>
      </c>
      <c r="G55" s="14">
        <f>F55-D55</f>
        <v>-841.8299999999999</v>
      </c>
      <c r="H55" s="14">
        <f t="shared" si="12"/>
        <v>44.41678661507785</v>
      </c>
    </row>
    <row r="56" spans="1:8" ht="12.75">
      <c r="A56" s="35" t="s">
        <v>19</v>
      </c>
      <c r="B56" s="36"/>
      <c r="C56" s="37"/>
      <c r="D56" s="6">
        <f aca="true" t="shared" si="16" ref="D56:G57">D57</f>
        <v>2852.09</v>
      </c>
      <c r="E56" s="6">
        <f t="shared" si="16"/>
        <v>1320.40626</v>
      </c>
      <c r="F56" s="6">
        <f t="shared" si="16"/>
        <v>1320.40626</v>
      </c>
      <c r="G56" s="6">
        <f t="shared" si="16"/>
        <v>-1531.6837400000002</v>
      </c>
      <c r="H56" s="6">
        <f t="shared" si="12"/>
        <v>46.296093741782336</v>
      </c>
    </row>
    <row r="57" spans="1:8" s="8" customFormat="1" ht="12.75">
      <c r="A57" s="32">
        <v>18</v>
      </c>
      <c r="B57" s="33" t="s">
        <v>59</v>
      </c>
      <c r="C57" s="3" t="s">
        <v>0</v>
      </c>
      <c r="D57" s="7">
        <f t="shared" si="16"/>
        <v>2852.09</v>
      </c>
      <c r="E57" s="7">
        <f t="shared" si="16"/>
        <v>1320.40626</v>
      </c>
      <c r="F57" s="7">
        <f t="shared" si="16"/>
        <v>1320.40626</v>
      </c>
      <c r="G57" s="7">
        <f t="shared" si="16"/>
        <v>-1531.6837400000002</v>
      </c>
      <c r="H57" s="11">
        <f t="shared" si="12"/>
        <v>46.296093741782336</v>
      </c>
    </row>
    <row r="58" spans="1:8" ht="12.75">
      <c r="A58" s="32"/>
      <c r="B58" s="33"/>
      <c r="C58" s="2" t="s">
        <v>4</v>
      </c>
      <c r="D58" s="9">
        <v>2852.09</v>
      </c>
      <c r="E58" s="5">
        <v>1320.40626</v>
      </c>
      <c r="F58" s="5">
        <f>700.73267+619.67359</f>
        <v>1320.40626</v>
      </c>
      <c r="G58" s="14">
        <f>F58-D58</f>
        <v>-1531.6837400000002</v>
      </c>
      <c r="H58" s="14">
        <f t="shared" si="12"/>
        <v>46.296093741782336</v>
      </c>
    </row>
    <row r="59" spans="1:8" ht="12.75">
      <c r="A59" s="29" t="s">
        <v>23</v>
      </c>
      <c r="B59" s="30"/>
      <c r="C59" s="31"/>
      <c r="D59" s="6">
        <f>D60+D62+D64</f>
        <v>9778.210000000001</v>
      </c>
      <c r="E59" s="6">
        <f>E60+E62+E64</f>
        <v>6412.73</v>
      </c>
      <c r="F59" s="6">
        <f>F60+F62+F64</f>
        <v>6340.69134</v>
      </c>
      <c r="G59" s="6">
        <f>G60+G62+G64</f>
        <v>-3437.5186599999997</v>
      </c>
      <c r="H59" s="6">
        <f t="shared" si="12"/>
        <v>64.84511316488397</v>
      </c>
    </row>
    <row r="60" spans="1:8" s="8" customFormat="1" ht="12.75">
      <c r="A60" s="32">
        <v>19</v>
      </c>
      <c r="B60" s="33" t="s">
        <v>58</v>
      </c>
      <c r="C60" s="3" t="s">
        <v>0</v>
      </c>
      <c r="D60" s="7">
        <f>D61</f>
        <v>470.04</v>
      </c>
      <c r="E60" s="7">
        <f>E61</f>
        <v>0</v>
      </c>
      <c r="F60" s="7">
        <f>F61</f>
        <v>0</v>
      </c>
      <c r="G60" s="7">
        <f>G61</f>
        <v>-470.04</v>
      </c>
      <c r="H60" s="11">
        <f aca="true" t="shared" si="17" ref="H60:H101">F60*100/D60</f>
        <v>0</v>
      </c>
    </row>
    <row r="61" spans="1:8" ht="12.75">
      <c r="A61" s="32"/>
      <c r="B61" s="33"/>
      <c r="C61" s="2" t="s">
        <v>4</v>
      </c>
      <c r="D61" s="9">
        <v>470.04</v>
      </c>
      <c r="E61" s="5">
        <v>0</v>
      </c>
      <c r="F61" s="5">
        <v>0</v>
      </c>
      <c r="G61" s="14">
        <f>F61-D61</f>
        <v>-470.04</v>
      </c>
      <c r="H61" s="14">
        <f t="shared" si="17"/>
        <v>0</v>
      </c>
    </row>
    <row r="62" spans="1:8" s="8" customFormat="1" ht="12.75">
      <c r="A62" s="32">
        <v>20</v>
      </c>
      <c r="B62" s="33" t="s">
        <v>57</v>
      </c>
      <c r="C62" s="3" t="s">
        <v>0</v>
      </c>
      <c r="D62" s="7">
        <f>D63</f>
        <v>633.99</v>
      </c>
      <c r="E62" s="7">
        <f>E63</f>
        <v>0</v>
      </c>
      <c r="F62" s="7">
        <f>F63</f>
        <v>0</v>
      </c>
      <c r="G62" s="7">
        <f>G63</f>
        <v>-633.99</v>
      </c>
      <c r="H62" s="11">
        <f t="shared" si="17"/>
        <v>0</v>
      </c>
    </row>
    <row r="63" spans="1:8" ht="12.75">
      <c r="A63" s="32"/>
      <c r="B63" s="33"/>
      <c r="C63" s="2" t="s">
        <v>4</v>
      </c>
      <c r="D63" s="9">
        <v>633.99</v>
      </c>
      <c r="E63" s="5">
        <v>0</v>
      </c>
      <c r="F63" s="5">
        <v>0</v>
      </c>
      <c r="G63" s="14">
        <f>F63-D63</f>
        <v>-633.99</v>
      </c>
      <c r="H63" s="14">
        <f t="shared" si="17"/>
        <v>0</v>
      </c>
    </row>
    <row r="64" spans="1:8" ht="12.75">
      <c r="A64" s="32">
        <v>21</v>
      </c>
      <c r="B64" s="41" t="s">
        <v>56</v>
      </c>
      <c r="C64" s="3" t="s">
        <v>0</v>
      </c>
      <c r="D64" s="7">
        <f>D65</f>
        <v>8674.18</v>
      </c>
      <c r="E64" s="7">
        <f>E65</f>
        <v>6412.73</v>
      </c>
      <c r="F64" s="7">
        <f>F65</f>
        <v>6340.69134</v>
      </c>
      <c r="G64" s="7">
        <f>G65</f>
        <v>-2333.48866</v>
      </c>
      <c r="H64" s="11">
        <f t="shared" si="17"/>
        <v>73.09845241855714</v>
      </c>
    </row>
    <row r="65" spans="1:15" ht="12.75">
      <c r="A65" s="32"/>
      <c r="B65" s="42"/>
      <c r="C65" s="2" t="s">
        <v>4</v>
      </c>
      <c r="D65" s="9">
        <v>8674.18</v>
      </c>
      <c r="E65" s="5">
        <v>6412.73</v>
      </c>
      <c r="F65" s="5">
        <f>5320.554+1020.13734</f>
        <v>6340.69134</v>
      </c>
      <c r="G65" s="14">
        <f>F65-D65</f>
        <v>-2333.48866</v>
      </c>
      <c r="H65" s="14">
        <f t="shared" si="17"/>
        <v>73.09845241855714</v>
      </c>
      <c r="I65" s="26" t="s">
        <v>72</v>
      </c>
      <c r="J65" s="27"/>
      <c r="K65" s="27"/>
      <c r="L65" s="27"/>
      <c r="M65" s="27"/>
      <c r="N65" s="27"/>
      <c r="O65" s="28"/>
    </row>
    <row r="66" spans="1:15" ht="12.75">
      <c r="A66" s="29" t="s">
        <v>33</v>
      </c>
      <c r="B66" s="30"/>
      <c r="C66" s="31"/>
      <c r="D66" s="6">
        <f>D67+D69+D71+D73+D75+D77+D79+D81+D83+D85+D87+D89+D91+D93+D95+D97</f>
        <v>283105.91199999995</v>
      </c>
      <c r="E66" s="6">
        <f>E67+E69+E71+E73+E75+E77+E79+E81+E83+E85+E87+E89+E91+E93+E95+E97</f>
        <v>81418.33631000001</v>
      </c>
      <c r="F66" s="6">
        <f>F67+F69+F71+F73+F75+F77+F79+F81+F83+F85+F87+F89+F91+F93+F95+F97</f>
        <v>81417.95770999999</v>
      </c>
      <c r="G66" s="6">
        <f>G67+G69+G71+G73+G75+G77+G79+G81+G83+G85+G87+G89+G91+G93+G95+G97</f>
        <v>-201687.95428999997</v>
      </c>
      <c r="H66" s="6">
        <f>F66*100/D66</f>
        <v>28.75883344675614</v>
      </c>
      <c r="I66" s="26" t="s">
        <v>38</v>
      </c>
      <c r="J66" s="27"/>
      <c r="K66" s="27"/>
      <c r="L66" s="27"/>
      <c r="M66" s="27"/>
      <c r="N66" s="27"/>
      <c r="O66" s="28"/>
    </row>
    <row r="67" spans="1:8" s="8" customFormat="1" ht="12.75">
      <c r="A67" s="32">
        <v>22</v>
      </c>
      <c r="B67" s="33" t="s">
        <v>55</v>
      </c>
      <c r="C67" s="3" t="s">
        <v>0</v>
      </c>
      <c r="D67" s="7">
        <f>D68</f>
        <v>224532.36</v>
      </c>
      <c r="E67" s="7">
        <f>E68</f>
        <v>71577</v>
      </c>
      <c r="F67" s="7">
        <f>F68</f>
        <v>71576.64532</v>
      </c>
      <c r="G67" s="7">
        <f>G68</f>
        <v>-152955.71467999998</v>
      </c>
      <c r="H67" s="11">
        <f t="shared" si="17"/>
        <v>31.87809780291803</v>
      </c>
    </row>
    <row r="68" spans="1:8" ht="12.75">
      <c r="A68" s="32"/>
      <c r="B68" s="33"/>
      <c r="C68" s="2" t="s">
        <v>4</v>
      </c>
      <c r="D68" s="5">
        <v>224532.36</v>
      </c>
      <c r="E68" s="5">
        <v>71577</v>
      </c>
      <c r="F68" s="5">
        <f>6113.49053+65463.15479</f>
        <v>71576.64532</v>
      </c>
      <c r="G68" s="14">
        <f>F68-D68</f>
        <v>-152955.71467999998</v>
      </c>
      <c r="H68" s="14">
        <f t="shared" si="17"/>
        <v>31.87809780291803</v>
      </c>
    </row>
    <row r="69" spans="1:8" s="8" customFormat="1" ht="12.75">
      <c r="A69" s="32">
        <v>23</v>
      </c>
      <c r="B69" s="33" t="s">
        <v>54</v>
      </c>
      <c r="C69" s="3" t="s">
        <v>0</v>
      </c>
      <c r="D69" s="7">
        <f>D70</f>
        <v>45600.54</v>
      </c>
      <c r="E69" s="7">
        <f>E70</f>
        <v>7578.88</v>
      </c>
      <c r="F69" s="7">
        <f>F70</f>
        <v>7578.8848</v>
      </c>
      <c r="G69" s="7">
        <f>G70</f>
        <v>-38021.6552</v>
      </c>
      <c r="H69" s="11">
        <f t="shared" si="17"/>
        <v>16.620164585770254</v>
      </c>
    </row>
    <row r="70" spans="1:8" ht="12.75">
      <c r="A70" s="32"/>
      <c r="B70" s="33"/>
      <c r="C70" s="2" t="s">
        <v>4</v>
      </c>
      <c r="D70" s="9">
        <v>45600.54</v>
      </c>
      <c r="E70" s="5">
        <v>7578.88</v>
      </c>
      <c r="F70" s="5">
        <v>7578.8848</v>
      </c>
      <c r="G70" s="14">
        <f>F70-D70</f>
        <v>-38021.6552</v>
      </c>
      <c r="H70" s="14">
        <f t="shared" si="17"/>
        <v>16.620164585770254</v>
      </c>
    </row>
    <row r="71" spans="1:8" s="8" customFormat="1" ht="12.75" customHeight="1">
      <c r="A71" s="32">
        <v>24</v>
      </c>
      <c r="B71" s="47" t="s">
        <v>70</v>
      </c>
      <c r="C71" s="3" t="s">
        <v>0</v>
      </c>
      <c r="D71" s="7">
        <f>D72</f>
        <v>541.59</v>
      </c>
      <c r="E71" s="7">
        <f>E72</f>
        <v>229.60992</v>
      </c>
      <c r="F71" s="7">
        <f>F72</f>
        <v>229.61091</v>
      </c>
      <c r="G71" s="7">
        <f>G72</f>
        <v>-311.97909000000004</v>
      </c>
      <c r="H71" s="11">
        <f t="shared" si="17"/>
        <v>42.39570708469506</v>
      </c>
    </row>
    <row r="72" spans="1:8" ht="12.75">
      <c r="A72" s="32"/>
      <c r="B72" s="48"/>
      <c r="C72" s="2" t="s">
        <v>4</v>
      </c>
      <c r="D72" s="9">
        <v>541.59</v>
      </c>
      <c r="E72" s="5">
        <f>28.93+45.64492+155.035</f>
        <v>229.60992</v>
      </c>
      <c r="F72" s="5">
        <f>28.93+45.64492+155.03599</f>
        <v>229.61091</v>
      </c>
      <c r="G72" s="14">
        <f>F72-D72</f>
        <v>-311.97909000000004</v>
      </c>
      <c r="H72" s="14">
        <f t="shared" si="17"/>
        <v>42.39570708469506</v>
      </c>
    </row>
    <row r="73" spans="1:8" s="8" customFormat="1" ht="12.75">
      <c r="A73" s="32">
        <v>25</v>
      </c>
      <c r="B73" s="33" t="s">
        <v>53</v>
      </c>
      <c r="C73" s="3" t="s">
        <v>0</v>
      </c>
      <c r="D73" s="7">
        <f>D74</f>
        <v>263</v>
      </c>
      <c r="E73" s="7">
        <f>E74</f>
        <v>0</v>
      </c>
      <c r="F73" s="7">
        <f>F74</f>
        <v>0</v>
      </c>
      <c r="G73" s="7">
        <f>G74</f>
        <v>-263</v>
      </c>
      <c r="H73" s="11">
        <f t="shared" si="17"/>
        <v>0</v>
      </c>
    </row>
    <row r="74" spans="1:8" ht="12.75">
      <c r="A74" s="32"/>
      <c r="B74" s="33"/>
      <c r="C74" s="2" t="s">
        <v>4</v>
      </c>
      <c r="D74" s="9">
        <v>263</v>
      </c>
      <c r="E74" s="5">
        <v>0</v>
      </c>
      <c r="F74" s="5">
        <v>0</v>
      </c>
      <c r="G74" s="14">
        <f>F74-D74</f>
        <v>-263</v>
      </c>
      <c r="H74" s="14">
        <f t="shared" si="17"/>
        <v>0</v>
      </c>
    </row>
    <row r="75" spans="1:8" s="8" customFormat="1" ht="12.75">
      <c r="A75" s="32">
        <v>26</v>
      </c>
      <c r="B75" s="33" t="s">
        <v>52</v>
      </c>
      <c r="C75" s="3" t="s">
        <v>0</v>
      </c>
      <c r="D75" s="7">
        <f>D76</f>
        <v>1183.09</v>
      </c>
      <c r="E75" s="7">
        <f>E76</f>
        <v>23.65494</v>
      </c>
      <c r="F75" s="7">
        <f>F76</f>
        <v>23.65494</v>
      </c>
      <c r="G75" s="7">
        <f>G76</f>
        <v>-1159.43506</v>
      </c>
      <c r="H75" s="11">
        <f t="shared" si="17"/>
        <v>1.999420162455942</v>
      </c>
    </row>
    <row r="76" spans="1:8" ht="12.75">
      <c r="A76" s="32"/>
      <c r="B76" s="33"/>
      <c r="C76" s="2" t="s">
        <v>4</v>
      </c>
      <c r="D76" s="9">
        <v>1183.09</v>
      </c>
      <c r="E76" s="5">
        <v>23.65494</v>
      </c>
      <c r="F76" s="5">
        <v>23.65494</v>
      </c>
      <c r="G76" s="14">
        <f>F76-D76</f>
        <v>-1159.43506</v>
      </c>
      <c r="H76" s="14">
        <f t="shared" si="17"/>
        <v>1.999420162455942</v>
      </c>
    </row>
    <row r="77" spans="1:8" s="8" customFormat="1" ht="12.75">
      <c r="A77" s="32">
        <v>27</v>
      </c>
      <c r="B77" s="33" t="s">
        <v>51</v>
      </c>
      <c r="C77" s="3" t="s">
        <v>0</v>
      </c>
      <c r="D77" s="7">
        <f>D78</f>
        <v>347.24</v>
      </c>
      <c r="E77" s="7">
        <f>E78</f>
        <v>0</v>
      </c>
      <c r="F77" s="7">
        <f>F78</f>
        <v>0</v>
      </c>
      <c r="G77" s="7">
        <f>G78</f>
        <v>-347.24</v>
      </c>
      <c r="H77" s="11">
        <f t="shared" si="17"/>
        <v>0</v>
      </c>
    </row>
    <row r="78" spans="1:8" ht="12.75">
      <c r="A78" s="32"/>
      <c r="B78" s="33"/>
      <c r="C78" s="2" t="s">
        <v>4</v>
      </c>
      <c r="D78" s="9">
        <v>347.24</v>
      </c>
      <c r="E78" s="5">
        <v>0</v>
      </c>
      <c r="F78" s="5">
        <v>0</v>
      </c>
      <c r="G78" s="14">
        <f>F78-D78</f>
        <v>-347.24</v>
      </c>
      <c r="H78" s="14">
        <f t="shared" si="17"/>
        <v>0</v>
      </c>
    </row>
    <row r="79" spans="1:8" s="8" customFormat="1" ht="12.75">
      <c r="A79" s="32">
        <v>28</v>
      </c>
      <c r="B79" s="33" t="s">
        <v>69</v>
      </c>
      <c r="C79" s="3" t="s">
        <v>0</v>
      </c>
      <c r="D79" s="7">
        <f>D80</f>
        <v>46.93</v>
      </c>
      <c r="E79" s="7">
        <f>E80</f>
        <v>4.8</v>
      </c>
      <c r="F79" s="7">
        <f>F80</f>
        <v>4.8</v>
      </c>
      <c r="G79" s="7">
        <f>G80</f>
        <v>-42.13</v>
      </c>
      <c r="H79" s="11">
        <f t="shared" si="17"/>
        <v>10.227999147666738</v>
      </c>
    </row>
    <row r="80" spans="1:8" ht="12.75">
      <c r="A80" s="32"/>
      <c r="B80" s="33"/>
      <c r="C80" s="2" t="s">
        <v>4</v>
      </c>
      <c r="D80" s="9">
        <v>46.93</v>
      </c>
      <c r="E80" s="5">
        <v>4.8</v>
      </c>
      <c r="F80" s="5">
        <v>4.8</v>
      </c>
      <c r="G80" s="14">
        <f>F80-D80</f>
        <v>-42.13</v>
      </c>
      <c r="H80" s="14">
        <f t="shared" si="17"/>
        <v>10.227999147666738</v>
      </c>
    </row>
    <row r="81" spans="1:8" s="8" customFormat="1" ht="12.75">
      <c r="A81" s="32">
        <v>29</v>
      </c>
      <c r="B81" s="33" t="s">
        <v>50</v>
      </c>
      <c r="C81" s="3" t="s">
        <v>0</v>
      </c>
      <c r="D81" s="7">
        <f>D82</f>
        <v>248.11</v>
      </c>
      <c r="E81" s="7">
        <f>E82</f>
        <v>0</v>
      </c>
      <c r="F81" s="7">
        <f>F82</f>
        <v>0</v>
      </c>
      <c r="G81" s="7">
        <f>G82</f>
        <v>-248.11</v>
      </c>
      <c r="H81" s="11">
        <f t="shared" si="17"/>
        <v>0</v>
      </c>
    </row>
    <row r="82" spans="1:8" ht="12.75">
      <c r="A82" s="32"/>
      <c r="B82" s="33"/>
      <c r="C82" s="2" t="s">
        <v>4</v>
      </c>
      <c r="D82" s="9">
        <v>248.11</v>
      </c>
      <c r="E82" s="5">
        <v>0</v>
      </c>
      <c r="F82" s="5">
        <v>0</v>
      </c>
      <c r="G82" s="14">
        <f>F82-D82</f>
        <v>-248.11</v>
      </c>
      <c r="H82" s="14">
        <f t="shared" si="17"/>
        <v>0</v>
      </c>
    </row>
    <row r="83" spans="1:8" s="8" customFormat="1" ht="12.75">
      <c r="A83" s="32">
        <v>30</v>
      </c>
      <c r="B83" s="33" t="s">
        <v>49</v>
      </c>
      <c r="C83" s="3" t="s">
        <v>0</v>
      </c>
      <c r="D83" s="7">
        <f>D84</f>
        <v>2595.112</v>
      </c>
      <c r="E83" s="7">
        <f>E84</f>
        <v>776</v>
      </c>
      <c r="F83" s="7">
        <f>F84</f>
        <v>776</v>
      </c>
      <c r="G83" s="7">
        <f>G84</f>
        <v>-1819.112</v>
      </c>
      <c r="H83" s="11">
        <f t="shared" si="17"/>
        <v>29.90237030232221</v>
      </c>
    </row>
    <row r="84" spans="1:8" ht="12.75">
      <c r="A84" s="32"/>
      <c r="B84" s="33"/>
      <c r="C84" s="2" t="s">
        <v>4</v>
      </c>
      <c r="D84" s="5">
        <v>2595.112</v>
      </c>
      <c r="E84" s="5">
        <f>344.4+431.6</f>
        <v>776</v>
      </c>
      <c r="F84" s="5">
        <f>344.4+431.6</f>
        <v>776</v>
      </c>
      <c r="G84" s="14">
        <f>F84-D84</f>
        <v>-1819.112</v>
      </c>
      <c r="H84" s="14">
        <f t="shared" si="17"/>
        <v>29.90237030232221</v>
      </c>
    </row>
    <row r="85" spans="1:8" ht="12.75">
      <c r="A85" s="32">
        <v>31</v>
      </c>
      <c r="B85" s="33" t="s">
        <v>48</v>
      </c>
      <c r="C85" s="3" t="s">
        <v>0</v>
      </c>
      <c r="D85" s="7">
        <f>D86</f>
        <v>167.62</v>
      </c>
      <c r="E85" s="7">
        <f>E86</f>
        <v>255.261</v>
      </c>
      <c r="F85" s="7">
        <f>F86</f>
        <v>255.26129</v>
      </c>
      <c r="G85" s="7">
        <f>G86</f>
        <v>87.64129</v>
      </c>
      <c r="H85" s="11">
        <f t="shared" si="17"/>
        <v>152.28569979716025</v>
      </c>
    </row>
    <row r="86" spans="1:15" ht="12.75">
      <c r="A86" s="32"/>
      <c r="B86" s="33"/>
      <c r="C86" s="2" t="s">
        <v>4</v>
      </c>
      <c r="D86" s="5">
        <v>167.62</v>
      </c>
      <c r="E86" s="5">
        <v>255.261</v>
      </c>
      <c r="F86" s="5">
        <v>255.26129</v>
      </c>
      <c r="G86" s="14">
        <f>F86-D86</f>
        <v>87.64129</v>
      </c>
      <c r="H86" s="14">
        <f t="shared" si="17"/>
        <v>152.28569979716025</v>
      </c>
      <c r="I86" s="26" t="s">
        <v>71</v>
      </c>
      <c r="J86" s="27"/>
      <c r="K86" s="27"/>
      <c r="L86" s="27"/>
      <c r="M86" s="27"/>
      <c r="N86" s="27"/>
      <c r="O86" s="28"/>
    </row>
    <row r="87" spans="1:8" ht="12.75">
      <c r="A87" s="32">
        <v>32</v>
      </c>
      <c r="B87" s="33" t="s">
        <v>47</v>
      </c>
      <c r="C87" s="3" t="s">
        <v>0</v>
      </c>
      <c r="D87" s="7">
        <f>D88</f>
        <v>835.23</v>
      </c>
      <c r="E87" s="7">
        <f>E88</f>
        <v>0</v>
      </c>
      <c r="F87" s="7">
        <f>F88</f>
        <v>0</v>
      </c>
      <c r="G87" s="7">
        <f>G88</f>
        <v>-835.23</v>
      </c>
      <c r="H87" s="11">
        <f t="shared" si="17"/>
        <v>0</v>
      </c>
    </row>
    <row r="88" spans="1:8" ht="12.75">
      <c r="A88" s="32"/>
      <c r="B88" s="33"/>
      <c r="C88" s="2" t="s">
        <v>4</v>
      </c>
      <c r="D88" s="5">
        <v>835.23</v>
      </c>
      <c r="E88" s="5">
        <v>0</v>
      </c>
      <c r="F88" s="5">
        <v>0</v>
      </c>
      <c r="G88" s="14">
        <f>F88-D88</f>
        <v>-835.23</v>
      </c>
      <c r="H88" s="14">
        <f t="shared" si="17"/>
        <v>0</v>
      </c>
    </row>
    <row r="89" spans="1:8" ht="12.75">
      <c r="A89" s="32">
        <v>33</v>
      </c>
      <c r="B89" s="33" t="s">
        <v>46</v>
      </c>
      <c r="C89" s="3" t="s">
        <v>0</v>
      </c>
      <c r="D89" s="10">
        <f>D90</f>
        <v>449.25</v>
      </c>
      <c r="E89" s="7">
        <f>E90</f>
        <v>0</v>
      </c>
      <c r="F89" s="7">
        <f>F90</f>
        <v>0</v>
      </c>
      <c r="G89" s="7">
        <f>G90</f>
        <v>-449.25</v>
      </c>
      <c r="H89" s="11">
        <f t="shared" si="17"/>
        <v>0</v>
      </c>
    </row>
    <row r="90" spans="1:8" ht="12.75">
      <c r="A90" s="32"/>
      <c r="B90" s="33"/>
      <c r="C90" s="2" t="s">
        <v>4</v>
      </c>
      <c r="D90" s="5">
        <v>449.25</v>
      </c>
      <c r="E90" s="5">
        <v>0</v>
      </c>
      <c r="F90" s="5">
        <v>0</v>
      </c>
      <c r="G90" s="14">
        <f>F90-D90</f>
        <v>-449.25</v>
      </c>
      <c r="H90" s="14">
        <f t="shared" si="17"/>
        <v>0</v>
      </c>
    </row>
    <row r="91" spans="1:8" ht="12.75">
      <c r="A91" s="32">
        <v>34</v>
      </c>
      <c r="B91" s="33" t="s">
        <v>29</v>
      </c>
      <c r="C91" s="3" t="s">
        <v>0</v>
      </c>
      <c r="D91" s="10">
        <f>D92</f>
        <v>543.11</v>
      </c>
      <c r="E91" s="7">
        <f>E92</f>
        <v>0</v>
      </c>
      <c r="F91" s="7">
        <f>F92</f>
        <v>0</v>
      </c>
      <c r="G91" s="7">
        <f>G92</f>
        <v>-543.11</v>
      </c>
      <c r="H91" s="11">
        <f t="shared" si="17"/>
        <v>0</v>
      </c>
    </row>
    <row r="92" spans="1:8" ht="12.75">
      <c r="A92" s="32"/>
      <c r="B92" s="33"/>
      <c r="C92" s="2" t="s">
        <v>4</v>
      </c>
      <c r="D92" s="5">
        <v>543.11</v>
      </c>
      <c r="E92" s="5">
        <v>0</v>
      </c>
      <c r="F92" s="5">
        <v>0</v>
      </c>
      <c r="G92" s="14">
        <f>F92-D92</f>
        <v>-543.11</v>
      </c>
      <c r="H92" s="14">
        <f t="shared" si="17"/>
        <v>0</v>
      </c>
    </row>
    <row r="93" spans="1:8" ht="12.75">
      <c r="A93" s="32">
        <v>35</v>
      </c>
      <c r="B93" s="33" t="s">
        <v>30</v>
      </c>
      <c r="C93" s="3" t="s">
        <v>0</v>
      </c>
      <c r="D93" s="10">
        <f>D94</f>
        <v>282.72</v>
      </c>
      <c r="E93" s="7">
        <f>E94</f>
        <v>318.566</v>
      </c>
      <c r="F93" s="7">
        <f>F94</f>
        <v>318.536</v>
      </c>
      <c r="G93" s="7">
        <f>G94</f>
        <v>35.815999999999974</v>
      </c>
      <c r="H93" s="11">
        <f t="shared" si="17"/>
        <v>112.66836445953592</v>
      </c>
    </row>
    <row r="94" spans="1:8" ht="12.75">
      <c r="A94" s="32"/>
      <c r="B94" s="33"/>
      <c r="C94" s="2" t="s">
        <v>4</v>
      </c>
      <c r="D94" s="5">
        <v>282.72</v>
      </c>
      <c r="E94" s="5">
        <v>318.566</v>
      </c>
      <c r="F94" s="5">
        <f>65.785+252.751</f>
        <v>318.536</v>
      </c>
      <c r="G94" s="14">
        <f>F94-D94</f>
        <v>35.815999999999974</v>
      </c>
      <c r="H94" s="14">
        <f t="shared" si="17"/>
        <v>112.66836445953592</v>
      </c>
    </row>
    <row r="95" spans="1:8" ht="12.75">
      <c r="A95" s="32">
        <v>36</v>
      </c>
      <c r="B95" s="33" t="s">
        <v>31</v>
      </c>
      <c r="C95" s="3" t="s">
        <v>0</v>
      </c>
      <c r="D95" s="10">
        <f>D96</f>
        <v>4541.06</v>
      </c>
      <c r="E95" s="7">
        <f>E96</f>
        <v>283.43145</v>
      </c>
      <c r="F95" s="7">
        <f>F96</f>
        <v>283.43145</v>
      </c>
      <c r="G95" s="7">
        <f>G96</f>
        <v>-4257.62855</v>
      </c>
      <c r="H95" s="11">
        <f t="shared" si="17"/>
        <v>6.241526207537446</v>
      </c>
    </row>
    <row r="96" spans="1:8" ht="12.75">
      <c r="A96" s="32"/>
      <c r="B96" s="33"/>
      <c r="C96" s="2" t="s">
        <v>4</v>
      </c>
      <c r="D96" s="5">
        <v>4541.06</v>
      </c>
      <c r="E96" s="5">
        <v>283.43145</v>
      </c>
      <c r="F96" s="5">
        <v>283.43145</v>
      </c>
      <c r="G96" s="14">
        <f>F96-D96</f>
        <v>-4257.62855</v>
      </c>
      <c r="H96" s="14">
        <f t="shared" si="17"/>
        <v>6.241526207537446</v>
      </c>
    </row>
    <row r="97" spans="1:8" ht="12.75">
      <c r="A97" s="32">
        <v>37</v>
      </c>
      <c r="B97" s="33" t="s">
        <v>37</v>
      </c>
      <c r="C97" s="3" t="s">
        <v>0</v>
      </c>
      <c r="D97" s="10">
        <f>D98</f>
        <v>928.95</v>
      </c>
      <c r="E97" s="7">
        <f>E98</f>
        <v>371.133</v>
      </c>
      <c r="F97" s="7">
        <f>F98</f>
        <v>371.133</v>
      </c>
      <c r="G97" s="7">
        <f>G98</f>
        <v>-557.817</v>
      </c>
      <c r="H97" s="11">
        <f t="shared" si="17"/>
        <v>39.951881156144026</v>
      </c>
    </row>
    <row r="98" spans="1:8" ht="12.75">
      <c r="A98" s="32"/>
      <c r="B98" s="33"/>
      <c r="C98" s="2" t="s">
        <v>4</v>
      </c>
      <c r="D98" s="5">
        <v>928.95</v>
      </c>
      <c r="E98" s="5">
        <v>371.133</v>
      </c>
      <c r="F98" s="5">
        <v>371.133</v>
      </c>
      <c r="G98" s="14">
        <f>F98-D98</f>
        <v>-557.817</v>
      </c>
      <c r="H98" s="14">
        <f t="shared" si="17"/>
        <v>39.951881156144026</v>
      </c>
    </row>
    <row r="99" spans="1:8" ht="12.75">
      <c r="A99" s="29" t="s">
        <v>20</v>
      </c>
      <c r="B99" s="30"/>
      <c r="C99" s="31"/>
      <c r="D99" s="6">
        <f aca="true" t="shared" si="18" ref="D99:G100">D100</f>
        <v>1503.63</v>
      </c>
      <c r="E99" s="6">
        <f t="shared" si="18"/>
        <v>0</v>
      </c>
      <c r="F99" s="6">
        <f t="shared" si="18"/>
        <v>0</v>
      </c>
      <c r="G99" s="6">
        <f t="shared" si="18"/>
        <v>-1503.63</v>
      </c>
      <c r="H99" s="6">
        <f>F99*100/D99</f>
        <v>0</v>
      </c>
    </row>
    <row r="100" spans="1:9" s="8" customFormat="1" ht="13.5">
      <c r="A100" s="32">
        <v>38</v>
      </c>
      <c r="B100" s="34" t="s">
        <v>45</v>
      </c>
      <c r="C100" s="3" t="s">
        <v>0</v>
      </c>
      <c r="D100" s="7">
        <f t="shared" si="18"/>
        <v>1503.63</v>
      </c>
      <c r="E100" s="7">
        <f t="shared" si="18"/>
        <v>0</v>
      </c>
      <c r="F100" s="7">
        <f t="shared" si="18"/>
        <v>0</v>
      </c>
      <c r="G100" s="7">
        <f t="shared" si="18"/>
        <v>-1503.63</v>
      </c>
      <c r="H100" s="11">
        <f t="shared" si="17"/>
        <v>0</v>
      </c>
      <c r="I100" s="19"/>
    </row>
    <row r="101" spans="1:9" ht="13.5">
      <c r="A101" s="32"/>
      <c r="B101" s="34"/>
      <c r="C101" s="2" t="s">
        <v>4</v>
      </c>
      <c r="D101" s="5">
        <v>1503.63</v>
      </c>
      <c r="E101" s="5">
        <v>0</v>
      </c>
      <c r="F101" s="5">
        <v>0</v>
      </c>
      <c r="G101" s="14">
        <f>F101-D101</f>
        <v>-1503.63</v>
      </c>
      <c r="H101" s="14">
        <f t="shared" si="17"/>
        <v>0</v>
      </c>
      <c r="I101" s="20"/>
    </row>
    <row r="104" spans="1:9" s="8" customFormat="1" ht="13.5">
      <c r="A104" s="38"/>
      <c r="B104" s="39"/>
      <c r="D104" s="21"/>
      <c r="E104" s="21"/>
      <c r="F104" s="21"/>
      <c r="G104" s="22"/>
      <c r="H104" s="22"/>
      <c r="I104" s="19"/>
    </row>
    <row r="105" spans="1:9" ht="13.5">
      <c r="A105" s="38"/>
      <c r="B105" s="39"/>
      <c r="D105" s="23"/>
      <c r="E105" s="23"/>
      <c r="F105" s="23"/>
      <c r="G105" s="24"/>
      <c r="H105" s="24"/>
      <c r="I105" s="20"/>
    </row>
    <row r="106" spans="1:9" s="8" customFormat="1" ht="13.5">
      <c r="A106" s="38"/>
      <c r="B106" s="39"/>
      <c r="D106" s="21"/>
      <c r="E106" s="21"/>
      <c r="F106" s="21"/>
      <c r="G106" s="22"/>
      <c r="H106" s="22"/>
      <c r="I106" s="19"/>
    </row>
    <row r="107" spans="1:9" ht="13.5">
      <c r="A107" s="38"/>
      <c r="B107" s="39"/>
      <c r="D107" s="23"/>
      <c r="E107" s="23"/>
      <c r="F107" s="23"/>
      <c r="G107" s="24"/>
      <c r="H107" s="24"/>
      <c r="I107" s="20"/>
    </row>
    <row r="108" spans="1:9" s="8" customFormat="1" ht="13.5">
      <c r="A108" s="38"/>
      <c r="B108" s="39"/>
      <c r="D108" s="21"/>
      <c r="E108" s="21"/>
      <c r="F108" s="21"/>
      <c r="G108" s="22"/>
      <c r="H108" s="22"/>
      <c r="I108" s="19"/>
    </row>
    <row r="109" spans="1:9" ht="13.5">
      <c r="A109" s="38"/>
      <c r="B109" s="39"/>
      <c r="D109" s="23"/>
      <c r="E109" s="23"/>
      <c r="F109" s="23"/>
      <c r="G109" s="24"/>
      <c r="H109" s="24"/>
      <c r="I109" s="20"/>
    </row>
    <row r="110" spans="1:9" s="8" customFormat="1" ht="13.5">
      <c r="A110" s="38"/>
      <c r="B110" s="39"/>
      <c r="D110" s="21"/>
      <c r="E110" s="21"/>
      <c r="F110" s="21"/>
      <c r="G110" s="22"/>
      <c r="H110" s="22"/>
      <c r="I110" s="19"/>
    </row>
    <row r="111" spans="1:9" ht="13.5">
      <c r="A111" s="38"/>
      <c r="B111" s="39"/>
      <c r="D111" s="23"/>
      <c r="E111" s="23"/>
      <c r="F111" s="23"/>
      <c r="G111" s="24"/>
      <c r="H111" s="24"/>
      <c r="I111" s="20"/>
    </row>
    <row r="112" spans="1:9" s="8" customFormat="1" ht="13.5">
      <c r="A112" s="38"/>
      <c r="B112" s="39"/>
      <c r="D112" s="21"/>
      <c r="E112" s="21"/>
      <c r="F112" s="21"/>
      <c r="G112" s="22"/>
      <c r="H112" s="22"/>
      <c r="I112" s="19"/>
    </row>
    <row r="113" spans="1:9" ht="13.5">
      <c r="A113" s="38"/>
      <c r="B113" s="39"/>
      <c r="D113" s="23"/>
      <c r="E113" s="23"/>
      <c r="F113" s="23"/>
      <c r="G113" s="24"/>
      <c r="H113" s="24"/>
      <c r="I113" s="20"/>
    </row>
    <row r="114" spans="1:9" s="8" customFormat="1" ht="13.5">
      <c r="A114" s="38"/>
      <c r="B114" s="39"/>
      <c r="D114" s="21"/>
      <c r="E114" s="21"/>
      <c r="F114" s="21"/>
      <c r="G114" s="22"/>
      <c r="H114" s="22"/>
      <c r="I114" s="19"/>
    </row>
    <row r="115" spans="1:9" ht="13.5">
      <c r="A115" s="38"/>
      <c r="B115" s="39"/>
      <c r="D115" s="23"/>
      <c r="E115" s="23"/>
      <c r="F115" s="23"/>
      <c r="G115" s="24"/>
      <c r="H115" s="24"/>
      <c r="I115" s="20"/>
    </row>
  </sheetData>
  <sheetProtection/>
  <mergeCells count="120">
    <mergeCell ref="I43:O43"/>
    <mergeCell ref="I65:O65"/>
    <mergeCell ref="A2:H2"/>
    <mergeCell ref="A3:H3"/>
    <mergeCell ref="E4:H4"/>
    <mergeCell ref="D4:D5"/>
    <mergeCell ref="A36:A37"/>
    <mergeCell ref="A35:C35"/>
    <mergeCell ref="B33:B34"/>
    <mergeCell ref="A33:A34"/>
    <mergeCell ref="B27:B28"/>
    <mergeCell ref="A27:A28"/>
    <mergeCell ref="B89:B90"/>
    <mergeCell ref="A89:A90"/>
    <mergeCell ref="A77:A78"/>
    <mergeCell ref="B77:B78"/>
    <mergeCell ref="B75:B76"/>
    <mergeCell ref="A83:A84"/>
    <mergeCell ref="A85:A86"/>
    <mergeCell ref="B85:B86"/>
    <mergeCell ref="B83:B84"/>
    <mergeCell ref="B38:B39"/>
    <mergeCell ref="B42:B43"/>
    <mergeCell ref="A44:C44"/>
    <mergeCell ref="B40:B41"/>
    <mergeCell ref="A47:C47"/>
    <mergeCell ref="A69:A70"/>
    <mergeCell ref="B79:B80"/>
    <mergeCell ref="B71:B72"/>
    <mergeCell ref="A66:C66"/>
    <mergeCell ref="A87:A88"/>
    <mergeCell ref="B81:B82"/>
    <mergeCell ref="B45:B46"/>
    <mergeCell ref="B54:B55"/>
    <mergeCell ref="B67:B68"/>
    <mergeCell ref="B51:B52"/>
    <mergeCell ref="A59:C59"/>
    <mergeCell ref="B60:B61"/>
    <mergeCell ref="A51:A52"/>
    <mergeCell ref="A79:A80"/>
    <mergeCell ref="B62:B63"/>
    <mergeCell ref="A62:A63"/>
    <mergeCell ref="A57:A58"/>
    <mergeCell ref="A71:A72"/>
    <mergeCell ref="A26:C26"/>
    <mergeCell ref="A29:C29"/>
    <mergeCell ref="A32:C32"/>
    <mergeCell ref="B48:B49"/>
    <mergeCell ref="A40:A41"/>
    <mergeCell ref="B36:B37"/>
    <mergeCell ref="A14:C14"/>
    <mergeCell ref="B21:B22"/>
    <mergeCell ref="A21:A22"/>
    <mergeCell ref="B24:B25"/>
    <mergeCell ref="A23:C23"/>
    <mergeCell ref="B15:B16"/>
    <mergeCell ref="C4:C5"/>
    <mergeCell ref="B12:B13"/>
    <mergeCell ref="A9:A10"/>
    <mergeCell ref="A12:A13"/>
    <mergeCell ref="A8:C8"/>
    <mergeCell ref="A20:C20"/>
    <mergeCell ref="B9:B10"/>
    <mergeCell ref="A11:C11"/>
    <mergeCell ref="A6:B7"/>
    <mergeCell ref="A15:A16"/>
    <mergeCell ref="A53:C53"/>
    <mergeCell ref="A50:C50"/>
    <mergeCell ref="A42:A43"/>
    <mergeCell ref="A48:A49"/>
    <mergeCell ref="A45:A46"/>
    <mergeCell ref="A38:A39"/>
    <mergeCell ref="B100:B101"/>
    <mergeCell ref="A100:A101"/>
    <mergeCell ref="A73:A74"/>
    <mergeCell ref="B73:B74"/>
    <mergeCell ref="B57:B58"/>
    <mergeCell ref="A60:A61"/>
    <mergeCell ref="A99:C99"/>
    <mergeCell ref="A81:A82"/>
    <mergeCell ref="B95:B96"/>
    <mergeCell ref="B87:B88"/>
    <mergeCell ref="A97:A98"/>
    <mergeCell ref="A1:H1"/>
    <mergeCell ref="A75:A76"/>
    <mergeCell ref="B69:B70"/>
    <mergeCell ref="A67:A68"/>
    <mergeCell ref="A4:A5"/>
    <mergeCell ref="B4:B5"/>
    <mergeCell ref="A30:A31"/>
    <mergeCell ref="A64:A65"/>
    <mergeCell ref="B64:B65"/>
    <mergeCell ref="A104:A105"/>
    <mergeCell ref="B104:B105"/>
    <mergeCell ref="A106:A107"/>
    <mergeCell ref="B106:B107"/>
    <mergeCell ref="A91:A92"/>
    <mergeCell ref="A93:A94"/>
    <mergeCell ref="A95:A96"/>
    <mergeCell ref="B91:B92"/>
    <mergeCell ref="B93:B94"/>
    <mergeCell ref="B97:B98"/>
    <mergeCell ref="A114:A115"/>
    <mergeCell ref="B114:B115"/>
    <mergeCell ref="A108:A109"/>
    <mergeCell ref="B108:B109"/>
    <mergeCell ref="A110:A111"/>
    <mergeCell ref="B110:B111"/>
    <mergeCell ref="A112:A113"/>
    <mergeCell ref="B112:B113"/>
    <mergeCell ref="I49:O49"/>
    <mergeCell ref="I86:O86"/>
    <mergeCell ref="I66:O66"/>
    <mergeCell ref="A17:C17"/>
    <mergeCell ref="A18:A19"/>
    <mergeCell ref="B18:B19"/>
    <mergeCell ref="A24:A25"/>
    <mergeCell ref="B30:B31"/>
    <mergeCell ref="A56:C56"/>
    <mergeCell ref="A54:A55"/>
  </mergeCells>
  <printOptions/>
  <pageMargins left="0.87" right="0.1968503937007874" top="0.34" bottom="0.33" header="0.1968503937007874" footer="0.1968503937007874"/>
  <pageSetup fitToHeight="2" fitToWidth="2" horizontalDpi="600" verticalDpi="600" orientation="portrait" paperSize="9" scale="68" r:id="rId1"/>
  <rowBreaks count="1" manualBreakCount="1">
    <brk id="9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>дддд</cp:keywords>
  <dc:description/>
  <cp:lastModifiedBy>tarif41</cp:lastModifiedBy>
  <cp:lastPrinted>2015-08-20T05:52:05Z</cp:lastPrinted>
  <dcterms:created xsi:type="dcterms:W3CDTF">1996-10-08T23:32:33Z</dcterms:created>
  <dcterms:modified xsi:type="dcterms:W3CDTF">2015-09-14T10:25:22Z</dcterms:modified>
  <cp:category/>
  <cp:version/>
  <cp:contentType/>
  <cp:contentStatus/>
</cp:coreProperties>
</file>