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Э за 2015г. (в тыс.руб.)" sheetId="1" r:id="rId1"/>
    <sheet name="ЭЭ за 2015г. (в млн.руб.)" sheetId="2" r:id="rId2"/>
    <sheet name="Свод за 2015г. (в тыс.руб.)" sheetId="3" r:id="rId3"/>
    <sheet name="Свод за 2015г. (в млн.руб.)" sheetId="4" r:id="rId4"/>
  </sheets>
  <externalReferences>
    <externalReference r:id="rId7"/>
  </externalReferences>
  <definedNames>
    <definedName name="god">'[1]Титульный'!$F$9</definedName>
    <definedName name="region_name">'[1]Титульный'!$F$7</definedName>
    <definedName name="_xlnm.Print_Area" localSheetId="3">'Свод за 2015г. (в млн.руб.)'!$A$1:$F$32</definedName>
    <definedName name="_xlnm.Print_Area" localSheetId="2">'Свод за 2015г. (в тыс.руб.)'!$A$1:$F$32</definedName>
    <definedName name="_xlnm.Print_Area" localSheetId="1">'ЭЭ за 2015г. (в млн.руб.)'!$A$1:$H$105</definedName>
    <definedName name="_xlnm.Print_Area" localSheetId="0">'ЭЭ за 2015г. (в тыс.руб.)'!$A$1:$H$105</definedName>
  </definedNames>
  <calcPr fullCalcOnLoad="1"/>
</workbook>
</file>

<file path=xl/sharedStrings.xml><?xml version="1.0" encoding="utf-8"?>
<sst xmlns="http://schemas.openxmlformats.org/spreadsheetml/2006/main" count="387" uniqueCount="129">
  <si>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</si>
  <si>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</si>
  <si>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</si>
  <si>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</si>
  <si>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ремонт основных фондов</t>
  </si>
  <si>
    <t>МУП ЖКХ Красноармейского района                                          (без дополнительного предъявления НДС)</t>
  </si>
  <si>
    <t>тыс. руб.</t>
  </si>
  <si>
    <t>Аликовский район (1 организация)</t>
  </si>
  <si>
    <t>Вурнарский район (1 организация)</t>
  </si>
  <si>
    <t>Козловский район (1 организация)</t>
  </si>
  <si>
    <t>Комсомольский район (1 организация)</t>
  </si>
  <si>
    <t> Красноармейский район (1 организация)</t>
  </si>
  <si>
    <t>Моргаушский район (1 организация)</t>
  </si>
  <si>
    <t>Порецкий район (1 организация)</t>
  </si>
  <si>
    <t>Урмарский район (1 организация)</t>
  </si>
  <si>
    <t> Шумерлинский район (1 организация)</t>
  </si>
  <si>
    <t> Ядринский район (1 организация)</t>
  </si>
  <si>
    <t>  Янтиковский район (1 организация)</t>
  </si>
  <si>
    <t> город Алатырь (1 организация)</t>
  </si>
  <si>
    <t> город Канаш (1 организация)</t>
  </si>
  <si>
    <t> город Шумерля (1 организация)</t>
  </si>
  <si>
    <t>проверка</t>
  </si>
  <si>
    <t>Чебоксарский район (4 организации)</t>
  </si>
  <si>
    <t> город Новочебоксарск (3 организации)</t>
  </si>
  <si>
    <t>факт</t>
  </si>
  <si>
    <t>по данным организации</t>
  </si>
  <si>
    <t>по данным Госслужбы</t>
  </si>
  <si>
    <t>% освоения</t>
  </si>
  <si>
    <t>ОАО "Контур"                                                                                                     (без НДС)</t>
  </si>
  <si>
    <t>ООО "МЦОРТ"                                                                                                (без НДС)</t>
  </si>
  <si>
    <t>ООО "Региональная распределительная сетевая компания" (без НДС)</t>
  </si>
  <si>
    <t>Ядринское МПП ЖКХ                                                            (без НДС)</t>
  </si>
  <si>
    <t> город Чебоксары (16 организаций)</t>
  </si>
  <si>
    <t>Приложение № 4</t>
  </si>
  <si>
    <t>Ибресинский район (1 организация)</t>
  </si>
  <si>
    <t>ООО "НЭСК" (без НДС)</t>
  </si>
  <si>
    <t>ОАО "Чувашхлебопродукт" по факту выполнено по РР в 2014 год- 224,92321 !!!</t>
  </si>
  <si>
    <t>ООО "Тепловодоканал"                                                                  (без дополнительного предъявления НДС)</t>
  </si>
  <si>
    <t>ООО "Энергостроймонтаж"                                                                     (без НДС)</t>
  </si>
  <si>
    <t>ООО "Энергия"                                                                        (без дополнительного предъявления НДС)</t>
  </si>
  <si>
    <t>ООО "ЭЛЕКТРОСНАБ"                                                                       (без дополнительного предъявления НДС)</t>
  </si>
  <si>
    <t>ООО "Энергосервис"                                                                   (без НДС)</t>
  </si>
  <si>
    <t>МУП ЖКХ "Моргаушское"                                                                         (без дополнительного предъявления НДС)</t>
  </si>
  <si>
    <t>МУП "Шумерлинские городские электрические сети"                                                                                                        (без НДС)</t>
  </si>
  <si>
    <t>ООО "СУОР"                                                                                                (без НДС)</t>
  </si>
  <si>
    <t>ООО "Энергосеть"                                                                                      (без дополнительного предъявления НДС)</t>
  </si>
  <si>
    <t>ООО "Энерго-Транзит" (без НДС)</t>
  </si>
  <si>
    <t>ОАО "Чувашская энергосбытовая компания"                                                                   (без НДС)</t>
  </si>
  <si>
    <t>ООО "ПромЛогистика"                                                                                          (без НДС)</t>
  </si>
  <si>
    <t>ООО "Янтарь"                                                                             (без дополнительного предъявления НДС)</t>
  </si>
  <si>
    <t>ООО "Управляющая компания "Первая площадка"                                                                              (без НДС)</t>
  </si>
  <si>
    <t>ООО "Волгостальконструкция"                                                                   (без НДС)</t>
  </si>
  <si>
    <t>ООО "Коммунальные технологии"                                                                   (без НДС)</t>
  </si>
  <si>
    <t>ОАО "МРСК Волги" на территории ЧР                                                                                              (без НДС)</t>
  </si>
  <si>
    <t>МУП "Коммунальные сети г. Новочебоксарска"</t>
  </si>
  <si>
    <t>ОАО "ГЭСстрой"                                                                        (без НДС)</t>
  </si>
  <si>
    <t>ОАО "Канашские городские электрические сети"                                                                                        (без НДС)</t>
  </si>
  <si>
    <t>МУП "Алатырские городские электрические сети"                                                                                  (без НДС)</t>
  </si>
  <si>
    <t>ООО "Энергосеть"                                                                              (без дополнительного предъявления НДС)</t>
  </si>
  <si>
    <t>ООО "Электросеть"                                                                            (без дополнительного предъявления НДС)</t>
  </si>
  <si>
    <t>ООО "Газпром энерго"                                                                                     (без НДС)</t>
  </si>
  <si>
    <t>ООО "ЧЭМЗ – ЭнергоСервис"                                                          (без дополнительного предъявления НДС)</t>
  </si>
  <si>
    <t>ООО "Теплоэнергосеть"                                                                             (без дополнительного предъявления НДС)</t>
  </si>
  <si>
    <t>ООО "Урмарские электрические сети"                                          (без дополнительного предъявления НДС)</t>
  </si>
  <si>
    <t>ООО "Порецкагропромэнерго"                                                  (без дополнительного предъявления НДС)</t>
  </si>
  <si>
    <t>ЗАО "СКК "Солнечный берег"                                                                                                          (без НДС)</t>
  </si>
  <si>
    <t>ООО "Купол"                                                                                       (без дополнительного предъявления НДС)</t>
  </si>
  <si>
    <t>АО "ЧПО им. В.И.Чапаева"                                                                        (без НДС)</t>
  </si>
  <si>
    <t>выполнено в апреле 2015 г(20.04.2015)</t>
  </si>
  <si>
    <t>убрал ЗП!!!</t>
  </si>
  <si>
    <t>утверждено в тарифах на       2015 год</t>
  </si>
  <si>
    <t>отклонение</t>
  </si>
  <si>
    <t>Филиал "Волго-Вятский" ОАО "Оборонэнерго"</t>
  </si>
  <si>
    <t>выполено в 2015 году</t>
  </si>
  <si>
    <t>убрали кондиционеры на 72,04063 !!!</t>
  </si>
  <si>
    <t>ПАО "Химпром"                                                                           (без НДС)</t>
  </si>
  <si>
    <t>Приложение № 3</t>
  </si>
  <si>
    <t>тыс.руб.</t>
  </si>
  <si>
    <t>№       п/п</t>
  </si>
  <si>
    <t>план</t>
  </si>
  <si>
    <t>отклонение от планового объема</t>
  </si>
  <si>
    <t xml:space="preserve">% освоения </t>
  </si>
  <si>
    <t>Всего по Чувашской Республике</t>
  </si>
  <si>
    <t> Аликовский район</t>
  </si>
  <si>
    <t> Батыревский район</t>
  </si>
  <si>
    <t> Вурнарский район</t>
  </si>
  <si>
    <t> Ибресинский район</t>
  </si>
  <si>
    <t> Канашский район</t>
  </si>
  <si>
    <t> Козловский район</t>
  </si>
  <si>
    <t> Комсомольский район</t>
  </si>
  <si>
    <t> Красноармейский район</t>
  </si>
  <si>
    <t> Красночетайский район</t>
  </si>
  <si>
    <t> Марпосадский район</t>
  </si>
  <si>
    <t> Моргаушский район</t>
  </si>
  <si>
    <t> Порецкий район</t>
  </si>
  <si>
    <t> Урмарский район</t>
  </si>
  <si>
    <t> Цивильский район</t>
  </si>
  <si>
    <t> Чебоксарский район</t>
  </si>
  <si>
    <t> Шемуршинский район</t>
  </si>
  <si>
    <t> Шумерлинский район</t>
  </si>
  <si>
    <t> Ядринский район</t>
  </si>
  <si>
    <t> Яльчикский район</t>
  </si>
  <si>
    <t> Янтиковский район</t>
  </si>
  <si>
    <t> г. Алатырь</t>
  </si>
  <si>
    <t> г. Канаш</t>
  </si>
  <si>
    <t> г. Новочебоксарск</t>
  </si>
  <si>
    <t> г. Чебоксары</t>
  </si>
  <si>
    <t> г. Шумерля</t>
  </si>
  <si>
    <t>ООО "Устра" (без НДС)</t>
  </si>
  <si>
    <t>Исполнитель: Тунгулов Евгений Сергеевич,                                                                                                                                                                            тел. 64-21-94 (вн.1165)</t>
  </si>
  <si>
    <t>Наименование муниципального образования</t>
  </si>
  <si>
    <t>млн.руб.</t>
  </si>
  <si>
    <t>млн. руб.</t>
  </si>
  <si>
    <t>ОАО "Канашские городские электрические сети" (без НДС)</t>
  </si>
  <si>
    <t>МУП "Алатырские городские электрические сети" (без НДС)</t>
  </si>
  <si>
    <t>МУП "Коммунальные сети г. Новочебоксарска" (без НДС)</t>
  </si>
  <si>
    <t>МУП "Шумерлинские городские электрические сети"  (без НДС)</t>
  </si>
  <si>
    <t xml:space="preserve"> Убрать 131,698!!!!!! (13.01.2016)</t>
  </si>
  <si>
    <t>ООО "Энерго-Транзит"                                    (без НДС)</t>
  </si>
  <si>
    <t>ОАО "Чувашская энергосбытовая компания"                                (без НДС)</t>
  </si>
  <si>
    <t>Мониторинг планов ремонтных работ организаций                                                                                                              в сфере электроэнергетики за 2015 год</t>
  </si>
  <si>
    <t xml:space="preserve">Мониторинг планов ремонтных работ организаций в сфере электроэнергетики за 2015 год </t>
  </si>
  <si>
    <t xml:space="preserve">Мониторинг планов ремонтных работ организаций за 2015 год в сфере электроэнергетики </t>
  </si>
  <si>
    <t>Исполнитель: Тунгулов Евгений Сергеевич,                                                                                                                                                                                                                                                                                    тел. 64-21-94 (вн.1165)</t>
  </si>
  <si>
    <t>утверждено в тарифах              на 2015 год</t>
  </si>
  <si>
    <t>выполнено в апреле 2015 г. (20.04.2015)</t>
  </si>
  <si>
    <t>Филиал "Волго-Вятский"                                     ОАО "Оборонэнерго"</t>
  </si>
  <si>
    <t>выполено в                              2015 году</t>
  </si>
  <si>
    <t>убрали командировочные расходы на 29,20 !!!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</si>
</sst>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General_)"/>
    <numFmt numFmtId="194" formatCode="#,##0.0"/>
    <numFmt numFmtId="195" formatCode="0.000000"/>
    <numFmt numFmtId="196" formatCode="0.00000"/>
    <numFmt numFmtId="197" formatCode="0.0000"/>
  </numFmts>
  <fonts count="66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b/>
      <sz val="14"/>
      <name val="Franklin Gothic Medium"/>
      <family val="2"/>
    </font>
    <font>
      <sz val="9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93" fontId="11" fillId="0" borderId="1">
      <alignment/>
      <protection locked="0"/>
    </xf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7" applyBorder="0">
      <alignment horizontal="center" vertical="center" wrapText="1"/>
      <protection/>
    </xf>
    <xf numFmtId="193" fontId="12" fillId="28" borderId="1">
      <alignment/>
      <protection/>
    </xf>
    <xf numFmtId="4" fontId="6" fillId="29" borderId="8" applyBorder="0">
      <alignment horizontal="right"/>
      <protection/>
    </xf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7" fillId="31" borderId="0" applyFill="0">
      <alignment wrapText="1"/>
      <protection/>
    </xf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49" fontId="7" fillId="0" borderId="0">
      <alignment horizontal="center"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4" fontId="6" fillId="31" borderId="8" applyFont="0" applyBorder="0">
      <alignment horizontal="right"/>
      <protection/>
    </xf>
    <xf numFmtId="0" fontId="63" fillId="3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9" borderId="8" xfId="0" applyFont="1" applyFill="1" applyBorder="1" applyAlignment="1">
      <alignment horizontal="center" vertical="center" wrapText="1"/>
    </xf>
    <xf numFmtId="0" fontId="17" fillId="29" borderId="0" xfId="0" applyFont="1" applyFill="1" applyBorder="1" applyAlignment="1">
      <alignment horizontal="center" vertical="center" wrapText="1"/>
    </xf>
    <xf numFmtId="4" fontId="17" fillId="37" borderId="8" xfId="0" applyNumberFormat="1" applyFont="1" applyFill="1" applyBorder="1" applyAlignment="1">
      <alignment horizontal="center" vertical="center" wrapText="1"/>
    </xf>
    <xf numFmtId="0" fontId="16" fillId="29" borderId="0" xfId="0" applyFont="1" applyFill="1" applyBorder="1" applyAlignment="1">
      <alignment horizontal="center" vertical="center" wrapText="1"/>
    </xf>
    <xf numFmtId="4" fontId="17" fillId="38" borderId="8" xfId="0" applyNumberFormat="1" applyFont="1" applyFill="1" applyBorder="1" applyAlignment="1">
      <alignment horizontal="center" vertical="center" wrapText="1"/>
    </xf>
    <xf numFmtId="4" fontId="17" fillId="39" borderId="8" xfId="0" applyNumberFormat="1" applyFont="1" applyFill="1" applyBorder="1" applyAlignment="1">
      <alignment horizontal="center" vertical="center" wrapText="1"/>
    </xf>
    <xf numFmtId="0" fontId="17" fillId="40" borderId="8" xfId="0" applyFont="1" applyFill="1" applyBorder="1" applyAlignment="1">
      <alignment horizontal="center" vertical="center" wrapText="1"/>
    </xf>
    <xf numFmtId="4" fontId="17" fillId="40" borderId="8" xfId="0" applyNumberFormat="1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4" fontId="19" fillId="41" borderId="14" xfId="0" applyNumberFormat="1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6" fillId="29" borderId="0" xfId="0" applyNumberFormat="1" applyFont="1" applyFill="1" applyBorder="1" applyAlignment="1">
      <alignment horizontal="center" vertical="center" wrapText="1"/>
    </xf>
    <xf numFmtId="4" fontId="17" fillId="38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39" borderId="0" xfId="0" applyNumberFormat="1" applyFont="1" applyFill="1" applyBorder="1" applyAlignment="1">
      <alignment horizontal="center" vertical="center" wrapText="1"/>
    </xf>
    <xf numFmtId="0" fontId="16" fillId="39" borderId="0" xfId="0" applyFont="1" applyFill="1" applyBorder="1" applyAlignment="1">
      <alignment horizontal="center" vertical="center" wrapText="1"/>
    </xf>
    <xf numFmtId="0" fontId="18" fillId="39" borderId="8" xfId="136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9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" fontId="17" fillId="31" borderId="8" xfId="0" applyNumberFormat="1" applyFont="1" applyFill="1" applyBorder="1" applyAlignment="1">
      <alignment horizontal="center" vertical="center" wrapText="1"/>
    </xf>
    <xf numFmtId="0" fontId="17" fillId="31" borderId="0" xfId="0" applyFont="1" applyFill="1" applyBorder="1" applyAlignment="1">
      <alignment horizontal="center" vertical="center" wrapText="1"/>
    </xf>
    <xf numFmtId="4" fontId="16" fillId="42" borderId="8" xfId="0" applyNumberFormat="1" applyFont="1" applyFill="1" applyBorder="1" applyAlignment="1">
      <alignment horizontal="center" vertical="center" wrapText="1"/>
    </xf>
    <xf numFmtId="4" fontId="16" fillId="43" borderId="8" xfId="0" applyNumberFormat="1" applyFont="1" applyFill="1" applyBorder="1" applyAlignment="1">
      <alignment horizontal="center" vertical="center" wrapText="1"/>
    </xf>
    <xf numFmtId="4" fontId="16" fillId="44" borderId="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7" fillId="31" borderId="15" xfId="0" applyFont="1" applyFill="1" applyBorder="1" applyAlignment="1">
      <alignment horizontal="center" vertical="center" wrapText="1"/>
    </xf>
    <xf numFmtId="4" fontId="17" fillId="42" borderId="8" xfId="0" applyNumberFormat="1" applyFont="1" applyFill="1" applyBorder="1" applyAlignment="1">
      <alignment horizontal="center" vertical="center" wrapText="1"/>
    </xf>
    <xf numFmtId="4" fontId="17" fillId="12" borderId="8" xfId="0" applyNumberFormat="1" applyFont="1" applyFill="1" applyBorder="1" applyAlignment="1">
      <alignment horizontal="center" vertical="center" wrapText="1"/>
    </xf>
    <xf numFmtId="4" fontId="17" fillId="13" borderId="8" xfId="0" applyNumberFormat="1" applyFont="1" applyFill="1" applyBorder="1" applyAlignment="1">
      <alignment horizontal="center" vertical="center" wrapText="1"/>
    </xf>
    <xf numFmtId="4" fontId="17" fillId="11" borderId="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5" fillId="41" borderId="14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4" fontId="24" fillId="40" borderId="8" xfId="0" applyNumberFormat="1" applyFont="1" applyFill="1" applyBorder="1" applyAlignment="1">
      <alignment horizontal="center" vertical="center" wrapText="1"/>
    </xf>
    <xf numFmtId="4" fontId="25" fillId="41" borderId="14" xfId="0" applyNumberFormat="1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3" fillId="39" borderId="8" xfId="0" applyFont="1" applyFill="1" applyBorder="1" applyAlignment="1">
      <alignment horizontal="center" vertical="center" wrapText="1"/>
    </xf>
    <xf numFmtId="4" fontId="23" fillId="39" borderId="8" xfId="0" applyNumberFormat="1" applyFont="1" applyFill="1" applyBorder="1" applyAlignment="1">
      <alignment horizontal="center" vertical="center" wrapText="1"/>
    </xf>
    <xf numFmtId="4" fontId="24" fillId="39" borderId="8" xfId="0" applyNumberFormat="1" applyFont="1" applyFill="1" applyBorder="1" applyAlignment="1">
      <alignment horizontal="center" vertical="center" wrapText="1"/>
    </xf>
    <xf numFmtId="4" fontId="24" fillId="37" borderId="8" xfId="0" applyNumberFormat="1" applyFont="1" applyFill="1" applyBorder="1" applyAlignment="1">
      <alignment horizontal="center" vertical="center" wrapText="1"/>
    </xf>
    <xf numFmtId="0" fontId="23" fillId="29" borderId="8" xfId="0" applyFont="1" applyFill="1" applyBorder="1" applyAlignment="1">
      <alignment horizontal="center" vertical="center" wrapText="1"/>
    </xf>
    <xf numFmtId="4" fontId="23" fillId="29" borderId="8" xfId="0" applyNumberFormat="1" applyFont="1" applyFill="1" applyBorder="1" applyAlignment="1">
      <alignment horizontal="center" vertical="center" wrapText="1"/>
    </xf>
    <xf numFmtId="4" fontId="24" fillId="38" borderId="8" xfId="0" applyNumberFormat="1" applyFont="1" applyFill="1" applyBorder="1" applyAlignment="1">
      <alignment horizontal="center" vertical="center" wrapText="1"/>
    </xf>
    <xf numFmtId="0" fontId="23" fillId="29" borderId="0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8" xfId="168" applyNumberFormat="1" applyFont="1" applyFill="1" applyBorder="1" applyAlignment="1">
      <alignment horizontal="center" vertical="center"/>
      <protection/>
    </xf>
    <xf numFmtId="4" fontId="23" fillId="38" borderId="8" xfId="0" applyNumberFormat="1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3" fillId="39" borderId="0" xfId="0" applyFont="1" applyFill="1" applyBorder="1" applyAlignment="1">
      <alignment horizontal="center" vertical="center" wrapText="1"/>
    </xf>
    <xf numFmtId="4" fontId="23" fillId="29" borderId="0" xfId="0" applyNumberFormat="1" applyFont="1" applyFill="1" applyBorder="1" applyAlignment="1">
      <alignment horizontal="center" vertical="center" wrapText="1"/>
    </xf>
    <xf numFmtId="4" fontId="24" fillId="38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4" fillId="39" borderId="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44" borderId="8" xfId="0" applyFont="1" applyFill="1" applyBorder="1" applyAlignment="1">
      <alignment horizontal="center" vertical="center" wrapText="1"/>
    </xf>
    <xf numFmtId="0" fontId="23" fillId="39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44" borderId="19" xfId="0" applyFont="1" applyFill="1" applyBorder="1" applyAlignment="1">
      <alignment horizontal="center" vertical="center" wrapText="1"/>
    </xf>
    <xf numFmtId="0" fontId="23" fillId="44" borderId="21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23" fillId="44" borderId="8" xfId="136" applyFont="1" applyFill="1" applyBorder="1" applyAlignment="1" applyProtection="1">
      <alignment horizontal="center" vertical="center" wrapText="1"/>
      <protection/>
    </xf>
    <xf numFmtId="0" fontId="24" fillId="42" borderId="15" xfId="0" applyFont="1" applyFill="1" applyBorder="1" applyAlignment="1">
      <alignment horizontal="center" vertical="center" wrapText="1"/>
    </xf>
    <xf numFmtId="0" fontId="24" fillId="42" borderId="16" xfId="0" applyFont="1" applyFill="1" applyBorder="1" applyAlignment="1">
      <alignment horizontal="center" vertical="center" wrapText="1"/>
    </xf>
    <xf numFmtId="0" fontId="24" fillId="42" borderId="14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3" fillId="44" borderId="17" xfId="0" applyFont="1" applyFill="1" applyBorder="1" applyAlignment="1">
      <alignment horizontal="center" vertical="center" wrapText="1"/>
    </xf>
    <xf numFmtId="0" fontId="23" fillId="44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0" fillId="39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39" borderId="0" xfId="136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39" borderId="0" xfId="136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>
      <alignment horizontal="center" vertical="center" wrapText="1"/>
    </xf>
    <xf numFmtId="0" fontId="16" fillId="39" borderId="8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16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8" fillId="39" borderId="8" xfId="136" applyFont="1" applyFill="1" applyBorder="1" applyAlignment="1" applyProtection="1">
      <alignment horizontal="center" vertical="center" wrapText="1"/>
      <protection/>
    </xf>
    <xf numFmtId="0" fontId="16" fillId="41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7" fillId="42" borderId="15" xfId="0" applyFont="1" applyFill="1" applyBorder="1" applyAlignment="1">
      <alignment horizontal="center" vertical="center" wrapText="1"/>
    </xf>
    <xf numFmtId="0" fontId="17" fillId="42" borderId="16" xfId="0" applyFont="1" applyFill="1" applyBorder="1" applyAlignment="1">
      <alignment horizontal="center" vertical="center" wrapText="1"/>
    </xf>
    <xf numFmtId="0" fontId="17" fillId="42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9" borderId="2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right" vertical="center" wrapText="1"/>
    </xf>
    <xf numFmtId="0" fontId="17" fillId="39" borderId="8" xfId="0" applyFont="1" applyFill="1" applyBorder="1" applyAlignment="1">
      <alignment horizontal="center" vertical="center" wrapText="1"/>
    </xf>
  </cellXfs>
  <cellStyles count="156">
    <cellStyle name="Normal" xfId="0"/>
    <cellStyle name="_инвестиции 202 596 по уровням" xfId="15"/>
    <cellStyle name="_план ввода 2007г. по кварталам" xfId="16"/>
    <cellStyle name="_Расчет кассовых разрывов 2007_посл_кр180" xfId="17"/>
    <cellStyle name="_Расчет ТЭЦ-2" xfId="18"/>
    <cellStyle name="_Чувашэнерго_Предельные_тарифы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ma [0]_laroux" xfId="38"/>
    <cellStyle name="Comma_laroux" xfId="39"/>
    <cellStyle name="Currency [0]" xfId="40"/>
    <cellStyle name="Currency_laroux" xfId="41"/>
    <cellStyle name="Normal_ASUS" xfId="42"/>
    <cellStyle name="Normal1" xfId="43"/>
    <cellStyle name="Price_Body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ззащитный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" xfId="58"/>
    <cellStyle name="Заголовок 1" xfId="59"/>
    <cellStyle name="Заголовок 2" xfId="60"/>
    <cellStyle name="Заголовок 3" xfId="61"/>
    <cellStyle name="Заголовок 4" xfId="62"/>
    <cellStyle name="ЗаголовокСтолбца" xfId="63"/>
    <cellStyle name="Защитный" xfId="64"/>
    <cellStyle name="Значение" xfId="65"/>
    <cellStyle name="Итог" xfId="66"/>
    <cellStyle name="Контрольная ячейка" xfId="67"/>
    <cellStyle name="Мои наименования показателей" xfId="68"/>
    <cellStyle name="Мой заголовок" xfId="69"/>
    <cellStyle name="Мой заголовок лист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10" xfId="84"/>
    <cellStyle name="Обычный 2 11" xfId="85"/>
    <cellStyle name="Обычный 2 12" xfId="86"/>
    <cellStyle name="Обычный 2 13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20" xfId="95"/>
    <cellStyle name="Обычный 2 21" xfId="96"/>
    <cellStyle name="Обычный 2 22" xfId="97"/>
    <cellStyle name="Обычный 2 23" xfId="98"/>
    <cellStyle name="Обычный 2 24" xfId="99"/>
    <cellStyle name="Обычный 2 25" xfId="100"/>
    <cellStyle name="Обычный 2 26" xfId="101"/>
    <cellStyle name="Обычный 2 27" xfId="102"/>
    <cellStyle name="Обычный 2 28" xfId="103"/>
    <cellStyle name="Обычный 2 29" xfId="104"/>
    <cellStyle name="Обычный 2 3" xfId="105"/>
    <cellStyle name="Обычный 2 30" xfId="106"/>
    <cellStyle name="Обычный 2 31" xfId="107"/>
    <cellStyle name="Обычный 2 32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0" xfId="115"/>
    <cellStyle name="Обычный 21" xfId="116"/>
    <cellStyle name="Обычный 22" xfId="117"/>
    <cellStyle name="Обычный 23" xfId="118"/>
    <cellStyle name="Обычный 24" xfId="119"/>
    <cellStyle name="Обычный 25" xfId="120"/>
    <cellStyle name="Обычный 26" xfId="121"/>
    <cellStyle name="Обычный 27" xfId="122"/>
    <cellStyle name="Обычный 28" xfId="123"/>
    <cellStyle name="Обычный 29" xfId="124"/>
    <cellStyle name="Обычный 3" xfId="125"/>
    <cellStyle name="Обычный 30" xfId="126"/>
    <cellStyle name="Обычный 31" xfId="127"/>
    <cellStyle name="Обычный 32" xfId="128"/>
    <cellStyle name="Обычный 3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Средний тариф по ЧР на 2010 г" xfId="136"/>
    <cellStyle name="Followed Hyperlink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10" xfId="143"/>
    <cellStyle name="Процентный 2 11" xfId="144"/>
    <cellStyle name="Процентный 2 12" xfId="145"/>
    <cellStyle name="Процентный 2 13" xfId="146"/>
    <cellStyle name="Процентный 2 14" xfId="147"/>
    <cellStyle name="Процентный 2 2" xfId="148"/>
    <cellStyle name="Процентный 2 3" xfId="149"/>
    <cellStyle name="Процентный 2 4" xfId="150"/>
    <cellStyle name="Процентный 2 5" xfId="151"/>
    <cellStyle name="Процентный 2 6" xfId="152"/>
    <cellStyle name="Процентный 2 7" xfId="153"/>
    <cellStyle name="Процентный 2 8" xfId="154"/>
    <cellStyle name="Процентный 2 9" xfId="155"/>
    <cellStyle name="Процентный 3" xfId="156"/>
    <cellStyle name="Связанная ячейка" xfId="157"/>
    <cellStyle name="Стиль 1" xfId="158"/>
    <cellStyle name="Текст предупреждения" xfId="159"/>
    <cellStyle name="Текстовый" xfId="160"/>
    <cellStyle name="Тысячи [0]_3Com" xfId="161"/>
    <cellStyle name="Тысячи_3Com" xfId="162"/>
    <cellStyle name="Comma" xfId="163"/>
    <cellStyle name="Comma [0]" xfId="164"/>
    <cellStyle name="Формула" xfId="165"/>
    <cellStyle name="ФормулаВБ" xfId="166"/>
    <cellStyle name="ФормулаНаКонтроль" xfId="167"/>
    <cellStyle name="ФормулаНаКонтроль_GRES.2007.5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71\home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7"/>
  <sheetViews>
    <sheetView tabSelected="1" view="pageBreakPreview" zoomScaleNormal="75" zoomScaleSheetLayoutView="100" zoomScalePageLayoutView="0" workbookViewId="0" topLeftCell="A34">
      <selection activeCell="K10" sqref="K10"/>
    </sheetView>
  </sheetViews>
  <sheetFormatPr defaultColWidth="9.140625" defaultRowHeight="12.75"/>
  <cols>
    <col min="1" max="1" width="4.8515625" style="38" customWidth="1"/>
    <col min="2" max="2" width="28.28125" style="58" customWidth="1"/>
    <col min="3" max="3" width="16.140625" style="38" customWidth="1"/>
    <col min="4" max="4" width="15.140625" style="38" customWidth="1"/>
    <col min="5" max="6" width="11.28125" style="38" bestFit="1" customWidth="1"/>
    <col min="7" max="7" width="10.8515625" style="38" bestFit="1" customWidth="1"/>
    <col min="8" max="8" width="7.57421875" style="38" bestFit="1" customWidth="1"/>
    <col min="9" max="9" width="10.57421875" style="38" customWidth="1"/>
    <col min="10" max="10" width="9.140625" style="38" customWidth="1"/>
    <col min="11" max="11" width="9.8515625" style="38" bestFit="1" customWidth="1"/>
    <col min="12" max="14" width="9.140625" style="38" customWidth="1"/>
    <col min="15" max="15" width="17.00390625" style="38" customWidth="1"/>
    <col min="16" max="16384" width="9.140625" style="38" customWidth="1"/>
  </cols>
  <sheetData>
    <row r="1" spans="1:8" ht="15">
      <c r="A1" s="93" t="s">
        <v>33</v>
      </c>
      <c r="B1" s="93"/>
      <c r="C1" s="93"/>
      <c r="D1" s="93"/>
      <c r="E1" s="93"/>
      <c r="F1" s="93"/>
      <c r="G1" s="93"/>
      <c r="H1" s="93"/>
    </row>
    <row r="2" spans="1:8" ht="33.75" customHeight="1">
      <c r="A2" s="69" t="s">
        <v>120</v>
      </c>
      <c r="B2" s="69"/>
      <c r="C2" s="69"/>
      <c r="D2" s="69"/>
      <c r="E2" s="69"/>
      <c r="F2" s="69"/>
      <c r="G2" s="69"/>
      <c r="H2" s="69"/>
    </row>
    <row r="3" spans="1:8" ht="15">
      <c r="A3" s="70" t="s">
        <v>6</v>
      </c>
      <c r="B3" s="70"/>
      <c r="C3" s="70"/>
      <c r="D3" s="70"/>
      <c r="E3" s="70"/>
      <c r="F3" s="70"/>
      <c r="G3" s="70"/>
      <c r="H3" s="70"/>
    </row>
    <row r="4" spans="1:8" ht="15">
      <c r="A4" s="74"/>
      <c r="B4" s="94" t="s">
        <v>3</v>
      </c>
      <c r="C4" s="71" t="s">
        <v>1</v>
      </c>
      <c r="D4" s="72" t="s">
        <v>124</v>
      </c>
      <c r="E4" s="71" t="s">
        <v>24</v>
      </c>
      <c r="F4" s="71"/>
      <c r="G4" s="71"/>
      <c r="H4" s="71"/>
    </row>
    <row r="5" spans="1:9" ht="24">
      <c r="A5" s="74"/>
      <c r="B5" s="94"/>
      <c r="C5" s="71"/>
      <c r="D5" s="73"/>
      <c r="E5" s="63" t="s">
        <v>25</v>
      </c>
      <c r="F5" s="63" t="s">
        <v>26</v>
      </c>
      <c r="G5" s="63" t="s">
        <v>71</v>
      </c>
      <c r="H5" s="63" t="s">
        <v>27</v>
      </c>
      <c r="I5" s="40" t="s">
        <v>21</v>
      </c>
    </row>
    <row r="6" spans="1:9" s="44" customFormat="1" ht="15">
      <c r="A6" s="87" t="s">
        <v>2</v>
      </c>
      <c r="B6" s="88"/>
      <c r="C6" s="41" t="s">
        <v>0</v>
      </c>
      <c r="D6" s="42">
        <f>D8+D11+D14+D17+D20+D23+D26+D29+D32+D35+D44+D47+D50+D53+D56+D59+D66+D101</f>
        <v>315558.99199999997</v>
      </c>
      <c r="E6" s="42">
        <f>E8+E11+E14+E17+E20+E23+E26+E29+E32+E35+E44+E47+E50+E53+E56+E59+E66+E101</f>
        <v>279486.52414</v>
      </c>
      <c r="F6" s="42">
        <f>F8+F11+F14+F17+F20+F23+F26+F29+F32+F35+F44+F47+F50+F53+F56+F59+F66+F101</f>
        <v>279092.96184999996</v>
      </c>
      <c r="G6" s="42">
        <f>G8+G11+G14+G17+G20+G23+G26+G29+G32+G35+G44+G47+G50+G53+G56+G59+G66+G101</f>
        <v>-36466.030150000006</v>
      </c>
      <c r="H6" s="42">
        <f aca="true" t="shared" si="0" ref="H6:H35">F6*100/D6</f>
        <v>88.44398953144076</v>
      </c>
      <c r="I6" s="43">
        <f>D9+D12+D15+D18+D21+D24+D27+D30+D33+D36+D38+D40+D42+D45+D48+D51+D54+D57+D60+D62+D64+D67+D69+D71+D73+D75+D77+D79+D81+D83+D85+D87+D89+D91+D93+D95+D97+D99+D102</f>
        <v>315558.99199999997</v>
      </c>
    </row>
    <row r="7" spans="1:8" ht="45">
      <c r="A7" s="89"/>
      <c r="B7" s="90"/>
      <c r="C7" s="45" t="s">
        <v>4</v>
      </c>
      <c r="D7" s="46">
        <f>D10+D13+D16+D19+D22+D25+D28+D31+D34+D37+D39+D41+D43+D46+D49+D52+D55+D58+D61+D63+D65+D68+D70+D72+D74+D76+D78+D80+D82+D84+D86+D88+D90+D92+D94+D96+D98+D100+D103</f>
        <v>315558.99199999997</v>
      </c>
      <c r="E7" s="46">
        <f>E10+E13+E16+E19+E22+E25+E28+E31+E34+E37+E39+E41+E43+E46+E49+E52+E55+E58+E61+E63+E65+E68+E70+E72+E74+E76+E78+E80+E82+E84+E86+E88+E90+E92+E94+E96+E98+E100+E103</f>
        <v>279486.52413999994</v>
      </c>
      <c r="F7" s="46">
        <f>F10+F13+F16+F19+F22+F25+F28+F31+F34+F37+F39+F41+F43+F46+F49+F52+F55+F58+F61+F63+F65+F68+F70+F72+F74+F76+F78+F80+F82+F84+F86+F88+F90+F92+F94+F96+F98+F100+F103</f>
        <v>279092.9618499999</v>
      </c>
      <c r="G7" s="46">
        <f>G10+G13+G16+G19+G22+G25+G28+G31+G34+G37+G39+G41+G43+G46+G49+G52+G55+G58+G61+G63+G65+G68+G70+G72+G74+G76+G78+G80+G82+G84+G86+G88+G90+G92+G94+G96+G98+G100+G103</f>
        <v>-36466.030150000006</v>
      </c>
      <c r="H7" s="47">
        <f t="shared" si="0"/>
        <v>88.44398953144075</v>
      </c>
    </row>
    <row r="8" spans="1:8" ht="15">
      <c r="A8" s="80" t="s">
        <v>7</v>
      </c>
      <c r="B8" s="81"/>
      <c r="C8" s="82"/>
      <c r="D8" s="48">
        <f aca="true" t="shared" si="1" ref="D8:G9">D9</f>
        <v>600</v>
      </c>
      <c r="E8" s="48">
        <f t="shared" si="1"/>
        <v>601.03</v>
      </c>
      <c r="F8" s="48">
        <f t="shared" si="1"/>
        <v>600.99636</v>
      </c>
      <c r="G8" s="48">
        <f t="shared" si="1"/>
        <v>0.9963599999999815</v>
      </c>
      <c r="H8" s="48">
        <f t="shared" si="0"/>
        <v>100.16606</v>
      </c>
    </row>
    <row r="9" spans="1:8" s="52" customFormat="1" ht="15">
      <c r="A9" s="74">
        <v>1</v>
      </c>
      <c r="B9" s="75" t="s">
        <v>37</v>
      </c>
      <c r="C9" s="49" t="s">
        <v>0</v>
      </c>
      <c r="D9" s="50">
        <f t="shared" si="1"/>
        <v>600</v>
      </c>
      <c r="E9" s="50">
        <f t="shared" si="1"/>
        <v>601.03</v>
      </c>
      <c r="F9" s="50">
        <f t="shared" si="1"/>
        <v>600.99636</v>
      </c>
      <c r="G9" s="50">
        <f t="shared" si="1"/>
        <v>0.9963599999999815</v>
      </c>
      <c r="H9" s="51">
        <f t="shared" si="0"/>
        <v>100.16606</v>
      </c>
    </row>
    <row r="10" spans="1:8" ht="45">
      <c r="A10" s="74"/>
      <c r="B10" s="75"/>
      <c r="C10" s="39" t="s">
        <v>4</v>
      </c>
      <c r="D10" s="53">
        <v>600</v>
      </c>
      <c r="E10" s="53">
        <v>601.03</v>
      </c>
      <c r="F10" s="53">
        <f>355.163+245.83336</f>
        <v>600.99636</v>
      </c>
      <c r="G10" s="47">
        <f>F10-D10</f>
        <v>0.9963599999999815</v>
      </c>
      <c r="H10" s="47">
        <f t="shared" si="0"/>
        <v>100.16606</v>
      </c>
    </row>
    <row r="11" spans="1:8" ht="15">
      <c r="A11" s="80" t="s">
        <v>8</v>
      </c>
      <c r="B11" s="81"/>
      <c r="C11" s="82"/>
      <c r="D11" s="48">
        <f aca="true" t="shared" si="2" ref="D11:G12">D12</f>
        <v>4548.86</v>
      </c>
      <c r="E11" s="48">
        <f t="shared" si="2"/>
        <v>4558.887</v>
      </c>
      <c r="F11" s="48">
        <f t="shared" si="2"/>
        <v>4558.887000000001</v>
      </c>
      <c r="G11" s="48">
        <f t="shared" si="2"/>
        <v>10.027000000000953</v>
      </c>
      <c r="H11" s="48">
        <f t="shared" si="0"/>
        <v>100.22042885470208</v>
      </c>
    </row>
    <row r="12" spans="1:8" s="52" customFormat="1" ht="15">
      <c r="A12" s="74">
        <v>2</v>
      </c>
      <c r="B12" s="75" t="s">
        <v>38</v>
      </c>
      <c r="C12" s="49" t="s">
        <v>0</v>
      </c>
      <c r="D12" s="50">
        <f t="shared" si="2"/>
        <v>4548.86</v>
      </c>
      <c r="E12" s="50">
        <f t="shared" si="2"/>
        <v>4558.887</v>
      </c>
      <c r="F12" s="50">
        <f t="shared" si="2"/>
        <v>4558.887000000001</v>
      </c>
      <c r="G12" s="50">
        <f t="shared" si="2"/>
        <v>10.027000000000953</v>
      </c>
      <c r="H12" s="51">
        <f t="shared" si="0"/>
        <v>100.22042885470208</v>
      </c>
    </row>
    <row r="13" spans="1:8" ht="45">
      <c r="A13" s="74"/>
      <c r="B13" s="75"/>
      <c r="C13" s="39" t="s">
        <v>4</v>
      </c>
      <c r="D13" s="54">
        <v>4548.86</v>
      </c>
      <c r="E13" s="53">
        <v>4558.887</v>
      </c>
      <c r="F13" s="53">
        <f>471.367+782.942+938.897+2365.681</f>
        <v>4558.887000000001</v>
      </c>
      <c r="G13" s="47">
        <f>F13-D13</f>
        <v>10.027000000000953</v>
      </c>
      <c r="H13" s="47">
        <f t="shared" si="0"/>
        <v>100.22042885470208</v>
      </c>
    </row>
    <row r="14" spans="1:8" ht="15">
      <c r="A14" s="80" t="s">
        <v>34</v>
      </c>
      <c r="B14" s="81"/>
      <c r="C14" s="82"/>
      <c r="D14" s="48">
        <f aca="true" t="shared" si="3" ref="D14:G15">D15</f>
        <v>1890.42</v>
      </c>
      <c r="E14" s="48">
        <f t="shared" si="3"/>
        <v>4037.582</v>
      </c>
      <c r="F14" s="48">
        <f t="shared" si="3"/>
        <v>4019.28298</v>
      </c>
      <c r="G14" s="48">
        <f t="shared" si="3"/>
        <v>2128.86298</v>
      </c>
      <c r="H14" s="48">
        <f t="shared" si="0"/>
        <v>212.61322774833104</v>
      </c>
    </row>
    <row r="15" spans="1:8" s="52" customFormat="1" ht="15">
      <c r="A15" s="74">
        <v>3</v>
      </c>
      <c r="B15" s="75" t="s">
        <v>39</v>
      </c>
      <c r="C15" s="49" t="s">
        <v>0</v>
      </c>
      <c r="D15" s="50">
        <f t="shared" si="3"/>
        <v>1890.42</v>
      </c>
      <c r="E15" s="50">
        <f t="shared" si="3"/>
        <v>4037.582</v>
      </c>
      <c r="F15" s="50">
        <f t="shared" si="3"/>
        <v>4019.28298</v>
      </c>
      <c r="G15" s="50">
        <f t="shared" si="3"/>
        <v>2128.86298</v>
      </c>
      <c r="H15" s="51">
        <f t="shared" si="0"/>
        <v>212.61322774833104</v>
      </c>
    </row>
    <row r="16" spans="1:8" ht="45">
      <c r="A16" s="74"/>
      <c r="B16" s="75"/>
      <c r="C16" s="39" t="s">
        <v>4</v>
      </c>
      <c r="D16" s="54">
        <v>1890.42</v>
      </c>
      <c r="E16" s="53">
        <v>4037.582</v>
      </c>
      <c r="F16" s="53">
        <f>625.01338+1023.5856-0.75+2371.434</f>
        <v>4019.28298</v>
      </c>
      <c r="G16" s="47">
        <f>F16-D16</f>
        <v>2128.86298</v>
      </c>
      <c r="H16" s="47">
        <f t="shared" si="0"/>
        <v>212.61322774833104</v>
      </c>
    </row>
    <row r="17" spans="1:8" ht="15">
      <c r="A17" s="80" t="s">
        <v>9</v>
      </c>
      <c r="B17" s="81"/>
      <c r="C17" s="82"/>
      <c r="D17" s="48">
        <f aca="true" t="shared" si="4" ref="D17:G18">D18</f>
        <v>715.77</v>
      </c>
      <c r="E17" s="48">
        <f t="shared" si="4"/>
        <v>810.145</v>
      </c>
      <c r="F17" s="48">
        <f t="shared" si="4"/>
        <v>810.15023</v>
      </c>
      <c r="G17" s="48">
        <f t="shared" si="4"/>
        <v>94.38022999999998</v>
      </c>
      <c r="H17" s="48">
        <f t="shared" si="0"/>
        <v>113.18583204101877</v>
      </c>
    </row>
    <row r="18" spans="1:8" ht="15">
      <c r="A18" s="74">
        <v>4</v>
      </c>
      <c r="B18" s="75" t="s">
        <v>40</v>
      </c>
      <c r="C18" s="49" t="s">
        <v>0</v>
      </c>
      <c r="D18" s="50">
        <f t="shared" si="4"/>
        <v>715.77</v>
      </c>
      <c r="E18" s="50">
        <f t="shared" si="4"/>
        <v>810.145</v>
      </c>
      <c r="F18" s="50">
        <f t="shared" si="4"/>
        <v>810.15023</v>
      </c>
      <c r="G18" s="50">
        <f t="shared" si="4"/>
        <v>94.38022999999998</v>
      </c>
      <c r="H18" s="51">
        <f t="shared" si="0"/>
        <v>113.18583204101877</v>
      </c>
    </row>
    <row r="19" spans="1:8" ht="45">
      <c r="A19" s="74"/>
      <c r="B19" s="75"/>
      <c r="C19" s="39" t="s">
        <v>4</v>
      </c>
      <c r="D19" s="54">
        <v>715.77</v>
      </c>
      <c r="E19" s="53">
        <v>810.145</v>
      </c>
      <c r="F19" s="53">
        <f>162.83184+299.49037+93.49502+254.333</f>
        <v>810.15023</v>
      </c>
      <c r="G19" s="47">
        <f>F19-D19</f>
        <v>94.38022999999998</v>
      </c>
      <c r="H19" s="47">
        <f t="shared" si="0"/>
        <v>113.18583204101877</v>
      </c>
    </row>
    <row r="20" spans="1:8" ht="15">
      <c r="A20" s="80" t="s">
        <v>10</v>
      </c>
      <c r="B20" s="81"/>
      <c r="C20" s="82"/>
      <c r="D20" s="48">
        <f aca="true" t="shared" si="5" ref="D20:G21">D21</f>
        <v>165</v>
      </c>
      <c r="E20" s="48">
        <f t="shared" si="5"/>
        <v>165</v>
      </c>
      <c r="F20" s="48">
        <f t="shared" si="5"/>
        <v>165</v>
      </c>
      <c r="G20" s="48">
        <f t="shared" si="5"/>
        <v>0</v>
      </c>
      <c r="H20" s="48">
        <f t="shared" si="0"/>
        <v>100</v>
      </c>
    </row>
    <row r="21" spans="1:8" s="52" customFormat="1" ht="15">
      <c r="A21" s="74">
        <v>5</v>
      </c>
      <c r="B21" s="75" t="s">
        <v>41</v>
      </c>
      <c r="C21" s="49" t="s">
        <v>0</v>
      </c>
      <c r="D21" s="50">
        <f t="shared" si="5"/>
        <v>165</v>
      </c>
      <c r="E21" s="50">
        <f t="shared" si="5"/>
        <v>165</v>
      </c>
      <c r="F21" s="50">
        <f t="shared" si="5"/>
        <v>165</v>
      </c>
      <c r="G21" s="50">
        <f t="shared" si="5"/>
        <v>0</v>
      </c>
      <c r="H21" s="51">
        <f t="shared" si="0"/>
        <v>100</v>
      </c>
    </row>
    <row r="22" spans="1:8" ht="45">
      <c r="A22" s="74"/>
      <c r="B22" s="75"/>
      <c r="C22" s="39" t="s">
        <v>4</v>
      </c>
      <c r="D22" s="54">
        <v>165</v>
      </c>
      <c r="E22" s="53">
        <v>165</v>
      </c>
      <c r="F22" s="53">
        <v>165</v>
      </c>
      <c r="G22" s="47">
        <f>F22-D22</f>
        <v>0</v>
      </c>
      <c r="H22" s="47">
        <f t="shared" si="0"/>
        <v>100</v>
      </c>
    </row>
    <row r="23" spans="1:8" ht="15">
      <c r="A23" s="80" t="s">
        <v>11</v>
      </c>
      <c r="B23" s="81"/>
      <c r="C23" s="82"/>
      <c r="D23" s="48">
        <f aca="true" t="shared" si="6" ref="D23:G24">D24</f>
        <v>318</v>
      </c>
      <c r="E23" s="48">
        <f t="shared" si="6"/>
        <v>230.75</v>
      </c>
      <c r="F23" s="48">
        <f t="shared" si="6"/>
        <v>230.73789</v>
      </c>
      <c r="G23" s="48">
        <f t="shared" si="6"/>
        <v>-87.26211</v>
      </c>
      <c r="H23" s="48">
        <f t="shared" si="0"/>
        <v>72.55908490566038</v>
      </c>
    </row>
    <row r="24" spans="1:8" s="52" customFormat="1" ht="15">
      <c r="A24" s="74">
        <v>6</v>
      </c>
      <c r="B24" s="75" t="s">
        <v>5</v>
      </c>
      <c r="C24" s="49" t="s">
        <v>0</v>
      </c>
      <c r="D24" s="50">
        <f t="shared" si="6"/>
        <v>318</v>
      </c>
      <c r="E24" s="50">
        <f t="shared" si="6"/>
        <v>230.75</v>
      </c>
      <c r="F24" s="50">
        <f t="shared" si="6"/>
        <v>230.73789</v>
      </c>
      <c r="G24" s="50">
        <f t="shared" si="6"/>
        <v>-87.26211</v>
      </c>
      <c r="H24" s="51">
        <f t="shared" si="0"/>
        <v>72.55908490566038</v>
      </c>
    </row>
    <row r="25" spans="1:8" ht="45">
      <c r="A25" s="74"/>
      <c r="B25" s="75"/>
      <c r="C25" s="39" t="s">
        <v>4</v>
      </c>
      <c r="D25" s="54">
        <v>318</v>
      </c>
      <c r="E25" s="53">
        <v>230.75</v>
      </c>
      <c r="F25" s="53">
        <f>41.85+49.75572+73.51+65.62217</f>
        <v>230.73789</v>
      </c>
      <c r="G25" s="47">
        <f>F25-D25</f>
        <v>-87.26211</v>
      </c>
      <c r="H25" s="47">
        <f t="shared" si="0"/>
        <v>72.55908490566038</v>
      </c>
    </row>
    <row r="26" spans="1:8" ht="15">
      <c r="A26" s="80" t="s">
        <v>12</v>
      </c>
      <c r="B26" s="81"/>
      <c r="C26" s="82"/>
      <c r="D26" s="48">
        <f aca="true" t="shared" si="7" ref="D26:G27">D27</f>
        <v>645.58</v>
      </c>
      <c r="E26" s="48">
        <f t="shared" si="7"/>
        <v>305.51</v>
      </c>
      <c r="F26" s="48">
        <f t="shared" si="7"/>
        <v>305.50831000000005</v>
      </c>
      <c r="G26" s="48">
        <f t="shared" si="7"/>
        <v>-340.07169</v>
      </c>
      <c r="H26" s="48">
        <f t="shared" si="0"/>
        <v>47.32307537408223</v>
      </c>
    </row>
    <row r="27" spans="1:8" s="52" customFormat="1" ht="15">
      <c r="A27" s="74">
        <v>7</v>
      </c>
      <c r="B27" s="75" t="s">
        <v>42</v>
      </c>
      <c r="C27" s="49" t="s">
        <v>0</v>
      </c>
      <c r="D27" s="50">
        <f t="shared" si="7"/>
        <v>645.58</v>
      </c>
      <c r="E27" s="50">
        <f t="shared" si="7"/>
        <v>305.51</v>
      </c>
      <c r="F27" s="50">
        <f t="shared" si="7"/>
        <v>305.50831000000005</v>
      </c>
      <c r="G27" s="50">
        <f t="shared" si="7"/>
        <v>-340.07169</v>
      </c>
      <c r="H27" s="51">
        <f t="shared" si="0"/>
        <v>47.32307537408223</v>
      </c>
    </row>
    <row r="28" spans="1:8" ht="45">
      <c r="A28" s="74"/>
      <c r="B28" s="75"/>
      <c r="C28" s="39" t="s">
        <v>4</v>
      </c>
      <c r="D28" s="54">
        <v>645.58</v>
      </c>
      <c r="E28" s="53">
        <v>305.51</v>
      </c>
      <c r="F28" s="53">
        <f>125.54398+111.37836+68.58597</f>
        <v>305.50831000000005</v>
      </c>
      <c r="G28" s="47">
        <f>F28-D28</f>
        <v>-340.07169</v>
      </c>
      <c r="H28" s="47">
        <f t="shared" si="0"/>
        <v>47.32307537408223</v>
      </c>
    </row>
    <row r="29" spans="1:8" ht="15">
      <c r="A29" s="80" t="s">
        <v>13</v>
      </c>
      <c r="B29" s="81"/>
      <c r="C29" s="82"/>
      <c r="D29" s="48">
        <f aca="true" t="shared" si="8" ref="D29:G30">D30</f>
        <v>430.12</v>
      </c>
      <c r="E29" s="48">
        <f t="shared" si="8"/>
        <v>674.365</v>
      </c>
      <c r="F29" s="48">
        <f t="shared" si="8"/>
        <v>674.365</v>
      </c>
      <c r="G29" s="48">
        <f t="shared" si="8"/>
        <v>244.245</v>
      </c>
      <c r="H29" s="48">
        <f t="shared" si="0"/>
        <v>156.78531572584396</v>
      </c>
    </row>
    <row r="30" spans="1:8" s="52" customFormat="1" ht="15">
      <c r="A30" s="74">
        <v>8</v>
      </c>
      <c r="B30" s="83" t="s">
        <v>64</v>
      </c>
      <c r="C30" s="49" t="s">
        <v>0</v>
      </c>
      <c r="D30" s="50">
        <f t="shared" si="8"/>
        <v>430.12</v>
      </c>
      <c r="E30" s="50">
        <f t="shared" si="8"/>
        <v>674.365</v>
      </c>
      <c r="F30" s="50">
        <f t="shared" si="8"/>
        <v>674.365</v>
      </c>
      <c r="G30" s="50">
        <f t="shared" si="8"/>
        <v>244.245</v>
      </c>
      <c r="H30" s="51">
        <f t="shared" si="0"/>
        <v>156.78531572584396</v>
      </c>
    </row>
    <row r="31" spans="1:8" ht="45">
      <c r="A31" s="74"/>
      <c r="B31" s="83"/>
      <c r="C31" s="39" t="s">
        <v>4</v>
      </c>
      <c r="D31" s="54">
        <v>430.12</v>
      </c>
      <c r="E31" s="53">
        <v>674.365</v>
      </c>
      <c r="F31" s="53">
        <f>350.218+324.147</f>
        <v>674.365</v>
      </c>
      <c r="G31" s="47">
        <f>F31-D31</f>
        <v>244.245</v>
      </c>
      <c r="H31" s="47">
        <f t="shared" si="0"/>
        <v>156.78531572584396</v>
      </c>
    </row>
    <row r="32" spans="1:8" ht="15">
      <c r="A32" s="80" t="s">
        <v>14</v>
      </c>
      <c r="B32" s="81"/>
      <c r="C32" s="82"/>
      <c r="D32" s="48">
        <f aca="true" t="shared" si="9" ref="D32:G33">D33</f>
        <v>475</v>
      </c>
      <c r="E32" s="48">
        <f t="shared" si="9"/>
        <v>475.173</v>
      </c>
      <c r="F32" s="48">
        <f t="shared" si="9"/>
        <v>475.17255</v>
      </c>
      <c r="G32" s="48">
        <f t="shared" si="9"/>
        <v>0.1725500000000011</v>
      </c>
      <c r="H32" s="48">
        <f t="shared" si="0"/>
        <v>100.03632631578947</v>
      </c>
    </row>
    <row r="33" spans="1:8" s="52" customFormat="1" ht="15">
      <c r="A33" s="74">
        <v>9</v>
      </c>
      <c r="B33" s="83" t="s">
        <v>63</v>
      </c>
      <c r="C33" s="49" t="s">
        <v>0</v>
      </c>
      <c r="D33" s="50">
        <f t="shared" si="9"/>
        <v>475</v>
      </c>
      <c r="E33" s="50">
        <f t="shared" si="9"/>
        <v>475.173</v>
      </c>
      <c r="F33" s="50">
        <f t="shared" si="9"/>
        <v>475.17255</v>
      </c>
      <c r="G33" s="50">
        <f t="shared" si="9"/>
        <v>0.1725500000000011</v>
      </c>
      <c r="H33" s="51">
        <f t="shared" si="0"/>
        <v>100.03632631578947</v>
      </c>
    </row>
    <row r="34" spans="1:8" ht="45">
      <c r="A34" s="74"/>
      <c r="B34" s="83"/>
      <c r="C34" s="39" t="s">
        <v>4</v>
      </c>
      <c r="D34" s="54">
        <v>475</v>
      </c>
      <c r="E34" s="53">
        <v>475.173</v>
      </c>
      <c r="F34" s="53">
        <f>332.7541+91.74133+50.67712</f>
        <v>475.17255</v>
      </c>
      <c r="G34" s="47">
        <f>F34-D34</f>
        <v>0.1725500000000011</v>
      </c>
      <c r="H34" s="47">
        <f t="shared" si="0"/>
        <v>100.03632631578947</v>
      </c>
    </row>
    <row r="35" spans="1:8" ht="15">
      <c r="A35" s="80" t="s">
        <v>22</v>
      </c>
      <c r="B35" s="81"/>
      <c r="C35" s="82"/>
      <c r="D35" s="48">
        <f>D36+D38+D40+D42</f>
        <v>3538.1800000000003</v>
      </c>
      <c r="E35" s="48">
        <f>E36+E38+E40+E42</f>
        <v>3991.7524</v>
      </c>
      <c r="F35" s="48">
        <f>F36+F38+F40+F42</f>
        <v>3773.7659</v>
      </c>
      <c r="G35" s="48">
        <f>G36+G38+G40+G42</f>
        <v>235.5858999999998</v>
      </c>
      <c r="H35" s="48">
        <f t="shared" si="0"/>
        <v>106.65839216772463</v>
      </c>
    </row>
    <row r="36" spans="1:8" s="52" customFormat="1" ht="15">
      <c r="A36" s="74">
        <v>10</v>
      </c>
      <c r="B36" s="75" t="s">
        <v>62</v>
      </c>
      <c r="C36" s="49" t="s">
        <v>0</v>
      </c>
      <c r="D36" s="50">
        <f>D37</f>
        <v>985.21</v>
      </c>
      <c r="E36" s="50">
        <f>E37</f>
        <v>1252.91</v>
      </c>
      <c r="F36" s="50">
        <f>F37</f>
        <v>1252.913</v>
      </c>
      <c r="G36" s="50">
        <f>G37</f>
        <v>267.703</v>
      </c>
      <c r="H36" s="51">
        <f aca="true" t="shared" si="10" ref="H36:H43">F36*100/D36</f>
        <v>127.1721764902914</v>
      </c>
    </row>
    <row r="37" spans="1:8" ht="45">
      <c r="A37" s="74"/>
      <c r="B37" s="75"/>
      <c r="C37" s="39" t="s">
        <v>4</v>
      </c>
      <c r="D37" s="54">
        <v>985.21</v>
      </c>
      <c r="E37" s="53">
        <v>1252.91</v>
      </c>
      <c r="F37" s="53">
        <f>122.103+228.37+303.58+598.86</f>
        <v>1252.913</v>
      </c>
      <c r="G37" s="47">
        <f>F37-D37</f>
        <v>267.703</v>
      </c>
      <c r="H37" s="47">
        <f t="shared" si="10"/>
        <v>127.1721764902914</v>
      </c>
    </row>
    <row r="38" spans="1:8" s="52" customFormat="1" ht="15">
      <c r="A38" s="74">
        <v>11</v>
      </c>
      <c r="B38" s="75" t="s">
        <v>65</v>
      </c>
      <c r="C38" s="49" t="s">
        <v>0</v>
      </c>
      <c r="D38" s="50">
        <f>D39</f>
        <v>448.47</v>
      </c>
      <c r="E38" s="50">
        <f>E39</f>
        <v>306.1324</v>
      </c>
      <c r="F38" s="50">
        <f>F39</f>
        <v>306.13246000000004</v>
      </c>
      <c r="G38" s="50">
        <f>G39</f>
        <v>-142.33754</v>
      </c>
      <c r="H38" s="51">
        <f t="shared" si="10"/>
        <v>68.26152473967043</v>
      </c>
    </row>
    <row r="39" spans="1:8" ht="45">
      <c r="A39" s="74"/>
      <c r="B39" s="75"/>
      <c r="C39" s="39" t="s">
        <v>4</v>
      </c>
      <c r="D39" s="54">
        <v>448.47</v>
      </c>
      <c r="E39" s="53">
        <v>306.1324</v>
      </c>
      <c r="F39" s="53">
        <f>46.47992+120.8402+123.27835+15.53399</f>
        <v>306.13246000000004</v>
      </c>
      <c r="G39" s="47">
        <f>F39-D39</f>
        <v>-142.33754</v>
      </c>
      <c r="H39" s="47">
        <f t="shared" si="10"/>
        <v>68.26152473967043</v>
      </c>
    </row>
    <row r="40" spans="1:8" s="52" customFormat="1" ht="15">
      <c r="A40" s="74">
        <v>12</v>
      </c>
      <c r="B40" s="75" t="s">
        <v>61</v>
      </c>
      <c r="C40" s="49" t="s">
        <v>0</v>
      </c>
      <c r="D40" s="50">
        <f>D41</f>
        <v>186.53</v>
      </c>
      <c r="E40" s="50">
        <f>E41</f>
        <v>186.53</v>
      </c>
      <c r="F40" s="50">
        <f>F41</f>
        <v>186.53</v>
      </c>
      <c r="G40" s="50">
        <f>G41</f>
        <v>0</v>
      </c>
      <c r="H40" s="51">
        <f t="shared" si="10"/>
        <v>100</v>
      </c>
    </row>
    <row r="41" spans="1:8" ht="45">
      <c r="A41" s="74"/>
      <c r="B41" s="75"/>
      <c r="C41" s="39" t="s">
        <v>4</v>
      </c>
      <c r="D41" s="54">
        <v>186.53</v>
      </c>
      <c r="E41" s="53">
        <v>186.53</v>
      </c>
      <c r="F41" s="53">
        <f>162.86103+23.66897</f>
        <v>186.53</v>
      </c>
      <c r="G41" s="47">
        <f>F41-D41</f>
        <v>0</v>
      </c>
      <c r="H41" s="47">
        <f t="shared" si="10"/>
        <v>100</v>
      </c>
    </row>
    <row r="42" spans="1:8" ht="15">
      <c r="A42" s="74">
        <v>13</v>
      </c>
      <c r="B42" s="78" t="s">
        <v>60</v>
      </c>
      <c r="C42" s="49" t="s">
        <v>0</v>
      </c>
      <c r="D42" s="50">
        <f>D43</f>
        <v>1917.97</v>
      </c>
      <c r="E42" s="50">
        <f>E43</f>
        <v>2246.18</v>
      </c>
      <c r="F42" s="50">
        <f>F43</f>
        <v>2028.1904399999999</v>
      </c>
      <c r="G42" s="50">
        <f>G43</f>
        <v>110.22043999999983</v>
      </c>
      <c r="H42" s="51">
        <f t="shared" si="10"/>
        <v>105.74672387993556</v>
      </c>
    </row>
    <row r="43" spans="1:15" ht="45">
      <c r="A43" s="74"/>
      <c r="B43" s="79"/>
      <c r="C43" s="39" t="s">
        <v>4</v>
      </c>
      <c r="D43" s="54">
        <v>1917.97</v>
      </c>
      <c r="E43" s="53">
        <v>2246.18</v>
      </c>
      <c r="F43" s="53">
        <f>162.95735+541.86429+96.25636+1189.64399+41.32-3.85155</f>
        <v>2028.1904399999999</v>
      </c>
      <c r="G43" s="47">
        <f>F43-D43</f>
        <v>110.22043999999983</v>
      </c>
      <c r="H43" s="47">
        <f t="shared" si="10"/>
        <v>105.74672387993556</v>
      </c>
      <c r="I43" s="77"/>
      <c r="J43" s="77"/>
      <c r="K43" s="77"/>
      <c r="L43" s="77"/>
      <c r="M43" s="77"/>
      <c r="N43" s="77"/>
      <c r="O43" s="77"/>
    </row>
    <row r="44" spans="1:8" ht="15">
      <c r="A44" s="80" t="s">
        <v>15</v>
      </c>
      <c r="B44" s="81"/>
      <c r="C44" s="82"/>
      <c r="D44" s="48">
        <f aca="true" t="shared" si="11" ref="D44:G45">D45</f>
        <v>640.01</v>
      </c>
      <c r="E44" s="48">
        <f t="shared" si="11"/>
        <v>530.2</v>
      </c>
      <c r="F44" s="48">
        <f t="shared" si="11"/>
        <v>530.2</v>
      </c>
      <c r="G44" s="48">
        <f t="shared" si="11"/>
        <v>-109.80999999999995</v>
      </c>
      <c r="H44" s="48">
        <f aca="true" t="shared" si="12" ref="H44:H59">F44*100/D44</f>
        <v>82.84245558663147</v>
      </c>
    </row>
    <row r="45" spans="1:8" s="52" customFormat="1" ht="15">
      <c r="A45" s="74">
        <v>14</v>
      </c>
      <c r="B45" s="75" t="s">
        <v>59</v>
      </c>
      <c r="C45" s="49" t="s">
        <v>0</v>
      </c>
      <c r="D45" s="50">
        <f t="shared" si="11"/>
        <v>640.01</v>
      </c>
      <c r="E45" s="50">
        <f t="shared" si="11"/>
        <v>530.2</v>
      </c>
      <c r="F45" s="50">
        <f t="shared" si="11"/>
        <v>530.2</v>
      </c>
      <c r="G45" s="50">
        <f t="shared" si="11"/>
        <v>-109.80999999999995</v>
      </c>
      <c r="H45" s="51">
        <f t="shared" si="12"/>
        <v>82.84245558663147</v>
      </c>
    </row>
    <row r="46" spans="1:8" ht="45">
      <c r="A46" s="74"/>
      <c r="B46" s="75"/>
      <c r="C46" s="39" t="s">
        <v>4</v>
      </c>
      <c r="D46" s="54">
        <v>640.01</v>
      </c>
      <c r="E46" s="53">
        <v>530.2</v>
      </c>
      <c r="F46" s="53">
        <v>530.2</v>
      </c>
      <c r="G46" s="47">
        <f>F46-D46</f>
        <v>-109.80999999999995</v>
      </c>
      <c r="H46" s="47">
        <f t="shared" si="12"/>
        <v>82.84245558663147</v>
      </c>
    </row>
    <row r="47" spans="1:8" ht="15">
      <c r="A47" s="80" t="s">
        <v>16</v>
      </c>
      <c r="B47" s="81"/>
      <c r="C47" s="82"/>
      <c r="D47" s="48">
        <f aca="true" t="shared" si="13" ref="D47:G48">D48</f>
        <v>2600.9</v>
      </c>
      <c r="E47" s="48">
        <f t="shared" si="13"/>
        <v>1682.47</v>
      </c>
      <c r="F47" s="48">
        <f t="shared" si="13"/>
        <v>1682.471</v>
      </c>
      <c r="G47" s="48">
        <f t="shared" si="13"/>
        <v>-918.4290000000001</v>
      </c>
      <c r="H47" s="48">
        <f t="shared" si="12"/>
        <v>64.6880310661694</v>
      </c>
    </row>
    <row r="48" spans="1:8" s="52" customFormat="1" ht="15">
      <c r="A48" s="74">
        <v>15</v>
      </c>
      <c r="B48" s="75" t="s">
        <v>31</v>
      </c>
      <c r="C48" s="49" t="s">
        <v>0</v>
      </c>
      <c r="D48" s="50">
        <f t="shared" si="13"/>
        <v>2600.9</v>
      </c>
      <c r="E48" s="50">
        <f t="shared" si="13"/>
        <v>1682.47</v>
      </c>
      <c r="F48" s="50">
        <f t="shared" si="13"/>
        <v>1682.471</v>
      </c>
      <c r="G48" s="50">
        <f t="shared" si="13"/>
        <v>-918.4290000000001</v>
      </c>
      <c r="H48" s="51">
        <f t="shared" si="12"/>
        <v>64.6880310661694</v>
      </c>
    </row>
    <row r="49" spans="1:15" ht="45">
      <c r="A49" s="74"/>
      <c r="B49" s="75"/>
      <c r="C49" s="39" t="s">
        <v>4</v>
      </c>
      <c r="D49" s="54">
        <v>2600.9</v>
      </c>
      <c r="E49" s="53">
        <v>1682.47</v>
      </c>
      <c r="F49" s="53">
        <f>12.46+339.81+159.39+75.22+908.976+186.615</f>
        <v>1682.471</v>
      </c>
      <c r="G49" s="47">
        <f>F49-D49</f>
        <v>-918.4290000000001</v>
      </c>
      <c r="H49" s="47">
        <f t="shared" si="12"/>
        <v>64.6880310661694</v>
      </c>
      <c r="I49" s="64"/>
      <c r="J49" s="65"/>
      <c r="K49" s="65"/>
      <c r="L49" s="65"/>
      <c r="M49" s="65"/>
      <c r="N49" s="65"/>
      <c r="O49" s="66"/>
    </row>
    <row r="50" spans="1:8" ht="15">
      <c r="A50" s="80" t="s">
        <v>17</v>
      </c>
      <c r="B50" s="81"/>
      <c r="C50" s="82"/>
      <c r="D50" s="48">
        <f aca="true" t="shared" si="14" ref="D50:G51">D51</f>
        <v>143.81</v>
      </c>
      <c r="E50" s="48">
        <f t="shared" si="14"/>
        <v>143.86</v>
      </c>
      <c r="F50" s="48">
        <f t="shared" si="14"/>
        <v>143.86386</v>
      </c>
      <c r="G50" s="48">
        <f t="shared" si="14"/>
        <v>0.05385999999998603</v>
      </c>
      <c r="H50" s="48">
        <f t="shared" si="12"/>
        <v>100.0374521938669</v>
      </c>
    </row>
    <row r="51" spans="1:8" s="52" customFormat="1" ht="15">
      <c r="A51" s="74">
        <v>16</v>
      </c>
      <c r="B51" s="75" t="s">
        <v>58</v>
      </c>
      <c r="C51" s="49" t="s">
        <v>0</v>
      </c>
      <c r="D51" s="50">
        <f t="shared" si="14"/>
        <v>143.81</v>
      </c>
      <c r="E51" s="50">
        <f t="shared" si="14"/>
        <v>143.86</v>
      </c>
      <c r="F51" s="50">
        <f t="shared" si="14"/>
        <v>143.86386</v>
      </c>
      <c r="G51" s="50">
        <f t="shared" si="14"/>
        <v>0.05385999999998603</v>
      </c>
      <c r="H51" s="51">
        <f t="shared" si="12"/>
        <v>100.0374521938669</v>
      </c>
    </row>
    <row r="52" spans="1:8" ht="45">
      <c r="A52" s="74"/>
      <c r="B52" s="75"/>
      <c r="C52" s="39" t="s">
        <v>4</v>
      </c>
      <c r="D52" s="54">
        <v>143.81</v>
      </c>
      <c r="E52" s="53">
        <v>143.86</v>
      </c>
      <c r="F52" s="53">
        <v>143.86386</v>
      </c>
      <c r="G52" s="47">
        <f>F52-D52</f>
        <v>0.05385999999998603</v>
      </c>
      <c r="H52" s="47">
        <f t="shared" si="12"/>
        <v>100.0374521938669</v>
      </c>
    </row>
    <row r="53" spans="1:8" ht="15">
      <c r="A53" s="80" t="s">
        <v>18</v>
      </c>
      <c r="B53" s="81"/>
      <c r="C53" s="82"/>
      <c r="D53" s="48">
        <f aca="true" t="shared" si="15" ref="D53:G54">D54</f>
        <v>1514.54</v>
      </c>
      <c r="E53" s="48">
        <f t="shared" si="15"/>
        <v>1555.47</v>
      </c>
      <c r="F53" s="48">
        <f t="shared" si="15"/>
        <v>1555.46</v>
      </c>
      <c r="G53" s="48">
        <f t="shared" si="15"/>
        <v>40.92000000000007</v>
      </c>
      <c r="H53" s="48">
        <f t="shared" si="12"/>
        <v>102.7018104506979</v>
      </c>
    </row>
    <row r="54" spans="1:8" s="52" customFormat="1" ht="15">
      <c r="A54" s="74">
        <v>17</v>
      </c>
      <c r="B54" s="83" t="s">
        <v>114</v>
      </c>
      <c r="C54" s="49" t="s">
        <v>0</v>
      </c>
      <c r="D54" s="50">
        <f t="shared" si="15"/>
        <v>1514.54</v>
      </c>
      <c r="E54" s="50">
        <f t="shared" si="15"/>
        <v>1555.47</v>
      </c>
      <c r="F54" s="50">
        <f t="shared" si="15"/>
        <v>1555.46</v>
      </c>
      <c r="G54" s="50">
        <f t="shared" si="15"/>
        <v>40.92000000000007</v>
      </c>
      <c r="H54" s="51">
        <f t="shared" si="12"/>
        <v>102.7018104506979</v>
      </c>
    </row>
    <row r="55" spans="1:8" ht="45">
      <c r="A55" s="74"/>
      <c r="B55" s="83"/>
      <c r="C55" s="39" t="s">
        <v>4</v>
      </c>
      <c r="D55" s="54">
        <v>1514.54</v>
      </c>
      <c r="E55" s="53">
        <v>1555.47</v>
      </c>
      <c r="F55" s="53">
        <f>265.54+407.17+516.54+366.21</f>
        <v>1555.46</v>
      </c>
      <c r="G55" s="47">
        <f>F55-D55</f>
        <v>40.92000000000007</v>
      </c>
      <c r="H55" s="47">
        <f t="shared" si="12"/>
        <v>102.7018104506979</v>
      </c>
    </row>
    <row r="56" spans="1:8" ht="15">
      <c r="A56" s="84" t="s">
        <v>19</v>
      </c>
      <c r="B56" s="85"/>
      <c r="C56" s="86"/>
      <c r="D56" s="48">
        <f aca="true" t="shared" si="16" ref="D56:G57">D57</f>
        <v>2852.09</v>
      </c>
      <c r="E56" s="48">
        <f t="shared" si="16"/>
        <v>3435.25152</v>
      </c>
      <c r="F56" s="48">
        <f t="shared" si="16"/>
        <v>3435.2515200000003</v>
      </c>
      <c r="G56" s="48">
        <f t="shared" si="16"/>
        <v>583.1615200000001</v>
      </c>
      <c r="H56" s="48">
        <f t="shared" si="12"/>
        <v>120.44681338947929</v>
      </c>
    </row>
    <row r="57" spans="1:8" s="52" customFormat="1" ht="15">
      <c r="A57" s="74">
        <v>18</v>
      </c>
      <c r="B57" s="75" t="s">
        <v>113</v>
      </c>
      <c r="C57" s="49" t="s">
        <v>0</v>
      </c>
      <c r="D57" s="50">
        <f t="shared" si="16"/>
        <v>2852.09</v>
      </c>
      <c r="E57" s="50">
        <f t="shared" si="16"/>
        <v>3435.25152</v>
      </c>
      <c r="F57" s="50">
        <f t="shared" si="16"/>
        <v>3435.2515200000003</v>
      </c>
      <c r="G57" s="50">
        <f t="shared" si="16"/>
        <v>583.1615200000001</v>
      </c>
      <c r="H57" s="51">
        <f t="shared" si="12"/>
        <v>120.44681338947929</v>
      </c>
    </row>
    <row r="58" spans="1:8" ht="45">
      <c r="A58" s="74"/>
      <c r="B58" s="75"/>
      <c r="C58" s="39" t="s">
        <v>4</v>
      </c>
      <c r="D58" s="54">
        <v>2852.09</v>
      </c>
      <c r="E58" s="53">
        <v>3435.25152</v>
      </c>
      <c r="F58" s="53">
        <f>700.73267+619.67359+1211.15328+903.69198</f>
        <v>3435.2515200000003</v>
      </c>
      <c r="G58" s="47">
        <f>F58-D58</f>
        <v>583.1615200000001</v>
      </c>
      <c r="H58" s="47">
        <f t="shared" si="12"/>
        <v>120.44681338947929</v>
      </c>
    </row>
    <row r="59" spans="1:8" ht="15">
      <c r="A59" s="80" t="s">
        <v>23</v>
      </c>
      <c r="B59" s="81"/>
      <c r="C59" s="82"/>
      <c r="D59" s="48">
        <f>D60+D62+D64</f>
        <v>9778.210000000001</v>
      </c>
      <c r="E59" s="48">
        <f>E60+E62+E64</f>
        <v>7947.46133</v>
      </c>
      <c r="F59" s="48">
        <f>F60+F62+F64</f>
        <v>7875.433050000001</v>
      </c>
      <c r="G59" s="48">
        <f>G60+G62+G64</f>
        <v>-1902.7769500000002</v>
      </c>
      <c r="H59" s="48">
        <f t="shared" si="12"/>
        <v>80.54064138528422</v>
      </c>
    </row>
    <row r="60" spans="1:8" s="52" customFormat="1" ht="15">
      <c r="A60" s="74">
        <v>19</v>
      </c>
      <c r="B60" s="75" t="s">
        <v>55</v>
      </c>
      <c r="C60" s="49" t="s">
        <v>0</v>
      </c>
      <c r="D60" s="50">
        <f>D61</f>
        <v>470.04</v>
      </c>
      <c r="E60" s="50">
        <f>E61</f>
        <v>505.93133</v>
      </c>
      <c r="F60" s="50">
        <f>F61</f>
        <v>505.93133</v>
      </c>
      <c r="G60" s="50">
        <f>G61</f>
        <v>35.89132999999998</v>
      </c>
      <c r="H60" s="51">
        <f aca="true" t="shared" si="17" ref="H60:H103">F60*100/D60</f>
        <v>107.63580333588631</v>
      </c>
    </row>
    <row r="61" spans="1:8" ht="45">
      <c r="A61" s="74"/>
      <c r="B61" s="75"/>
      <c r="C61" s="39" t="s">
        <v>4</v>
      </c>
      <c r="D61" s="54">
        <v>470.04</v>
      </c>
      <c r="E61" s="53">
        <f>405.39552+100.53581</f>
        <v>505.93133</v>
      </c>
      <c r="F61" s="53">
        <f>405.39552+100.53581</f>
        <v>505.93133</v>
      </c>
      <c r="G61" s="47">
        <f>F61-D61</f>
        <v>35.89132999999998</v>
      </c>
      <c r="H61" s="47">
        <f t="shared" si="17"/>
        <v>107.63580333588631</v>
      </c>
    </row>
    <row r="62" spans="1:8" s="52" customFormat="1" ht="15">
      <c r="A62" s="74">
        <v>20</v>
      </c>
      <c r="B62" s="75" t="s">
        <v>75</v>
      </c>
      <c r="C62" s="49" t="s">
        <v>0</v>
      </c>
      <c r="D62" s="50">
        <f>D63</f>
        <v>633.99</v>
      </c>
      <c r="E62" s="50">
        <f>E63</f>
        <v>0</v>
      </c>
      <c r="F62" s="50">
        <f>F63</f>
        <v>0</v>
      </c>
      <c r="G62" s="50">
        <f>G63</f>
        <v>-633.99</v>
      </c>
      <c r="H62" s="51">
        <f t="shared" si="17"/>
        <v>0</v>
      </c>
    </row>
    <row r="63" spans="1:8" ht="45">
      <c r="A63" s="74"/>
      <c r="B63" s="75"/>
      <c r="C63" s="39" t="s">
        <v>4</v>
      </c>
      <c r="D63" s="54">
        <v>633.99</v>
      </c>
      <c r="E63" s="53">
        <v>0</v>
      </c>
      <c r="F63" s="53">
        <v>0</v>
      </c>
      <c r="G63" s="47">
        <f>F63-D63</f>
        <v>-633.99</v>
      </c>
      <c r="H63" s="47">
        <f t="shared" si="17"/>
        <v>0</v>
      </c>
    </row>
    <row r="64" spans="1:8" ht="15">
      <c r="A64" s="74">
        <v>21</v>
      </c>
      <c r="B64" s="91" t="s">
        <v>115</v>
      </c>
      <c r="C64" s="49" t="s">
        <v>0</v>
      </c>
      <c r="D64" s="50">
        <f>D65</f>
        <v>8674.18</v>
      </c>
      <c r="E64" s="50">
        <f>E65</f>
        <v>7441.53</v>
      </c>
      <c r="F64" s="50">
        <f>F65</f>
        <v>7369.50172</v>
      </c>
      <c r="G64" s="50">
        <f>G65</f>
        <v>-1304.67828</v>
      </c>
      <c r="H64" s="51">
        <f t="shared" si="17"/>
        <v>84.95905918484513</v>
      </c>
    </row>
    <row r="65" spans="1:15" ht="45">
      <c r="A65" s="74"/>
      <c r="B65" s="92"/>
      <c r="C65" s="39" t="s">
        <v>4</v>
      </c>
      <c r="D65" s="54">
        <v>8674.18</v>
      </c>
      <c r="E65" s="53">
        <v>7441.53</v>
      </c>
      <c r="F65" s="53">
        <f>5320.554+1020.13734+445.2764+583.53398</f>
        <v>7369.50172</v>
      </c>
      <c r="G65" s="47">
        <f>F65-D65</f>
        <v>-1304.67828</v>
      </c>
      <c r="H65" s="47">
        <f t="shared" si="17"/>
        <v>84.95905918484513</v>
      </c>
      <c r="I65" s="64" t="s">
        <v>74</v>
      </c>
      <c r="J65" s="65"/>
      <c r="K65" s="65"/>
      <c r="L65" s="65"/>
      <c r="M65" s="65"/>
      <c r="N65" s="65"/>
      <c r="O65" s="66"/>
    </row>
    <row r="66" spans="1:15" ht="15">
      <c r="A66" s="80" t="s">
        <v>32</v>
      </c>
      <c r="B66" s="81"/>
      <c r="C66" s="82"/>
      <c r="D66" s="48">
        <f>D67+D69+D71+D73+D75+D77+D79+D81+D83+D85+D87+D89+D91+D93+D95+D97+D99</f>
        <v>283198.872</v>
      </c>
      <c r="E66" s="48">
        <f>E67+E69+E71+E73+E75+E77+E79+E81+E83+E85+E87+E89+E91+E93+E95+E97+E99</f>
        <v>247362.90688999998</v>
      </c>
      <c r="F66" s="48">
        <f>F67+F69+F71+F73+F75+F77+F79+F81+F83+F85+F87+F89+F91+F93+F95+F97+F99</f>
        <v>247277.71091999995</v>
      </c>
      <c r="G66" s="48">
        <f>G67+G69+G71+G73+G75+G77+G79+G81+G83+G85+G87+G89+G91+G93+G95+G97+G99</f>
        <v>-35921.161080000005</v>
      </c>
      <c r="H66" s="48">
        <f>F66*100/D66</f>
        <v>87.31592367359428</v>
      </c>
      <c r="I66" s="64" t="s">
        <v>36</v>
      </c>
      <c r="J66" s="65"/>
      <c r="K66" s="65"/>
      <c r="L66" s="65"/>
      <c r="M66" s="65"/>
      <c r="N66" s="65"/>
      <c r="O66" s="66"/>
    </row>
    <row r="67" spans="1:8" s="52" customFormat="1" ht="15">
      <c r="A67" s="74">
        <v>22</v>
      </c>
      <c r="B67" s="75" t="s">
        <v>53</v>
      </c>
      <c r="C67" s="49" t="s">
        <v>0</v>
      </c>
      <c r="D67" s="50">
        <f>D68</f>
        <v>224532.36</v>
      </c>
      <c r="E67" s="50">
        <f>E68</f>
        <v>202931</v>
      </c>
      <c r="F67" s="50">
        <f>F68</f>
        <v>202868.39813</v>
      </c>
      <c r="G67" s="50">
        <f>G68</f>
        <v>-21663.96187</v>
      </c>
      <c r="H67" s="51">
        <f t="shared" si="17"/>
        <v>90.35151909951865</v>
      </c>
    </row>
    <row r="68" spans="1:15" ht="45">
      <c r="A68" s="74"/>
      <c r="B68" s="75"/>
      <c r="C68" s="39" t="s">
        <v>4</v>
      </c>
      <c r="D68" s="53">
        <v>224532.36</v>
      </c>
      <c r="E68" s="53">
        <v>202931</v>
      </c>
      <c r="F68" s="53">
        <f>6113.49053+65463.15479+125863.6506+5457.30221-29.2</f>
        <v>202868.39813</v>
      </c>
      <c r="G68" s="47">
        <f>F68-D68</f>
        <v>-21663.96187</v>
      </c>
      <c r="H68" s="47">
        <f t="shared" si="17"/>
        <v>90.35151909951865</v>
      </c>
      <c r="I68" s="64" t="s">
        <v>128</v>
      </c>
      <c r="J68" s="65"/>
      <c r="K68" s="65"/>
      <c r="L68" s="65"/>
      <c r="M68" s="65"/>
      <c r="N68" s="65"/>
      <c r="O68" s="66"/>
    </row>
    <row r="69" spans="1:8" s="52" customFormat="1" ht="15">
      <c r="A69" s="74">
        <v>23</v>
      </c>
      <c r="B69" s="75" t="s">
        <v>52</v>
      </c>
      <c r="C69" s="49" t="s">
        <v>0</v>
      </c>
      <c r="D69" s="50">
        <f>D70</f>
        <v>45600.54</v>
      </c>
      <c r="E69" s="50">
        <f>E70</f>
        <v>29920.09</v>
      </c>
      <c r="F69" s="50">
        <f>F70</f>
        <v>29920.08829</v>
      </c>
      <c r="G69" s="50">
        <f>G70</f>
        <v>-15680.451710000001</v>
      </c>
      <c r="H69" s="51">
        <f t="shared" si="17"/>
        <v>65.61345170473858</v>
      </c>
    </row>
    <row r="70" spans="1:8" ht="45">
      <c r="A70" s="74"/>
      <c r="B70" s="75"/>
      <c r="C70" s="39" t="s">
        <v>4</v>
      </c>
      <c r="D70" s="54">
        <v>45600.54</v>
      </c>
      <c r="E70" s="53">
        <v>29920.09</v>
      </c>
      <c r="F70" s="53">
        <f>7578.8848+10811.8648+11529.33869</f>
        <v>29920.08829</v>
      </c>
      <c r="G70" s="47">
        <f>F70-D70</f>
        <v>-15680.451710000001</v>
      </c>
      <c r="H70" s="47">
        <f t="shared" si="17"/>
        <v>65.61345170473858</v>
      </c>
    </row>
    <row r="71" spans="1:8" s="52" customFormat="1" ht="15">
      <c r="A71" s="76">
        <v>24</v>
      </c>
      <c r="B71" s="78" t="s">
        <v>67</v>
      </c>
      <c r="C71" s="49" t="s">
        <v>0</v>
      </c>
      <c r="D71" s="50">
        <f>D72</f>
        <v>541.59</v>
      </c>
      <c r="E71" s="50">
        <f>E72</f>
        <v>567.032</v>
      </c>
      <c r="F71" s="50">
        <f>F72</f>
        <v>567.0322</v>
      </c>
      <c r="G71" s="50">
        <f>G72</f>
        <v>25.442199999999957</v>
      </c>
      <c r="H71" s="51">
        <f t="shared" si="17"/>
        <v>104.6976864417733</v>
      </c>
    </row>
    <row r="72" spans="1:8" ht="45">
      <c r="A72" s="76"/>
      <c r="B72" s="79"/>
      <c r="C72" s="39" t="s">
        <v>4</v>
      </c>
      <c r="D72" s="54">
        <v>541.59</v>
      </c>
      <c r="E72" s="53">
        <f>28.93+209.562+116.99+211.55</f>
        <v>567.032</v>
      </c>
      <c r="F72" s="53">
        <f>28.93+209.562+116.9912+211.549</f>
        <v>567.0322</v>
      </c>
      <c r="G72" s="47">
        <f>F72-D72</f>
        <v>25.442199999999957</v>
      </c>
      <c r="H72" s="47">
        <f t="shared" si="17"/>
        <v>104.6976864417733</v>
      </c>
    </row>
    <row r="73" spans="1:8" s="52" customFormat="1" ht="15">
      <c r="A73" s="76">
        <v>25</v>
      </c>
      <c r="B73" s="75" t="s">
        <v>51</v>
      </c>
      <c r="C73" s="49" t="s">
        <v>0</v>
      </c>
      <c r="D73" s="50">
        <f>D74</f>
        <v>263</v>
      </c>
      <c r="E73" s="50">
        <f>E74</f>
        <v>0</v>
      </c>
      <c r="F73" s="50">
        <f>F74</f>
        <v>0</v>
      </c>
      <c r="G73" s="50">
        <f>G74</f>
        <v>-263</v>
      </c>
      <c r="H73" s="51">
        <f t="shared" si="17"/>
        <v>0</v>
      </c>
    </row>
    <row r="74" spans="1:8" ht="45">
      <c r="A74" s="76"/>
      <c r="B74" s="75"/>
      <c r="C74" s="39" t="s">
        <v>4</v>
      </c>
      <c r="D74" s="54">
        <v>263</v>
      </c>
      <c r="E74" s="53">
        <v>0</v>
      </c>
      <c r="F74" s="53">
        <v>0</v>
      </c>
      <c r="G74" s="47">
        <f>F74-D74</f>
        <v>-263</v>
      </c>
      <c r="H74" s="47">
        <f t="shared" si="17"/>
        <v>0</v>
      </c>
    </row>
    <row r="75" spans="1:8" s="52" customFormat="1" ht="15">
      <c r="A75" s="76">
        <v>26</v>
      </c>
      <c r="B75" s="75" t="s">
        <v>50</v>
      </c>
      <c r="C75" s="49" t="s">
        <v>0</v>
      </c>
      <c r="D75" s="50">
        <f>D76</f>
        <v>1183.09</v>
      </c>
      <c r="E75" s="50">
        <f>E76</f>
        <v>307.51</v>
      </c>
      <c r="F75" s="50">
        <f>F76</f>
        <v>303.29715</v>
      </c>
      <c r="G75" s="50">
        <f>G76</f>
        <v>-879.7928499999999</v>
      </c>
      <c r="H75" s="51">
        <f t="shared" si="17"/>
        <v>25.63601670202605</v>
      </c>
    </row>
    <row r="76" spans="1:8" ht="45">
      <c r="A76" s="76"/>
      <c r="B76" s="75"/>
      <c r="C76" s="39" t="s">
        <v>4</v>
      </c>
      <c r="D76" s="54">
        <v>1183.09</v>
      </c>
      <c r="E76" s="53">
        <v>307.51</v>
      </c>
      <c r="F76" s="53">
        <f>23.65494+279.64221</f>
        <v>303.29715</v>
      </c>
      <c r="G76" s="47">
        <f>F76-D76</f>
        <v>-879.7928499999999</v>
      </c>
      <c r="H76" s="47">
        <f t="shared" si="17"/>
        <v>25.63601670202605</v>
      </c>
    </row>
    <row r="77" spans="1:8" s="52" customFormat="1" ht="15">
      <c r="A77" s="76">
        <v>27</v>
      </c>
      <c r="B77" s="75" t="s">
        <v>49</v>
      </c>
      <c r="C77" s="49" t="s">
        <v>0</v>
      </c>
      <c r="D77" s="50">
        <f>D78</f>
        <v>347.24</v>
      </c>
      <c r="E77" s="50">
        <f>E78</f>
        <v>431.311</v>
      </c>
      <c r="F77" s="50">
        <f>F78</f>
        <v>431.31187</v>
      </c>
      <c r="G77" s="50">
        <f>G78</f>
        <v>84.07186999999999</v>
      </c>
      <c r="H77" s="51">
        <f t="shared" si="17"/>
        <v>124.21145893330261</v>
      </c>
    </row>
    <row r="78" spans="1:8" ht="45">
      <c r="A78" s="76"/>
      <c r="B78" s="75"/>
      <c r="C78" s="39" t="s">
        <v>4</v>
      </c>
      <c r="D78" s="54">
        <v>347.24</v>
      </c>
      <c r="E78" s="53">
        <v>431.311</v>
      </c>
      <c r="F78" s="53">
        <f>249.38033+181.93154</f>
        <v>431.31187</v>
      </c>
      <c r="G78" s="47">
        <f>F78-D78</f>
        <v>84.07186999999999</v>
      </c>
      <c r="H78" s="47">
        <f t="shared" si="17"/>
        <v>124.21145893330261</v>
      </c>
    </row>
    <row r="79" spans="1:8" s="52" customFormat="1" ht="15">
      <c r="A79" s="76">
        <v>28</v>
      </c>
      <c r="B79" s="75" t="s">
        <v>66</v>
      </c>
      <c r="C79" s="49" t="s">
        <v>0</v>
      </c>
      <c r="D79" s="50">
        <f>D80</f>
        <v>46.93</v>
      </c>
      <c r="E79" s="50">
        <f>E80</f>
        <v>4.8</v>
      </c>
      <c r="F79" s="50">
        <f>F80</f>
        <v>4.8</v>
      </c>
      <c r="G79" s="50">
        <f>G80</f>
        <v>-42.13</v>
      </c>
      <c r="H79" s="51">
        <f t="shared" si="17"/>
        <v>10.227999147666738</v>
      </c>
    </row>
    <row r="80" spans="1:8" ht="45">
      <c r="A80" s="76"/>
      <c r="B80" s="75"/>
      <c r="C80" s="39" t="s">
        <v>4</v>
      </c>
      <c r="D80" s="54">
        <v>46.93</v>
      </c>
      <c r="E80" s="53">
        <v>4.8</v>
      </c>
      <c r="F80" s="53">
        <v>4.8</v>
      </c>
      <c r="G80" s="47">
        <f>F80-D80</f>
        <v>-42.13</v>
      </c>
      <c r="H80" s="47">
        <f t="shared" si="17"/>
        <v>10.227999147666738</v>
      </c>
    </row>
    <row r="81" spans="1:8" s="52" customFormat="1" ht="15">
      <c r="A81" s="76">
        <v>29</v>
      </c>
      <c r="B81" s="75" t="s">
        <v>48</v>
      </c>
      <c r="C81" s="49" t="s">
        <v>0</v>
      </c>
      <c r="D81" s="50">
        <f>D82</f>
        <v>248.11</v>
      </c>
      <c r="E81" s="50">
        <f>E82</f>
        <v>216.11989</v>
      </c>
      <c r="F81" s="50">
        <f>F82</f>
        <v>216.11989</v>
      </c>
      <c r="G81" s="50">
        <f>G82</f>
        <v>-31.990110000000016</v>
      </c>
      <c r="H81" s="51">
        <f t="shared" si="17"/>
        <v>87.10648099633227</v>
      </c>
    </row>
    <row r="82" spans="1:8" ht="45">
      <c r="A82" s="76"/>
      <c r="B82" s="75"/>
      <c r="C82" s="39" t="s">
        <v>4</v>
      </c>
      <c r="D82" s="54">
        <v>248.11</v>
      </c>
      <c r="E82" s="53">
        <v>216.11989</v>
      </c>
      <c r="F82" s="53">
        <v>216.11989</v>
      </c>
      <c r="G82" s="47">
        <f>F82-D82</f>
        <v>-31.990110000000016</v>
      </c>
      <c r="H82" s="47">
        <f t="shared" si="17"/>
        <v>87.10648099633227</v>
      </c>
    </row>
    <row r="83" spans="1:8" s="52" customFormat="1" ht="15">
      <c r="A83" s="76">
        <v>30</v>
      </c>
      <c r="B83" s="75" t="s">
        <v>119</v>
      </c>
      <c r="C83" s="49" t="s">
        <v>0</v>
      </c>
      <c r="D83" s="50">
        <f>D84</f>
        <v>2595.112</v>
      </c>
      <c r="E83" s="50">
        <f>E84</f>
        <v>3207.1</v>
      </c>
      <c r="F83" s="50">
        <f>F84</f>
        <v>3207.1</v>
      </c>
      <c r="G83" s="50">
        <f>G84</f>
        <v>611.9879999999998</v>
      </c>
      <c r="H83" s="51">
        <f t="shared" si="17"/>
        <v>123.58233478940407</v>
      </c>
    </row>
    <row r="84" spans="1:8" ht="45">
      <c r="A84" s="76"/>
      <c r="B84" s="75"/>
      <c r="C84" s="39" t="s">
        <v>4</v>
      </c>
      <c r="D84" s="53">
        <v>2595.112</v>
      </c>
      <c r="E84" s="53">
        <v>3207.1</v>
      </c>
      <c r="F84" s="53">
        <f>344.4+431.6+1980.7+450.4</f>
        <v>3207.1</v>
      </c>
      <c r="G84" s="47">
        <f>F84-D84</f>
        <v>611.9879999999998</v>
      </c>
      <c r="H84" s="47">
        <f t="shared" si="17"/>
        <v>123.58233478940407</v>
      </c>
    </row>
    <row r="85" spans="1:8" ht="15">
      <c r="A85" s="76">
        <v>31</v>
      </c>
      <c r="B85" s="75" t="s">
        <v>118</v>
      </c>
      <c r="C85" s="49" t="s">
        <v>0</v>
      </c>
      <c r="D85" s="50">
        <f>D86</f>
        <v>167.62</v>
      </c>
      <c r="E85" s="50">
        <f>E86</f>
        <v>255.261</v>
      </c>
      <c r="F85" s="50">
        <f>F86</f>
        <v>255.26129</v>
      </c>
      <c r="G85" s="50">
        <f>G86</f>
        <v>87.64129</v>
      </c>
      <c r="H85" s="51">
        <f t="shared" si="17"/>
        <v>152.28569979716025</v>
      </c>
    </row>
    <row r="86" spans="1:15" ht="45">
      <c r="A86" s="76"/>
      <c r="B86" s="75"/>
      <c r="C86" s="39" t="s">
        <v>4</v>
      </c>
      <c r="D86" s="53">
        <v>167.62</v>
      </c>
      <c r="E86" s="53">
        <v>255.261</v>
      </c>
      <c r="F86" s="53">
        <v>255.26129</v>
      </c>
      <c r="G86" s="47">
        <f>F86-D86</f>
        <v>87.64129</v>
      </c>
      <c r="H86" s="47">
        <f t="shared" si="17"/>
        <v>152.28569979716025</v>
      </c>
      <c r="I86" s="64" t="s">
        <v>125</v>
      </c>
      <c r="J86" s="65"/>
      <c r="K86" s="65"/>
      <c r="L86" s="65"/>
      <c r="M86" s="65"/>
      <c r="N86" s="65"/>
      <c r="O86" s="66"/>
    </row>
    <row r="87" spans="1:8" ht="15">
      <c r="A87" s="76">
        <v>32</v>
      </c>
      <c r="B87" s="75" t="s">
        <v>45</v>
      </c>
      <c r="C87" s="49" t="s">
        <v>0</v>
      </c>
      <c r="D87" s="50">
        <f>D88</f>
        <v>835.23</v>
      </c>
      <c r="E87" s="50">
        <f>E88</f>
        <v>835.369</v>
      </c>
      <c r="F87" s="50">
        <f>F88</f>
        <v>834.21394</v>
      </c>
      <c r="G87" s="50">
        <f>G88</f>
        <v>-1.0160600000000386</v>
      </c>
      <c r="H87" s="51">
        <f t="shared" si="17"/>
        <v>99.8783496761371</v>
      </c>
    </row>
    <row r="88" spans="1:15" ht="45">
      <c r="A88" s="76"/>
      <c r="B88" s="75"/>
      <c r="C88" s="39" t="s">
        <v>4</v>
      </c>
      <c r="D88" s="53">
        <v>835.23</v>
      </c>
      <c r="E88" s="53">
        <v>835.369</v>
      </c>
      <c r="F88" s="53">
        <f>471.694-131.698+495.356-1.13806</f>
        <v>834.21394</v>
      </c>
      <c r="G88" s="47">
        <f>F88-D88</f>
        <v>-1.0160600000000386</v>
      </c>
      <c r="H88" s="47">
        <f t="shared" si="17"/>
        <v>99.8783496761371</v>
      </c>
      <c r="I88" s="97" t="s">
        <v>117</v>
      </c>
      <c r="J88" s="97"/>
      <c r="K88" s="97"/>
      <c r="L88" s="97"/>
      <c r="M88" s="97"/>
      <c r="N88" s="97"/>
      <c r="O88" s="97"/>
    </row>
    <row r="89" spans="1:8" ht="15">
      <c r="A89" s="76">
        <v>33</v>
      </c>
      <c r="B89" s="75" t="s">
        <v>44</v>
      </c>
      <c r="C89" s="49" t="s">
        <v>0</v>
      </c>
      <c r="D89" s="55">
        <f>D90</f>
        <v>449.25</v>
      </c>
      <c r="E89" s="50">
        <f>E90</f>
        <v>2242.12</v>
      </c>
      <c r="F89" s="50">
        <f>F90</f>
        <v>2242.12</v>
      </c>
      <c r="G89" s="50">
        <f>G90</f>
        <v>1792.87</v>
      </c>
      <c r="H89" s="51">
        <f t="shared" si="17"/>
        <v>499.08069003895383</v>
      </c>
    </row>
    <row r="90" spans="1:8" ht="45">
      <c r="A90" s="76"/>
      <c r="B90" s="75"/>
      <c r="C90" s="39" t="s">
        <v>4</v>
      </c>
      <c r="D90" s="53">
        <v>449.25</v>
      </c>
      <c r="E90" s="53">
        <v>2242.12</v>
      </c>
      <c r="F90" s="53">
        <v>2242.12</v>
      </c>
      <c r="G90" s="47">
        <f>F90-D90</f>
        <v>1792.87</v>
      </c>
      <c r="H90" s="47">
        <f t="shared" si="17"/>
        <v>499.08069003895383</v>
      </c>
    </row>
    <row r="91" spans="1:8" ht="15">
      <c r="A91" s="76">
        <v>34</v>
      </c>
      <c r="B91" s="75" t="s">
        <v>28</v>
      </c>
      <c r="C91" s="49" t="s">
        <v>0</v>
      </c>
      <c r="D91" s="55">
        <f>D92</f>
        <v>543.11</v>
      </c>
      <c r="E91" s="50">
        <f>E92</f>
        <v>0</v>
      </c>
      <c r="F91" s="50">
        <f>F92</f>
        <v>0</v>
      </c>
      <c r="G91" s="50">
        <f>G92</f>
        <v>-543.11</v>
      </c>
      <c r="H91" s="51">
        <f t="shared" si="17"/>
        <v>0</v>
      </c>
    </row>
    <row r="92" spans="1:8" ht="45">
      <c r="A92" s="76"/>
      <c r="B92" s="75"/>
      <c r="C92" s="39" t="s">
        <v>4</v>
      </c>
      <c r="D92" s="53">
        <v>543.11</v>
      </c>
      <c r="E92" s="53">
        <v>0</v>
      </c>
      <c r="F92" s="53">
        <v>0</v>
      </c>
      <c r="G92" s="47">
        <f>F92-D92</f>
        <v>-543.11</v>
      </c>
      <c r="H92" s="47">
        <f t="shared" si="17"/>
        <v>0</v>
      </c>
    </row>
    <row r="93" spans="1:8" ht="15">
      <c r="A93" s="76">
        <v>35</v>
      </c>
      <c r="B93" s="75" t="s">
        <v>29</v>
      </c>
      <c r="C93" s="49" t="s">
        <v>0</v>
      </c>
      <c r="D93" s="55">
        <f>D94</f>
        <v>282.72</v>
      </c>
      <c r="E93" s="50">
        <f>E94</f>
        <v>404.642</v>
      </c>
      <c r="F93" s="50">
        <f>F94</f>
        <v>404.61199999999997</v>
      </c>
      <c r="G93" s="50">
        <f>G94</f>
        <v>121.89199999999994</v>
      </c>
      <c r="H93" s="51">
        <f t="shared" si="17"/>
        <v>143.1140350877193</v>
      </c>
    </row>
    <row r="94" spans="1:8" ht="45">
      <c r="A94" s="76"/>
      <c r="B94" s="75"/>
      <c r="C94" s="39" t="s">
        <v>4</v>
      </c>
      <c r="D94" s="53">
        <v>282.72</v>
      </c>
      <c r="E94" s="53">
        <v>404.642</v>
      </c>
      <c r="F94" s="53">
        <f>65.785+252.751+76.272+9.804</f>
        <v>404.61199999999997</v>
      </c>
      <c r="G94" s="47">
        <f>F94-D94</f>
        <v>121.89199999999994</v>
      </c>
      <c r="H94" s="47">
        <f t="shared" si="17"/>
        <v>143.1140350877193</v>
      </c>
    </row>
    <row r="95" spans="1:8" ht="15">
      <c r="A95" s="76">
        <v>36</v>
      </c>
      <c r="B95" s="75" t="s">
        <v>30</v>
      </c>
      <c r="C95" s="49" t="s">
        <v>0</v>
      </c>
      <c r="D95" s="55">
        <f>D96</f>
        <v>4541.06</v>
      </c>
      <c r="E95" s="50">
        <f>E96</f>
        <v>5001.41</v>
      </c>
      <c r="F95" s="50">
        <f>F96</f>
        <v>5001.40755</v>
      </c>
      <c r="G95" s="50">
        <f>G96</f>
        <v>460.3475499999995</v>
      </c>
      <c r="H95" s="51">
        <f t="shared" si="17"/>
        <v>110.13744698374387</v>
      </c>
    </row>
    <row r="96" spans="1:8" ht="45">
      <c r="A96" s="76"/>
      <c r="B96" s="75"/>
      <c r="C96" s="39" t="s">
        <v>4</v>
      </c>
      <c r="D96" s="53">
        <v>4541.06</v>
      </c>
      <c r="E96" s="53">
        <v>5001.41</v>
      </c>
      <c r="F96" s="53">
        <f>283.43145+174.9786+4542.9975</f>
        <v>5001.40755</v>
      </c>
      <c r="G96" s="47">
        <f>F96-D96</f>
        <v>460.3475499999995</v>
      </c>
      <c r="H96" s="47">
        <f t="shared" si="17"/>
        <v>110.13744698374387</v>
      </c>
    </row>
    <row r="97" spans="1:8" ht="15">
      <c r="A97" s="74">
        <v>37</v>
      </c>
      <c r="B97" s="75" t="s">
        <v>35</v>
      </c>
      <c r="C97" s="49" t="s">
        <v>0</v>
      </c>
      <c r="D97" s="55">
        <f>D98</f>
        <v>928.95</v>
      </c>
      <c r="E97" s="50">
        <f>E98</f>
        <v>926.432</v>
      </c>
      <c r="F97" s="50">
        <f>F98</f>
        <v>926.43405</v>
      </c>
      <c r="G97" s="50">
        <f>G98</f>
        <v>-2.515950000000089</v>
      </c>
      <c r="H97" s="51">
        <f t="shared" si="17"/>
        <v>99.72916195704828</v>
      </c>
    </row>
    <row r="98" spans="1:8" ht="45">
      <c r="A98" s="74"/>
      <c r="B98" s="75"/>
      <c r="C98" s="39" t="s">
        <v>4</v>
      </c>
      <c r="D98" s="53">
        <v>928.95</v>
      </c>
      <c r="E98" s="53">
        <f>710.952+215.48</f>
        <v>926.432</v>
      </c>
      <c r="F98" s="53">
        <f>371.133+339.8186+215.48245</f>
        <v>926.43405</v>
      </c>
      <c r="G98" s="47">
        <f>F98-D98</f>
        <v>-2.515950000000089</v>
      </c>
      <c r="H98" s="47">
        <f t="shared" si="17"/>
        <v>99.72916195704828</v>
      </c>
    </row>
    <row r="99" spans="1:8" ht="15">
      <c r="A99" s="74">
        <v>38</v>
      </c>
      <c r="B99" s="75" t="s">
        <v>108</v>
      </c>
      <c r="C99" s="49" t="s">
        <v>0</v>
      </c>
      <c r="D99" s="55">
        <f>D100</f>
        <v>92.96</v>
      </c>
      <c r="E99" s="55">
        <f>E100</f>
        <v>112.71</v>
      </c>
      <c r="F99" s="55">
        <f>F100</f>
        <v>95.51456</v>
      </c>
      <c r="G99" s="50">
        <f>G100</f>
        <v>2.5545600000000093</v>
      </c>
      <c r="H99" s="51">
        <f t="shared" si="17"/>
        <v>102.74802065404477</v>
      </c>
    </row>
    <row r="100" spans="1:8" ht="45">
      <c r="A100" s="74"/>
      <c r="B100" s="75"/>
      <c r="C100" s="39" t="s">
        <v>4</v>
      </c>
      <c r="D100" s="53">
        <v>92.96</v>
      </c>
      <c r="E100" s="53">
        <v>112.71</v>
      </c>
      <c r="F100" s="53">
        <f>83.39684+12.11772</f>
        <v>95.51456</v>
      </c>
      <c r="G100" s="47">
        <f>F100-D100</f>
        <v>2.5545600000000093</v>
      </c>
      <c r="H100" s="47">
        <f t="shared" si="17"/>
        <v>102.74802065404477</v>
      </c>
    </row>
    <row r="101" spans="1:8" ht="15">
      <c r="A101" s="80" t="s">
        <v>20</v>
      </c>
      <c r="B101" s="81"/>
      <c r="C101" s="82"/>
      <c r="D101" s="48">
        <f aca="true" t="shared" si="18" ref="D101:G102">D102</f>
        <v>1503.63</v>
      </c>
      <c r="E101" s="48">
        <f t="shared" si="18"/>
        <v>978.71</v>
      </c>
      <c r="F101" s="48">
        <f t="shared" si="18"/>
        <v>978.70528</v>
      </c>
      <c r="G101" s="48">
        <f t="shared" si="18"/>
        <v>-524.9247200000001</v>
      </c>
      <c r="H101" s="48">
        <f>F101*100/D101</f>
        <v>65.08950207165327</v>
      </c>
    </row>
    <row r="102" spans="1:9" s="52" customFormat="1" ht="15">
      <c r="A102" s="74">
        <v>39</v>
      </c>
      <c r="B102" s="83" t="s">
        <v>116</v>
      </c>
      <c r="C102" s="49" t="s">
        <v>0</v>
      </c>
      <c r="D102" s="50">
        <f t="shared" si="18"/>
        <v>1503.63</v>
      </c>
      <c r="E102" s="50">
        <f t="shared" si="18"/>
        <v>978.71</v>
      </c>
      <c r="F102" s="50">
        <f t="shared" si="18"/>
        <v>978.70528</v>
      </c>
      <c r="G102" s="50">
        <f t="shared" si="18"/>
        <v>-524.9247200000001</v>
      </c>
      <c r="H102" s="51">
        <f t="shared" si="17"/>
        <v>65.08950207165327</v>
      </c>
      <c r="I102" s="56"/>
    </row>
    <row r="103" spans="1:9" ht="45">
      <c r="A103" s="74"/>
      <c r="B103" s="83"/>
      <c r="C103" s="39" t="s">
        <v>4</v>
      </c>
      <c r="D103" s="53">
        <v>1503.63</v>
      </c>
      <c r="E103" s="53">
        <v>978.71</v>
      </c>
      <c r="F103" s="53">
        <f>252.0838+726.62148</f>
        <v>978.70528</v>
      </c>
      <c r="G103" s="47">
        <f>F103-D103</f>
        <v>-524.9247200000001</v>
      </c>
      <c r="H103" s="47">
        <f t="shared" si="17"/>
        <v>65.08950207165327</v>
      </c>
      <c r="I103" s="57"/>
    </row>
    <row r="104" spans="1:9" ht="15">
      <c r="A104" s="68"/>
      <c r="B104" s="68"/>
      <c r="C104" s="68"/>
      <c r="D104" s="68"/>
      <c r="E104" s="68"/>
      <c r="F104" s="68"/>
      <c r="G104" s="68"/>
      <c r="H104" s="68"/>
      <c r="I104" s="57"/>
    </row>
    <row r="105" spans="1:8" s="31" customFormat="1" ht="27" customHeight="1">
      <c r="A105" s="67" t="s">
        <v>109</v>
      </c>
      <c r="B105" s="67"/>
      <c r="C105" s="67"/>
      <c r="D105" s="67"/>
      <c r="E105" s="67"/>
      <c r="F105" s="67"/>
      <c r="G105" s="67"/>
      <c r="H105" s="67"/>
    </row>
    <row r="106" ht="30">
      <c r="C106" s="38" t="s">
        <v>127</v>
      </c>
    </row>
    <row r="107" spans="1:3" ht="27.75" customHeight="1">
      <c r="A107" s="76" t="s">
        <v>126</v>
      </c>
      <c r="B107" s="76"/>
      <c r="C107" s="39">
        <v>161.024</v>
      </c>
    </row>
    <row r="108" spans="1:9" s="52" customFormat="1" ht="15">
      <c r="A108" s="95"/>
      <c r="B108" s="96"/>
      <c r="D108" s="59"/>
      <c r="E108" s="59"/>
      <c r="F108" s="59"/>
      <c r="G108" s="60"/>
      <c r="H108" s="60"/>
      <c r="I108" s="56"/>
    </row>
    <row r="109" spans="1:9" ht="15">
      <c r="A109" s="95"/>
      <c r="B109" s="96"/>
      <c r="D109" s="61"/>
      <c r="E109" s="61"/>
      <c r="F109" s="61"/>
      <c r="G109" s="62"/>
      <c r="H109" s="62"/>
      <c r="I109" s="57"/>
    </row>
    <row r="110" spans="1:9" s="52" customFormat="1" ht="15">
      <c r="A110" s="95"/>
      <c r="B110" s="96"/>
      <c r="D110" s="59"/>
      <c r="E110" s="59"/>
      <c r="F110" s="59"/>
      <c r="G110" s="60"/>
      <c r="H110" s="60"/>
      <c r="I110" s="56"/>
    </row>
    <row r="111" spans="1:9" ht="15">
      <c r="A111" s="95"/>
      <c r="B111" s="96"/>
      <c r="D111" s="61"/>
      <c r="E111" s="61"/>
      <c r="F111" s="61"/>
      <c r="G111" s="62"/>
      <c r="H111" s="62"/>
      <c r="I111" s="57"/>
    </row>
    <row r="112" spans="1:9" s="52" customFormat="1" ht="15">
      <c r="A112" s="95"/>
      <c r="B112" s="96"/>
      <c r="D112" s="59"/>
      <c r="E112" s="59"/>
      <c r="F112" s="59"/>
      <c r="G112" s="60"/>
      <c r="H112" s="60"/>
      <c r="I112" s="56"/>
    </row>
    <row r="113" spans="1:9" ht="15">
      <c r="A113" s="95"/>
      <c r="B113" s="96"/>
      <c r="D113" s="61"/>
      <c r="E113" s="61"/>
      <c r="F113" s="61"/>
      <c r="G113" s="62"/>
      <c r="H113" s="62"/>
      <c r="I113" s="57"/>
    </row>
    <row r="114" spans="1:9" s="52" customFormat="1" ht="15">
      <c r="A114" s="95"/>
      <c r="B114" s="96"/>
      <c r="D114" s="59"/>
      <c r="E114" s="59"/>
      <c r="F114" s="59"/>
      <c r="G114" s="60"/>
      <c r="H114" s="60"/>
      <c r="I114" s="56"/>
    </row>
    <row r="115" spans="1:9" ht="15">
      <c r="A115" s="95"/>
      <c r="B115" s="96"/>
      <c r="D115" s="61"/>
      <c r="E115" s="61"/>
      <c r="F115" s="61"/>
      <c r="G115" s="62"/>
      <c r="H115" s="62"/>
      <c r="I115" s="57"/>
    </row>
    <row r="116" spans="1:9" s="52" customFormat="1" ht="15">
      <c r="A116" s="95"/>
      <c r="B116" s="96"/>
      <c r="D116" s="59"/>
      <c r="E116" s="59"/>
      <c r="F116" s="59"/>
      <c r="G116" s="60"/>
      <c r="H116" s="60"/>
      <c r="I116" s="56"/>
    </row>
    <row r="117" spans="1:9" ht="15">
      <c r="A117" s="95"/>
      <c r="B117" s="96"/>
      <c r="D117" s="61"/>
      <c r="E117" s="61"/>
      <c r="F117" s="61"/>
      <c r="G117" s="62"/>
      <c r="H117" s="62"/>
      <c r="I117" s="57"/>
    </row>
  </sheetData>
  <sheetProtection/>
  <mergeCells count="125">
    <mergeCell ref="I88:O88"/>
    <mergeCell ref="I49:O49"/>
    <mergeCell ref="I86:O86"/>
    <mergeCell ref="I66:O66"/>
    <mergeCell ref="A17:C17"/>
    <mergeCell ref="A18:A19"/>
    <mergeCell ref="B18:B19"/>
    <mergeCell ref="A24:A25"/>
    <mergeCell ref="B30:B31"/>
    <mergeCell ref="A54:A55"/>
    <mergeCell ref="A116:A117"/>
    <mergeCell ref="B116:B117"/>
    <mergeCell ref="A110:A111"/>
    <mergeCell ref="B110:B111"/>
    <mergeCell ref="A112:A113"/>
    <mergeCell ref="B112:B113"/>
    <mergeCell ref="A114:A115"/>
    <mergeCell ref="B114:B115"/>
    <mergeCell ref="A107:B107"/>
    <mergeCell ref="A108:A109"/>
    <mergeCell ref="B108:B109"/>
    <mergeCell ref="A91:A92"/>
    <mergeCell ref="A93:A94"/>
    <mergeCell ref="A95:A96"/>
    <mergeCell ref="B91:B92"/>
    <mergeCell ref="B93:B94"/>
    <mergeCell ref="B97:B98"/>
    <mergeCell ref="A97:A98"/>
    <mergeCell ref="B102:B103"/>
    <mergeCell ref="A102:A103"/>
    <mergeCell ref="A1:H1"/>
    <mergeCell ref="A75:A76"/>
    <mergeCell ref="B69:B70"/>
    <mergeCell ref="A67:A68"/>
    <mergeCell ref="A4:A5"/>
    <mergeCell ref="B4:B5"/>
    <mergeCell ref="A30:A31"/>
    <mergeCell ref="A64:A65"/>
    <mergeCell ref="B64:B65"/>
    <mergeCell ref="A101:C101"/>
    <mergeCell ref="A81:A82"/>
    <mergeCell ref="B95:B96"/>
    <mergeCell ref="B87:B88"/>
    <mergeCell ref="A71:A72"/>
    <mergeCell ref="A87:A88"/>
    <mergeCell ref="A79:A80"/>
    <mergeCell ref="A83:A84"/>
    <mergeCell ref="A85:A86"/>
    <mergeCell ref="B83:B84"/>
    <mergeCell ref="C4:C5"/>
    <mergeCell ref="B12:B13"/>
    <mergeCell ref="A9:A10"/>
    <mergeCell ref="A12:A13"/>
    <mergeCell ref="A8:C8"/>
    <mergeCell ref="A20:C20"/>
    <mergeCell ref="B9:B10"/>
    <mergeCell ref="A11:C11"/>
    <mergeCell ref="A6:B7"/>
    <mergeCell ref="A15:A16"/>
    <mergeCell ref="A14:C14"/>
    <mergeCell ref="B21:B22"/>
    <mergeCell ref="A21:A22"/>
    <mergeCell ref="B24:B25"/>
    <mergeCell ref="A23:C23"/>
    <mergeCell ref="B15:B16"/>
    <mergeCell ref="A26:C26"/>
    <mergeCell ref="A29:C29"/>
    <mergeCell ref="B48:B49"/>
    <mergeCell ref="A40:A41"/>
    <mergeCell ref="A44:C44"/>
    <mergeCell ref="A47:C47"/>
    <mergeCell ref="B36:B37"/>
    <mergeCell ref="B38:B39"/>
    <mergeCell ref="B42:B43"/>
    <mergeCell ref="A45:A46"/>
    <mergeCell ref="B45:B46"/>
    <mergeCell ref="B79:B80"/>
    <mergeCell ref="A73:A74"/>
    <mergeCell ref="B73:B74"/>
    <mergeCell ref="B57:B58"/>
    <mergeCell ref="A60:A61"/>
    <mergeCell ref="B77:B78"/>
    <mergeCell ref="B75:B76"/>
    <mergeCell ref="A53:C53"/>
    <mergeCell ref="A56:C56"/>
    <mergeCell ref="B51:B52"/>
    <mergeCell ref="B27:B28"/>
    <mergeCell ref="A27:A28"/>
    <mergeCell ref="A59:C59"/>
    <mergeCell ref="B60:B61"/>
    <mergeCell ref="A51:A52"/>
    <mergeCell ref="A38:A39"/>
    <mergeCell ref="A32:C32"/>
    <mergeCell ref="A42:A43"/>
    <mergeCell ref="A57:A58"/>
    <mergeCell ref="A69:A70"/>
    <mergeCell ref="B33:B34"/>
    <mergeCell ref="A33:A34"/>
    <mergeCell ref="A35:C35"/>
    <mergeCell ref="B89:B90"/>
    <mergeCell ref="A89:A90"/>
    <mergeCell ref="A50:C50"/>
    <mergeCell ref="B81:B82"/>
    <mergeCell ref="B54:B55"/>
    <mergeCell ref="B67:B68"/>
    <mergeCell ref="A77:A78"/>
    <mergeCell ref="A99:A100"/>
    <mergeCell ref="B99:B100"/>
    <mergeCell ref="I43:O43"/>
    <mergeCell ref="I65:O65"/>
    <mergeCell ref="B71:B72"/>
    <mergeCell ref="A66:C66"/>
    <mergeCell ref="A48:A49"/>
    <mergeCell ref="B62:B63"/>
    <mergeCell ref="A62:A63"/>
    <mergeCell ref="I68:O68"/>
    <mergeCell ref="A105:H105"/>
    <mergeCell ref="A104:H104"/>
    <mergeCell ref="A2:H2"/>
    <mergeCell ref="A3:H3"/>
    <mergeCell ref="E4:H4"/>
    <mergeCell ref="D4:D5"/>
    <mergeCell ref="A36:A37"/>
    <mergeCell ref="B85:B86"/>
    <mergeCell ref="B40:B41"/>
  </mergeCells>
  <printOptions/>
  <pageMargins left="0.8661417322834646" right="0.1968503937007874" top="0.56" bottom="0.31496062992125984" header="0.1968503937007874" footer="0.1968503937007874"/>
  <pageSetup fitToHeight="2" horizontalDpi="600" verticalDpi="600" orientation="portrait" paperSize="9" scale="88" r:id="rId1"/>
  <rowBreaks count="1" manualBreakCount="1"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19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46.7109375" style="19" customWidth="1"/>
    <col min="3" max="3" width="22.140625" style="1" bestFit="1" customWidth="1"/>
    <col min="4" max="4" width="14.00390625" style="1" customWidth="1"/>
    <col min="5" max="6" width="11.28125" style="1" bestFit="1" customWidth="1"/>
    <col min="7" max="7" width="14.28125" style="1" bestFit="1" customWidth="1"/>
    <col min="8" max="8" width="10.28125" style="1" bestFit="1" customWidth="1"/>
    <col min="9" max="9" width="10.5742187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1:8" ht="12.75">
      <c r="A1" s="123" t="s">
        <v>33</v>
      </c>
      <c r="B1" s="123"/>
      <c r="C1" s="123"/>
      <c r="D1" s="123"/>
      <c r="E1" s="123"/>
      <c r="F1" s="123"/>
      <c r="G1" s="123"/>
      <c r="H1" s="123"/>
    </row>
    <row r="2" spans="1:8" ht="29.25" customHeight="1">
      <c r="A2" s="124" t="s">
        <v>121</v>
      </c>
      <c r="B2" s="124"/>
      <c r="C2" s="124"/>
      <c r="D2" s="124"/>
      <c r="E2" s="124"/>
      <c r="F2" s="124"/>
      <c r="G2" s="124"/>
      <c r="H2" s="124"/>
    </row>
    <row r="3" spans="1:8" ht="12.75">
      <c r="A3" s="125" t="s">
        <v>112</v>
      </c>
      <c r="B3" s="125"/>
      <c r="C3" s="125"/>
      <c r="D3" s="125"/>
      <c r="E3" s="125"/>
      <c r="F3" s="125"/>
      <c r="G3" s="125"/>
      <c r="H3" s="125"/>
    </row>
    <row r="4" spans="1:8" ht="12.75" customHeight="1">
      <c r="A4" s="101"/>
      <c r="B4" s="102" t="s">
        <v>3</v>
      </c>
      <c r="C4" s="101" t="s">
        <v>1</v>
      </c>
      <c r="D4" s="126" t="s">
        <v>70</v>
      </c>
      <c r="E4" s="101" t="s">
        <v>24</v>
      </c>
      <c r="F4" s="101"/>
      <c r="G4" s="101"/>
      <c r="H4" s="101"/>
    </row>
    <row r="5" spans="1:9" ht="25.5">
      <c r="A5" s="101"/>
      <c r="B5" s="102"/>
      <c r="C5" s="101"/>
      <c r="D5" s="127"/>
      <c r="E5" s="2" t="s">
        <v>25</v>
      </c>
      <c r="F5" s="2" t="s">
        <v>26</v>
      </c>
      <c r="G5" s="2" t="s">
        <v>71</v>
      </c>
      <c r="H5" s="2" t="s">
        <v>27</v>
      </c>
      <c r="I5" s="11" t="s">
        <v>21</v>
      </c>
    </row>
    <row r="6" spans="1:20" s="4" customFormat="1" ht="13.5">
      <c r="A6" s="119" t="s">
        <v>2</v>
      </c>
      <c r="B6" s="120"/>
      <c r="C6" s="9" t="s">
        <v>0</v>
      </c>
      <c r="D6" s="10">
        <f>'ЭЭ за 2015г. (в тыс.руб.)'!D6/'ЭЭ за 2015г. (в млн.руб.)'!Q6</f>
        <v>315.558992</v>
      </c>
      <c r="E6" s="10">
        <f>'ЭЭ за 2015г. (в тыс.руб.)'!E6/'ЭЭ за 2015г. (в млн.руб.)'!R6</f>
        <v>279.48652414</v>
      </c>
      <c r="F6" s="10">
        <f>'ЭЭ за 2015г. (в тыс.руб.)'!F6/'ЭЭ за 2015г. (в млн.руб.)'!S6</f>
        <v>279.09296184999994</v>
      </c>
      <c r="G6" s="10">
        <f>'ЭЭ за 2015г. (в тыс.руб.)'!G6/'ЭЭ за 2015г. (в млн.руб.)'!T6</f>
        <v>-36.46603015000001</v>
      </c>
      <c r="H6" s="10">
        <f aca="true" t="shared" si="0" ref="H6:H69">F6*100/D6</f>
        <v>88.44398953144074</v>
      </c>
      <c r="I6" s="12">
        <f>D9+D12+D15+D18+D21+D24+D27+D30+D33+D36+D38+D40+D42+D45+D48+D51+D54+D57+D60+D62+D64+D67+D69+D71+D73+D75+D77+D79+D81+D83+D85+D87+D89+D91+D93+D95+D97+D99+D102</f>
        <v>315.55899199999993</v>
      </c>
      <c r="Q6" s="4">
        <v>1000</v>
      </c>
      <c r="R6" s="4">
        <v>1000</v>
      </c>
      <c r="S6" s="4">
        <v>1000</v>
      </c>
      <c r="T6" s="4">
        <v>1000</v>
      </c>
    </row>
    <row r="7" spans="1:20" ht="12.75">
      <c r="A7" s="121"/>
      <c r="B7" s="122"/>
      <c r="C7" s="23" t="s">
        <v>4</v>
      </c>
      <c r="D7" s="8">
        <f>'ЭЭ за 2015г. (в тыс.руб.)'!D7/'ЭЭ за 2015г. (в млн.руб.)'!Q7</f>
        <v>315.558992</v>
      </c>
      <c r="E7" s="8">
        <f>'ЭЭ за 2015г. (в тыс.руб.)'!E7/'ЭЭ за 2015г. (в млн.руб.)'!R7</f>
        <v>279.4865241399999</v>
      </c>
      <c r="F7" s="8">
        <f>'ЭЭ за 2015г. (в тыс.руб.)'!F7/'ЭЭ за 2015г. (в млн.руб.)'!S7</f>
        <v>279.0929618499999</v>
      </c>
      <c r="G7" s="8">
        <f>'ЭЭ за 2015г. (в тыс.руб.)'!G7/'ЭЭ за 2015г. (в млн.руб.)'!T7</f>
        <v>-36.46603015000001</v>
      </c>
      <c r="H7" s="8">
        <f t="shared" si="0"/>
        <v>88.44398953144074</v>
      </c>
      <c r="Q7" s="4">
        <v>1000</v>
      </c>
      <c r="R7" s="4">
        <v>1000</v>
      </c>
      <c r="S7" s="4">
        <v>1000</v>
      </c>
      <c r="T7" s="4">
        <v>1000</v>
      </c>
    </row>
    <row r="8" spans="1:20" ht="12.75">
      <c r="A8" s="103" t="s">
        <v>7</v>
      </c>
      <c r="B8" s="104"/>
      <c r="C8" s="105"/>
      <c r="D8" s="34">
        <f>'ЭЭ за 2015г. (в тыс.руб.)'!D8/'ЭЭ за 2015г. (в млн.руб.)'!Q8</f>
        <v>0.6</v>
      </c>
      <c r="E8" s="34">
        <f>'ЭЭ за 2015г. (в тыс.руб.)'!E8/'ЭЭ за 2015г. (в млн.руб.)'!R8</f>
        <v>0.60103</v>
      </c>
      <c r="F8" s="34">
        <f>'ЭЭ за 2015г. (в тыс.руб.)'!F8/'ЭЭ за 2015г. (в млн.руб.)'!S8</f>
        <v>0.60099636</v>
      </c>
      <c r="G8" s="34">
        <f>'ЭЭ за 2015г. (в тыс.руб.)'!G8/'ЭЭ за 2015г. (в млн.руб.)'!T8</f>
        <v>0.0009963599999999815</v>
      </c>
      <c r="H8" s="5">
        <f t="shared" si="0"/>
        <v>100.16606000000002</v>
      </c>
      <c r="Q8" s="4">
        <v>1000</v>
      </c>
      <c r="R8" s="4">
        <v>1000</v>
      </c>
      <c r="S8" s="4">
        <v>1000</v>
      </c>
      <c r="T8" s="4">
        <v>1000</v>
      </c>
    </row>
    <row r="9" spans="1:20" s="6" customFormat="1" ht="12.75">
      <c r="A9" s="101">
        <v>1</v>
      </c>
      <c r="B9" s="102" t="s">
        <v>37</v>
      </c>
      <c r="C9" s="3" t="s">
        <v>0</v>
      </c>
      <c r="D9" s="7">
        <f>'ЭЭ за 2015г. (в тыс.руб.)'!D9/'ЭЭ за 2015г. (в млн.руб.)'!Q9</f>
        <v>0.6</v>
      </c>
      <c r="E9" s="7">
        <f>'ЭЭ за 2015г. (в тыс.руб.)'!E9/'ЭЭ за 2015г. (в млн.руб.)'!R9</f>
        <v>0.60103</v>
      </c>
      <c r="F9" s="7">
        <f>'ЭЭ за 2015г. (в тыс.руб.)'!F9/'ЭЭ за 2015г. (в млн.руб.)'!S9</f>
        <v>0.60099636</v>
      </c>
      <c r="G9" s="7">
        <f>'ЭЭ за 2015г. (в тыс.руб.)'!G9/'ЭЭ за 2015г. (в млн.руб.)'!T9</f>
        <v>0.0009963599999999815</v>
      </c>
      <c r="H9" s="7">
        <f t="shared" si="0"/>
        <v>100.16606000000002</v>
      </c>
      <c r="Q9" s="4">
        <v>1000</v>
      </c>
      <c r="R9" s="4">
        <v>1000</v>
      </c>
      <c r="S9" s="4">
        <v>1000</v>
      </c>
      <c r="T9" s="4">
        <v>1000</v>
      </c>
    </row>
    <row r="10" spans="1:20" ht="12.75">
      <c r="A10" s="101"/>
      <c r="B10" s="102"/>
      <c r="C10" s="2" t="s">
        <v>4</v>
      </c>
      <c r="D10" s="8">
        <f>'ЭЭ за 2015г. (в тыс.руб.)'!D10/'ЭЭ за 2015г. (в млн.руб.)'!Q10</f>
        <v>0.6</v>
      </c>
      <c r="E10" s="8">
        <f>'ЭЭ за 2015г. (в тыс.руб.)'!E10/'ЭЭ за 2015г. (в млн.руб.)'!R10</f>
        <v>0.60103</v>
      </c>
      <c r="F10" s="8">
        <f>'ЭЭ за 2015г. (в тыс.руб.)'!F10/'ЭЭ за 2015г. (в млн.руб.)'!S10</f>
        <v>0.60099636</v>
      </c>
      <c r="G10" s="8">
        <f>'ЭЭ за 2015г. (в тыс.руб.)'!G10/'ЭЭ за 2015г. (в млн.руб.)'!T10</f>
        <v>0.0009963599999999815</v>
      </c>
      <c r="H10" s="8">
        <f t="shared" si="0"/>
        <v>100.16606000000002</v>
      </c>
      <c r="Q10" s="4">
        <v>1000</v>
      </c>
      <c r="R10" s="4">
        <v>1000</v>
      </c>
      <c r="S10" s="4">
        <v>1000</v>
      </c>
      <c r="T10" s="4">
        <v>1000</v>
      </c>
    </row>
    <row r="11" spans="1:20" ht="12.75">
      <c r="A11" s="103" t="s">
        <v>8</v>
      </c>
      <c r="B11" s="104"/>
      <c r="C11" s="105"/>
      <c r="D11" s="34">
        <f>'ЭЭ за 2015г. (в тыс.руб.)'!D11/'ЭЭ за 2015г. (в млн.руб.)'!Q11</f>
        <v>4.5488599999999995</v>
      </c>
      <c r="E11" s="34">
        <f>'ЭЭ за 2015г. (в тыс.руб.)'!E11/'ЭЭ за 2015г. (в млн.руб.)'!R11</f>
        <v>4.5588869999999995</v>
      </c>
      <c r="F11" s="34">
        <f>'ЭЭ за 2015г. (в тыс.руб.)'!F11/'ЭЭ за 2015г. (в млн.руб.)'!S11</f>
        <v>4.558887</v>
      </c>
      <c r="G11" s="34">
        <f>'ЭЭ за 2015г. (в тыс.руб.)'!G11/'ЭЭ за 2015г. (в млн.руб.)'!T11</f>
        <v>0.010027000000000954</v>
      </c>
      <c r="H11" s="5">
        <f t="shared" si="0"/>
        <v>100.22042885470208</v>
      </c>
      <c r="Q11" s="4">
        <v>1000</v>
      </c>
      <c r="R11" s="4">
        <v>1000</v>
      </c>
      <c r="S11" s="4">
        <v>1000</v>
      </c>
      <c r="T11" s="4">
        <v>1000</v>
      </c>
    </row>
    <row r="12" spans="1:20" s="6" customFormat="1" ht="12.75">
      <c r="A12" s="101">
        <v>2</v>
      </c>
      <c r="B12" s="102" t="s">
        <v>38</v>
      </c>
      <c r="C12" s="3" t="s">
        <v>0</v>
      </c>
      <c r="D12" s="7">
        <f>'ЭЭ за 2015г. (в тыс.руб.)'!D12/'ЭЭ за 2015г. (в млн.руб.)'!Q12</f>
        <v>4.5488599999999995</v>
      </c>
      <c r="E12" s="7">
        <f>'ЭЭ за 2015г. (в тыс.руб.)'!E12/'ЭЭ за 2015г. (в млн.руб.)'!R12</f>
        <v>4.5588869999999995</v>
      </c>
      <c r="F12" s="7">
        <f>'ЭЭ за 2015г. (в тыс.руб.)'!F12/'ЭЭ за 2015г. (в млн.руб.)'!S12</f>
        <v>4.558887</v>
      </c>
      <c r="G12" s="7">
        <f>'ЭЭ за 2015г. (в тыс.руб.)'!G12/'ЭЭ за 2015г. (в млн.руб.)'!T12</f>
        <v>0.010027000000000954</v>
      </c>
      <c r="H12" s="7">
        <f t="shared" si="0"/>
        <v>100.22042885470208</v>
      </c>
      <c r="Q12" s="4">
        <v>1000</v>
      </c>
      <c r="R12" s="4">
        <v>1000</v>
      </c>
      <c r="S12" s="4">
        <v>1000</v>
      </c>
      <c r="T12" s="4">
        <v>1000</v>
      </c>
    </row>
    <row r="13" spans="1:20" ht="12.75">
      <c r="A13" s="101"/>
      <c r="B13" s="102"/>
      <c r="C13" s="2" t="s">
        <v>4</v>
      </c>
      <c r="D13" s="8">
        <f>'ЭЭ за 2015г. (в тыс.руб.)'!D13/'ЭЭ за 2015г. (в млн.руб.)'!Q13</f>
        <v>4.5488599999999995</v>
      </c>
      <c r="E13" s="8">
        <f>'ЭЭ за 2015г. (в тыс.руб.)'!E13/'ЭЭ за 2015г. (в млн.руб.)'!R13</f>
        <v>4.5588869999999995</v>
      </c>
      <c r="F13" s="8">
        <f>'ЭЭ за 2015г. (в тыс.руб.)'!F13/'ЭЭ за 2015г. (в млн.руб.)'!S13</f>
        <v>4.558887</v>
      </c>
      <c r="G13" s="8">
        <f>'ЭЭ за 2015г. (в тыс.руб.)'!G13/'ЭЭ за 2015г. (в млн.руб.)'!T13</f>
        <v>0.010027000000000954</v>
      </c>
      <c r="H13" s="8">
        <f t="shared" si="0"/>
        <v>100.22042885470208</v>
      </c>
      <c r="Q13" s="4">
        <v>1000</v>
      </c>
      <c r="R13" s="4">
        <v>1000</v>
      </c>
      <c r="S13" s="4">
        <v>1000</v>
      </c>
      <c r="T13" s="4">
        <v>1000</v>
      </c>
    </row>
    <row r="14" spans="1:20" ht="12.75">
      <c r="A14" s="103" t="s">
        <v>34</v>
      </c>
      <c r="B14" s="104"/>
      <c r="C14" s="105"/>
      <c r="D14" s="34">
        <f>'ЭЭ за 2015г. (в тыс.руб.)'!D14/'ЭЭ за 2015г. (в млн.руб.)'!Q14</f>
        <v>1.89042</v>
      </c>
      <c r="E14" s="34">
        <f>'ЭЭ за 2015г. (в тыс.руб.)'!E14/'ЭЭ за 2015г. (в млн.руб.)'!R14</f>
        <v>4.037582</v>
      </c>
      <c r="F14" s="34">
        <f>'ЭЭ за 2015г. (в тыс.руб.)'!F14/'ЭЭ за 2015г. (в млн.руб.)'!S14</f>
        <v>4.01928298</v>
      </c>
      <c r="G14" s="34">
        <f>'ЭЭ за 2015г. (в тыс.руб.)'!G14/'ЭЭ за 2015г. (в млн.руб.)'!T14</f>
        <v>2.12886298</v>
      </c>
      <c r="H14" s="5">
        <f t="shared" si="0"/>
        <v>212.61322774833104</v>
      </c>
      <c r="Q14" s="4">
        <v>1000</v>
      </c>
      <c r="R14" s="4">
        <v>1000</v>
      </c>
      <c r="S14" s="4">
        <v>1000</v>
      </c>
      <c r="T14" s="4">
        <v>1000</v>
      </c>
    </row>
    <row r="15" spans="1:20" s="6" customFormat="1" ht="12.75">
      <c r="A15" s="101">
        <v>3</v>
      </c>
      <c r="B15" s="102" t="s">
        <v>39</v>
      </c>
      <c r="C15" s="3" t="s">
        <v>0</v>
      </c>
      <c r="D15" s="7">
        <f>'ЭЭ за 2015г. (в тыс.руб.)'!D15/'ЭЭ за 2015г. (в млн.руб.)'!Q15</f>
        <v>1.89042</v>
      </c>
      <c r="E15" s="7">
        <f>'ЭЭ за 2015г. (в тыс.руб.)'!E15/'ЭЭ за 2015г. (в млн.руб.)'!R15</f>
        <v>4.037582</v>
      </c>
      <c r="F15" s="7">
        <f>'ЭЭ за 2015г. (в тыс.руб.)'!F15/'ЭЭ за 2015г. (в млн.руб.)'!S15</f>
        <v>4.01928298</v>
      </c>
      <c r="G15" s="7">
        <f>'ЭЭ за 2015г. (в тыс.руб.)'!G15/'ЭЭ за 2015г. (в млн.руб.)'!T15</f>
        <v>2.12886298</v>
      </c>
      <c r="H15" s="7">
        <f t="shared" si="0"/>
        <v>212.61322774833104</v>
      </c>
      <c r="Q15" s="4">
        <v>1000</v>
      </c>
      <c r="R15" s="4">
        <v>1000</v>
      </c>
      <c r="S15" s="4">
        <v>1000</v>
      </c>
      <c r="T15" s="4">
        <v>1000</v>
      </c>
    </row>
    <row r="16" spans="1:20" ht="12.75">
      <c r="A16" s="101"/>
      <c r="B16" s="102"/>
      <c r="C16" s="2" t="s">
        <v>4</v>
      </c>
      <c r="D16" s="8">
        <f>'ЭЭ за 2015г. (в тыс.руб.)'!D16/'ЭЭ за 2015г. (в млн.руб.)'!Q16</f>
        <v>1.89042</v>
      </c>
      <c r="E16" s="8">
        <f>'ЭЭ за 2015г. (в тыс.руб.)'!E16/'ЭЭ за 2015г. (в млн.руб.)'!R16</f>
        <v>4.037582</v>
      </c>
      <c r="F16" s="8">
        <f>'ЭЭ за 2015г. (в тыс.руб.)'!F16/'ЭЭ за 2015г. (в млн.руб.)'!S16</f>
        <v>4.01928298</v>
      </c>
      <c r="G16" s="8">
        <f>'ЭЭ за 2015г. (в тыс.руб.)'!G16/'ЭЭ за 2015г. (в млн.руб.)'!T16</f>
        <v>2.12886298</v>
      </c>
      <c r="H16" s="8">
        <f t="shared" si="0"/>
        <v>212.61322774833104</v>
      </c>
      <c r="Q16" s="4">
        <v>1000</v>
      </c>
      <c r="R16" s="4">
        <v>1000</v>
      </c>
      <c r="S16" s="4">
        <v>1000</v>
      </c>
      <c r="T16" s="4">
        <v>1000</v>
      </c>
    </row>
    <row r="17" spans="1:20" ht="12.75">
      <c r="A17" s="103" t="s">
        <v>9</v>
      </c>
      <c r="B17" s="104"/>
      <c r="C17" s="105"/>
      <c r="D17" s="34">
        <f>'ЭЭ за 2015г. (в тыс.руб.)'!D17/'ЭЭ за 2015г. (в млн.руб.)'!Q17</f>
        <v>0.71577</v>
      </c>
      <c r="E17" s="34">
        <f>'ЭЭ за 2015г. (в тыс.руб.)'!E17/'ЭЭ за 2015г. (в млн.руб.)'!R17</f>
        <v>0.810145</v>
      </c>
      <c r="F17" s="34">
        <f>'ЭЭ за 2015г. (в тыс.руб.)'!F17/'ЭЭ за 2015г. (в млн.руб.)'!S17</f>
        <v>0.81015023</v>
      </c>
      <c r="G17" s="34">
        <f>'ЭЭ за 2015г. (в тыс.руб.)'!G17/'ЭЭ за 2015г. (в млн.руб.)'!T17</f>
        <v>0.09438022999999998</v>
      </c>
      <c r="H17" s="5">
        <f t="shared" si="0"/>
        <v>113.18583204101876</v>
      </c>
      <c r="Q17" s="4">
        <v>1000</v>
      </c>
      <c r="R17" s="4">
        <v>1000</v>
      </c>
      <c r="S17" s="4">
        <v>1000</v>
      </c>
      <c r="T17" s="4">
        <v>1000</v>
      </c>
    </row>
    <row r="18" spans="1:20" ht="12.75">
      <c r="A18" s="101">
        <v>4</v>
      </c>
      <c r="B18" s="102" t="s">
        <v>40</v>
      </c>
      <c r="C18" s="3" t="s">
        <v>0</v>
      </c>
      <c r="D18" s="7">
        <f>'ЭЭ за 2015г. (в тыс.руб.)'!D18/'ЭЭ за 2015г. (в млн.руб.)'!Q18</f>
        <v>0.71577</v>
      </c>
      <c r="E18" s="7">
        <f>'ЭЭ за 2015г. (в тыс.руб.)'!E18/'ЭЭ за 2015г. (в млн.руб.)'!R18</f>
        <v>0.810145</v>
      </c>
      <c r="F18" s="7">
        <f>'ЭЭ за 2015г. (в тыс.руб.)'!F18/'ЭЭ за 2015г. (в млн.руб.)'!S18</f>
        <v>0.81015023</v>
      </c>
      <c r="G18" s="7">
        <f>'ЭЭ за 2015г. (в тыс.руб.)'!G18/'ЭЭ за 2015г. (в млн.руб.)'!T18</f>
        <v>0.09438022999999998</v>
      </c>
      <c r="H18" s="7">
        <f t="shared" si="0"/>
        <v>113.18583204101876</v>
      </c>
      <c r="Q18" s="4">
        <v>1000</v>
      </c>
      <c r="R18" s="4">
        <v>1000</v>
      </c>
      <c r="S18" s="4">
        <v>1000</v>
      </c>
      <c r="T18" s="4">
        <v>1000</v>
      </c>
    </row>
    <row r="19" spans="1:20" ht="12.75">
      <c r="A19" s="101"/>
      <c r="B19" s="102"/>
      <c r="C19" s="2" t="s">
        <v>4</v>
      </c>
      <c r="D19" s="8">
        <f>'ЭЭ за 2015г. (в тыс.руб.)'!D19/'ЭЭ за 2015г. (в млн.руб.)'!Q19</f>
        <v>0.71577</v>
      </c>
      <c r="E19" s="8">
        <f>'ЭЭ за 2015г. (в тыс.руб.)'!E19/'ЭЭ за 2015г. (в млн.руб.)'!R19</f>
        <v>0.810145</v>
      </c>
      <c r="F19" s="8">
        <f>'ЭЭ за 2015г. (в тыс.руб.)'!F19/'ЭЭ за 2015г. (в млн.руб.)'!S19</f>
        <v>0.81015023</v>
      </c>
      <c r="G19" s="8">
        <f>'ЭЭ за 2015г. (в тыс.руб.)'!G19/'ЭЭ за 2015г. (в млн.руб.)'!T19</f>
        <v>0.09438022999999998</v>
      </c>
      <c r="H19" s="8">
        <f t="shared" si="0"/>
        <v>113.18583204101876</v>
      </c>
      <c r="Q19" s="4">
        <v>1000</v>
      </c>
      <c r="R19" s="4">
        <v>1000</v>
      </c>
      <c r="S19" s="4">
        <v>1000</v>
      </c>
      <c r="T19" s="4">
        <v>1000</v>
      </c>
    </row>
    <row r="20" spans="1:20" ht="12.75">
      <c r="A20" s="103" t="s">
        <v>10</v>
      </c>
      <c r="B20" s="104"/>
      <c r="C20" s="105"/>
      <c r="D20" s="34">
        <f>'ЭЭ за 2015г. (в тыс.руб.)'!D20/'ЭЭ за 2015г. (в млн.руб.)'!Q20</f>
        <v>0.165</v>
      </c>
      <c r="E20" s="34">
        <f>'ЭЭ за 2015г. (в тыс.руб.)'!E20/'ЭЭ за 2015г. (в млн.руб.)'!R20</f>
        <v>0.165</v>
      </c>
      <c r="F20" s="34">
        <f>'ЭЭ за 2015г. (в тыс.руб.)'!F20/'ЭЭ за 2015г. (в млн.руб.)'!S20</f>
        <v>0.165</v>
      </c>
      <c r="G20" s="34">
        <f>'ЭЭ за 2015г. (в тыс.руб.)'!G20/'ЭЭ за 2015г. (в млн.руб.)'!T20</f>
        <v>0</v>
      </c>
      <c r="H20" s="5">
        <f t="shared" si="0"/>
        <v>100</v>
      </c>
      <c r="Q20" s="4">
        <v>1000</v>
      </c>
      <c r="R20" s="4">
        <v>1000</v>
      </c>
      <c r="S20" s="4">
        <v>1000</v>
      </c>
      <c r="T20" s="4">
        <v>1000</v>
      </c>
    </row>
    <row r="21" spans="1:20" s="6" customFormat="1" ht="12.75">
      <c r="A21" s="101">
        <v>5</v>
      </c>
      <c r="B21" s="102" t="s">
        <v>41</v>
      </c>
      <c r="C21" s="3" t="s">
        <v>0</v>
      </c>
      <c r="D21" s="7">
        <f>'ЭЭ за 2015г. (в тыс.руб.)'!D21/'ЭЭ за 2015г. (в млн.руб.)'!Q21</f>
        <v>0.165</v>
      </c>
      <c r="E21" s="7">
        <f>'ЭЭ за 2015г. (в тыс.руб.)'!E21/'ЭЭ за 2015г. (в млн.руб.)'!R21</f>
        <v>0.165</v>
      </c>
      <c r="F21" s="7">
        <f>'ЭЭ за 2015г. (в тыс.руб.)'!F21/'ЭЭ за 2015г. (в млн.руб.)'!S21</f>
        <v>0.165</v>
      </c>
      <c r="G21" s="7">
        <f>'ЭЭ за 2015г. (в тыс.руб.)'!G21/'ЭЭ за 2015г. (в млн.руб.)'!T21</f>
        <v>0</v>
      </c>
      <c r="H21" s="7">
        <f t="shared" si="0"/>
        <v>100</v>
      </c>
      <c r="Q21" s="4">
        <v>1000</v>
      </c>
      <c r="R21" s="4">
        <v>1000</v>
      </c>
      <c r="S21" s="4">
        <v>1000</v>
      </c>
      <c r="T21" s="4">
        <v>1000</v>
      </c>
    </row>
    <row r="22" spans="1:20" ht="12.75">
      <c r="A22" s="101"/>
      <c r="B22" s="102"/>
      <c r="C22" s="2" t="s">
        <v>4</v>
      </c>
      <c r="D22" s="8">
        <f>'ЭЭ за 2015г. (в тыс.руб.)'!D22/'ЭЭ за 2015г. (в млн.руб.)'!Q22</f>
        <v>0.165</v>
      </c>
      <c r="E22" s="8">
        <f>'ЭЭ за 2015г. (в тыс.руб.)'!E22/'ЭЭ за 2015г. (в млн.руб.)'!R22</f>
        <v>0.165</v>
      </c>
      <c r="F22" s="8">
        <f>'ЭЭ за 2015г. (в тыс.руб.)'!F22/'ЭЭ за 2015г. (в млн.руб.)'!S22</f>
        <v>0.165</v>
      </c>
      <c r="G22" s="8">
        <f>'ЭЭ за 2015г. (в тыс.руб.)'!G22/'ЭЭ за 2015г. (в млн.руб.)'!T22</f>
        <v>0</v>
      </c>
      <c r="H22" s="8">
        <f t="shared" si="0"/>
        <v>100</v>
      </c>
      <c r="Q22" s="4">
        <v>1000</v>
      </c>
      <c r="R22" s="4">
        <v>1000</v>
      </c>
      <c r="S22" s="4">
        <v>1000</v>
      </c>
      <c r="T22" s="4">
        <v>1000</v>
      </c>
    </row>
    <row r="23" spans="1:20" ht="12.75">
      <c r="A23" s="103" t="s">
        <v>11</v>
      </c>
      <c r="B23" s="104"/>
      <c r="C23" s="105"/>
      <c r="D23" s="34">
        <f>'ЭЭ за 2015г. (в тыс.руб.)'!D23/'ЭЭ за 2015г. (в млн.руб.)'!Q23</f>
        <v>0.318</v>
      </c>
      <c r="E23" s="34">
        <f>'ЭЭ за 2015г. (в тыс.руб.)'!E23/'ЭЭ за 2015г. (в млн.руб.)'!R23</f>
        <v>0.23075</v>
      </c>
      <c r="F23" s="34">
        <f>'ЭЭ за 2015г. (в тыс.руб.)'!F23/'ЭЭ за 2015г. (в млн.руб.)'!S23</f>
        <v>0.23073789</v>
      </c>
      <c r="G23" s="34">
        <f>'ЭЭ за 2015г. (в тыс.руб.)'!G23/'ЭЭ за 2015г. (в млн.руб.)'!T23</f>
        <v>-0.08726211</v>
      </c>
      <c r="H23" s="5">
        <f t="shared" si="0"/>
        <v>72.55908490566038</v>
      </c>
      <c r="Q23" s="4">
        <v>1000</v>
      </c>
      <c r="R23" s="4">
        <v>1000</v>
      </c>
      <c r="S23" s="4">
        <v>1000</v>
      </c>
      <c r="T23" s="4">
        <v>1000</v>
      </c>
    </row>
    <row r="24" spans="1:20" s="6" customFormat="1" ht="12.75">
      <c r="A24" s="101">
        <v>6</v>
      </c>
      <c r="B24" s="102" t="s">
        <v>5</v>
      </c>
      <c r="C24" s="3" t="s">
        <v>0</v>
      </c>
      <c r="D24" s="7">
        <f>'ЭЭ за 2015г. (в тыс.руб.)'!D24/'ЭЭ за 2015г. (в млн.руб.)'!Q24</f>
        <v>0.318</v>
      </c>
      <c r="E24" s="7">
        <f>'ЭЭ за 2015г. (в тыс.руб.)'!E24/'ЭЭ за 2015г. (в млн.руб.)'!R24</f>
        <v>0.23075</v>
      </c>
      <c r="F24" s="7">
        <f>'ЭЭ за 2015г. (в тыс.руб.)'!F24/'ЭЭ за 2015г. (в млн.руб.)'!S24</f>
        <v>0.23073789</v>
      </c>
      <c r="G24" s="7">
        <f>'ЭЭ за 2015г. (в тыс.руб.)'!G24/'ЭЭ за 2015г. (в млн.руб.)'!T24</f>
        <v>-0.08726211</v>
      </c>
      <c r="H24" s="7">
        <f t="shared" si="0"/>
        <v>72.55908490566038</v>
      </c>
      <c r="Q24" s="4">
        <v>1000</v>
      </c>
      <c r="R24" s="4">
        <v>1000</v>
      </c>
      <c r="S24" s="4">
        <v>1000</v>
      </c>
      <c r="T24" s="4">
        <v>1000</v>
      </c>
    </row>
    <row r="25" spans="1:20" ht="12.75">
      <c r="A25" s="101"/>
      <c r="B25" s="102"/>
      <c r="C25" s="2" t="s">
        <v>4</v>
      </c>
      <c r="D25" s="8">
        <f>'ЭЭ за 2015г. (в тыс.руб.)'!D25/'ЭЭ за 2015г. (в млн.руб.)'!Q25</f>
        <v>0.318</v>
      </c>
      <c r="E25" s="8">
        <f>'ЭЭ за 2015г. (в тыс.руб.)'!E25/'ЭЭ за 2015г. (в млн.руб.)'!R25</f>
        <v>0.23075</v>
      </c>
      <c r="F25" s="8">
        <f>'ЭЭ за 2015г. (в тыс.руб.)'!F25/'ЭЭ за 2015г. (в млн.руб.)'!S25</f>
        <v>0.23073789</v>
      </c>
      <c r="G25" s="8">
        <f>'ЭЭ за 2015г. (в тыс.руб.)'!G25/'ЭЭ за 2015г. (в млн.руб.)'!T25</f>
        <v>-0.08726211</v>
      </c>
      <c r="H25" s="8">
        <f t="shared" si="0"/>
        <v>72.55908490566038</v>
      </c>
      <c r="Q25" s="4">
        <v>1000</v>
      </c>
      <c r="R25" s="4">
        <v>1000</v>
      </c>
      <c r="S25" s="4">
        <v>1000</v>
      </c>
      <c r="T25" s="4">
        <v>1000</v>
      </c>
    </row>
    <row r="26" spans="1:20" ht="12.75">
      <c r="A26" s="103" t="s">
        <v>12</v>
      </c>
      <c r="B26" s="104"/>
      <c r="C26" s="105"/>
      <c r="D26" s="34">
        <f>'ЭЭ за 2015г. (в тыс.руб.)'!D26/'ЭЭ за 2015г. (в млн.руб.)'!Q26</f>
        <v>0.64558</v>
      </c>
      <c r="E26" s="34">
        <f>'ЭЭ за 2015г. (в тыс.руб.)'!E26/'ЭЭ за 2015г. (в млн.руб.)'!R26</f>
        <v>0.30551</v>
      </c>
      <c r="F26" s="34">
        <f>'ЭЭ за 2015г. (в тыс.руб.)'!F26/'ЭЭ за 2015г. (в млн.руб.)'!S26</f>
        <v>0.30550831000000006</v>
      </c>
      <c r="G26" s="34">
        <f>'ЭЭ за 2015г. (в тыс.руб.)'!G26/'ЭЭ за 2015г. (в млн.руб.)'!T26</f>
        <v>-0.34007169</v>
      </c>
      <c r="H26" s="5">
        <f t="shared" si="0"/>
        <v>47.32307537408223</v>
      </c>
      <c r="Q26" s="4">
        <v>1000</v>
      </c>
      <c r="R26" s="4">
        <v>1000</v>
      </c>
      <c r="S26" s="4">
        <v>1000</v>
      </c>
      <c r="T26" s="4">
        <v>1000</v>
      </c>
    </row>
    <row r="27" spans="1:20" s="6" customFormat="1" ht="12.75">
      <c r="A27" s="101">
        <v>7</v>
      </c>
      <c r="B27" s="102" t="s">
        <v>42</v>
      </c>
      <c r="C27" s="3" t="s">
        <v>0</v>
      </c>
      <c r="D27" s="7">
        <f>'ЭЭ за 2015г. (в тыс.руб.)'!D27/'ЭЭ за 2015г. (в млн.руб.)'!Q27</f>
        <v>0.64558</v>
      </c>
      <c r="E27" s="7">
        <f>'ЭЭ за 2015г. (в тыс.руб.)'!E27/'ЭЭ за 2015г. (в млн.руб.)'!R27</f>
        <v>0.30551</v>
      </c>
      <c r="F27" s="7">
        <f>'ЭЭ за 2015г. (в тыс.руб.)'!F27/'ЭЭ за 2015г. (в млн.руб.)'!S27</f>
        <v>0.30550831000000006</v>
      </c>
      <c r="G27" s="7">
        <f>'ЭЭ за 2015г. (в тыс.руб.)'!G27/'ЭЭ за 2015г. (в млн.руб.)'!T27</f>
        <v>-0.34007169</v>
      </c>
      <c r="H27" s="7">
        <f t="shared" si="0"/>
        <v>47.32307537408223</v>
      </c>
      <c r="Q27" s="4">
        <v>1000</v>
      </c>
      <c r="R27" s="4">
        <v>1000</v>
      </c>
      <c r="S27" s="4">
        <v>1000</v>
      </c>
      <c r="T27" s="4">
        <v>1000</v>
      </c>
    </row>
    <row r="28" spans="1:20" ht="12.75">
      <c r="A28" s="101"/>
      <c r="B28" s="102"/>
      <c r="C28" s="2" t="s">
        <v>4</v>
      </c>
      <c r="D28" s="8">
        <f>'ЭЭ за 2015г. (в тыс.руб.)'!D28/'ЭЭ за 2015г. (в млн.руб.)'!Q28</f>
        <v>0.64558</v>
      </c>
      <c r="E28" s="8">
        <f>'ЭЭ за 2015г. (в тыс.руб.)'!E28/'ЭЭ за 2015г. (в млн.руб.)'!R28</f>
        <v>0.30551</v>
      </c>
      <c r="F28" s="8">
        <f>'ЭЭ за 2015г. (в тыс.руб.)'!F28/'ЭЭ за 2015г. (в млн.руб.)'!S28</f>
        <v>0.30550831000000006</v>
      </c>
      <c r="G28" s="8">
        <f>'ЭЭ за 2015г. (в тыс.руб.)'!G28/'ЭЭ за 2015г. (в млн.руб.)'!T28</f>
        <v>-0.34007169</v>
      </c>
      <c r="H28" s="8">
        <f t="shared" si="0"/>
        <v>47.32307537408223</v>
      </c>
      <c r="Q28" s="4">
        <v>1000</v>
      </c>
      <c r="R28" s="4">
        <v>1000</v>
      </c>
      <c r="S28" s="4">
        <v>1000</v>
      </c>
      <c r="T28" s="4">
        <v>1000</v>
      </c>
    </row>
    <row r="29" spans="1:20" ht="12.75">
      <c r="A29" s="103" t="s">
        <v>13</v>
      </c>
      <c r="B29" s="104"/>
      <c r="C29" s="105"/>
      <c r="D29" s="34">
        <f>'ЭЭ за 2015г. (в тыс.руб.)'!D29/'ЭЭ за 2015г. (в млн.руб.)'!Q29</f>
        <v>0.43012</v>
      </c>
      <c r="E29" s="34">
        <f>'ЭЭ за 2015г. (в тыс.руб.)'!E29/'ЭЭ за 2015г. (в млн.руб.)'!R29</f>
        <v>0.674365</v>
      </c>
      <c r="F29" s="34">
        <f>'ЭЭ за 2015г. (в тыс.руб.)'!F29/'ЭЭ за 2015г. (в млн.руб.)'!S29</f>
        <v>0.674365</v>
      </c>
      <c r="G29" s="34">
        <f>'ЭЭ за 2015г. (в тыс.руб.)'!G29/'ЭЭ за 2015г. (в млн.руб.)'!T29</f>
        <v>0.24424500000000002</v>
      </c>
      <c r="H29" s="5">
        <f t="shared" si="0"/>
        <v>156.78531572584393</v>
      </c>
      <c r="Q29" s="4">
        <v>1000</v>
      </c>
      <c r="R29" s="4">
        <v>1000</v>
      </c>
      <c r="S29" s="4">
        <v>1000</v>
      </c>
      <c r="T29" s="4">
        <v>1000</v>
      </c>
    </row>
    <row r="30" spans="1:20" s="6" customFormat="1" ht="12.75">
      <c r="A30" s="101">
        <v>8</v>
      </c>
      <c r="B30" s="106" t="s">
        <v>64</v>
      </c>
      <c r="C30" s="3" t="s">
        <v>0</v>
      </c>
      <c r="D30" s="7">
        <f>'ЭЭ за 2015г. (в тыс.руб.)'!D30/'ЭЭ за 2015г. (в млн.руб.)'!Q30</f>
        <v>0.43012</v>
      </c>
      <c r="E30" s="7">
        <f>'ЭЭ за 2015г. (в тыс.руб.)'!E30/'ЭЭ за 2015г. (в млн.руб.)'!R30</f>
        <v>0.674365</v>
      </c>
      <c r="F30" s="7">
        <f>'ЭЭ за 2015г. (в тыс.руб.)'!F30/'ЭЭ за 2015г. (в млн.руб.)'!S30</f>
        <v>0.674365</v>
      </c>
      <c r="G30" s="7">
        <f>'ЭЭ за 2015г. (в тыс.руб.)'!G30/'ЭЭ за 2015г. (в млн.руб.)'!T30</f>
        <v>0.24424500000000002</v>
      </c>
      <c r="H30" s="7">
        <f t="shared" si="0"/>
        <v>156.78531572584393</v>
      </c>
      <c r="Q30" s="4">
        <v>1000</v>
      </c>
      <c r="R30" s="4">
        <v>1000</v>
      </c>
      <c r="S30" s="4">
        <v>1000</v>
      </c>
      <c r="T30" s="4">
        <v>1000</v>
      </c>
    </row>
    <row r="31" spans="1:20" ht="12.75">
      <c r="A31" s="101"/>
      <c r="B31" s="106"/>
      <c r="C31" s="2" t="s">
        <v>4</v>
      </c>
      <c r="D31" s="8">
        <f>'ЭЭ за 2015г. (в тыс.руб.)'!D31/'ЭЭ за 2015г. (в млн.руб.)'!Q31</f>
        <v>0.43012</v>
      </c>
      <c r="E31" s="8">
        <f>'ЭЭ за 2015г. (в тыс.руб.)'!E31/'ЭЭ за 2015г. (в млн.руб.)'!R31</f>
        <v>0.674365</v>
      </c>
      <c r="F31" s="8">
        <f>'ЭЭ за 2015г. (в тыс.руб.)'!F31/'ЭЭ за 2015г. (в млн.руб.)'!S31</f>
        <v>0.674365</v>
      </c>
      <c r="G31" s="8">
        <f>'ЭЭ за 2015г. (в тыс.руб.)'!G31/'ЭЭ за 2015г. (в млн.руб.)'!T31</f>
        <v>0.24424500000000002</v>
      </c>
      <c r="H31" s="8">
        <f t="shared" si="0"/>
        <v>156.78531572584393</v>
      </c>
      <c r="Q31" s="4">
        <v>1000</v>
      </c>
      <c r="R31" s="4">
        <v>1000</v>
      </c>
      <c r="S31" s="4">
        <v>1000</v>
      </c>
      <c r="T31" s="4">
        <v>1000</v>
      </c>
    </row>
    <row r="32" spans="1:20" ht="12.75">
      <c r="A32" s="103" t="s">
        <v>14</v>
      </c>
      <c r="B32" s="104"/>
      <c r="C32" s="105"/>
      <c r="D32" s="34">
        <f>'ЭЭ за 2015г. (в тыс.руб.)'!D32/'ЭЭ за 2015г. (в млн.руб.)'!Q32</f>
        <v>0.475</v>
      </c>
      <c r="E32" s="34">
        <f>'ЭЭ за 2015г. (в тыс.руб.)'!E32/'ЭЭ за 2015г. (в млн.руб.)'!R32</f>
        <v>0.475173</v>
      </c>
      <c r="F32" s="34">
        <f>'ЭЭ за 2015г. (в тыс.руб.)'!F32/'ЭЭ за 2015г. (в млн.руб.)'!S32</f>
        <v>0.47517255</v>
      </c>
      <c r="G32" s="34">
        <f>'ЭЭ за 2015г. (в тыс.руб.)'!G32/'ЭЭ за 2015г. (в млн.руб.)'!T32</f>
        <v>0.0001725500000000011</v>
      </c>
      <c r="H32" s="5">
        <f t="shared" si="0"/>
        <v>100.0363263157895</v>
      </c>
      <c r="Q32" s="4">
        <v>1000</v>
      </c>
      <c r="R32" s="4">
        <v>1000</v>
      </c>
      <c r="S32" s="4">
        <v>1000</v>
      </c>
      <c r="T32" s="4">
        <v>1000</v>
      </c>
    </row>
    <row r="33" spans="1:20" s="6" customFormat="1" ht="12.75">
      <c r="A33" s="101">
        <v>9</v>
      </c>
      <c r="B33" s="106" t="s">
        <v>63</v>
      </c>
      <c r="C33" s="3" t="s">
        <v>0</v>
      </c>
      <c r="D33" s="7">
        <f>'ЭЭ за 2015г. (в тыс.руб.)'!D33/'ЭЭ за 2015г. (в млн.руб.)'!Q33</f>
        <v>0.475</v>
      </c>
      <c r="E33" s="7">
        <f>'ЭЭ за 2015г. (в тыс.руб.)'!E33/'ЭЭ за 2015г. (в млн.руб.)'!R33</f>
        <v>0.475173</v>
      </c>
      <c r="F33" s="7">
        <f>'ЭЭ за 2015г. (в тыс.руб.)'!F33/'ЭЭ за 2015г. (в млн.руб.)'!S33</f>
        <v>0.47517255</v>
      </c>
      <c r="G33" s="7">
        <f>'ЭЭ за 2015г. (в тыс.руб.)'!G33/'ЭЭ за 2015г. (в млн.руб.)'!T33</f>
        <v>0.0001725500000000011</v>
      </c>
      <c r="H33" s="7">
        <f t="shared" si="0"/>
        <v>100.0363263157895</v>
      </c>
      <c r="Q33" s="4">
        <v>1000</v>
      </c>
      <c r="R33" s="4">
        <v>1000</v>
      </c>
      <c r="S33" s="4">
        <v>1000</v>
      </c>
      <c r="T33" s="4">
        <v>1000</v>
      </c>
    </row>
    <row r="34" spans="1:20" ht="12.75">
      <c r="A34" s="101"/>
      <c r="B34" s="106"/>
      <c r="C34" s="2" t="s">
        <v>4</v>
      </c>
      <c r="D34" s="8">
        <f>'ЭЭ за 2015г. (в тыс.руб.)'!D34/'ЭЭ за 2015г. (в млн.руб.)'!Q34</f>
        <v>0.475</v>
      </c>
      <c r="E34" s="8">
        <f>'ЭЭ за 2015г. (в тыс.руб.)'!E34/'ЭЭ за 2015г. (в млн.руб.)'!R34</f>
        <v>0.475173</v>
      </c>
      <c r="F34" s="8">
        <f>'ЭЭ за 2015г. (в тыс.руб.)'!F34/'ЭЭ за 2015г. (в млн.руб.)'!S34</f>
        <v>0.47517255</v>
      </c>
      <c r="G34" s="8">
        <f>'ЭЭ за 2015г. (в тыс.руб.)'!G34/'ЭЭ за 2015г. (в млн.руб.)'!T34</f>
        <v>0.0001725500000000011</v>
      </c>
      <c r="H34" s="8">
        <f t="shared" si="0"/>
        <v>100.0363263157895</v>
      </c>
      <c r="Q34" s="4">
        <v>1000</v>
      </c>
      <c r="R34" s="4">
        <v>1000</v>
      </c>
      <c r="S34" s="4">
        <v>1000</v>
      </c>
      <c r="T34" s="4">
        <v>1000</v>
      </c>
    </row>
    <row r="35" spans="1:20" ht="12.75">
      <c r="A35" s="103" t="s">
        <v>22</v>
      </c>
      <c r="B35" s="104"/>
      <c r="C35" s="105"/>
      <c r="D35" s="34">
        <f>'ЭЭ за 2015г. (в тыс.руб.)'!D35/'ЭЭ за 2015г. (в млн.руб.)'!Q35</f>
        <v>3.53818</v>
      </c>
      <c r="E35" s="34">
        <f>'ЭЭ за 2015г. (в тыс.руб.)'!E35/'ЭЭ за 2015г. (в млн.руб.)'!R35</f>
        <v>3.9917523999999998</v>
      </c>
      <c r="F35" s="34">
        <f>'ЭЭ за 2015г. (в тыс.руб.)'!F35/'ЭЭ за 2015г. (в млн.руб.)'!S35</f>
        <v>3.7737659</v>
      </c>
      <c r="G35" s="34">
        <f>'ЭЭ за 2015г. (в тыс.руб.)'!G35/'ЭЭ за 2015г. (в млн.руб.)'!T35</f>
        <v>0.23558589999999982</v>
      </c>
      <c r="H35" s="5">
        <f t="shared" si="0"/>
        <v>106.65839216772464</v>
      </c>
      <c r="Q35" s="4">
        <v>1000</v>
      </c>
      <c r="R35" s="4">
        <v>1000</v>
      </c>
      <c r="S35" s="4">
        <v>1000</v>
      </c>
      <c r="T35" s="4">
        <v>1000</v>
      </c>
    </row>
    <row r="36" spans="1:20" s="6" customFormat="1" ht="12.75">
      <c r="A36" s="101">
        <v>10</v>
      </c>
      <c r="B36" s="102" t="s">
        <v>62</v>
      </c>
      <c r="C36" s="3" t="s">
        <v>0</v>
      </c>
      <c r="D36" s="7">
        <f>'ЭЭ за 2015г. (в тыс.руб.)'!D36/'ЭЭ за 2015г. (в млн.руб.)'!Q36</f>
        <v>0.98521</v>
      </c>
      <c r="E36" s="7">
        <f>'ЭЭ за 2015г. (в тыс.руб.)'!E36/'ЭЭ за 2015г. (в млн.руб.)'!R36</f>
        <v>1.2529100000000002</v>
      </c>
      <c r="F36" s="7">
        <f>'ЭЭ за 2015г. (в тыс.руб.)'!F36/'ЭЭ за 2015г. (в млн.руб.)'!S36</f>
        <v>1.252913</v>
      </c>
      <c r="G36" s="7">
        <f>'ЭЭ за 2015г. (в тыс.руб.)'!G36/'ЭЭ за 2015г. (в млн.руб.)'!T36</f>
        <v>0.26770299999999997</v>
      </c>
      <c r="H36" s="7">
        <f t="shared" si="0"/>
        <v>127.17217649029139</v>
      </c>
      <c r="Q36" s="4">
        <v>1000</v>
      </c>
      <c r="R36" s="4">
        <v>1000</v>
      </c>
      <c r="S36" s="4">
        <v>1000</v>
      </c>
      <c r="T36" s="4">
        <v>1000</v>
      </c>
    </row>
    <row r="37" spans="1:20" ht="12.75">
      <c r="A37" s="101"/>
      <c r="B37" s="102"/>
      <c r="C37" s="2" t="s">
        <v>4</v>
      </c>
      <c r="D37" s="8">
        <f>'ЭЭ за 2015г. (в тыс.руб.)'!D37/'ЭЭ за 2015г. (в млн.руб.)'!Q37</f>
        <v>0.98521</v>
      </c>
      <c r="E37" s="8">
        <f>'ЭЭ за 2015г. (в тыс.руб.)'!E37/'ЭЭ за 2015г. (в млн.руб.)'!R37</f>
        <v>1.2529100000000002</v>
      </c>
      <c r="F37" s="8">
        <f>'ЭЭ за 2015г. (в тыс.руб.)'!F37/'ЭЭ за 2015г. (в млн.руб.)'!S37</f>
        <v>1.252913</v>
      </c>
      <c r="G37" s="8">
        <f>'ЭЭ за 2015г. (в тыс.руб.)'!G37/'ЭЭ за 2015г. (в млн.руб.)'!T37</f>
        <v>0.26770299999999997</v>
      </c>
      <c r="H37" s="8">
        <f t="shared" si="0"/>
        <v>127.17217649029139</v>
      </c>
      <c r="Q37" s="4">
        <v>1000</v>
      </c>
      <c r="R37" s="4">
        <v>1000</v>
      </c>
      <c r="S37" s="4">
        <v>1000</v>
      </c>
      <c r="T37" s="4">
        <v>1000</v>
      </c>
    </row>
    <row r="38" spans="1:20" s="6" customFormat="1" ht="12.75">
      <c r="A38" s="101">
        <v>11</v>
      </c>
      <c r="B38" s="102" t="s">
        <v>65</v>
      </c>
      <c r="C38" s="3" t="s">
        <v>0</v>
      </c>
      <c r="D38" s="7">
        <f>'ЭЭ за 2015г. (в тыс.руб.)'!D38/'ЭЭ за 2015г. (в млн.руб.)'!Q38</f>
        <v>0.44847000000000004</v>
      </c>
      <c r="E38" s="7">
        <f>'ЭЭ за 2015г. (в тыс.руб.)'!E38/'ЭЭ за 2015г. (в млн.руб.)'!R38</f>
        <v>0.3061324</v>
      </c>
      <c r="F38" s="7">
        <f>'ЭЭ за 2015г. (в тыс.руб.)'!F38/'ЭЭ за 2015г. (в млн.руб.)'!S38</f>
        <v>0.30613246000000005</v>
      </c>
      <c r="G38" s="7">
        <f>'ЭЭ за 2015г. (в тыс.руб.)'!G38/'ЭЭ за 2015г. (в млн.руб.)'!T38</f>
        <v>-0.14233753999999998</v>
      </c>
      <c r="H38" s="7">
        <f t="shared" si="0"/>
        <v>68.26152473967043</v>
      </c>
      <c r="Q38" s="4">
        <v>1000</v>
      </c>
      <c r="R38" s="4">
        <v>1000</v>
      </c>
      <c r="S38" s="4">
        <v>1000</v>
      </c>
      <c r="T38" s="4">
        <v>1000</v>
      </c>
    </row>
    <row r="39" spans="1:20" ht="12.75">
      <c r="A39" s="101"/>
      <c r="B39" s="102"/>
      <c r="C39" s="2" t="s">
        <v>4</v>
      </c>
      <c r="D39" s="8">
        <f>'ЭЭ за 2015г. (в тыс.руб.)'!D39/'ЭЭ за 2015г. (в млн.руб.)'!Q39</f>
        <v>0.44847000000000004</v>
      </c>
      <c r="E39" s="8">
        <f>'ЭЭ за 2015г. (в тыс.руб.)'!E39/'ЭЭ за 2015г. (в млн.руб.)'!R39</f>
        <v>0.3061324</v>
      </c>
      <c r="F39" s="8">
        <f>'ЭЭ за 2015г. (в тыс.руб.)'!F39/'ЭЭ за 2015г. (в млн.руб.)'!S39</f>
        <v>0.30613246000000005</v>
      </c>
      <c r="G39" s="8">
        <f>'ЭЭ за 2015г. (в тыс.руб.)'!G39/'ЭЭ за 2015г. (в млн.руб.)'!T39</f>
        <v>-0.14233753999999998</v>
      </c>
      <c r="H39" s="8">
        <f t="shared" si="0"/>
        <v>68.26152473967043</v>
      </c>
      <c r="Q39" s="4">
        <v>1000</v>
      </c>
      <c r="R39" s="4">
        <v>1000</v>
      </c>
      <c r="S39" s="4">
        <v>1000</v>
      </c>
      <c r="T39" s="4">
        <v>1000</v>
      </c>
    </row>
    <row r="40" spans="1:20" s="6" customFormat="1" ht="12.75">
      <c r="A40" s="101">
        <v>12</v>
      </c>
      <c r="B40" s="102" t="s">
        <v>61</v>
      </c>
      <c r="C40" s="3" t="s">
        <v>0</v>
      </c>
      <c r="D40" s="7">
        <f>'ЭЭ за 2015г. (в тыс.руб.)'!D40/'ЭЭ за 2015г. (в млн.руб.)'!Q40</f>
        <v>0.18653</v>
      </c>
      <c r="E40" s="7">
        <f>'ЭЭ за 2015г. (в тыс.руб.)'!E40/'ЭЭ за 2015г. (в млн.руб.)'!R40</f>
        <v>0.18653</v>
      </c>
      <c r="F40" s="7">
        <f>'ЭЭ за 2015г. (в тыс.руб.)'!F40/'ЭЭ за 2015г. (в млн.руб.)'!S40</f>
        <v>0.18653</v>
      </c>
      <c r="G40" s="7">
        <f>'ЭЭ за 2015г. (в тыс.руб.)'!G40/'ЭЭ за 2015г. (в млн.руб.)'!T40</f>
        <v>0</v>
      </c>
      <c r="H40" s="7">
        <f t="shared" si="0"/>
        <v>99.99999999999999</v>
      </c>
      <c r="Q40" s="4">
        <v>1000</v>
      </c>
      <c r="R40" s="4">
        <v>1000</v>
      </c>
      <c r="S40" s="4">
        <v>1000</v>
      </c>
      <c r="T40" s="4">
        <v>1000</v>
      </c>
    </row>
    <row r="41" spans="1:20" ht="12.75">
      <c r="A41" s="101"/>
      <c r="B41" s="102"/>
      <c r="C41" s="2" t="s">
        <v>4</v>
      </c>
      <c r="D41" s="8">
        <f>'ЭЭ за 2015г. (в тыс.руб.)'!D41/'ЭЭ за 2015г. (в млн.руб.)'!Q41</f>
        <v>0.18653</v>
      </c>
      <c r="E41" s="8">
        <f>'ЭЭ за 2015г. (в тыс.руб.)'!E41/'ЭЭ за 2015г. (в млн.руб.)'!R41</f>
        <v>0.18653</v>
      </c>
      <c r="F41" s="8">
        <f>'ЭЭ за 2015г. (в тыс.руб.)'!F41/'ЭЭ за 2015г. (в млн.руб.)'!S41</f>
        <v>0.18653</v>
      </c>
      <c r="G41" s="8">
        <f>'ЭЭ за 2015г. (в тыс.руб.)'!G41/'ЭЭ за 2015г. (в млн.руб.)'!T41</f>
        <v>0</v>
      </c>
      <c r="H41" s="8">
        <f t="shared" si="0"/>
        <v>99.99999999999999</v>
      </c>
      <c r="Q41" s="4">
        <v>1000</v>
      </c>
      <c r="R41" s="4">
        <v>1000</v>
      </c>
      <c r="S41" s="4">
        <v>1000</v>
      </c>
      <c r="T41" s="4">
        <v>1000</v>
      </c>
    </row>
    <row r="42" spans="1:20" ht="12.75">
      <c r="A42" s="101">
        <v>13</v>
      </c>
      <c r="B42" s="111" t="s">
        <v>60</v>
      </c>
      <c r="C42" s="3" t="s">
        <v>0</v>
      </c>
      <c r="D42" s="7">
        <f>'ЭЭ за 2015г. (в тыс.руб.)'!D42/'ЭЭ за 2015г. (в млн.руб.)'!Q42</f>
        <v>1.91797</v>
      </c>
      <c r="E42" s="7">
        <f>'ЭЭ за 2015г. (в тыс.руб.)'!E42/'ЭЭ за 2015г. (в млн.руб.)'!R42</f>
        <v>2.24618</v>
      </c>
      <c r="F42" s="7">
        <f>'ЭЭ за 2015г. (в тыс.руб.)'!F42/'ЭЭ за 2015г. (в млн.руб.)'!S42</f>
        <v>2.02819044</v>
      </c>
      <c r="G42" s="7">
        <f>'ЭЭ за 2015г. (в тыс.руб.)'!G42/'ЭЭ за 2015г. (в млн.руб.)'!T42</f>
        <v>0.11022043999999982</v>
      </c>
      <c r="H42" s="7">
        <f t="shared" si="0"/>
        <v>105.74672387993556</v>
      </c>
      <c r="Q42" s="4">
        <v>1000</v>
      </c>
      <c r="R42" s="4">
        <v>1000</v>
      </c>
      <c r="S42" s="4">
        <v>1000</v>
      </c>
      <c r="T42" s="4">
        <v>1000</v>
      </c>
    </row>
    <row r="43" spans="1:20" ht="12.75">
      <c r="A43" s="101"/>
      <c r="B43" s="112"/>
      <c r="C43" s="2" t="s">
        <v>4</v>
      </c>
      <c r="D43" s="8">
        <f>'ЭЭ за 2015г. (в тыс.руб.)'!D43/'ЭЭ за 2015г. (в млн.руб.)'!Q43</f>
        <v>1.91797</v>
      </c>
      <c r="E43" s="8">
        <f>'ЭЭ за 2015г. (в тыс.руб.)'!E43/'ЭЭ за 2015г. (в млн.руб.)'!R43</f>
        <v>2.24618</v>
      </c>
      <c r="F43" s="8">
        <f>'ЭЭ за 2015г. (в тыс.руб.)'!F43/'ЭЭ за 2015г. (в млн.руб.)'!S43</f>
        <v>2.02819044</v>
      </c>
      <c r="G43" s="8">
        <f>'ЭЭ за 2015г. (в тыс.руб.)'!G43/'ЭЭ за 2015г. (в млн.руб.)'!T43</f>
        <v>0.11022043999999982</v>
      </c>
      <c r="H43" s="8">
        <f t="shared" si="0"/>
        <v>105.74672387993556</v>
      </c>
      <c r="I43" s="118"/>
      <c r="J43" s="118"/>
      <c r="K43" s="118"/>
      <c r="L43" s="118"/>
      <c r="M43" s="118"/>
      <c r="N43" s="118"/>
      <c r="O43" s="118"/>
      <c r="Q43" s="4">
        <v>1000</v>
      </c>
      <c r="R43" s="4">
        <v>1000</v>
      </c>
      <c r="S43" s="4">
        <v>1000</v>
      </c>
      <c r="T43" s="4">
        <v>1000</v>
      </c>
    </row>
    <row r="44" spans="1:20" ht="12.75">
      <c r="A44" s="103" t="s">
        <v>15</v>
      </c>
      <c r="B44" s="104"/>
      <c r="C44" s="105"/>
      <c r="D44" s="34">
        <f>'ЭЭ за 2015г. (в тыс.руб.)'!D44/'ЭЭ за 2015г. (в млн.руб.)'!Q44</f>
        <v>0.64001</v>
      </c>
      <c r="E44" s="34">
        <f>'ЭЭ за 2015г. (в тыс.руб.)'!E44/'ЭЭ за 2015г. (в млн.руб.)'!R44</f>
        <v>0.5302</v>
      </c>
      <c r="F44" s="34">
        <f>'ЭЭ за 2015г. (в тыс.руб.)'!F44/'ЭЭ за 2015г. (в млн.руб.)'!S44</f>
        <v>0.5302</v>
      </c>
      <c r="G44" s="34">
        <f>'ЭЭ за 2015г. (в тыс.руб.)'!G44/'ЭЭ за 2015г. (в млн.руб.)'!T44</f>
        <v>-0.10980999999999995</v>
      </c>
      <c r="H44" s="5">
        <f t="shared" si="0"/>
        <v>82.84245558663147</v>
      </c>
      <c r="Q44" s="4">
        <v>1000</v>
      </c>
      <c r="R44" s="4">
        <v>1000</v>
      </c>
      <c r="S44" s="4">
        <v>1000</v>
      </c>
      <c r="T44" s="4">
        <v>1000</v>
      </c>
    </row>
    <row r="45" spans="1:20" s="6" customFormat="1" ht="12.75">
      <c r="A45" s="101">
        <v>14</v>
      </c>
      <c r="B45" s="102" t="s">
        <v>59</v>
      </c>
      <c r="C45" s="3" t="s">
        <v>0</v>
      </c>
      <c r="D45" s="7">
        <f>'ЭЭ за 2015г. (в тыс.руб.)'!D45/'ЭЭ за 2015г. (в млн.руб.)'!Q45</f>
        <v>0.64001</v>
      </c>
      <c r="E45" s="7">
        <f>'ЭЭ за 2015г. (в тыс.руб.)'!E45/'ЭЭ за 2015г. (в млн.руб.)'!R45</f>
        <v>0.5302</v>
      </c>
      <c r="F45" s="7">
        <f>'ЭЭ за 2015г. (в тыс.руб.)'!F45/'ЭЭ за 2015г. (в млн.руб.)'!S45</f>
        <v>0.5302</v>
      </c>
      <c r="G45" s="7">
        <f>'ЭЭ за 2015г. (в тыс.руб.)'!G45/'ЭЭ за 2015г. (в млн.руб.)'!T45</f>
        <v>-0.10980999999999995</v>
      </c>
      <c r="H45" s="7">
        <f t="shared" si="0"/>
        <v>82.84245558663147</v>
      </c>
      <c r="Q45" s="4">
        <v>1000</v>
      </c>
      <c r="R45" s="4">
        <v>1000</v>
      </c>
      <c r="S45" s="4">
        <v>1000</v>
      </c>
      <c r="T45" s="4">
        <v>1000</v>
      </c>
    </row>
    <row r="46" spans="1:20" ht="12.75">
      <c r="A46" s="101"/>
      <c r="B46" s="102"/>
      <c r="C46" s="2" t="s">
        <v>4</v>
      </c>
      <c r="D46" s="8">
        <f>'ЭЭ за 2015г. (в тыс.руб.)'!D46/'ЭЭ за 2015г. (в млн.руб.)'!Q46</f>
        <v>0.64001</v>
      </c>
      <c r="E46" s="8">
        <f>'ЭЭ за 2015г. (в тыс.руб.)'!E46/'ЭЭ за 2015г. (в млн.руб.)'!R46</f>
        <v>0.5302</v>
      </c>
      <c r="F46" s="8">
        <f>'ЭЭ за 2015г. (в тыс.руб.)'!F46/'ЭЭ за 2015г. (в млн.руб.)'!S46</f>
        <v>0.5302</v>
      </c>
      <c r="G46" s="8">
        <f>'ЭЭ за 2015г. (в тыс.руб.)'!G46/'ЭЭ за 2015г. (в млн.руб.)'!T46</f>
        <v>-0.10980999999999995</v>
      </c>
      <c r="H46" s="8">
        <f t="shared" si="0"/>
        <v>82.84245558663147</v>
      </c>
      <c r="Q46" s="4">
        <v>1000</v>
      </c>
      <c r="R46" s="4">
        <v>1000</v>
      </c>
      <c r="S46" s="4">
        <v>1000</v>
      </c>
      <c r="T46" s="4">
        <v>1000</v>
      </c>
    </row>
    <row r="47" spans="1:20" ht="12.75">
      <c r="A47" s="103" t="s">
        <v>16</v>
      </c>
      <c r="B47" s="104"/>
      <c r="C47" s="105"/>
      <c r="D47" s="34">
        <f>'ЭЭ за 2015г. (в тыс.руб.)'!D47/'ЭЭ за 2015г. (в млн.руб.)'!Q47</f>
        <v>2.6009</v>
      </c>
      <c r="E47" s="34">
        <f>'ЭЭ за 2015г. (в тыс.руб.)'!E47/'ЭЭ за 2015г. (в млн.руб.)'!R47</f>
        <v>1.6824700000000001</v>
      </c>
      <c r="F47" s="34">
        <f>'ЭЭ за 2015г. (в тыс.руб.)'!F47/'ЭЭ за 2015г. (в млн.руб.)'!S47</f>
        <v>1.682471</v>
      </c>
      <c r="G47" s="34">
        <f>'ЭЭ за 2015г. (в тыс.руб.)'!G47/'ЭЭ за 2015г. (в млн.руб.)'!T47</f>
        <v>-0.918429</v>
      </c>
      <c r="H47" s="5">
        <f t="shared" si="0"/>
        <v>64.6880310661694</v>
      </c>
      <c r="Q47" s="4">
        <v>1000</v>
      </c>
      <c r="R47" s="4">
        <v>1000</v>
      </c>
      <c r="S47" s="4">
        <v>1000</v>
      </c>
      <c r="T47" s="4">
        <v>1000</v>
      </c>
    </row>
    <row r="48" spans="1:20" s="6" customFormat="1" ht="12.75">
      <c r="A48" s="101">
        <v>15</v>
      </c>
      <c r="B48" s="102" t="s">
        <v>31</v>
      </c>
      <c r="C48" s="3" t="s">
        <v>0</v>
      </c>
      <c r="D48" s="7">
        <f>'ЭЭ за 2015г. (в тыс.руб.)'!D48/'ЭЭ за 2015г. (в млн.руб.)'!Q48</f>
        <v>2.6009</v>
      </c>
      <c r="E48" s="7">
        <f>'ЭЭ за 2015г. (в тыс.руб.)'!E48/'ЭЭ за 2015г. (в млн.руб.)'!R48</f>
        <v>1.6824700000000001</v>
      </c>
      <c r="F48" s="7">
        <f>'ЭЭ за 2015г. (в тыс.руб.)'!F48/'ЭЭ за 2015г. (в млн.руб.)'!S48</f>
        <v>1.682471</v>
      </c>
      <c r="G48" s="7">
        <f>'ЭЭ за 2015г. (в тыс.руб.)'!G48/'ЭЭ за 2015г. (в млн.руб.)'!T48</f>
        <v>-0.918429</v>
      </c>
      <c r="H48" s="7">
        <f t="shared" si="0"/>
        <v>64.6880310661694</v>
      </c>
      <c r="Q48" s="4">
        <v>1000</v>
      </c>
      <c r="R48" s="4">
        <v>1000</v>
      </c>
      <c r="S48" s="4">
        <v>1000</v>
      </c>
      <c r="T48" s="4">
        <v>1000</v>
      </c>
    </row>
    <row r="49" spans="1:20" ht="12.75">
      <c r="A49" s="101"/>
      <c r="B49" s="102"/>
      <c r="C49" s="2" t="s">
        <v>4</v>
      </c>
      <c r="D49" s="8">
        <f>'ЭЭ за 2015г. (в тыс.руб.)'!D49/'ЭЭ за 2015г. (в млн.руб.)'!Q49</f>
        <v>2.6009</v>
      </c>
      <c r="E49" s="8">
        <f>'ЭЭ за 2015г. (в тыс.руб.)'!E49/'ЭЭ за 2015г. (в млн.руб.)'!R49</f>
        <v>1.6824700000000001</v>
      </c>
      <c r="F49" s="8">
        <f>'ЭЭ за 2015г. (в тыс.руб.)'!F49/'ЭЭ за 2015г. (в млн.руб.)'!S49</f>
        <v>1.682471</v>
      </c>
      <c r="G49" s="8">
        <f>'ЭЭ за 2015г. (в тыс.руб.)'!G49/'ЭЭ за 2015г. (в млн.руб.)'!T49</f>
        <v>-0.918429</v>
      </c>
      <c r="H49" s="8">
        <f t="shared" si="0"/>
        <v>64.6880310661694</v>
      </c>
      <c r="I49" s="101" t="s">
        <v>69</v>
      </c>
      <c r="J49" s="101"/>
      <c r="K49" s="21"/>
      <c r="L49" s="21"/>
      <c r="M49" s="21"/>
      <c r="N49" s="21"/>
      <c r="O49" s="21"/>
      <c r="Q49" s="4">
        <v>1000</v>
      </c>
      <c r="R49" s="4">
        <v>1000</v>
      </c>
      <c r="S49" s="4">
        <v>1000</v>
      </c>
      <c r="T49" s="4">
        <v>1000</v>
      </c>
    </row>
    <row r="50" spans="1:20" ht="12.75">
      <c r="A50" s="103" t="s">
        <v>17</v>
      </c>
      <c r="B50" s="104"/>
      <c r="C50" s="105"/>
      <c r="D50" s="34">
        <f>'ЭЭ за 2015г. (в тыс.руб.)'!D50/'ЭЭ за 2015г. (в млн.руб.)'!Q50</f>
        <v>0.14381</v>
      </c>
      <c r="E50" s="34">
        <f>'ЭЭ за 2015г. (в тыс.руб.)'!E50/'ЭЭ за 2015г. (в млн.руб.)'!R50</f>
        <v>0.14386000000000002</v>
      </c>
      <c r="F50" s="34">
        <f>'ЭЭ за 2015г. (в тыс.руб.)'!F50/'ЭЭ за 2015г. (в млн.руб.)'!S50</f>
        <v>0.14386385999999998</v>
      </c>
      <c r="G50" s="34">
        <f>'ЭЭ за 2015г. (в тыс.руб.)'!G50/'ЭЭ за 2015г. (в млн.руб.)'!T50</f>
        <v>5.385999999998603E-05</v>
      </c>
      <c r="H50" s="5">
        <f t="shared" si="0"/>
        <v>100.0374521938669</v>
      </c>
      <c r="Q50" s="4">
        <v>1000</v>
      </c>
      <c r="R50" s="4">
        <v>1000</v>
      </c>
      <c r="S50" s="4">
        <v>1000</v>
      </c>
      <c r="T50" s="4">
        <v>1000</v>
      </c>
    </row>
    <row r="51" spans="1:20" s="6" customFormat="1" ht="12.75">
      <c r="A51" s="101">
        <v>16</v>
      </c>
      <c r="B51" s="102" t="s">
        <v>58</v>
      </c>
      <c r="C51" s="3" t="s">
        <v>0</v>
      </c>
      <c r="D51" s="7">
        <f>'ЭЭ за 2015г. (в тыс.руб.)'!D51/'ЭЭ за 2015г. (в млн.руб.)'!Q51</f>
        <v>0.14381</v>
      </c>
      <c r="E51" s="7">
        <f>'ЭЭ за 2015г. (в тыс.руб.)'!E51/'ЭЭ за 2015г. (в млн.руб.)'!R51</f>
        <v>0.14386000000000002</v>
      </c>
      <c r="F51" s="7">
        <f>'ЭЭ за 2015г. (в тыс.руб.)'!F51/'ЭЭ за 2015г. (в млн.руб.)'!S51</f>
        <v>0.14386385999999998</v>
      </c>
      <c r="G51" s="7">
        <f>'ЭЭ за 2015г. (в тыс.руб.)'!G51/'ЭЭ за 2015г. (в млн.руб.)'!T51</f>
        <v>5.385999999998603E-05</v>
      </c>
      <c r="H51" s="7">
        <f t="shared" si="0"/>
        <v>100.0374521938669</v>
      </c>
      <c r="Q51" s="4">
        <v>1000</v>
      </c>
      <c r="R51" s="4">
        <v>1000</v>
      </c>
      <c r="S51" s="4">
        <v>1000</v>
      </c>
      <c r="T51" s="4">
        <v>1000</v>
      </c>
    </row>
    <row r="52" spans="1:20" ht="12.75">
      <c r="A52" s="101"/>
      <c r="B52" s="102"/>
      <c r="C52" s="2" t="s">
        <v>4</v>
      </c>
      <c r="D52" s="8">
        <f>'ЭЭ за 2015г. (в тыс.руб.)'!D52/'ЭЭ за 2015г. (в млн.руб.)'!Q52</f>
        <v>0.14381</v>
      </c>
      <c r="E52" s="8">
        <f>'ЭЭ за 2015г. (в тыс.руб.)'!E52/'ЭЭ за 2015г. (в млн.руб.)'!R52</f>
        <v>0.14386000000000002</v>
      </c>
      <c r="F52" s="8">
        <f>'ЭЭ за 2015г. (в тыс.руб.)'!F52/'ЭЭ за 2015г. (в млн.руб.)'!S52</f>
        <v>0.14386385999999998</v>
      </c>
      <c r="G52" s="8">
        <f>'ЭЭ за 2015г. (в тыс.руб.)'!G52/'ЭЭ за 2015г. (в млн.руб.)'!T52</f>
        <v>5.385999999998603E-05</v>
      </c>
      <c r="H52" s="8">
        <f t="shared" si="0"/>
        <v>100.0374521938669</v>
      </c>
      <c r="Q52" s="4">
        <v>1000</v>
      </c>
      <c r="R52" s="4">
        <v>1000</v>
      </c>
      <c r="S52" s="4">
        <v>1000</v>
      </c>
      <c r="T52" s="4">
        <v>1000</v>
      </c>
    </row>
    <row r="53" spans="1:20" ht="12.75">
      <c r="A53" s="103" t="s">
        <v>18</v>
      </c>
      <c r="B53" s="104"/>
      <c r="C53" s="105"/>
      <c r="D53" s="34">
        <f>'ЭЭ за 2015г. (в тыс.руб.)'!D53/'ЭЭ за 2015г. (в млн.руб.)'!Q53</f>
        <v>1.51454</v>
      </c>
      <c r="E53" s="34">
        <f>'ЭЭ за 2015г. (в тыс.руб.)'!E53/'ЭЭ за 2015г. (в млн.руб.)'!R53</f>
        <v>1.5554700000000001</v>
      </c>
      <c r="F53" s="34">
        <f>'ЭЭ за 2015г. (в тыс.руб.)'!F53/'ЭЭ за 2015г. (в млн.руб.)'!S53</f>
        <v>1.55546</v>
      </c>
      <c r="G53" s="34">
        <f>'ЭЭ за 2015г. (в тыс.руб.)'!G53/'ЭЭ за 2015г. (в млн.руб.)'!T53</f>
        <v>0.040920000000000074</v>
      </c>
      <c r="H53" s="5">
        <f t="shared" si="0"/>
        <v>102.70181045069789</v>
      </c>
      <c r="Q53" s="4">
        <v>1000</v>
      </c>
      <c r="R53" s="4">
        <v>1000</v>
      </c>
      <c r="S53" s="4">
        <v>1000</v>
      </c>
      <c r="T53" s="4">
        <v>1000</v>
      </c>
    </row>
    <row r="54" spans="1:20" s="6" customFormat="1" ht="12.75">
      <c r="A54" s="101">
        <v>17</v>
      </c>
      <c r="B54" s="106" t="s">
        <v>57</v>
      </c>
      <c r="C54" s="3" t="s">
        <v>0</v>
      </c>
      <c r="D54" s="7">
        <f>'ЭЭ за 2015г. (в тыс.руб.)'!D54/'ЭЭ за 2015г. (в млн.руб.)'!Q54</f>
        <v>1.51454</v>
      </c>
      <c r="E54" s="7">
        <f>'ЭЭ за 2015г. (в тыс.руб.)'!E54/'ЭЭ за 2015г. (в млн.руб.)'!R54</f>
        <v>1.5554700000000001</v>
      </c>
      <c r="F54" s="7">
        <f>'ЭЭ за 2015г. (в тыс.руб.)'!F54/'ЭЭ за 2015г. (в млн.руб.)'!S54</f>
        <v>1.55546</v>
      </c>
      <c r="G54" s="7">
        <f>'ЭЭ за 2015г. (в тыс.руб.)'!G54/'ЭЭ за 2015г. (в млн.руб.)'!T54</f>
        <v>0.040920000000000074</v>
      </c>
      <c r="H54" s="7">
        <f t="shared" si="0"/>
        <v>102.70181045069789</v>
      </c>
      <c r="Q54" s="4">
        <v>1000</v>
      </c>
      <c r="R54" s="4">
        <v>1000</v>
      </c>
      <c r="S54" s="4">
        <v>1000</v>
      </c>
      <c r="T54" s="4">
        <v>1000</v>
      </c>
    </row>
    <row r="55" spans="1:20" ht="12.75">
      <c r="A55" s="101"/>
      <c r="B55" s="106"/>
      <c r="C55" s="2" t="s">
        <v>4</v>
      </c>
      <c r="D55" s="8">
        <f>'ЭЭ за 2015г. (в тыс.руб.)'!D55/'ЭЭ за 2015г. (в млн.руб.)'!Q55</f>
        <v>1.51454</v>
      </c>
      <c r="E55" s="8">
        <f>'ЭЭ за 2015г. (в тыс.руб.)'!E55/'ЭЭ за 2015г. (в млн.руб.)'!R55</f>
        <v>1.5554700000000001</v>
      </c>
      <c r="F55" s="8">
        <f>'ЭЭ за 2015г. (в тыс.руб.)'!F55/'ЭЭ за 2015г. (в млн.руб.)'!S55</f>
        <v>1.55546</v>
      </c>
      <c r="G55" s="8">
        <f>'ЭЭ за 2015г. (в тыс.руб.)'!G55/'ЭЭ за 2015г. (в млн.руб.)'!T55</f>
        <v>0.040920000000000074</v>
      </c>
      <c r="H55" s="8">
        <f t="shared" si="0"/>
        <v>102.70181045069789</v>
      </c>
      <c r="Q55" s="4">
        <v>1000</v>
      </c>
      <c r="R55" s="4">
        <v>1000</v>
      </c>
      <c r="S55" s="4">
        <v>1000</v>
      </c>
      <c r="T55" s="4">
        <v>1000</v>
      </c>
    </row>
    <row r="56" spans="1:20" ht="12.75">
      <c r="A56" s="115" t="s">
        <v>19</v>
      </c>
      <c r="B56" s="116"/>
      <c r="C56" s="117"/>
      <c r="D56" s="34">
        <f>'ЭЭ за 2015г. (в тыс.руб.)'!D56/'ЭЭ за 2015г. (в млн.руб.)'!Q56</f>
        <v>2.85209</v>
      </c>
      <c r="E56" s="34">
        <f>'ЭЭ за 2015г. (в тыс.руб.)'!E56/'ЭЭ за 2015г. (в млн.руб.)'!R56</f>
        <v>3.43525152</v>
      </c>
      <c r="F56" s="34">
        <f>'ЭЭ за 2015г. (в тыс.руб.)'!F56/'ЭЭ за 2015г. (в млн.руб.)'!S56</f>
        <v>3.4352515200000004</v>
      </c>
      <c r="G56" s="34">
        <f>'ЭЭ за 2015г. (в тыс.руб.)'!G56/'ЭЭ за 2015г. (в млн.руб.)'!T56</f>
        <v>0.5831615200000001</v>
      </c>
      <c r="H56" s="5">
        <f t="shared" si="0"/>
        <v>120.44681338947932</v>
      </c>
      <c r="Q56" s="4">
        <v>1000</v>
      </c>
      <c r="R56" s="4">
        <v>1000</v>
      </c>
      <c r="S56" s="4">
        <v>1000</v>
      </c>
      <c r="T56" s="4">
        <v>1000</v>
      </c>
    </row>
    <row r="57" spans="1:20" s="6" customFormat="1" ht="12.75">
      <c r="A57" s="101">
        <v>18</v>
      </c>
      <c r="B57" s="102" t="s">
        <v>56</v>
      </c>
      <c r="C57" s="3" t="s">
        <v>0</v>
      </c>
      <c r="D57" s="7">
        <f>'ЭЭ за 2015г. (в тыс.руб.)'!D57/'ЭЭ за 2015г. (в млн.руб.)'!Q57</f>
        <v>2.85209</v>
      </c>
      <c r="E57" s="7">
        <f>'ЭЭ за 2015г. (в тыс.руб.)'!E57/'ЭЭ за 2015г. (в млн.руб.)'!R57</f>
        <v>3.43525152</v>
      </c>
      <c r="F57" s="7">
        <f>'ЭЭ за 2015г. (в тыс.руб.)'!F57/'ЭЭ за 2015г. (в млн.руб.)'!S57</f>
        <v>3.4352515200000004</v>
      </c>
      <c r="G57" s="7">
        <f>'ЭЭ за 2015г. (в тыс.руб.)'!G57/'ЭЭ за 2015г. (в млн.руб.)'!T57</f>
        <v>0.5831615200000001</v>
      </c>
      <c r="H57" s="7">
        <f t="shared" si="0"/>
        <v>120.44681338947932</v>
      </c>
      <c r="Q57" s="4">
        <v>1000</v>
      </c>
      <c r="R57" s="4">
        <v>1000</v>
      </c>
      <c r="S57" s="4">
        <v>1000</v>
      </c>
      <c r="T57" s="4">
        <v>1000</v>
      </c>
    </row>
    <row r="58" spans="1:20" ht="12.75">
      <c r="A58" s="101"/>
      <c r="B58" s="102"/>
      <c r="C58" s="2" t="s">
        <v>4</v>
      </c>
      <c r="D58" s="8">
        <f>'ЭЭ за 2015г. (в тыс.руб.)'!D58/'ЭЭ за 2015г. (в млн.руб.)'!Q58</f>
        <v>2.85209</v>
      </c>
      <c r="E58" s="8">
        <f>'ЭЭ за 2015г. (в тыс.руб.)'!E58/'ЭЭ за 2015г. (в млн.руб.)'!R58</f>
        <v>3.43525152</v>
      </c>
      <c r="F58" s="8">
        <f>'ЭЭ за 2015г. (в тыс.руб.)'!F58/'ЭЭ за 2015г. (в млн.руб.)'!S58</f>
        <v>3.4352515200000004</v>
      </c>
      <c r="G58" s="8">
        <f>'ЭЭ за 2015г. (в тыс.руб.)'!G58/'ЭЭ за 2015г. (в млн.руб.)'!T58</f>
        <v>0.5831615200000001</v>
      </c>
      <c r="H58" s="8">
        <f t="shared" si="0"/>
        <v>120.44681338947932</v>
      </c>
      <c r="Q58" s="4">
        <v>1000</v>
      </c>
      <c r="R58" s="4">
        <v>1000</v>
      </c>
      <c r="S58" s="4">
        <v>1000</v>
      </c>
      <c r="T58" s="4">
        <v>1000</v>
      </c>
    </row>
    <row r="59" spans="1:20" ht="12.75">
      <c r="A59" s="103" t="s">
        <v>23</v>
      </c>
      <c r="B59" s="104"/>
      <c r="C59" s="105"/>
      <c r="D59" s="34">
        <f>'ЭЭ за 2015г. (в тыс.руб.)'!D59/'ЭЭ за 2015г. (в млн.руб.)'!Q59</f>
        <v>9.778210000000001</v>
      </c>
      <c r="E59" s="34">
        <f>'ЭЭ за 2015г. (в тыс.руб.)'!E59/'ЭЭ за 2015г. (в млн.руб.)'!R59</f>
        <v>7.94746133</v>
      </c>
      <c r="F59" s="34">
        <f>'ЭЭ за 2015г. (в тыс.руб.)'!F59/'ЭЭ за 2015г. (в млн.руб.)'!S59</f>
        <v>7.875433050000001</v>
      </c>
      <c r="G59" s="34">
        <f>'ЭЭ за 2015г. (в тыс.руб.)'!G59/'ЭЭ за 2015г. (в млн.руб.)'!T59</f>
        <v>-1.9027769500000002</v>
      </c>
      <c r="H59" s="5">
        <f t="shared" si="0"/>
        <v>80.5406413852842</v>
      </c>
      <c r="Q59" s="4">
        <v>1000</v>
      </c>
      <c r="R59" s="4">
        <v>1000</v>
      </c>
      <c r="S59" s="4">
        <v>1000</v>
      </c>
      <c r="T59" s="4">
        <v>1000</v>
      </c>
    </row>
    <row r="60" spans="1:20" s="6" customFormat="1" ht="12.75">
      <c r="A60" s="101">
        <v>19</v>
      </c>
      <c r="B60" s="102" t="s">
        <v>55</v>
      </c>
      <c r="C60" s="3" t="s">
        <v>0</v>
      </c>
      <c r="D60" s="7">
        <f>'ЭЭ за 2015г. (в тыс.руб.)'!D60/'ЭЭ за 2015г. (в млн.руб.)'!Q60</f>
        <v>0.47004</v>
      </c>
      <c r="E60" s="7">
        <f>'ЭЭ за 2015г. (в тыс.руб.)'!E60/'ЭЭ за 2015г. (в млн.руб.)'!R60</f>
        <v>0.50593133</v>
      </c>
      <c r="F60" s="7">
        <f>'ЭЭ за 2015г. (в тыс.руб.)'!F60/'ЭЭ за 2015г. (в млн.руб.)'!S60</f>
        <v>0.50593133</v>
      </c>
      <c r="G60" s="7">
        <f>'ЭЭ за 2015г. (в тыс.руб.)'!G60/'ЭЭ за 2015г. (в млн.руб.)'!T60</f>
        <v>0.035891329999999985</v>
      </c>
      <c r="H60" s="7">
        <f t="shared" si="0"/>
        <v>107.63580333588631</v>
      </c>
      <c r="Q60" s="4">
        <v>1000</v>
      </c>
      <c r="R60" s="4">
        <v>1000</v>
      </c>
      <c r="S60" s="4">
        <v>1000</v>
      </c>
      <c r="T60" s="4">
        <v>1000</v>
      </c>
    </row>
    <row r="61" spans="1:20" ht="12.75">
      <c r="A61" s="101"/>
      <c r="B61" s="102"/>
      <c r="C61" s="2" t="s">
        <v>4</v>
      </c>
      <c r="D61" s="8">
        <f>'ЭЭ за 2015г. (в тыс.руб.)'!D61/'ЭЭ за 2015г. (в млн.руб.)'!Q61</f>
        <v>0.47004</v>
      </c>
      <c r="E61" s="8">
        <f>'ЭЭ за 2015г. (в тыс.руб.)'!E61/'ЭЭ за 2015г. (в млн.руб.)'!R61</f>
        <v>0.50593133</v>
      </c>
      <c r="F61" s="8">
        <f>'ЭЭ за 2015г. (в тыс.руб.)'!F61/'ЭЭ за 2015г. (в млн.руб.)'!S61</f>
        <v>0.50593133</v>
      </c>
      <c r="G61" s="8">
        <f>'ЭЭ за 2015г. (в тыс.руб.)'!G61/'ЭЭ за 2015г. (в млн.руб.)'!T61</f>
        <v>0.035891329999999985</v>
      </c>
      <c r="H61" s="8">
        <f t="shared" si="0"/>
        <v>107.63580333588631</v>
      </c>
      <c r="Q61" s="4">
        <v>1000</v>
      </c>
      <c r="R61" s="4">
        <v>1000</v>
      </c>
      <c r="S61" s="4">
        <v>1000</v>
      </c>
      <c r="T61" s="4">
        <v>1000</v>
      </c>
    </row>
    <row r="62" spans="1:20" s="6" customFormat="1" ht="12.75">
      <c r="A62" s="101">
        <v>20</v>
      </c>
      <c r="B62" s="102" t="s">
        <v>75</v>
      </c>
      <c r="C62" s="3" t="s">
        <v>0</v>
      </c>
      <c r="D62" s="7">
        <f>'ЭЭ за 2015г. (в тыс.руб.)'!D62/'ЭЭ за 2015г. (в млн.руб.)'!Q62</f>
        <v>0.63399</v>
      </c>
      <c r="E62" s="7">
        <f>'ЭЭ за 2015г. (в тыс.руб.)'!E62/'ЭЭ за 2015г. (в млн.руб.)'!R62</f>
        <v>0</v>
      </c>
      <c r="F62" s="7">
        <f>'ЭЭ за 2015г. (в тыс.руб.)'!F62/'ЭЭ за 2015г. (в млн.руб.)'!S62</f>
        <v>0</v>
      </c>
      <c r="G62" s="7">
        <f>'ЭЭ за 2015г. (в тыс.руб.)'!G62/'ЭЭ за 2015г. (в млн.руб.)'!T62</f>
        <v>-0.63399</v>
      </c>
      <c r="H62" s="7">
        <f t="shared" si="0"/>
        <v>0</v>
      </c>
      <c r="Q62" s="4">
        <v>1000</v>
      </c>
      <c r="R62" s="4">
        <v>1000</v>
      </c>
      <c r="S62" s="4">
        <v>1000</v>
      </c>
      <c r="T62" s="4">
        <v>1000</v>
      </c>
    </row>
    <row r="63" spans="1:20" ht="12.75">
      <c r="A63" s="101"/>
      <c r="B63" s="102"/>
      <c r="C63" s="2" t="s">
        <v>4</v>
      </c>
      <c r="D63" s="8">
        <f>'ЭЭ за 2015г. (в тыс.руб.)'!D63/'ЭЭ за 2015г. (в млн.руб.)'!Q63</f>
        <v>0.63399</v>
      </c>
      <c r="E63" s="8">
        <f>'ЭЭ за 2015г. (в тыс.руб.)'!E63/'ЭЭ за 2015г. (в млн.руб.)'!R63</f>
        <v>0</v>
      </c>
      <c r="F63" s="8">
        <f>'ЭЭ за 2015г. (в тыс.руб.)'!F63/'ЭЭ за 2015г. (в млн.руб.)'!S63</f>
        <v>0</v>
      </c>
      <c r="G63" s="8">
        <f>'ЭЭ за 2015г. (в тыс.руб.)'!G63/'ЭЭ за 2015г. (в млн.руб.)'!T63</f>
        <v>-0.63399</v>
      </c>
      <c r="H63" s="8">
        <f t="shared" si="0"/>
        <v>0</v>
      </c>
      <c r="Q63" s="4">
        <v>1000</v>
      </c>
      <c r="R63" s="4">
        <v>1000</v>
      </c>
      <c r="S63" s="4">
        <v>1000</v>
      </c>
      <c r="T63" s="4">
        <v>1000</v>
      </c>
    </row>
    <row r="64" spans="1:20" ht="12.75">
      <c r="A64" s="101">
        <v>21</v>
      </c>
      <c r="B64" s="113" t="s">
        <v>54</v>
      </c>
      <c r="C64" s="3" t="s">
        <v>0</v>
      </c>
      <c r="D64" s="7">
        <f>'ЭЭ за 2015г. (в тыс.руб.)'!D64/'ЭЭ за 2015г. (в млн.руб.)'!Q64</f>
        <v>8.67418</v>
      </c>
      <c r="E64" s="7">
        <f>'ЭЭ за 2015г. (в тыс.руб.)'!E64/'ЭЭ за 2015г. (в млн.руб.)'!R64</f>
        <v>7.441529999999999</v>
      </c>
      <c r="F64" s="7">
        <f>'ЭЭ за 2015г. (в тыс.руб.)'!F64/'ЭЭ за 2015г. (в млн.руб.)'!S64</f>
        <v>7.369501720000001</v>
      </c>
      <c r="G64" s="7">
        <f>'ЭЭ за 2015г. (в тыс.руб.)'!G64/'ЭЭ за 2015г. (в млн.руб.)'!T64</f>
        <v>-1.30467828</v>
      </c>
      <c r="H64" s="7">
        <f t="shared" si="0"/>
        <v>84.95905918484515</v>
      </c>
      <c r="Q64" s="4">
        <v>1000</v>
      </c>
      <c r="R64" s="4">
        <v>1000</v>
      </c>
      <c r="S64" s="4">
        <v>1000</v>
      </c>
      <c r="T64" s="4">
        <v>1000</v>
      </c>
    </row>
    <row r="65" spans="1:20" ht="12.75">
      <c r="A65" s="101"/>
      <c r="B65" s="114"/>
      <c r="C65" s="2" t="s">
        <v>4</v>
      </c>
      <c r="D65" s="8">
        <f>'ЭЭ за 2015г. (в тыс.руб.)'!D65/'ЭЭ за 2015г. (в млн.руб.)'!Q65</f>
        <v>8.67418</v>
      </c>
      <c r="E65" s="8">
        <f>'ЭЭ за 2015г. (в тыс.руб.)'!E65/'ЭЭ за 2015г. (в млн.руб.)'!R65</f>
        <v>7.441529999999999</v>
      </c>
      <c r="F65" s="8">
        <f>'ЭЭ за 2015г. (в тыс.руб.)'!F65/'ЭЭ за 2015г. (в млн.руб.)'!S65</f>
        <v>7.369501720000001</v>
      </c>
      <c r="G65" s="8">
        <f>'ЭЭ за 2015г. (в тыс.руб.)'!G65/'ЭЭ за 2015г. (в млн.руб.)'!T65</f>
        <v>-1.30467828</v>
      </c>
      <c r="H65" s="8">
        <f t="shared" si="0"/>
        <v>84.95905918484515</v>
      </c>
      <c r="I65" s="108" t="s">
        <v>74</v>
      </c>
      <c r="J65" s="109"/>
      <c r="K65" s="109"/>
      <c r="L65" s="109"/>
      <c r="M65" s="109"/>
      <c r="N65" s="109"/>
      <c r="O65" s="110"/>
      <c r="Q65" s="4">
        <v>1000</v>
      </c>
      <c r="R65" s="4">
        <v>1000</v>
      </c>
      <c r="S65" s="4">
        <v>1000</v>
      </c>
      <c r="T65" s="4">
        <v>1000</v>
      </c>
    </row>
    <row r="66" spans="1:20" ht="12.75">
      <c r="A66" s="103" t="s">
        <v>32</v>
      </c>
      <c r="B66" s="104"/>
      <c r="C66" s="105"/>
      <c r="D66" s="34">
        <f>'ЭЭ за 2015г. (в тыс.руб.)'!D66/'ЭЭ за 2015г. (в млн.руб.)'!Q66</f>
        <v>283.198872</v>
      </c>
      <c r="E66" s="34">
        <f>'ЭЭ за 2015г. (в тыс.руб.)'!E66/'ЭЭ за 2015г. (в млн.руб.)'!R66</f>
        <v>247.36290688999998</v>
      </c>
      <c r="F66" s="34">
        <f>'ЭЭ за 2015г. (в тыс.руб.)'!F66/'ЭЭ за 2015г. (в млн.руб.)'!S66</f>
        <v>247.27771091999995</v>
      </c>
      <c r="G66" s="34">
        <f>'ЭЭ за 2015г. (в тыс.руб.)'!G66/'ЭЭ за 2015г. (в млн.руб.)'!T66</f>
        <v>-35.921161080000005</v>
      </c>
      <c r="H66" s="5">
        <f>F66*100/D66</f>
        <v>87.31592367359428</v>
      </c>
      <c r="I66" s="108" t="s">
        <v>36</v>
      </c>
      <c r="J66" s="109"/>
      <c r="K66" s="109"/>
      <c r="L66" s="109"/>
      <c r="M66" s="109"/>
      <c r="N66" s="109"/>
      <c r="O66" s="110"/>
      <c r="Q66" s="4">
        <v>1000</v>
      </c>
      <c r="R66" s="4">
        <v>1000</v>
      </c>
      <c r="S66" s="4">
        <v>1000</v>
      </c>
      <c r="T66" s="4">
        <v>1000</v>
      </c>
    </row>
    <row r="67" spans="1:20" s="6" customFormat="1" ht="12.75">
      <c r="A67" s="101">
        <v>22</v>
      </c>
      <c r="B67" s="102" t="s">
        <v>53</v>
      </c>
      <c r="C67" s="3" t="s">
        <v>0</v>
      </c>
      <c r="D67" s="7">
        <f>'ЭЭ за 2015г. (в тыс.руб.)'!D67/'ЭЭ за 2015г. (в млн.руб.)'!Q67</f>
        <v>224.53235999999998</v>
      </c>
      <c r="E67" s="7">
        <f>'ЭЭ за 2015г. (в тыс.руб.)'!E67/'ЭЭ за 2015г. (в млн.руб.)'!R67</f>
        <v>202.931</v>
      </c>
      <c r="F67" s="7">
        <f>'ЭЭ за 2015г. (в тыс.руб.)'!F67/'ЭЭ за 2015г. (в млн.руб.)'!S67</f>
        <v>202.86839812999997</v>
      </c>
      <c r="G67" s="7">
        <f>'ЭЭ за 2015г. (в тыс.руб.)'!G67/'ЭЭ за 2015г. (в млн.руб.)'!T67</f>
        <v>-21.663961869999998</v>
      </c>
      <c r="H67" s="7">
        <f t="shared" si="0"/>
        <v>90.35151909951867</v>
      </c>
      <c r="Q67" s="4">
        <v>1000</v>
      </c>
      <c r="R67" s="4">
        <v>1000</v>
      </c>
      <c r="S67" s="4">
        <v>1000</v>
      </c>
      <c r="T67" s="4">
        <v>1000</v>
      </c>
    </row>
    <row r="68" spans="1:20" ht="12.75">
      <c r="A68" s="101"/>
      <c r="B68" s="102"/>
      <c r="C68" s="2" t="s">
        <v>4</v>
      </c>
      <c r="D68" s="8">
        <f>'ЭЭ за 2015г. (в тыс.руб.)'!D68/'ЭЭ за 2015г. (в млн.руб.)'!Q68</f>
        <v>224.53235999999998</v>
      </c>
      <c r="E68" s="8">
        <f>'ЭЭ за 2015г. (в тыс.руб.)'!E68/'ЭЭ за 2015г. (в млн.руб.)'!R68</f>
        <v>202.931</v>
      </c>
      <c r="F68" s="8">
        <f>'ЭЭ за 2015г. (в тыс.руб.)'!F68/'ЭЭ за 2015г. (в млн.руб.)'!S68</f>
        <v>202.86839812999997</v>
      </c>
      <c r="G68" s="8">
        <f>'ЭЭ за 2015г. (в тыс.руб.)'!G68/'ЭЭ за 2015г. (в млн.руб.)'!T68</f>
        <v>-21.663961869999998</v>
      </c>
      <c r="H68" s="8">
        <f t="shared" si="0"/>
        <v>90.35151909951867</v>
      </c>
      <c r="Q68" s="4">
        <v>1000</v>
      </c>
      <c r="R68" s="4">
        <v>1000</v>
      </c>
      <c r="S68" s="4">
        <v>1000</v>
      </c>
      <c r="T68" s="4">
        <v>1000</v>
      </c>
    </row>
    <row r="69" spans="1:20" s="6" customFormat="1" ht="12.75">
      <c r="A69" s="101">
        <v>23</v>
      </c>
      <c r="B69" s="102" t="s">
        <v>52</v>
      </c>
      <c r="C69" s="3" t="s">
        <v>0</v>
      </c>
      <c r="D69" s="7">
        <f>'ЭЭ за 2015г. (в тыс.руб.)'!D69/'ЭЭ за 2015г. (в млн.руб.)'!Q69</f>
        <v>45.60054</v>
      </c>
      <c r="E69" s="7">
        <f>'ЭЭ за 2015г. (в тыс.руб.)'!E69/'ЭЭ за 2015г. (в млн.руб.)'!R69</f>
        <v>29.920090000000002</v>
      </c>
      <c r="F69" s="7">
        <f>'ЭЭ за 2015г. (в тыс.руб.)'!F69/'ЭЭ за 2015г. (в млн.руб.)'!S69</f>
        <v>29.92008829</v>
      </c>
      <c r="G69" s="7">
        <f>'ЭЭ за 2015г. (в тыс.руб.)'!G69/'ЭЭ за 2015г. (в млн.руб.)'!T69</f>
        <v>-15.680451710000002</v>
      </c>
      <c r="H69" s="7">
        <f t="shared" si="0"/>
        <v>65.61345170473858</v>
      </c>
      <c r="Q69" s="4">
        <v>1000</v>
      </c>
      <c r="R69" s="4">
        <v>1000</v>
      </c>
      <c r="S69" s="4">
        <v>1000</v>
      </c>
      <c r="T69" s="4">
        <v>1000</v>
      </c>
    </row>
    <row r="70" spans="1:20" ht="12.75">
      <c r="A70" s="101"/>
      <c r="B70" s="102"/>
      <c r="C70" s="2" t="s">
        <v>4</v>
      </c>
      <c r="D70" s="8">
        <f>'ЭЭ за 2015г. (в тыс.руб.)'!D70/'ЭЭ за 2015г. (в млн.руб.)'!Q70</f>
        <v>45.60054</v>
      </c>
      <c r="E70" s="8">
        <f>'ЭЭ за 2015г. (в тыс.руб.)'!E70/'ЭЭ за 2015г. (в млн.руб.)'!R70</f>
        <v>29.920090000000002</v>
      </c>
      <c r="F70" s="8">
        <f>'ЭЭ за 2015г. (в тыс.руб.)'!F70/'ЭЭ за 2015г. (в млн.руб.)'!S70</f>
        <v>29.92008829</v>
      </c>
      <c r="G70" s="8">
        <f>'ЭЭ за 2015г. (в тыс.руб.)'!G70/'ЭЭ за 2015г. (в млн.руб.)'!T70</f>
        <v>-15.680451710000002</v>
      </c>
      <c r="H70" s="8">
        <f aca="true" t="shared" si="1" ref="H70:H103">F70*100/D70</f>
        <v>65.61345170473858</v>
      </c>
      <c r="Q70" s="4">
        <v>1000</v>
      </c>
      <c r="R70" s="4">
        <v>1000</v>
      </c>
      <c r="S70" s="4">
        <v>1000</v>
      </c>
      <c r="T70" s="4">
        <v>1000</v>
      </c>
    </row>
    <row r="71" spans="1:20" s="6" customFormat="1" ht="12.75" customHeight="1">
      <c r="A71" s="101">
        <v>24</v>
      </c>
      <c r="B71" s="111" t="s">
        <v>67</v>
      </c>
      <c r="C71" s="3" t="s">
        <v>0</v>
      </c>
      <c r="D71" s="7">
        <f>'ЭЭ за 2015г. (в тыс.руб.)'!D71/'ЭЭ за 2015г. (в млн.руб.)'!Q71</f>
        <v>0.54159</v>
      </c>
      <c r="E71" s="7">
        <f>'ЭЭ за 2015г. (в тыс.руб.)'!E71/'ЭЭ за 2015г. (в млн.руб.)'!R71</f>
        <v>0.5670320000000001</v>
      </c>
      <c r="F71" s="7">
        <f>'ЭЭ за 2015г. (в тыс.руб.)'!F71/'ЭЭ за 2015г. (в млн.руб.)'!S71</f>
        <v>0.5670322</v>
      </c>
      <c r="G71" s="7">
        <f>'ЭЭ за 2015г. (в тыс.руб.)'!G71/'ЭЭ за 2015г. (в млн.руб.)'!T71</f>
        <v>0.025442199999999957</v>
      </c>
      <c r="H71" s="7">
        <f t="shared" si="1"/>
        <v>104.6976864417733</v>
      </c>
      <c r="Q71" s="4">
        <v>1000</v>
      </c>
      <c r="R71" s="4">
        <v>1000</v>
      </c>
      <c r="S71" s="4">
        <v>1000</v>
      </c>
      <c r="T71" s="4">
        <v>1000</v>
      </c>
    </row>
    <row r="72" spans="1:20" ht="12.75">
      <c r="A72" s="101"/>
      <c r="B72" s="112"/>
      <c r="C72" s="2" t="s">
        <v>4</v>
      </c>
      <c r="D72" s="8">
        <f>'ЭЭ за 2015г. (в тыс.руб.)'!D72/'ЭЭ за 2015г. (в млн.руб.)'!Q72</f>
        <v>0.54159</v>
      </c>
      <c r="E72" s="8">
        <f>'ЭЭ за 2015г. (в тыс.руб.)'!E72/'ЭЭ за 2015г. (в млн.руб.)'!R72</f>
        <v>0.5670320000000001</v>
      </c>
      <c r="F72" s="8">
        <f>'ЭЭ за 2015г. (в тыс.руб.)'!F72/'ЭЭ за 2015г. (в млн.руб.)'!S72</f>
        <v>0.5670322</v>
      </c>
      <c r="G72" s="8">
        <f>'ЭЭ за 2015г. (в тыс.руб.)'!G72/'ЭЭ за 2015г. (в млн.руб.)'!T72</f>
        <v>0.025442199999999957</v>
      </c>
      <c r="H72" s="8">
        <f t="shared" si="1"/>
        <v>104.6976864417733</v>
      </c>
      <c r="Q72" s="4">
        <v>1000</v>
      </c>
      <c r="R72" s="4">
        <v>1000</v>
      </c>
      <c r="S72" s="4">
        <v>1000</v>
      </c>
      <c r="T72" s="4">
        <v>1000</v>
      </c>
    </row>
    <row r="73" spans="1:20" s="6" customFormat="1" ht="12.75">
      <c r="A73" s="107">
        <v>25</v>
      </c>
      <c r="B73" s="102" t="s">
        <v>51</v>
      </c>
      <c r="C73" s="3" t="s">
        <v>0</v>
      </c>
      <c r="D73" s="7">
        <f>'ЭЭ за 2015г. (в тыс.руб.)'!D73/'ЭЭ за 2015г. (в млн.руб.)'!Q73</f>
        <v>0.263</v>
      </c>
      <c r="E73" s="7">
        <f>'ЭЭ за 2015г. (в тыс.руб.)'!E73/'ЭЭ за 2015г. (в млн.руб.)'!R73</f>
        <v>0</v>
      </c>
      <c r="F73" s="7">
        <f>'ЭЭ за 2015г. (в тыс.руб.)'!F73/'ЭЭ за 2015г. (в млн.руб.)'!S73</f>
        <v>0</v>
      </c>
      <c r="G73" s="7">
        <f>'ЭЭ за 2015г. (в тыс.руб.)'!G73/'ЭЭ за 2015г. (в млн.руб.)'!T73</f>
        <v>-0.263</v>
      </c>
      <c r="H73" s="7">
        <f t="shared" si="1"/>
        <v>0</v>
      </c>
      <c r="Q73" s="4">
        <v>1000</v>
      </c>
      <c r="R73" s="4">
        <v>1000</v>
      </c>
      <c r="S73" s="4">
        <v>1000</v>
      </c>
      <c r="T73" s="4">
        <v>1000</v>
      </c>
    </row>
    <row r="74" spans="1:20" ht="12.75">
      <c r="A74" s="107"/>
      <c r="B74" s="102"/>
      <c r="C74" s="2" t="s">
        <v>4</v>
      </c>
      <c r="D74" s="8">
        <f>'ЭЭ за 2015г. (в тыс.руб.)'!D74/'ЭЭ за 2015г. (в млн.руб.)'!Q74</f>
        <v>0.263</v>
      </c>
      <c r="E74" s="8">
        <f>'ЭЭ за 2015г. (в тыс.руб.)'!E74/'ЭЭ за 2015г. (в млн.руб.)'!R74</f>
        <v>0</v>
      </c>
      <c r="F74" s="8">
        <f>'ЭЭ за 2015г. (в тыс.руб.)'!F74/'ЭЭ за 2015г. (в млн.руб.)'!S74</f>
        <v>0</v>
      </c>
      <c r="G74" s="8">
        <f>'ЭЭ за 2015г. (в тыс.руб.)'!G74/'ЭЭ за 2015г. (в млн.руб.)'!T74</f>
        <v>-0.263</v>
      </c>
      <c r="H74" s="8">
        <f t="shared" si="1"/>
        <v>0</v>
      </c>
      <c r="Q74" s="4">
        <v>1000</v>
      </c>
      <c r="R74" s="4">
        <v>1000</v>
      </c>
      <c r="S74" s="4">
        <v>1000</v>
      </c>
      <c r="T74" s="4">
        <v>1000</v>
      </c>
    </row>
    <row r="75" spans="1:20" s="6" customFormat="1" ht="12.75">
      <c r="A75" s="101">
        <v>26</v>
      </c>
      <c r="B75" s="102" t="s">
        <v>50</v>
      </c>
      <c r="C75" s="3" t="s">
        <v>0</v>
      </c>
      <c r="D75" s="7">
        <f>'ЭЭ за 2015г. (в тыс.руб.)'!D75/'ЭЭ за 2015г. (в млн.руб.)'!Q75</f>
        <v>1.18309</v>
      </c>
      <c r="E75" s="7">
        <f>'ЭЭ за 2015г. (в тыс.руб.)'!E75/'ЭЭ за 2015г. (в млн.руб.)'!R75</f>
        <v>0.30751</v>
      </c>
      <c r="F75" s="7">
        <f>'ЭЭ за 2015г. (в тыс.руб.)'!F75/'ЭЭ за 2015г. (в млн.руб.)'!S75</f>
        <v>0.30329715</v>
      </c>
      <c r="G75" s="7">
        <f>'ЭЭ за 2015г. (в тыс.руб.)'!G75/'ЭЭ за 2015г. (в млн.руб.)'!T75</f>
        <v>-0.87979285</v>
      </c>
      <c r="H75" s="7">
        <f t="shared" si="1"/>
        <v>25.63601670202605</v>
      </c>
      <c r="Q75" s="4">
        <v>1000</v>
      </c>
      <c r="R75" s="4">
        <v>1000</v>
      </c>
      <c r="S75" s="4">
        <v>1000</v>
      </c>
      <c r="T75" s="4">
        <v>1000</v>
      </c>
    </row>
    <row r="76" spans="1:20" ht="12.75">
      <c r="A76" s="101"/>
      <c r="B76" s="102"/>
      <c r="C76" s="2" t="s">
        <v>4</v>
      </c>
      <c r="D76" s="8">
        <f>'ЭЭ за 2015г. (в тыс.руб.)'!D76/'ЭЭ за 2015г. (в млн.руб.)'!Q76</f>
        <v>1.18309</v>
      </c>
      <c r="E76" s="8">
        <f>'ЭЭ за 2015г. (в тыс.руб.)'!E76/'ЭЭ за 2015г. (в млн.руб.)'!R76</f>
        <v>0.30751</v>
      </c>
      <c r="F76" s="8">
        <f>'ЭЭ за 2015г. (в тыс.руб.)'!F76/'ЭЭ за 2015г. (в млн.руб.)'!S76</f>
        <v>0.30329715</v>
      </c>
      <c r="G76" s="8">
        <f>'ЭЭ за 2015г. (в тыс.руб.)'!G76/'ЭЭ за 2015г. (в млн.руб.)'!T76</f>
        <v>-0.87979285</v>
      </c>
      <c r="H76" s="8">
        <f t="shared" si="1"/>
        <v>25.63601670202605</v>
      </c>
      <c r="Q76" s="4">
        <v>1000</v>
      </c>
      <c r="R76" s="4">
        <v>1000</v>
      </c>
      <c r="S76" s="4">
        <v>1000</v>
      </c>
      <c r="T76" s="4">
        <v>1000</v>
      </c>
    </row>
    <row r="77" spans="1:20" s="6" customFormat="1" ht="12.75">
      <c r="A77" s="101">
        <v>27</v>
      </c>
      <c r="B77" s="102" t="s">
        <v>49</v>
      </c>
      <c r="C77" s="3" t="s">
        <v>0</v>
      </c>
      <c r="D77" s="7">
        <f>'ЭЭ за 2015г. (в тыс.руб.)'!D77/'ЭЭ за 2015г. (в млн.руб.)'!Q77</f>
        <v>0.34724</v>
      </c>
      <c r="E77" s="7">
        <f>'ЭЭ за 2015г. (в тыс.руб.)'!E77/'ЭЭ за 2015г. (в млн.руб.)'!R77</f>
        <v>0.431311</v>
      </c>
      <c r="F77" s="7">
        <f>'ЭЭ за 2015г. (в тыс.руб.)'!F77/'ЭЭ за 2015г. (в млн.руб.)'!S77</f>
        <v>0.43131187</v>
      </c>
      <c r="G77" s="7">
        <f>'ЭЭ за 2015г. (в тыс.руб.)'!G77/'ЭЭ за 2015г. (в млн.руб.)'!T77</f>
        <v>0.08407186999999999</v>
      </c>
      <c r="H77" s="7">
        <f t="shared" si="1"/>
        <v>124.21145893330261</v>
      </c>
      <c r="Q77" s="4">
        <v>1000</v>
      </c>
      <c r="R77" s="4">
        <v>1000</v>
      </c>
      <c r="S77" s="4">
        <v>1000</v>
      </c>
      <c r="T77" s="4">
        <v>1000</v>
      </c>
    </row>
    <row r="78" spans="1:20" ht="12.75">
      <c r="A78" s="101"/>
      <c r="B78" s="102"/>
      <c r="C78" s="2" t="s">
        <v>4</v>
      </c>
      <c r="D78" s="8">
        <f>'ЭЭ за 2015г. (в тыс.руб.)'!D78/'ЭЭ за 2015г. (в млн.руб.)'!Q78</f>
        <v>0.34724</v>
      </c>
      <c r="E78" s="8">
        <f>'ЭЭ за 2015г. (в тыс.руб.)'!E78/'ЭЭ за 2015г. (в млн.руб.)'!R78</f>
        <v>0.431311</v>
      </c>
      <c r="F78" s="8">
        <f>'ЭЭ за 2015г. (в тыс.руб.)'!F78/'ЭЭ за 2015г. (в млн.руб.)'!S78</f>
        <v>0.43131187</v>
      </c>
      <c r="G78" s="8">
        <f>'ЭЭ за 2015г. (в тыс.руб.)'!G78/'ЭЭ за 2015г. (в млн.руб.)'!T78</f>
        <v>0.08407186999999999</v>
      </c>
      <c r="H78" s="8">
        <f t="shared" si="1"/>
        <v>124.21145893330261</v>
      </c>
      <c r="Q78" s="4">
        <v>1000</v>
      </c>
      <c r="R78" s="4">
        <v>1000</v>
      </c>
      <c r="S78" s="4">
        <v>1000</v>
      </c>
      <c r="T78" s="4">
        <v>1000</v>
      </c>
    </row>
    <row r="79" spans="1:20" s="6" customFormat="1" ht="12.75">
      <c r="A79" s="107">
        <v>28</v>
      </c>
      <c r="B79" s="102" t="s">
        <v>66</v>
      </c>
      <c r="C79" s="3" t="s">
        <v>0</v>
      </c>
      <c r="D79" s="7">
        <f>'ЭЭ за 2015г. (в тыс.руб.)'!D79/'ЭЭ за 2015г. (в млн.руб.)'!Q79</f>
        <v>0.04693</v>
      </c>
      <c r="E79" s="7">
        <f>'ЭЭ за 2015г. (в тыс.руб.)'!E79/'ЭЭ за 2015г. (в млн.руб.)'!R79</f>
        <v>0.0048</v>
      </c>
      <c r="F79" s="7">
        <f>'ЭЭ за 2015г. (в тыс.руб.)'!F79/'ЭЭ за 2015г. (в млн.руб.)'!S79</f>
        <v>0.0048</v>
      </c>
      <c r="G79" s="7">
        <f>'ЭЭ за 2015г. (в тыс.руб.)'!G79/'ЭЭ за 2015г. (в млн.руб.)'!T79</f>
        <v>-0.04213</v>
      </c>
      <c r="H79" s="7">
        <f t="shared" si="1"/>
        <v>10.227999147666738</v>
      </c>
      <c r="Q79" s="4">
        <v>1000</v>
      </c>
      <c r="R79" s="4">
        <v>1000</v>
      </c>
      <c r="S79" s="4">
        <v>1000</v>
      </c>
      <c r="T79" s="4">
        <v>1000</v>
      </c>
    </row>
    <row r="80" spans="1:20" ht="12.75">
      <c r="A80" s="107"/>
      <c r="B80" s="102"/>
      <c r="C80" s="2" t="s">
        <v>4</v>
      </c>
      <c r="D80" s="8">
        <f>'ЭЭ за 2015г. (в тыс.руб.)'!D80/'ЭЭ за 2015г. (в млн.руб.)'!Q80</f>
        <v>0.04693</v>
      </c>
      <c r="E80" s="8">
        <f>'ЭЭ за 2015г. (в тыс.руб.)'!E80/'ЭЭ за 2015г. (в млн.руб.)'!R80</f>
        <v>0.0048</v>
      </c>
      <c r="F80" s="8">
        <f>'ЭЭ за 2015г. (в тыс.руб.)'!F80/'ЭЭ за 2015г. (в млн.руб.)'!S80</f>
        <v>0.0048</v>
      </c>
      <c r="G80" s="8">
        <f>'ЭЭ за 2015г. (в тыс.руб.)'!G80/'ЭЭ за 2015г. (в млн.руб.)'!T80</f>
        <v>-0.04213</v>
      </c>
      <c r="H80" s="8">
        <f t="shared" si="1"/>
        <v>10.227999147666738</v>
      </c>
      <c r="Q80" s="4">
        <v>1000</v>
      </c>
      <c r="R80" s="4">
        <v>1000</v>
      </c>
      <c r="S80" s="4">
        <v>1000</v>
      </c>
      <c r="T80" s="4">
        <v>1000</v>
      </c>
    </row>
    <row r="81" spans="1:20" s="6" customFormat="1" ht="12.75">
      <c r="A81" s="107">
        <v>29</v>
      </c>
      <c r="B81" s="102" t="s">
        <v>48</v>
      </c>
      <c r="C81" s="3" t="s">
        <v>0</v>
      </c>
      <c r="D81" s="7">
        <f>'ЭЭ за 2015г. (в тыс.руб.)'!D81/'ЭЭ за 2015г. (в млн.руб.)'!Q81</f>
        <v>0.24811000000000002</v>
      </c>
      <c r="E81" s="7">
        <f>'ЭЭ за 2015г. (в тыс.руб.)'!E81/'ЭЭ за 2015г. (в млн.руб.)'!R81</f>
        <v>0.21611989</v>
      </c>
      <c r="F81" s="7">
        <f>'ЭЭ за 2015г. (в тыс.руб.)'!F81/'ЭЭ за 2015г. (в млн.руб.)'!S81</f>
        <v>0.21611989</v>
      </c>
      <c r="G81" s="7">
        <f>'ЭЭ за 2015г. (в тыс.руб.)'!G81/'ЭЭ за 2015г. (в млн.руб.)'!T81</f>
        <v>-0.031990110000000016</v>
      </c>
      <c r="H81" s="7">
        <f t="shared" si="1"/>
        <v>87.10648099633227</v>
      </c>
      <c r="Q81" s="4">
        <v>1000</v>
      </c>
      <c r="R81" s="4">
        <v>1000</v>
      </c>
      <c r="S81" s="4">
        <v>1000</v>
      </c>
      <c r="T81" s="4">
        <v>1000</v>
      </c>
    </row>
    <row r="82" spans="1:20" ht="12.75">
      <c r="A82" s="107"/>
      <c r="B82" s="102"/>
      <c r="C82" s="2" t="s">
        <v>4</v>
      </c>
      <c r="D82" s="8">
        <f>'ЭЭ за 2015г. (в тыс.руб.)'!D82/'ЭЭ за 2015г. (в млн.руб.)'!Q82</f>
        <v>0.24811000000000002</v>
      </c>
      <c r="E82" s="8">
        <f>'ЭЭ за 2015г. (в тыс.руб.)'!E82/'ЭЭ за 2015г. (в млн.руб.)'!R82</f>
        <v>0.21611989</v>
      </c>
      <c r="F82" s="8">
        <f>'ЭЭ за 2015г. (в тыс.руб.)'!F82/'ЭЭ за 2015г. (в млн.руб.)'!S82</f>
        <v>0.21611989</v>
      </c>
      <c r="G82" s="8">
        <f>'ЭЭ за 2015г. (в тыс.руб.)'!G82/'ЭЭ за 2015г. (в млн.руб.)'!T82</f>
        <v>-0.031990110000000016</v>
      </c>
      <c r="H82" s="8">
        <f t="shared" si="1"/>
        <v>87.10648099633227</v>
      </c>
      <c r="Q82" s="4">
        <v>1000</v>
      </c>
      <c r="R82" s="4">
        <v>1000</v>
      </c>
      <c r="S82" s="4">
        <v>1000</v>
      </c>
      <c r="T82" s="4">
        <v>1000</v>
      </c>
    </row>
    <row r="83" spans="1:20" s="6" customFormat="1" ht="12.75">
      <c r="A83" s="101">
        <v>30</v>
      </c>
      <c r="B83" s="102" t="s">
        <v>47</v>
      </c>
      <c r="C83" s="3" t="s">
        <v>0</v>
      </c>
      <c r="D83" s="7">
        <f>'ЭЭ за 2015г. (в тыс.руб.)'!D83/'ЭЭ за 2015г. (в млн.руб.)'!Q83</f>
        <v>2.595112</v>
      </c>
      <c r="E83" s="7">
        <f>'ЭЭ за 2015г. (в тыс.руб.)'!E83/'ЭЭ за 2015г. (в млн.руб.)'!R83</f>
        <v>3.2071</v>
      </c>
      <c r="F83" s="7">
        <f>'ЭЭ за 2015г. (в тыс.руб.)'!F83/'ЭЭ за 2015г. (в млн.руб.)'!S83</f>
        <v>3.2071</v>
      </c>
      <c r="G83" s="7">
        <f>'ЭЭ за 2015г. (в тыс.руб.)'!G83/'ЭЭ за 2015г. (в млн.руб.)'!T83</f>
        <v>0.6119879999999999</v>
      </c>
      <c r="H83" s="7">
        <f t="shared" si="1"/>
        <v>123.58233478940407</v>
      </c>
      <c r="Q83" s="4">
        <v>1000</v>
      </c>
      <c r="R83" s="4">
        <v>1000</v>
      </c>
      <c r="S83" s="4">
        <v>1000</v>
      </c>
      <c r="T83" s="4">
        <v>1000</v>
      </c>
    </row>
    <row r="84" spans="1:20" ht="12.75">
      <c r="A84" s="101"/>
      <c r="B84" s="102"/>
      <c r="C84" s="2" t="s">
        <v>4</v>
      </c>
      <c r="D84" s="8">
        <f>'ЭЭ за 2015г. (в тыс.руб.)'!D84/'ЭЭ за 2015г. (в млн.руб.)'!Q84</f>
        <v>2.595112</v>
      </c>
      <c r="E84" s="8">
        <f>'ЭЭ за 2015г. (в тыс.руб.)'!E84/'ЭЭ за 2015г. (в млн.руб.)'!R84</f>
        <v>3.2071</v>
      </c>
      <c r="F84" s="8">
        <f>'ЭЭ за 2015г. (в тыс.руб.)'!F84/'ЭЭ за 2015г. (в млн.руб.)'!S84</f>
        <v>3.2071</v>
      </c>
      <c r="G84" s="8">
        <f>'ЭЭ за 2015г. (в тыс.руб.)'!G84/'ЭЭ за 2015г. (в млн.руб.)'!T84</f>
        <v>0.6119879999999999</v>
      </c>
      <c r="H84" s="8">
        <f t="shared" si="1"/>
        <v>123.58233478940407</v>
      </c>
      <c r="Q84" s="4">
        <v>1000</v>
      </c>
      <c r="R84" s="4">
        <v>1000</v>
      </c>
      <c r="S84" s="4">
        <v>1000</v>
      </c>
      <c r="T84" s="4">
        <v>1000</v>
      </c>
    </row>
    <row r="85" spans="1:20" ht="12.75">
      <c r="A85" s="107">
        <v>31</v>
      </c>
      <c r="B85" s="102" t="s">
        <v>46</v>
      </c>
      <c r="C85" s="3" t="s">
        <v>0</v>
      </c>
      <c r="D85" s="7">
        <f>'ЭЭ за 2015г. (в тыс.руб.)'!D85/'ЭЭ за 2015г. (в млн.руб.)'!Q85</f>
        <v>0.16762</v>
      </c>
      <c r="E85" s="7">
        <f>'ЭЭ за 2015г. (в тыс.руб.)'!E85/'ЭЭ за 2015г. (в млн.руб.)'!R85</f>
        <v>0.255261</v>
      </c>
      <c r="F85" s="7">
        <f>'ЭЭ за 2015г. (в тыс.руб.)'!F85/'ЭЭ за 2015г. (в млн.руб.)'!S85</f>
        <v>0.25526129000000003</v>
      </c>
      <c r="G85" s="7">
        <f>'ЭЭ за 2015г. (в тыс.руб.)'!G85/'ЭЭ за 2015г. (в млн.руб.)'!T85</f>
        <v>0.08764129</v>
      </c>
      <c r="H85" s="7">
        <f t="shared" si="1"/>
        <v>152.28569979716028</v>
      </c>
      <c r="Q85" s="4">
        <v>1000</v>
      </c>
      <c r="R85" s="4">
        <v>1000</v>
      </c>
      <c r="S85" s="4">
        <v>1000</v>
      </c>
      <c r="T85" s="4">
        <v>1000</v>
      </c>
    </row>
    <row r="86" spans="1:20" ht="12.75">
      <c r="A86" s="107"/>
      <c r="B86" s="102"/>
      <c r="C86" s="2" t="s">
        <v>4</v>
      </c>
      <c r="D86" s="8">
        <f>'ЭЭ за 2015г. (в тыс.руб.)'!D86/'ЭЭ за 2015г. (в млн.руб.)'!Q86</f>
        <v>0.16762</v>
      </c>
      <c r="E86" s="8">
        <f>'ЭЭ за 2015г. (в тыс.руб.)'!E86/'ЭЭ за 2015г. (в млн.руб.)'!R86</f>
        <v>0.255261</v>
      </c>
      <c r="F86" s="8">
        <f>'ЭЭ за 2015г. (в тыс.руб.)'!F86/'ЭЭ за 2015г. (в млн.руб.)'!S86</f>
        <v>0.25526129000000003</v>
      </c>
      <c r="G86" s="8">
        <f>'ЭЭ за 2015г. (в тыс.руб.)'!G86/'ЭЭ за 2015г. (в млн.руб.)'!T86</f>
        <v>0.08764129</v>
      </c>
      <c r="H86" s="8">
        <f t="shared" si="1"/>
        <v>152.28569979716028</v>
      </c>
      <c r="I86" s="108" t="s">
        <v>68</v>
      </c>
      <c r="J86" s="109"/>
      <c r="K86" s="109"/>
      <c r="L86" s="109"/>
      <c r="M86" s="109"/>
      <c r="N86" s="109"/>
      <c r="O86" s="110"/>
      <c r="Q86" s="4">
        <v>1000</v>
      </c>
      <c r="R86" s="4">
        <v>1000</v>
      </c>
      <c r="S86" s="4">
        <v>1000</v>
      </c>
      <c r="T86" s="4">
        <v>1000</v>
      </c>
    </row>
    <row r="87" spans="1:20" ht="12.75">
      <c r="A87" s="101">
        <v>32</v>
      </c>
      <c r="B87" s="102" t="s">
        <v>45</v>
      </c>
      <c r="C87" s="3" t="s">
        <v>0</v>
      </c>
      <c r="D87" s="7">
        <f>'ЭЭ за 2015г. (в тыс.руб.)'!D87/'ЭЭ за 2015г. (в млн.руб.)'!Q87</f>
        <v>0.83523</v>
      </c>
      <c r="E87" s="7">
        <f>'ЭЭ за 2015г. (в тыс.руб.)'!E87/'ЭЭ за 2015г. (в млн.руб.)'!R87</f>
        <v>0.835369</v>
      </c>
      <c r="F87" s="7">
        <f>'ЭЭ за 2015г. (в тыс.руб.)'!F87/'ЭЭ за 2015г. (в млн.руб.)'!S87</f>
        <v>0.8342139399999999</v>
      </c>
      <c r="G87" s="7">
        <f>'ЭЭ за 2015г. (в тыс.руб.)'!G87/'ЭЭ за 2015г. (в млн.руб.)'!T87</f>
        <v>-0.0010160600000000387</v>
      </c>
      <c r="H87" s="7">
        <f t="shared" si="1"/>
        <v>99.8783496761371</v>
      </c>
      <c r="Q87" s="4">
        <v>1000</v>
      </c>
      <c r="R87" s="4">
        <v>1000</v>
      </c>
      <c r="S87" s="4">
        <v>1000</v>
      </c>
      <c r="T87" s="4">
        <v>1000</v>
      </c>
    </row>
    <row r="88" spans="1:20" ht="12.75">
      <c r="A88" s="101"/>
      <c r="B88" s="102"/>
      <c r="C88" s="2" t="s">
        <v>4</v>
      </c>
      <c r="D88" s="8">
        <f>'ЭЭ за 2015г. (в тыс.руб.)'!D88/'ЭЭ за 2015г. (в млн.руб.)'!Q88</f>
        <v>0.83523</v>
      </c>
      <c r="E88" s="8">
        <f>'ЭЭ за 2015г. (в тыс.руб.)'!E88/'ЭЭ за 2015г. (в млн.руб.)'!R88</f>
        <v>0.835369</v>
      </c>
      <c r="F88" s="8">
        <f>'ЭЭ за 2015г. (в тыс.руб.)'!F88/'ЭЭ за 2015г. (в млн.руб.)'!S88</f>
        <v>0.8342139399999999</v>
      </c>
      <c r="G88" s="8">
        <f>'ЭЭ за 2015г. (в тыс.руб.)'!G88/'ЭЭ за 2015г. (в млн.руб.)'!T88</f>
        <v>-0.0010160600000000387</v>
      </c>
      <c r="H88" s="8">
        <f t="shared" si="1"/>
        <v>99.8783496761371</v>
      </c>
      <c r="Q88" s="4">
        <v>1000</v>
      </c>
      <c r="R88" s="4">
        <v>1000</v>
      </c>
      <c r="S88" s="4">
        <v>1000</v>
      </c>
      <c r="T88" s="4">
        <v>1000</v>
      </c>
    </row>
    <row r="89" spans="1:20" ht="12.75">
      <c r="A89" s="101">
        <v>33</v>
      </c>
      <c r="B89" s="102" t="s">
        <v>44</v>
      </c>
      <c r="C89" s="3" t="s">
        <v>0</v>
      </c>
      <c r="D89" s="7">
        <f>'ЭЭ за 2015г. (в тыс.руб.)'!D89/'ЭЭ за 2015г. (в млн.руб.)'!Q89</f>
        <v>0.44925</v>
      </c>
      <c r="E89" s="7">
        <f>'ЭЭ за 2015г. (в тыс.руб.)'!E89/'ЭЭ за 2015г. (в млн.руб.)'!R89</f>
        <v>2.24212</v>
      </c>
      <c r="F89" s="7">
        <f>'ЭЭ за 2015г. (в тыс.руб.)'!F89/'ЭЭ за 2015г. (в млн.руб.)'!S89</f>
        <v>2.24212</v>
      </c>
      <c r="G89" s="7">
        <f>'ЭЭ за 2015г. (в тыс.руб.)'!G89/'ЭЭ за 2015г. (в млн.руб.)'!T89</f>
        <v>1.79287</v>
      </c>
      <c r="H89" s="7">
        <f t="shared" si="1"/>
        <v>499.08069003895383</v>
      </c>
      <c r="Q89" s="4">
        <v>1000</v>
      </c>
      <c r="R89" s="4">
        <v>1000</v>
      </c>
      <c r="S89" s="4">
        <v>1000</v>
      </c>
      <c r="T89" s="4">
        <v>1000</v>
      </c>
    </row>
    <row r="90" spans="1:20" ht="12.75">
      <c r="A90" s="101"/>
      <c r="B90" s="102"/>
      <c r="C90" s="2" t="s">
        <v>4</v>
      </c>
      <c r="D90" s="8">
        <f>'ЭЭ за 2015г. (в тыс.руб.)'!D90/'ЭЭ за 2015г. (в млн.руб.)'!Q90</f>
        <v>0.44925</v>
      </c>
      <c r="E90" s="8">
        <f>'ЭЭ за 2015г. (в тыс.руб.)'!E90/'ЭЭ за 2015г. (в млн.руб.)'!R90</f>
        <v>2.24212</v>
      </c>
      <c r="F90" s="8">
        <f>'ЭЭ за 2015г. (в тыс.руб.)'!F90/'ЭЭ за 2015г. (в млн.руб.)'!S90</f>
        <v>2.24212</v>
      </c>
      <c r="G90" s="8">
        <f>'ЭЭ за 2015г. (в тыс.руб.)'!G90/'ЭЭ за 2015г. (в млн.руб.)'!T90</f>
        <v>1.79287</v>
      </c>
      <c r="H90" s="8">
        <f t="shared" si="1"/>
        <v>499.08069003895383</v>
      </c>
      <c r="Q90" s="4">
        <v>1000</v>
      </c>
      <c r="R90" s="4">
        <v>1000</v>
      </c>
      <c r="S90" s="4">
        <v>1000</v>
      </c>
      <c r="T90" s="4">
        <v>1000</v>
      </c>
    </row>
    <row r="91" spans="1:20" ht="12.75">
      <c r="A91" s="107">
        <v>34</v>
      </c>
      <c r="B91" s="102" t="s">
        <v>28</v>
      </c>
      <c r="C91" s="3" t="s">
        <v>0</v>
      </c>
      <c r="D91" s="7">
        <f>'ЭЭ за 2015г. (в тыс.руб.)'!D91/'ЭЭ за 2015г. (в млн.руб.)'!Q91</f>
        <v>0.54311</v>
      </c>
      <c r="E91" s="7">
        <f>'ЭЭ за 2015г. (в тыс.руб.)'!E91/'ЭЭ за 2015г. (в млн.руб.)'!R91</f>
        <v>0</v>
      </c>
      <c r="F91" s="7">
        <f>'ЭЭ за 2015г. (в тыс.руб.)'!F91/'ЭЭ за 2015г. (в млн.руб.)'!S91</f>
        <v>0</v>
      </c>
      <c r="G91" s="7">
        <f>'ЭЭ за 2015г. (в тыс.руб.)'!G91/'ЭЭ за 2015г. (в млн.руб.)'!T91</f>
        <v>-0.54311</v>
      </c>
      <c r="H91" s="7">
        <f t="shared" si="1"/>
        <v>0</v>
      </c>
      <c r="Q91" s="4">
        <v>1000</v>
      </c>
      <c r="R91" s="4">
        <v>1000</v>
      </c>
      <c r="S91" s="4">
        <v>1000</v>
      </c>
      <c r="T91" s="4">
        <v>1000</v>
      </c>
    </row>
    <row r="92" spans="1:20" ht="12.75">
      <c r="A92" s="107"/>
      <c r="B92" s="102"/>
      <c r="C92" s="2" t="s">
        <v>4</v>
      </c>
      <c r="D92" s="8">
        <f>'ЭЭ за 2015г. (в тыс.руб.)'!D92/'ЭЭ за 2015г. (в млн.руб.)'!Q92</f>
        <v>0.54311</v>
      </c>
      <c r="E92" s="8">
        <f>'ЭЭ за 2015г. (в тыс.руб.)'!E92/'ЭЭ за 2015г. (в млн.руб.)'!R92</f>
        <v>0</v>
      </c>
      <c r="F92" s="8">
        <f>'ЭЭ за 2015г. (в тыс.руб.)'!F92/'ЭЭ за 2015г. (в млн.руб.)'!S92</f>
        <v>0</v>
      </c>
      <c r="G92" s="8">
        <f>'ЭЭ за 2015г. (в тыс.руб.)'!G92/'ЭЭ за 2015г. (в млн.руб.)'!T92</f>
        <v>-0.54311</v>
      </c>
      <c r="H92" s="8">
        <f t="shared" si="1"/>
        <v>0</v>
      </c>
      <c r="Q92" s="4">
        <v>1000</v>
      </c>
      <c r="R92" s="4">
        <v>1000</v>
      </c>
      <c r="S92" s="4">
        <v>1000</v>
      </c>
      <c r="T92" s="4">
        <v>1000</v>
      </c>
    </row>
    <row r="93" spans="1:20" ht="12.75">
      <c r="A93" s="101">
        <v>35</v>
      </c>
      <c r="B93" s="102" t="s">
        <v>29</v>
      </c>
      <c r="C93" s="3" t="s">
        <v>0</v>
      </c>
      <c r="D93" s="7">
        <f>'ЭЭ за 2015г. (в тыс.руб.)'!D93/'ЭЭ за 2015г. (в млн.руб.)'!Q93</f>
        <v>0.28272</v>
      </c>
      <c r="E93" s="7">
        <f>'ЭЭ за 2015г. (в тыс.руб.)'!E93/'ЭЭ за 2015г. (в млн.руб.)'!R93</f>
        <v>0.404642</v>
      </c>
      <c r="F93" s="7">
        <f>'ЭЭ за 2015г. (в тыс.руб.)'!F93/'ЭЭ за 2015г. (в млн.руб.)'!S93</f>
        <v>0.40461199999999997</v>
      </c>
      <c r="G93" s="7">
        <f>'ЭЭ за 2015г. (в тыс.руб.)'!G93/'ЭЭ за 2015г. (в млн.руб.)'!T93</f>
        <v>0.12189199999999994</v>
      </c>
      <c r="H93" s="7">
        <f t="shared" si="1"/>
        <v>143.1140350877193</v>
      </c>
      <c r="Q93" s="4">
        <v>1000</v>
      </c>
      <c r="R93" s="4">
        <v>1000</v>
      </c>
      <c r="S93" s="4">
        <v>1000</v>
      </c>
      <c r="T93" s="4">
        <v>1000</v>
      </c>
    </row>
    <row r="94" spans="1:20" ht="12.75">
      <c r="A94" s="101"/>
      <c r="B94" s="102"/>
      <c r="C94" s="2" t="s">
        <v>4</v>
      </c>
      <c r="D94" s="8">
        <f>'ЭЭ за 2015г. (в тыс.руб.)'!D94/'ЭЭ за 2015г. (в млн.руб.)'!Q94</f>
        <v>0.28272</v>
      </c>
      <c r="E94" s="8">
        <f>'ЭЭ за 2015г. (в тыс.руб.)'!E94/'ЭЭ за 2015г. (в млн.руб.)'!R94</f>
        <v>0.404642</v>
      </c>
      <c r="F94" s="8">
        <f>'ЭЭ за 2015г. (в тыс.руб.)'!F94/'ЭЭ за 2015г. (в млн.руб.)'!S94</f>
        <v>0.40461199999999997</v>
      </c>
      <c r="G94" s="8">
        <f>'ЭЭ за 2015г. (в тыс.руб.)'!G94/'ЭЭ за 2015г. (в млн.руб.)'!T94</f>
        <v>0.12189199999999994</v>
      </c>
      <c r="H94" s="8">
        <f t="shared" si="1"/>
        <v>143.1140350877193</v>
      </c>
      <c r="Q94" s="4">
        <v>1000</v>
      </c>
      <c r="R94" s="4">
        <v>1000</v>
      </c>
      <c r="S94" s="4">
        <v>1000</v>
      </c>
      <c r="T94" s="4">
        <v>1000</v>
      </c>
    </row>
    <row r="95" spans="1:20" ht="12.75">
      <c r="A95" s="101">
        <v>36</v>
      </c>
      <c r="B95" s="102" t="s">
        <v>30</v>
      </c>
      <c r="C95" s="3" t="s">
        <v>0</v>
      </c>
      <c r="D95" s="7">
        <f>'ЭЭ за 2015г. (в тыс.руб.)'!D95/'ЭЭ за 2015г. (в млн.руб.)'!Q95</f>
        <v>4.541060000000001</v>
      </c>
      <c r="E95" s="7">
        <f>'ЭЭ за 2015г. (в тыс.руб.)'!E95/'ЭЭ за 2015г. (в млн.руб.)'!R95</f>
        <v>5.00141</v>
      </c>
      <c r="F95" s="7">
        <f>'ЭЭ за 2015г. (в тыс.руб.)'!F95/'ЭЭ за 2015г. (в млн.руб.)'!S95</f>
        <v>5.00140755</v>
      </c>
      <c r="G95" s="7">
        <f>'ЭЭ за 2015г. (в тыс.руб.)'!G95/'ЭЭ за 2015г. (в млн.руб.)'!T95</f>
        <v>0.4603475499999995</v>
      </c>
      <c r="H95" s="7">
        <f t="shared" si="1"/>
        <v>110.13744698374386</v>
      </c>
      <c r="Q95" s="4">
        <v>1000</v>
      </c>
      <c r="R95" s="4">
        <v>1000</v>
      </c>
      <c r="S95" s="4">
        <v>1000</v>
      </c>
      <c r="T95" s="4">
        <v>1000</v>
      </c>
    </row>
    <row r="96" spans="1:20" ht="12.75">
      <c r="A96" s="101"/>
      <c r="B96" s="102"/>
      <c r="C96" s="2" t="s">
        <v>4</v>
      </c>
      <c r="D96" s="8">
        <f>'ЭЭ за 2015г. (в тыс.руб.)'!D96/'ЭЭ за 2015г. (в млн.руб.)'!Q96</f>
        <v>4.541060000000001</v>
      </c>
      <c r="E96" s="8">
        <f>'ЭЭ за 2015г. (в тыс.руб.)'!E96/'ЭЭ за 2015г. (в млн.руб.)'!R96</f>
        <v>5.00141</v>
      </c>
      <c r="F96" s="8">
        <f>'ЭЭ за 2015г. (в тыс.руб.)'!F96/'ЭЭ за 2015г. (в млн.руб.)'!S96</f>
        <v>5.00140755</v>
      </c>
      <c r="G96" s="8">
        <f>'ЭЭ за 2015г. (в тыс.руб.)'!G96/'ЭЭ за 2015г. (в млн.руб.)'!T96</f>
        <v>0.4603475499999995</v>
      </c>
      <c r="H96" s="8">
        <f t="shared" si="1"/>
        <v>110.13744698374386</v>
      </c>
      <c r="Q96" s="4">
        <v>1000</v>
      </c>
      <c r="R96" s="4">
        <v>1000</v>
      </c>
      <c r="S96" s="4">
        <v>1000</v>
      </c>
      <c r="T96" s="4">
        <v>1000</v>
      </c>
    </row>
    <row r="97" spans="1:20" ht="12.75">
      <c r="A97" s="101">
        <v>37</v>
      </c>
      <c r="B97" s="102" t="s">
        <v>35</v>
      </c>
      <c r="C97" s="3" t="s">
        <v>0</v>
      </c>
      <c r="D97" s="7">
        <f>'ЭЭ за 2015г. (в тыс.руб.)'!D97/'ЭЭ за 2015г. (в млн.руб.)'!Q97</f>
        <v>0.92895</v>
      </c>
      <c r="E97" s="7">
        <f>'ЭЭ за 2015г. (в тыс.руб.)'!E97/'ЭЭ за 2015г. (в млн.руб.)'!R97</f>
        <v>0.926432</v>
      </c>
      <c r="F97" s="7">
        <f>'ЭЭ за 2015г. (в тыс.руб.)'!F97/'ЭЭ за 2015г. (в млн.руб.)'!S97</f>
        <v>0.92643405</v>
      </c>
      <c r="G97" s="7">
        <f>'ЭЭ за 2015г. (в тыс.руб.)'!G97/'ЭЭ за 2015г. (в млн.руб.)'!T97</f>
        <v>-0.0025159500000000888</v>
      </c>
      <c r="H97" s="7">
        <f t="shared" si="1"/>
        <v>99.72916195704828</v>
      </c>
      <c r="Q97" s="4">
        <v>1000</v>
      </c>
      <c r="R97" s="4">
        <v>1000</v>
      </c>
      <c r="S97" s="4">
        <v>1000</v>
      </c>
      <c r="T97" s="4">
        <v>1000</v>
      </c>
    </row>
    <row r="98" spans="1:20" ht="12.75">
      <c r="A98" s="101"/>
      <c r="B98" s="102"/>
      <c r="C98" s="2" t="s">
        <v>4</v>
      </c>
      <c r="D98" s="8">
        <f>'ЭЭ за 2015г. (в тыс.руб.)'!D98/'ЭЭ за 2015г. (в млн.руб.)'!Q98</f>
        <v>0.92895</v>
      </c>
      <c r="E98" s="8">
        <f>'ЭЭ за 2015г. (в тыс.руб.)'!E98/'ЭЭ за 2015г. (в млн.руб.)'!R98</f>
        <v>0.926432</v>
      </c>
      <c r="F98" s="8">
        <f>'ЭЭ за 2015г. (в тыс.руб.)'!F98/'ЭЭ за 2015г. (в млн.руб.)'!S98</f>
        <v>0.92643405</v>
      </c>
      <c r="G98" s="8">
        <f>'ЭЭ за 2015г. (в тыс.руб.)'!G98/'ЭЭ за 2015г. (в млн.руб.)'!T98</f>
        <v>-0.0025159500000000888</v>
      </c>
      <c r="H98" s="8">
        <f t="shared" si="1"/>
        <v>99.72916195704828</v>
      </c>
      <c r="Q98" s="4">
        <v>1000</v>
      </c>
      <c r="R98" s="4">
        <v>1000</v>
      </c>
      <c r="S98" s="4">
        <v>1000</v>
      </c>
      <c r="T98" s="4">
        <v>1000</v>
      </c>
    </row>
    <row r="99" spans="1:20" ht="12.75">
      <c r="A99" s="101">
        <v>38</v>
      </c>
      <c r="B99" s="102" t="s">
        <v>108</v>
      </c>
      <c r="C99" s="3" t="s">
        <v>0</v>
      </c>
      <c r="D99" s="7">
        <f>'ЭЭ за 2015г. (в тыс.руб.)'!D99/'ЭЭ за 2015г. (в млн.руб.)'!Q99</f>
        <v>0.09295999999999999</v>
      </c>
      <c r="E99" s="7">
        <f>'ЭЭ за 2015г. (в тыс.руб.)'!E99/'ЭЭ за 2015г. (в млн.руб.)'!R99</f>
        <v>0.11270999999999999</v>
      </c>
      <c r="F99" s="7">
        <f>'ЭЭ за 2015г. (в тыс.руб.)'!F99/'ЭЭ за 2015г. (в млн.руб.)'!S99</f>
        <v>0.09551456</v>
      </c>
      <c r="G99" s="7">
        <f>'ЭЭ за 2015г. (в тыс.руб.)'!G99/'ЭЭ за 2015г. (в млн.руб.)'!T99</f>
        <v>0.002554560000000009</v>
      </c>
      <c r="H99" s="7">
        <f t="shared" si="1"/>
        <v>102.74802065404477</v>
      </c>
      <c r="Q99" s="4">
        <v>1000</v>
      </c>
      <c r="R99" s="4">
        <v>1000</v>
      </c>
      <c r="S99" s="4">
        <v>1000</v>
      </c>
      <c r="T99" s="4">
        <v>1000</v>
      </c>
    </row>
    <row r="100" spans="1:20" ht="12.75">
      <c r="A100" s="101"/>
      <c r="B100" s="102"/>
      <c r="C100" s="2" t="s">
        <v>4</v>
      </c>
      <c r="D100" s="8">
        <f>'ЭЭ за 2015г. (в тыс.руб.)'!D100/'ЭЭ за 2015г. (в млн.руб.)'!Q100</f>
        <v>0.09295999999999999</v>
      </c>
      <c r="E100" s="8">
        <f>'ЭЭ за 2015г. (в тыс.руб.)'!E100/'ЭЭ за 2015г. (в млн.руб.)'!R100</f>
        <v>0.11270999999999999</v>
      </c>
      <c r="F100" s="8">
        <f>'ЭЭ за 2015г. (в тыс.руб.)'!F100/'ЭЭ за 2015г. (в млн.руб.)'!S100</f>
        <v>0.09551456</v>
      </c>
      <c r="G100" s="8">
        <f>'ЭЭ за 2015г. (в тыс.руб.)'!G100/'ЭЭ за 2015г. (в млн.руб.)'!T100</f>
        <v>0.002554560000000009</v>
      </c>
      <c r="H100" s="8">
        <f t="shared" si="1"/>
        <v>102.74802065404477</v>
      </c>
      <c r="Q100" s="4">
        <v>1000</v>
      </c>
      <c r="R100" s="4">
        <v>1000</v>
      </c>
      <c r="S100" s="4">
        <v>1000</v>
      </c>
      <c r="T100" s="4">
        <v>1000</v>
      </c>
    </row>
    <row r="101" spans="1:20" ht="12.75">
      <c r="A101" s="103" t="s">
        <v>20</v>
      </c>
      <c r="B101" s="104"/>
      <c r="C101" s="105"/>
      <c r="D101" s="34">
        <f>'ЭЭ за 2015г. (в тыс.руб.)'!D101/'ЭЭ за 2015г. (в млн.руб.)'!Q101</f>
        <v>1.50363</v>
      </c>
      <c r="E101" s="34">
        <f>'ЭЭ за 2015г. (в тыс.руб.)'!E101/'ЭЭ за 2015г. (в млн.руб.)'!R101</f>
        <v>0.9787100000000001</v>
      </c>
      <c r="F101" s="34">
        <f>'ЭЭ за 2015г. (в тыс.руб.)'!F101/'ЭЭ за 2015г. (в млн.руб.)'!S101</f>
        <v>0.97870528</v>
      </c>
      <c r="G101" s="34">
        <f>'ЭЭ за 2015г. (в тыс.руб.)'!G101/'ЭЭ за 2015г. (в млн.руб.)'!T101</f>
        <v>-0.5249247200000001</v>
      </c>
      <c r="H101" s="5">
        <f>F101*100/D101</f>
        <v>65.08950207165327</v>
      </c>
      <c r="Q101" s="4">
        <v>1000</v>
      </c>
      <c r="R101" s="4">
        <v>1000</v>
      </c>
      <c r="S101" s="4">
        <v>1000</v>
      </c>
      <c r="T101" s="4">
        <v>1000</v>
      </c>
    </row>
    <row r="102" spans="1:20" s="6" customFormat="1" ht="13.5">
      <c r="A102" s="101">
        <v>39</v>
      </c>
      <c r="B102" s="106" t="s">
        <v>43</v>
      </c>
      <c r="C102" s="3" t="s">
        <v>0</v>
      </c>
      <c r="D102" s="7">
        <f>'ЭЭ за 2015г. (в тыс.руб.)'!D102/'ЭЭ за 2015г. (в млн.руб.)'!Q102</f>
        <v>1.50363</v>
      </c>
      <c r="E102" s="7">
        <f>'ЭЭ за 2015г. (в тыс.руб.)'!E102/'ЭЭ за 2015г. (в млн.руб.)'!R102</f>
        <v>0.9787100000000001</v>
      </c>
      <c r="F102" s="7">
        <f>'ЭЭ за 2015г. (в тыс.руб.)'!F102/'ЭЭ за 2015г. (в млн.руб.)'!S102</f>
        <v>0.97870528</v>
      </c>
      <c r="G102" s="7">
        <f>'ЭЭ за 2015г. (в тыс.руб.)'!G102/'ЭЭ за 2015г. (в млн.руб.)'!T102</f>
        <v>-0.5249247200000001</v>
      </c>
      <c r="H102" s="7">
        <f t="shared" si="1"/>
        <v>65.08950207165327</v>
      </c>
      <c r="I102" s="13"/>
      <c r="Q102" s="4">
        <v>1000</v>
      </c>
      <c r="R102" s="4">
        <v>1000</v>
      </c>
      <c r="S102" s="4">
        <v>1000</v>
      </c>
      <c r="T102" s="4">
        <v>1000</v>
      </c>
    </row>
    <row r="103" spans="1:20" ht="13.5">
      <c r="A103" s="101"/>
      <c r="B103" s="106"/>
      <c r="C103" s="2" t="s">
        <v>4</v>
      </c>
      <c r="D103" s="8">
        <f>'ЭЭ за 2015г. (в тыс.руб.)'!D103/'ЭЭ за 2015г. (в млн.руб.)'!Q103</f>
        <v>1.50363</v>
      </c>
      <c r="E103" s="8">
        <f>'ЭЭ за 2015г. (в тыс.руб.)'!E103/'ЭЭ за 2015г. (в млн.руб.)'!R103</f>
        <v>0.9787100000000001</v>
      </c>
      <c r="F103" s="8">
        <f>'ЭЭ за 2015г. (в тыс.руб.)'!F103/'ЭЭ за 2015г. (в млн.руб.)'!S103</f>
        <v>0.97870528</v>
      </c>
      <c r="G103" s="8">
        <f>'ЭЭ за 2015г. (в тыс.руб.)'!G103/'ЭЭ за 2015г. (в млн.руб.)'!T103</f>
        <v>-0.5249247200000001</v>
      </c>
      <c r="H103" s="8">
        <f t="shared" si="1"/>
        <v>65.08950207165327</v>
      </c>
      <c r="I103" s="14"/>
      <c r="Q103" s="4">
        <v>1000</v>
      </c>
      <c r="R103" s="4">
        <v>1000</v>
      </c>
      <c r="S103" s="4">
        <v>1000</v>
      </c>
      <c r="T103" s="4">
        <v>1000</v>
      </c>
    </row>
    <row r="104" spans="1:20" ht="13.5">
      <c r="A104" s="98"/>
      <c r="B104" s="98"/>
      <c r="C104" s="98"/>
      <c r="D104" s="98"/>
      <c r="E104" s="98"/>
      <c r="F104" s="98"/>
      <c r="G104" s="98"/>
      <c r="H104" s="98"/>
      <c r="I104" s="14"/>
      <c r="Q104" s="4"/>
      <c r="R104" s="4"/>
      <c r="S104" s="4"/>
      <c r="T104" s="4"/>
    </row>
    <row r="105" spans="1:8" s="31" customFormat="1" ht="27" customHeight="1">
      <c r="A105" s="67" t="s">
        <v>123</v>
      </c>
      <c r="B105" s="67"/>
      <c r="C105" s="67"/>
      <c r="D105" s="67"/>
      <c r="E105" s="67"/>
      <c r="F105" s="67"/>
      <c r="G105" s="67"/>
      <c r="H105" s="67"/>
    </row>
    <row r="106" ht="12.75">
      <c r="C106" s="1" t="s">
        <v>73</v>
      </c>
    </row>
    <row r="107" spans="2:3" ht="12.75">
      <c r="B107" s="23" t="s">
        <v>72</v>
      </c>
      <c r="C107" s="2">
        <v>161.024</v>
      </c>
    </row>
    <row r="108" spans="1:9" s="6" customFormat="1" ht="13.5">
      <c r="A108" s="21"/>
      <c r="B108" s="20"/>
      <c r="C108" s="3"/>
      <c r="D108" s="15"/>
      <c r="E108" s="15"/>
      <c r="F108" s="15"/>
      <c r="G108" s="16"/>
      <c r="H108" s="16"/>
      <c r="I108" s="13"/>
    </row>
    <row r="109" spans="1:9" ht="13.5">
      <c r="A109" s="21"/>
      <c r="B109" s="20"/>
      <c r="C109" s="2"/>
      <c r="D109" s="17"/>
      <c r="E109" s="17"/>
      <c r="F109" s="17"/>
      <c r="G109" s="18"/>
      <c r="H109" s="18"/>
      <c r="I109" s="14"/>
    </row>
    <row r="110" spans="1:9" s="6" customFormat="1" ht="13.5">
      <c r="A110" s="99"/>
      <c r="B110" s="100"/>
      <c r="D110" s="15"/>
      <c r="E110" s="15"/>
      <c r="F110" s="15"/>
      <c r="G110" s="16"/>
      <c r="H110" s="16"/>
      <c r="I110" s="13"/>
    </row>
    <row r="111" spans="1:9" ht="13.5">
      <c r="A111" s="99"/>
      <c r="B111" s="100"/>
      <c r="D111" s="17"/>
      <c r="E111" s="17"/>
      <c r="F111" s="17"/>
      <c r="G111" s="18"/>
      <c r="H111" s="18"/>
      <c r="I111" s="14"/>
    </row>
    <row r="112" spans="1:9" s="6" customFormat="1" ht="13.5">
      <c r="A112" s="99"/>
      <c r="B112" s="100"/>
      <c r="D112" s="15"/>
      <c r="E112" s="15"/>
      <c r="F112" s="15"/>
      <c r="G112" s="16"/>
      <c r="H112" s="16"/>
      <c r="I112" s="13"/>
    </row>
    <row r="113" spans="1:9" ht="13.5">
      <c r="A113" s="99"/>
      <c r="B113" s="100"/>
      <c r="D113" s="17"/>
      <c r="E113" s="17"/>
      <c r="F113" s="17"/>
      <c r="G113" s="18"/>
      <c r="H113" s="18"/>
      <c r="I113" s="14"/>
    </row>
    <row r="114" spans="1:9" s="6" customFormat="1" ht="13.5">
      <c r="A114" s="99"/>
      <c r="B114" s="100"/>
      <c r="D114" s="15"/>
      <c r="E114" s="15"/>
      <c r="F114" s="15"/>
      <c r="G114" s="16"/>
      <c r="H114" s="16"/>
      <c r="I114" s="13"/>
    </row>
    <row r="115" spans="1:9" ht="13.5">
      <c r="A115" s="99"/>
      <c r="B115" s="100"/>
      <c r="D115" s="17"/>
      <c r="E115" s="17"/>
      <c r="F115" s="17"/>
      <c r="G115" s="18"/>
      <c r="H115" s="18"/>
      <c r="I115" s="14"/>
    </row>
    <row r="116" spans="1:9" s="6" customFormat="1" ht="13.5">
      <c r="A116" s="99"/>
      <c r="B116" s="100"/>
      <c r="D116" s="15"/>
      <c r="E116" s="15"/>
      <c r="F116" s="15"/>
      <c r="G116" s="16"/>
      <c r="H116" s="16"/>
      <c r="I116" s="13"/>
    </row>
    <row r="117" spans="1:9" ht="13.5">
      <c r="A117" s="99"/>
      <c r="B117" s="100"/>
      <c r="D117" s="17"/>
      <c r="E117" s="17"/>
      <c r="F117" s="17"/>
      <c r="G117" s="18"/>
      <c r="H117" s="18"/>
      <c r="I117" s="14"/>
    </row>
    <row r="118" spans="1:9" s="6" customFormat="1" ht="13.5">
      <c r="A118" s="99"/>
      <c r="B118" s="100"/>
      <c r="D118" s="15"/>
      <c r="E118" s="15"/>
      <c r="F118" s="15"/>
      <c r="G118" s="16"/>
      <c r="H118" s="16"/>
      <c r="I118" s="13"/>
    </row>
    <row r="119" spans="1:9" ht="13.5">
      <c r="A119" s="99"/>
      <c r="B119" s="100"/>
      <c r="D119" s="17"/>
      <c r="E119" s="17"/>
      <c r="F119" s="17"/>
      <c r="G119" s="18"/>
      <c r="H119" s="18"/>
      <c r="I119" s="14"/>
    </row>
  </sheetData>
  <sheetProtection/>
  <mergeCells count="122">
    <mergeCell ref="A1:H1"/>
    <mergeCell ref="A2:H2"/>
    <mergeCell ref="A3:H3"/>
    <mergeCell ref="A4:A5"/>
    <mergeCell ref="B4:B5"/>
    <mergeCell ref="C4:C5"/>
    <mergeCell ref="D4:D5"/>
    <mergeCell ref="E4:H4"/>
    <mergeCell ref="A6:B7"/>
    <mergeCell ref="A8:C8"/>
    <mergeCell ref="A9:A10"/>
    <mergeCell ref="B9:B10"/>
    <mergeCell ref="A11:C11"/>
    <mergeCell ref="A12:A13"/>
    <mergeCell ref="B12:B13"/>
    <mergeCell ref="A14:C14"/>
    <mergeCell ref="A15:A16"/>
    <mergeCell ref="B15:B16"/>
    <mergeCell ref="A17:C17"/>
    <mergeCell ref="A18:A19"/>
    <mergeCell ref="B18:B19"/>
    <mergeCell ref="A20:C20"/>
    <mergeCell ref="A21:A22"/>
    <mergeCell ref="B21:B22"/>
    <mergeCell ref="A23:C23"/>
    <mergeCell ref="A24:A25"/>
    <mergeCell ref="B24:B25"/>
    <mergeCell ref="A26:C26"/>
    <mergeCell ref="A27:A28"/>
    <mergeCell ref="B27:B28"/>
    <mergeCell ref="A29:C29"/>
    <mergeCell ref="A30:A31"/>
    <mergeCell ref="B30:B31"/>
    <mergeCell ref="A32:C32"/>
    <mergeCell ref="A33:A34"/>
    <mergeCell ref="B33:B34"/>
    <mergeCell ref="A35:C35"/>
    <mergeCell ref="A36:A37"/>
    <mergeCell ref="B36:B37"/>
    <mergeCell ref="A38:A39"/>
    <mergeCell ref="B38:B39"/>
    <mergeCell ref="A40:A41"/>
    <mergeCell ref="B40:B41"/>
    <mergeCell ref="A42:A43"/>
    <mergeCell ref="B42:B43"/>
    <mergeCell ref="I43:O43"/>
    <mergeCell ref="A44:C44"/>
    <mergeCell ref="A45:A46"/>
    <mergeCell ref="B45:B46"/>
    <mergeCell ref="A47:C47"/>
    <mergeCell ref="A48:A49"/>
    <mergeCell ref="B48:B49"/>
    <mergeCell ref="A50:C50"/>
    <mergeCell ref="A51:A52"/>
    <mergeCell ref="B51:B52"/>
    <mergeCell ref="A53:C53"/>
    <mergeCell ref="A54:A55"/>
    <mergeCell ref="B54:B55"/>
    <mergeCell ref="A56:C56"/>
    <mergeCell ref="A57:A58"/>
    <mergeCell ref="B57:B58"/>
    <mergeCell ref="A59:C59"/>
    <mergeCell ref="A60:A61"/>
    <mergeCell ref="B60:B61"/>
    <mergeCell ref="A62:A63"/>
    <mergeCell ref="B62:B63"/>
    <mergeCell ref="A64:A65"/>
    <mergeCell ref="B64:B65"/>
    <mergeCell ref="I65:O65"/>
    <mergeCell ref="A66:C66"/>
    <mergeCell ref="I66:O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I86:O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114:A115"/>
    <mergeCell ref="B114:B115"/>
    <mergeCell ref="A97:A98"/>
    <mergeCell ref="B97:B98"/>
    <mergeCell ref="A99:A100"/>
    <mergeCell ref="B99:B100"/>
    <mergeCell ref="A101:C101"/>
    <mergeCell ref="A102:A103"/>
    <mergeCell ref="B102:B103"/>
    <mergeCell ref="A105:H105"/>
    <mergeCell ref="A104:H104"/>
    <mergeCell ref="A116:A117"/>
    <mergeCell ref="B116:B117"/>
    <mergeCell ref="A118:A119"/>
    <mergeCell ref="B118:B119"/>
    <mergeCell ref="I49:J49"/>
    <mergeCell ref="A110:A111"/>
    <mergeCell ref="B110:B111"/>
    <mergeCell ref="A112:A113"/>
    <mergeCell ref="B112:B113"/>
  </mergeCells>
  <printOptions/>
  <pageMargins left="0.7086614173228347" right="0.2755905511811024" top="0.34" bottom="0.3" header="0.31496062992125984" footer="0.31496062992125984"/>
  <pageSetup horizontalDpi="600" verticalDpi="600" orientation="portrait" paperSize="9" scale="70" r:id="rId1"/>
  <rowBreaks count="1" manualBreakCount="1">
    <brk id="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31.421875" style="22" customWidth="1"/>
    <col min="3" max="5" width="15.7109375" style="1" customWidth="1"/>
    <col min="6" max="6" width="10.7109375" style="1" customWidth="1"/>
    <col min="7" max="16384" width="9.140625" style="1" customWidth="1"/>
  </cols>
  <sheetData>
    <row r="1" spans="1:6" s="21" customFormat="1" ht="12.75" customHeight="1">
      <c r="A1" s="128" t="s">
        <v>76</v>
      </c>
      <c r="B1" s="128"/>
      <c r="C1" s="128"/>
      <c r="D1" s="128"/>
      <c r="E1" s="128"/>
      <c r="F1" s="128"/>
    </row>
    <row r="2" spans="1:6" ht="42" customHeight="1">
      <c r="A2" s="124" t="s">
        <v>122</v>
      </c>
      <c r="B2" s="124"/>
      <c r="C2" s="124"/>
      <c r="D2" s="124"/>
      <c r="E2" s="124"/>
      <c r="F2" s="124"/>
    </row>
    <row r="3" spans="1:6" ht="12.75" customHeight="1">
      <c r="A3" s="129" t="s">
        <v>77</v>
      </c>
      <c r="B3" s="129"/>
      <c r="C3" s="129"/>
      <c r="D3" s="129"/>
      <c r="E3" s="129"/>
      <c r="F3" s="129"/>
    </row>
    <row r="4" spans="1:6" ht="26.25" customHeight="1">
      <c r="A4" s="130" t="s">
        <v>78</v>
      </c>
      <c r="B4" s="30" t="s">
        <v>110</v>
      </c>
      <c r="C4" s="2" t="s">
        <v>79</v>
      </c>
      <c r="D4" s="2" t="s">
        <v>24</v>
      </c>
      <c r="E4" s="24" t="s">
        <v>80</v>
      </c>
      <c r="F4" s="2" t="s">
        <v>81</v>
      </c>
    </row>
    <row r="5" spans="1:6" s="26" customFormat="1" ht="19.5" customHeight="1">
      <c r="A5" s="130"/>
      <c r="B5" s="33" t="s">
        <v>82</v>
      </c>
      <c r="C5" s="25">
        <f>SUM(C6:C30)</f>
        <v>315558.99199999997</v>
      </c>
      <c r="D5" s="25">
        <f>SUM(D6:D30)</f>
        <v>279092.96184999996</v>
      </c>
      <c r="E5" s="25">
        <f>SUM(E6:E30)</f>
        <v>-36466.03015000002</v>
      </c>
      <c r="F5" s="25">
        <f>D5*100/C5</f>
        <v>88.44398953144076</v>
      </c>
    </row>
    <row r="6" spans="1:6" ht="19.5" customHeight="1">
      <c r="A6" s="2">
        <v>1</v>
      </c>
      <c r="B6" s="32" t="s">
        <v>83</v>
      </c>
      <c r="C6" s="27">
        <f>'ЭЭ за 2015г. (в тыс.руб.)'!D8</f>
        <v>600</v>
      </c>
      <c r="D6" s="28">
        <f>'ЭЭ за 2015г. (в тыс.руб.)'!F8</f>
        <v>600.99636</v>
      </c>
      <c r="E6" s="29">
        <f>D6-C6</f>
        <v>0.9963599999999815</v>
      </c>
      <c r="F6" s="8">
        <f aca="true" t="shared" si="0" ref="F6:F30">D6*100/C6</f>
        <v>100.16606</v>
      </c>
    </row>
    <row r="7" spans="1:6" ht="19.5" customHeight="1">
      <c r="A7" s="2">
        <v>2</v>
      </c>
      <c r="B7" s="32" t="s">
        <v>84</v>
      </c>
      <c r="C7" s="27">
        <v>0</v>
      </c>
      <c r="D7" s="28">
        <v>0</v>
      </c>
      <c r="E7" s="29">
        <f aca="true" t="shared" si="1" ref="E7:E30">D7-C7</f>
        <v>0</v>
      </c>
      <c r="F7" s="8">
        <v>0</v>
      </c>
    </row>
    <row r="8" spans="1:6" ht="19.5" customHeight="1">
      <c r="A8" s="2">
        <v>3</v>
      </c>
      <c r="B8" s="32" t="s">
        <v>85</v>
      </c>
      <c r="C8" s="27">
        <f>'ЭЭ за 2015г. (в тыс.руб.)'!D11</f>
        <v>4548.86</v>
      </c>
      <c r="D8" s="28">
        <f>'ЭЭ за 2015г. (в тыс.руб.)'!F11</f>
        <v>4558.887000000001</v>
      </c>
      <c r="E8" s="29">
        <f t="shared" si="1"/>
        <v>10.027000000000953</v>
      </c>
      <c r="F8" s="8">
        <f t="shared" si="0"/>
        <v>100.22042885470208</v>
      </c>
    </row>
    <row r="9" spans="1:6" ht="19.5" customHeight="1">
      <c r="A9" s="2">
        <v>4</v>
      </c>
      <c r="B9" s="32" t="s">
        <v>86</v>
      </c>
      <c r="C9" s="27">
        <f>'ЭЭ за 2015г. (в тыс.руб.)'!D14</f>
        <v>1890.42</v>
      </c>
      <c r="D9" s="28">
        <f>'ЭЭ за 2015г. (в тыс.руб.)'!F14</f>
        <v>4019.28298</v>
      </c>
      <c r="E9" s="29">
        <f t="shared" si="1"/>
        <v>2128.86298</v>
      </c>
      <c r="F9" s="8">
        <f t="shared" si="0"/>
        <v>212.61322774833104</v>
      </c>
    </row>
    <row r="10" spans="1:6" ht="19.5" customHeight="1">
      <c r="A10" s="2">
        <v>5</v>
      </c>
      <c r="B10" s="32" t="s">
        <v>87</v>
      </c>
      <c r="C10" s="27">
        <v>0</v>
      </c>
      <c r="D10" s="28">
        <v>0</v>
      </c>
      <c r="E10" s="29">
        <f t="shared" si="1"/>
        <v>0</v>
      </c>
      <c r="F10" s="8">
        <v>0</v>
      </c>
    </row>
    <row r="11" spans="1:6" ht="19.5" customHeight="1">
      <c r="A11" s="2">
        <v>6</v>
      </c>
      <c r="B11" s="32" t="s">
        <v>88</v>
      </c>
      <c r="C11" s="27">
        <f>'ЭЭ за 2015г. (в тыс.руб.)'!D17</f>
        <v>715.77</v>
      </c>
      <c r="D11" s="28">
        <f>'ЭЭ за 2015г. (в тыс.руб.)'!F17</f>
        <v>810.15023</v>
      </c>
      <c r="E11" s="29">
        <f t="shared" si="1"/>
        <v>94.38022999999998</v>
      </c>
      <c r="F11" s="8">
        <f t="shared" si="0"/>
        <v>113.18583204101877</v>
      </c>
    </row>
    <row r="12" spans="1:6" ht="19.5" customHeight="1">
      <c r="A12" s="2">
        <v>7</v>
      </c>
      <c r="B12" s="32" t="s">
        <v>89</v>
      </c>
      <c r="C12" s="27">
        <f>'ЭЭ за 2015г. (в тыс.руб.)'!D20</f>
        <v>165</v>
      </c>
      <c r="D12" s="28">
        <f>'ЭЭ за 2015г. (в тыс.руб.)'!F20</f>
        <v>165</v>
      </c>
      <c r="E12" s="29">
        <f t="shared" si="1"/>
        <v>0</v>
      </c>
      <c r="F12" s="8">
        <f t="shared" si="0"/>
        <v>100</v>
      </c>
    </row>
    <row r="13" spans="1:6" ht="19.5" customHeight="1">
      <c r="A13" s="2">
        <v>8</v>
      </c>
      <c r="B13" s="32" t="s">
        <v>90</v>
      </c>
      <c r="C13" s="27">
        <f>'ЭЭ за 2015г. (в тыс.руб.)'!D23</f>
        <v>318</v>
      </c>
      <c r="D13" s="28">
        <f>'ЭЭ за 2015г. (в тыс.руб.)'!F23</f>
        <v>230.73789</v>
      </c>
      <c r="E13" s="29">
        <f t="shared" si="1"/>
        <v>-87.26211</v>
      </c>
      <c r="F13" s="8">
        <f t="shared" si="0"/>
        <v>72.55908490566038</v>
      </c>
    </row>
    <row r="14" spans="1:6" ht="19.5" customHeight="1">
      <c r="A14" s="2">
        <v>9</v>
      </c>
      <c r="B14" s="32" t="s">
        <v>91</v>
      </c>
      <c r="C14" s="27">
        <v>0</v>
      </c>
      <c r="D14" s="28">
        <v>0</v>
      </c>
      <c r="E14" s="29">
        <f t="shared" si="1"/>
        <v>0</v>
      </c>
      <c r="F14" s="8">
        <v>0</v>
      </c>
    </row>
    <row r="15" spans="1:6" ht="19.5" customHeight="1">
      <c r="A15" s="2">
        <v>10</v>
      </c>
      <c r="B15" s="32" t="s">
        <v>92</v>
      </c>
      <c r="C15" s="27">
        <v>0</v>
      </c>
      <c r="D15" s="28">
        <v>0</v>
      </c>
      <c r="E15" s="29">
        <f t="shared" si="1"/>
        <v>0</v>
      </c>
      <c r="F15" s="8">
        <v>0</v>
      </c>
    </row>
    <row r="16" spans="1:6" ht="19.5" customHeight="1">
      <c r="A16" s="2">
        <v>11</v>
      </c>
      <c r="B16" s="32" t="s">
        <v>93</v>
      </c>
      <c r="C16" s="27">
        <f>'ЭЭ за 2015г. (в тыс.руб.)'!D26</f>
        <v>645.58</v>
      </c>
      <c r="D16" s="28">
        <f>'ЭЭ за 2015г. (в тыс.руб.)'!F26</f>
        <v>305.50831000000005</v>
      </c>
      <c r="E16" s="29">
        <f t="shared" si="1"/>
        <v>-340.07169</v>
      </c>
      <c r="F16" s="8">
        <f t="shared" si="0"/>
        <v>47.32307537408223</v>
      </c>
    </row>
    <row r="17" spans="1:6" ht="19.5" customHeight="1">
      <c r="A17" s="2">
        <v>12</v>
      </c>
      <c r="B17" s="32" t="s">
        <v>94</v>
      </c>
      <c r="C17" s="27">
        <f>'ЭЭ за 2015г. (в тыс.руб.)'!D29</f>
        <v>430.12</v>
      </c>
      <c r="D17" s="28">
        <f>'ЭЭ за 2015г. (в тыс.руб.)'!F29</f>
        <v>674.365</v>
      </c>
      <c r="E17" s="29">
        <f t="shared" si="1"/>
        <v>244.245</v>
      </c>
      <c r="F17" s="8">
        <f t="shared" si="0"/>
        <v>156.78531572584396</v>
      </c>
    </row>
    <row r="18" spans="1:6" ht="19.5" customHeight="1">
      <c r="A18" s="2">
        <v>13</v>
      </c>
      <c r="B18" s="32" t="s">
        <v>95</v>
      </c>
      <c r="C18" s="27">
        <f>'ЭЭ за 2015г. (в тыс.руб.)'!D32</f>
        <v>475</v>
      </c>
      <c r="D18" s="28">
        <f>'ЭЭ за 2015г. (в тыс.руб.)'!F32</f>
        <v>475.17255</v>
      </c>
      <c r="E18" s="29">
        <f t="shared" si="1"/>
        <v>0.1725500000000011</v>
      </c>
      <c r="F18" s="8">
        <f t="shared" si="0"/>
        <v>100.03632631578947</v>
      </c>
    </row>
    <row r="19" spans="1:6" ht="19.5" customHeight="1">
      <c r="A19" s="2">
        <v>14</v>
      </c>
      <c r="B19" s="32" t="s">
        <v>96</v>
      </c>
      <c r="C19" s="27">
        <v>0</v>
      </c>
      <c r="D19" s="28">
        <v>0</v>
      </c>
      <c r="E19" s="29">
        <f t="shared" si="1"/>
        <v>0</v>
      </c>
      <c r="F19" s="8">
        <v>0</v>
      </c>
    </row>
    <row r="20" spans="1:6" ht="19.5" customHeight="1">
      <c r="A20" s="2">
        <v>15</v>
      </c>
      <c r="B20" s="32" t="s">
        <v>97</v>
      </c>
      <c r="C20" s="27">
        <f>'ЭЭ за 2015г. (в тыс.руб.)'!D35</f>
        <v>3538.1800000000003</v>
      </c>
      <c r="D20" s="28">
        <f>'ЭЭ за 2015г. (в тыс.руб.)'!F35</f>
        <v>3773.7659</v>
      </c>
      <c r="E20" s="29">
        <f t="shared" si="1"/>
        <v>235.58589999999958</v>
      </c>
      <c r="F20" s="8">
        <f t="shared" si="0"/>
        <v>106.65839216772463</v>
      </c>
    </row>
    <row r="21" spans="1:6" ht="19.5" customHeight="1">
      <c r="A21" s="2">
        <v>16</v>
      </c>
      <c r="B21" s="32" t="s">
        <v>98</v>
      </c>
      <c r="C21" s="27">
        <v>0</v>
      </c>
      <c r="D21" s="28">
        <v>0</v>
      </c>
      <c r="E21" s="29">
        <f t="shared" si="1"/>
        <v>0</v>
      </c>
      <c r="F21" s="8">
        <v>0</v>
      </c>
    </row>
    <row r="22" spans="1:6" ht="19.5" customHeight="1">
      <c r="A22" s="2">
        <v>17</v>
      </c>
      <c r="B22" s="32" t="s">
        <v>99</v>
      </c>
      <c r="C22" s="27">
        <f>'ЭЭ за 2015г. (в тыс.руб.)'!D44</f>
        <v>640.01</v>
      </c>
      <c r="D22" s="28">
        <f>'ЭЭ за 2015г. (в тыс.руб.)'!F44</f>
        <v>530.2</v>
      </c>
      <c r="E22" s="29">
        <f t="shared" si="1"/>
        <v>-109.80999999999995</v>
      </c>
      <c r="F22" s="8">
        <f t="shared" si="0"/>
        <v>82.84245558663147</v>
      </c>
    </row>
    <row r="23" spans="1:6" ht="19.5" customHeight="1">
      <c r="A23" s="2">
        <v>18</v>
      </c>
      <c r="B23" s="32" t="s">
        <v>100</v>
      </c>
      <c r="C23" s="27">
        <f>'ЭЭ за 2015г. (в тыс.руб.)'!D47</f>
        <v>2600.9</v>
      </c>
      <c r="D23" s="28">
        <f>'ЭЭ за 2015г. (в тыс.руб.)'!F47</f>
        <v>1682.471</v>
      </c>
      <c r="E23" s="29">
        <f t="shared" si="1"/>
        <v>-918.4290000000001</v>
      </c>
      <c r="F23" s="8">
        <f t="shared" si="0"/>
        <v>64.6880310661694</v>
      </c>
    </row>
    <row r="24" spans="1:6" ht="19.5" customHeight="1">
      <c r="A24" s="2">
        <v>19</v>
      </c>
      <c r="B24" s="32" t="s">
        <v>101</v>
      </c>
      <c r="C24" s="27">
        <v>0</v>
      </c>
      <c r="D24" s="28">
        <v>0</v>
      </c>
      <c r="E24" s="29">
        <f t="shared" si="1"/>
        <v>0</v>
      </c>
      <c r="F24" s="8">
        <v>0</v>
      </c>
    </row>
    <row r="25" spans="1:6" ht="19.5" customHeight="1">
      <c r="A25" s="2">
        <v>20</v>
      </c>
      <c r="B25" s="32" t="s">
        <v>102</v>
      </c>
      <c r="C25" s="27">
        <f>'ЭЭ за 2015г. (в тыс.руб.)'!D50</f>
        <v>143.81</v>
      </c>
      <c r="D25" s="28">
        <f>'ЭЭ за 2015г. (в тыс.руб.)'!F50</f>
        <v>143.86386</v>
      </c>
      <c r="E25" s="29">
        <f t="shared" si="1"/>
        <v>0.05385999999998603</v>
      </c>
      <c r="F25" s="8">
        <f t="shared" si="0"/>
        <v>100.0374521938669</v>
      </c>
    </row>
    <row r="26" spans="1:6" ht="19.5" customHeight="1">
      <c r="A26" s="2">
        <v>21</v>
      </c>
      <c r="B26" s="32" t="s">
        <v>103</v>
      </c>
      <c r="C26" s="27">
        <f>'ЭЭ за 2015г. (в тыс.руб.)'!D53</f>
        <v>1514.54</v>
      </c>
      <c r="D26" s="28">
        <f>'ЭЭ за 2015г. (в тыс.руб.)'!F53</f>
        <v>1555.46</v>
      </c>
      <c r="E26" s="29">
        <f t="shared" si="1"/>
        <v>40.92000000000007</v>
      </c>
      <c r="F26" s="8">
        <f t="shared" si="0"/>
        <v>102.7018104506979</v>
      </c>
    </row>
    <row r="27" spans="1:6" ht="19.5" customHeight="1">
      <c r="A27" s="2">
        <v>22</v>
      </c>
      <c r="B27" s="32" t="s">
        <v>104</v>
      </c>
      <c r="C27" s="27">
        <f>'ЭЭ за 2015г. (в тыс.руб.)'!D56</f>
        <v>2852.09</v>
      </c>
      <c r="D27" s="28">
        <f>'ЭЭ за 2015г. (в тыс.руб.)'!F56</f>
        <v>3435.2515200000003</v>
      </c>
      <c r="E27" s="29">
        <f t="shared" si="1"/>
        <v>583.1615200000001</v>
      </c>
      <c r="F27" s="8">
        <f t="shared" si="0"/>
        <v>120.44681338947929</v>
      </c>
    </row>
    <row r="28" spans="1:6" ht="19.5" customHeight="1">
      <c r="A28" s="2">
        <v>23</v>
      </c>
      <c r="B28" s="32" t="s">
        <v>105</v>
      </c>
      <c r="C28" s="27">
        <f>'ЭЭ за 2015г. (в тыс.руб.)'!D59</f>
        <v>9778.210000000001</v>
      </c>
      <c r="D28" s="28">
        <f>'ЭЭ за 2015г. (в тыс.руб.)'!F59</f>
        <v>7875.433050000001</v>
      </c>
      <c r="E28" s="29">
        <f t="shared" si="1"/>
        <v>-1902.7769500000004</v>
      </c>
      <c r="F28" s="8">
        <f t="shared" si="0"/>
        <v>80.54064138528422</v>
      </c>
    </row>
    <row r="29" spans="1:6" ht="19.5" customHeight="1">
      <c r="A29" s="2">
        <v>24</v>
      </c>
      <c r="B29" s="32" t="s">
        <v>106</v>
      </c>
      <c r="C29" s="27">
        <f>'ЭЭ за 2015г. (в тыс.руб.)'!D66</f>
        <v>283198.872</v>
      </c>
      <c r="D29" s="28">
        <f>'ЭЭ за 2015г. (в тыс.руб.)'!F66</f>
        <v>247277.71091999995</v>
      </c>
      <c r="E29" s="29">
        <f t="shared" si="1"/>
        <v>-35921.16108000002</v>
      </c>
      <c r="F29" s="8">
        <f t="shared" si="0"/>
        <v>87.31592367359428</v>
      </c>
    </row>
    <row r="30" spans="1:6" ht="19.5" customHeight="1">
      <c r="A30" s="2">
        <v>25</v>
      </c>
      <c r="B30" s="32" t="s">
        <v>107</v>
      </c>
      <c r="C30" s="27">
        <f>'ЭЭ за 2015г. (в тыс.руб.)'!D101</f>
        <v>1503.63</v>
      </c>
      <c r="D30" s="28">
        <f>'ЭЭ за 2015г. (в тыс.руб.)'!F101</f>
        <v>978.70528</v>
      </c>
      <c r="E30" s="29">
        <f t="shared" si="1"/>
        <v>-524.9247200000001</v>
      </c>
      <c r="F30" s="8">
        <f t="shared" si="0"/>
        <v>65.08950207165327</v>
      </c>
    </row>
    <row r="31" spans="1:6" ht="12.75">
      <c r="A31" s="98"/>
      <c r="B31" s="98"/>
      <c r="C31" s="98"/>
      <c r="D31" s="98"/>
      <c r="E31" s="98"/>
      <c r="F31" s="98"/>
    </row>
    <row r="32" spans="1:6" s="31" customFormat="1" ht="27" customHeight="1">
      <c r="A32" s="67" t="s">
        <v>109</v>
      </c>
      <c r="B32" s="67"/>
      <c r="C32" s="67"/>
      <c r="D32" s="67"/>
      <c r="E32" s="67"/>
      <c r="F32" s="67"/>
    </row>
  </sheetData>
  <sheetProtection/>
  <mergeCells count="6">
    <mergeCell ref="A32:F32"/>
    <mergeCell ref="A31:F31"/>
    <mergeCell ref="A2:F2"/>
    <mergeCell ref="A1:F1"/>
    <mergeCell ref="A3:F3"/>
    <mergeCell ref="A4:A5"/>
  </mergeCells>
  <printOptions/>
  <pageMargins left="0.7086614173228347" right="0.1968503937007874" top="0.35433070866141736" bottom="0.2362204724409449" header="0.472440944881889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3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31.421875" style="22" customWidth="1"/>
    <col min="3" max="5" width="15.7109375" style="1" customWidth="1"/>
    <col min="6" max="6" width="10.7109375" style="1" customWidth="1"/>
    <col min="7" max="16384" width="9.140625" style="1" customWidth="1"/>
  </cols>
  <sheetData>
    <row r="1" spans="1:6" s="21" customFormat="1" ht="12.75" customHeight="1">
      <c r="A1" s="128" t="s">
        <v>76</v>
      </c>
      <c r="B1" s="128"/>
      <c r="C1" s="128"/>
      <c r="D1" s="128"/>
      <c r="E1" s="128"/>
      <c r="F1" s="128"/>
    </row>
    <row r="2" spans="1:6" ht="25.5" customHeight="1">
      <c r="A2" s="124" t="s">
        <v>122</v>
      </c>
      <c r="B2" s="124"/>
      <c r="C2" s="124"/>
      <c r="D2" s="124"/>
      <c r="E2" s="124"/>
      <c r="F2" s="124"/>
    </row>
    <row r="3" spans="1:6" ht="12.75" customHeight="1">
      <c r="A3" s="129" t="s">
        <v>111</v>
      </c>
      <c r="B3" s="129"/>
      <c r="C3" s="129"/>
      <c r="D3" s="129"/>
      <c r="E3" s="129"/>
      <c r="F3" s="129"/>
    </row>
    <row r="4" spans="1:6" ht="26.25" customHeight="1">
      <c r="A4" s="130" t="s">
        <v>78</v>
      </c>
      <c r="B4" s="30" t="s">
        <v>110</v>
      </c>
      <c r="C4" s="2" t="s">
        <v>79</v>
      </c>
      <c r="D4" s="2" t="s">
        <v>24</v>
      </c>
      <c r="E4" s="24" t="s">
        <v>80</v>
      </c>
      <c r="F4" s="2" t="s">
        <v>81</v>
      </c>
    </row>
    <row r="5" spans="1:15" s="26" customFormat="1" ht="19.5" customHeight="1">
      <c r="A5" s="130"/>
      <c r="B5" s="33" t="s">
        <v>82</v>
      </c>
      <c r="C5" s="25">
        <f>'Свод за 2015г. (в тыс.руб.)'!C5/'Свод за 2015г. (в млн.руб.)'!M5</f>
        <v>315.558992</v>
      </c>
      <c r="D5" s="25">
        <f>'Свод за 2015г. (в тыс.руб.)'!D5/'Свод за 2015г. (в млн.руб.)'!N5</f>
        <v>279.09296184999994</v>
      </c>
      <c r="E5" s="25">
        <f>'Свод за 2015г. (в тыс.руб.)'!E5/'Свод за 2015г. (в млн.руб.)'!O5</f>
        <v>-36.46603015000002</v>
      </c>
      <c r="F5" s="25">
        <f>D5*100/C5</f>
        <v>88.44398953144074</v>
      </c>
      <c r="M5" s="26">
        <v>1000</v>
      </c>
      <c r="N5" s="26">
        <v>1000</v>
      </c>
      <c r="O5" s="26">
        <v>1000</v>
      </c>
    </row>
    <row r="6" spans="1:15" ht="19.5" customHeight="1">
      <c r="A6" s="2">
        <v>1</v>
      </c>
      <c r="B6" s="32" t="s">
        <v>83</v>
      </c>
      <c r="C6" s="36">
        <f>'Свод за 2015г. (в тыс.руб.)'!C6/'Свод за 2015г. (в млн.руб.)'!M6</f>
        <v>0.6</v>
      </c>
      <c r="D6" s="37">
        <f>'Свод за 2015г. (в тыс.руб.)'!D6/'Свод за 2015г. (в млн.руб.)'!N6</f>
        <v>0.60099636</v>
      </c>
      <c r="E6" s="35">
        <f>'Свод за 2015г. (в тыс.руб.)'!E6/'Свод за 2015г. (в млн.руб.)'!O6</f>
        <v>0.0009963599999999815</v>
      </c>
      <c r="F6" s="8">
        <f aca="true" t="shared" si="0" ref="F6:F30">D6*100/C6</f>
        <v>100.16606000000002</v>
      </c>
      <c r="M6" s="26">
        <v>1000</v>
      </c>
      <c r="N6" s="26">
        <v>1000</v>
      </c>
      <c r="O6" s="26">
        <v>1000</v>
      </c>
    </row>
    <row r="7" spans="1:15" ht="19.5" customHeight="1">
      <c r="A7" s="2">
        <v>2</v>
      </c>
      <c r="B7" s="32" t="s">
        <v>84</v>
      </c>
      <c r="C7" s="36">
        <f>'Свод за 2015г. (в тыс.руб.)'!C7/'Свод за 2015г. (в млн.руб.)'!M7</f>
        <v>0</v>
      </c>
      <c r="D7" s="37">
        <f>'Свод за 2015г. (в тыс.руб.)'!D7/'Свод за 2015г. (в млн.руб.)'!N7</f>
        <v>0</v>
      </c>
      <c r="E7" s="35">
        <f>'Свод за 2015г. (в тыс.руб.)'!E7/'Свод за 2015г. (в млн.руб.)'!O7</f>
        <v>0</v>
      </c>
      <c r="F7" s="8">
        <v>0</v>
      </c>
      <c r="M7" s="26">
        <v>1000</v>
      </c>
      <c r="N7" s="26">
        <v>1000</v>
      </c>
      <c r="O7" s="26">
        <v>1000</v>
      </c>
    </row>
    <row r="8" spans="1:15" ht="19.5" customHeight="1">
      <c r="A8" s="2">
        <v>3</v>
      </c>
      <c r="B8" s="32" t="s">
        <v>85</v>
      </c>
      <c r="C8" s="36">
        <f>'Свод за 2015г. (в тыс.руб.)'!C8/'Свод за 2015г. (в млн.руб.)'!M8</f>
        <v>4.5488599999999995</v>
      </c>
      <c r="D8" s="37">
        <f>'Свод за 2015г. (в тыс.руб.)'!D8/'Свод за 2015г. (в млн.руб.)'!N8</f>
        <v>4.558887</v>
      </c>
      <c r="E8" s="35">
        <f>'Свод за 2015г. (в тыс.руб.)'!E8/'Свод за 2015г. (в млн.руб.)'!O8</f>
        <v>0.010027000000000954</v>
      </c>
      <c r="F8" s="8">
        <f t="shared" si="0"/>
        <v>100.22042885470208</v>
      </c>
      <c r="M8" s="26">
        <v>1000</v>
      </c>
      <c r="N8" s="26">
        <v>1000</v>
      </c>
      <c r="O8" s="26">
        <v>1000</v>
      </c>
    </row>
    <row r="9" spans="1:15" ht="19.5" customHeight="1">
      <c r="A9" s="2">
        <v>4</v>
      </c>
      <c r="B9" s="32" t="s">
        <v>86</v>
      </c>
      <c r="C9" s="36">
        <f>'Свод за 2015г. (в тыс.руб.)'!C9/'Свод за 2015г. (в млн.руб.)'!M9</f>
        <v>1.89042</v>
      </c>
      <c r="D9" s="37">
        <f>'Свод за 2015г. (в тыс.руб.)'!D9/'Свод за 2015г. (в млн.руб.)'!N9</f>
        <v>4.01928298</v>
      </c>
      <c r="E9" s="35">
        <f>'Свод за 2015г. (в тыс.руб.)'!E9/'Свод за 2015г. (в млн.руб.)'!O9</f>
        <v>2.12886298</v>
      </c>
      <c r="F9" s="8">
        <f t="shared" si="0"/>
        <v>212.61322774833104</v>
      </c>
      <c r="M9" s="26">
        <v>1000</v>
      </c>
      <c r="N9" s="26">
        <v>1000</v>
      </c>
      <c r="O9" s="26">
        <v>1000</v>
      </c>
    </row>
    <row r="10" spans="1:15" ht="19.5" customHeight="1">
      <c r="A10" s="2">
        <v>5</v>
      </c>
      <c r="B10" s="32" t="s">
        <v>87</v>
      </c>
      <c r="C10" s="36">
        <f>'Свод за 2015г. (в тыс.руб.)'!C10/'Свод за 2015г. (в млн.руб.)'!M10</f>
        <v>0</v>
      </c>
      <c r="D10" s="37">
        <f>'Свод за 2015г. (в тыс.руб.)'!D10/'Свод за 2015г. (в млн.руб.)'!N10</f>
        <v>0</v>
      </c>
      <c r="E10" s="35">
        <f>'Свод за 2015г. (в тыс.руб.)'!E10/'Свод за 2015г. (в млн.руб.)'!O10</f>
        <v>0</v>
      </c>
      <c r="F10" s="8">
        <v>0</v>
      </c>
      <c r="M10" s="26">
        <v>1000</v>
      </c>
      <c r="N10" s="26">
        <v>1000</v>
      </c>
      <c r="O10" s="26">
        <v>1000</v>
      </c>
    </row>
    <row r="11" spans="1:15" ht="19.5" customHeight="1">
      <c r="A11" s="2">
        <v>6</v>
      </c>
      <c r="B11" s="32" t="s">
        <v>88</v>
      </c>
      <c r="C11" s="36">
        <f>'Свод за 2015г. (в тыс.руб.)'!C11/'Свод за 2015г. (в млн.руб.)'!M11</f>
        <v>0.71577</v>
      </c>
      <c r="D11" s="37">
        <f>'Свод за 2015г. (в тыс.руб.)'!D11/'Свод за 2015г. (в млн.руб.)'!N11</f>
        <v>0.81015023</v>
      </c>
      <c r="E11" s="35">
        <f>'Свод за 2015г. (в тыс.руб.)'!E11/'Свод за 2015г. (в млн.руб.)'!O11</f>
        <v>0.09438022999999998</v>
      </c>
      <c r="F11" s="8">
        <f t="shared" si="0"/>
        <v>113.18583204101876</v>
      </c>
      <c r="M11" s="26">
        <v>1000</v>
      </c>
      <c r="N11" s="26">
        <v>1000</v>
      </c>
      <c r="O11" s="26">
        <v>1000</v>
      </c>
    </row>
    <row r="12" spans="1:15" ht="19.5" customHeight="1">
      <c r="A12" s="2">
        <v>7</v>
      </c>
      <c r="B12" s="32" t="s">
        <v>89</v>
      </c>
      <c r="C12" s="36">
        <f>'Свод за 2015г. (в тыс.руб.)'!C12/'Свод за 2015г. (в млн.руб.)'!M12</f>
        <v>0.165</v>
      </c>
      <c r="D12" s="37">
        <f>'Свод за 2015г. (в тыс.руб.)'!D12/'Свод за 2015г. (в млн.руб.)'!N12</f>
        <v>0.165</v>
      </c>
      <c r="E12" s="35">
        <f>'Свод за 2015г. (в тыс.руб.)'!E12/'Свод за 2015г. (в млн.руб.)'!O12</f>
        <v>0</v>
      </c>
      <c r="F12" s="8">
        <f t="shared" si="0"/>
        <v>100</v>
      </c>
      <c r="M12" s="26">
        <v>1000</v>
      </c>
      <c r="N12" s="26">
        <v>1000</v>
      </c>
      <c r="O12" s="26">
        <v>1000</v>
      </c>
    </row>
    <row r="13" spans="1:15" ht="19.5" customHeight="1">
      <c r="A13" s="2">
        <v>8</v>
      </c>
      <c r="B13" s="32" t="s">
        <v>90</v>
      </c>
      <c r="C13" s="36">
        <f>'Свод за 2015г. (в тыс.руб.)'!C13/'Свод за 2015г. (в млн.руб.)'!M13</f>
        <v>0.318</v>
      </c>
      <c r="D13" s="37">
        <f>'Свод за 2015г. (в тыс.руб.)'!D13/'Свод за 2015г. (в млн.руб.)'!N13</f>
        <v>0.23073789</v>
      </c>
      <c r="E13" s="35">
        <f>'Свод за 2015г. (в тыс.руб.)'!E13/'Свод за 2015г. (в млн.руб.)'!O13</f>
        <v>-0.08726211</v>
      </c>
      <c r="F13" s="8">
        <f t="shared" si="0"/>
        <v>72.55908490566038</v>
      </c>
      <c r="M13" s="26">
        <v>1000</v>
      </c>
      <c r="N13" s="26">
        <v>1000</v>
      </c>
      <c r="O13" s="26">
        <v>1000</v>
      </c>
    </row>
    <row r="14" spans="1:15" ht="19.5" customHeight="1">
      <c r="A14" s="2">
        <v>9</v>
      </c>
      <c r="B14" s="32" t="s">
        <v>91</v>
      </c>
      <c r="C14" s="36">
        <f>'Свод за 2015г. (в тыс.руб.)'!C14/'Свод за 2015г. (в млн.руб.)'!M14</f>
        <v>0</v>
      </c>
      <c r="D14" s="37">
        <f>'Свод за 2015г. (в тыс.руб.)'!D14/'Свод за 2015г. (в млн.руб.)'!N14</f>
        <v>0</v>
      </c>
      <c r="E14" s="35">
        <f>'Свод за 2015г. (в тыс.руб.)'!E14/'Свод за 2015г. (в млн.руб.)'!O14</f>
        <v>0</v>
      </c>
      <c r="F14" s="8">
        <v>0</v>
      </c>
      <c r="M14" s="26">
        <v>1000</v>
      </c>
      <c r="N14" s="26">
        <v>1000</v>
      </c>
      <c r="O14" s="26">
        <v>1000</v>
      </c>
    </row>
    <row r="15" spans="1:15" ht="19.5" customHeight="1">
      <c r="A15" s="2">
        <v>10</v>
      </c>
      <c r="B15" s="32" t="s">
        <v>92</v>
      </c>
      <c r="C15" s="36">
        <f>'Свод за 2015г. (в тыс.руб.)'!C15/'Свод за 2015г. (в млн.руб.)'!M15</f>
        <v>0</v>
      </c>
      <c r="D15" s="37">
        <f>'Свод за 2015г. (в тыс.руб.)'!D15/'Свод за 2015г. (в млн.руб.)'!N15</f>
        <v>0</v>
      </c>
      <c r="E15" s="35">
        <f>'Свод за 2015г. (в тыс.руб.)'!E15/'Свод за 2015г. (в млн.руб.)'!O15</f>
        <v>0</v>
      </c>
      <c r="F15" s="8">
        <v>0</v>
      </c>
      <c r="M15" s="26">
        <v>1000</v>
      </c>
      <c r="N15" s="26">
        <v>1000</v>
      </c>
      <c r="O15" s="26">
        <v>1000</v>
      </c>
    </row>
    <row r="16" spans="1:15" ht="19.5" customHeight="1">
      <c r="A16" s="2">
        <v>11</v>
      </c>
      <c r="B16" s="32" t="s">
        <v>93</v>
      </c>
      <c r="C16" s="36">
        <f>'Свод за 2015г. (в тыс.руб.)'!C16/'Свод за 2015г. (в млн.руб.)'!M16</f>
        <v>0.64558</v>
      </c>
      <c r="D16" s="37">
        <f>'Свод за 2015г. (в тыс.руб.)'!D16/'Свод за 2015г. (в млн.руб.)'!N16</f>
        <v>0.30550831000000006</v>
      </c>
      <c r="E16" s="35">
        <f>'Свод за 2015г. (в тыс.руб.)'!E16/'Свод за 2015г. (в млн.руб.)'!O16</f>
        <v>-0.34007169</v>
      </c>
      <c r="F16" s="8">
        <f t="shared" si="0"/>
        <v>47.32307537408223</v>
      </c>
      <c r="M16" s="26">
        <v>1000</v>
      </c>
      <c r="N16" s="26">
        <v>1000</v>
      </c>
      <c r="O16" s="26">
        <v>1000</v>
      </c>
    </row>
    <row r="17" spans="1:15" ht="19.5" customHeight="1">
      <c r="A17" s="2">
        <v>12</v>
      </c>
      <c r="B17" s="32" t="s">
        <v>94</v>
      </c>
      <c r="C17" s="36">
        <f>'Свод за 2015г. (в тыс.руб.)'!C17/'Свод за 2015г. (в млн.руб.)'!M17</f>
        <v>0.43012</v>
      </c>
      <c r="D17" s="37">
        <f>'Свод за 2015г. (в тыс.руб.)'!D17/'Свод за 2015г. (в млн.руб.)'!N17</f>
        <v>0.674365</v>
      </c>
      <c r="E17" s="35">
        <f>'Свод за 2015г. (в тыс.руб.)'!E17/'Свод за 2015г. (в млн.руб.)'!O17</f>
        <v>0.24424500000000002</v>
      </c>
      <c r="F17" s="8">
        <f t="shared" si="0"/>
        <v>156.78531572584393</v>
      </c>
      <c r="M17" s="26">
        <v>1000</v>
      </c>
      <c r="N17" s="26">
        <v>1000</v>
      </c>
      <c r="O17" s="26">
        <v>1000</v>
      </c>
    </row>
    <row r="18" spans="1:15" ht="19.5" customHeight="1">
      <c r="A18" s="2">
        <v>13</v>
      </c>
      <c r="B18" s="32" t="s">
        <v>95</v>
      </c>
      <c r="C18" s="36">
        <f>'Свод за 2015г. (в тыс.руб.)'!C18/'Свод за 2015г. (в млн.руб.)'!M18</f>
        <v>0.475</v>
      </c>
      <c r="D18" s="37">
        <f>'Свод за 2015г. (в тыс.руб.)'!D18/'Свод за 2015г. (в млн.руб.)'!N18</f>
        <v>0.47517255</v>
      </c>
      <c r="E18" s="35">
        <f>'Свод за 2015г. (в тыс.руб.)'!E18/'Свод за 2015г. (в млн.руб.)'!O18</f>
        <v>0.0001725500000000011</v>
      </c>
      <c r="F18" s="8">
        <f t="shared" si="0"/>
        <v>100.0363263157895</v>
      </c>
      <c r="M18" s="26">
        <v>1000</v>
      </c>
      <c r="N18" s="26">
        <v>1000</v>
      </c>
      <c r="O18" s="26">
        <v>1000</v>
      </c>
    </row>
    <row r="19" spans="1:15" ht="19.5" customHeight="1">
      <c r="A19" s="2">
        <v>14</v>
      </c>
      <c r="B19" s="32" t="s">
        <v>96</v>
      </c>
      <c r="C19" s="36">
        <f>'Свод за 2015г. (в тыс.руб.)'!C19/'Свод за 2015г. (в млн.руб.)'!M19</f>
        <v>0</v>
      </c>
      <c r="D19" s="37">
        <f>'Свод за 2015г. (в тыс.руб.)'!D19/'Свод за 2015г. (в млн.руб.)'!N19</f>
        <v>0</v>
      </c>
      <c r="E19" s="35">
        <f>'Свод за 2015г. (в тыс.руб.)'!E19/'Свод за 2015г. (в млн.руб.)'!O19</f>
        <v>0</v>
      </c>
      <c r="F19" s="8">
        <v>0</v>
      </c>
      <c r="M19" s="26">
        <v>1000</v>
      </c>
      <c r="N19" s="26">
        <v>1000</v>
      </c>
      <c r="O19" s="26">
        <v>1000</v>
      </c>
    </row>
    <row r="20" spans="1:15" ht="19.5" customHeight="1">
      <c r="A20" s="2">
        <v>15</v>
      </c>
      <c r="B20" s="32" t="s">
        <v>97</v>
      </c>
      <c r="C20" s="36">
        <f>'Свод за 2015г. (в тыс.руб.)'!C20/'Свод за 2015г. (в млн.руб.)'!M20</f>
        <v>3.53818</v>
      </c>
      <c r="D20" s="37">
        <f>'Свод за 2015г. (в тыс.руб.)'!D20/'Свод за 2015г. (в млн.руб.)'!N20</f>
        <v>3.7737659</v>
      </c>
      <c r="E20" s="35">
        <f>'Свод за 2015г. (в тыс.руб.)'!E20/'Свод за 2015г. (в млн.руб.)'!O20</f>
        <v>0.23558589999999957</v>
      </c>
      <c r="F20" s="8">
        <f t="shared" si="0"/>
        <v>106.65839216772464</v>
      </c>
      <c r="M20" s="26">
        <v>1000</v>
      </c>
      <c r="N20" s="26">
        <v>1000</v>
      </c>
      <c r="O20" s="26">
        <v>1000</v>
      </c>
    </row>
    <row r="21" spans="1:15" ht="19.5" customHeight="1">
      <c r="A21" s="2">
        <v>16</v>
      </c>
      <c r="B21" s="32" t="s">
        <v>98</v>
      </c>
      <c r="C21" s="36">
        <f>'Свод за 2015г. (в тыс.руб.)'!C21/'Свод за 2015г. (в млн.руб.)'!M21</f>
        <v>0</v>
      </c>
      <c r="D21" s="37">
        <f>'Свод за 2015г. (в тыс.руб.)'!D21/'Свод за 2015г. (в млн.руб.)'!N21</f>
        <v>0</v>
      </c>
      <c r="E21" s="35">
        <f>'Свод за 2015г. (в тыс.руб.)'!E21/'Свод за 2015г. (в млн.руб.)'!O21</f>
        <v>0</v>
      </c>
      <c r="F21" s="8">
        <v>0</v>
      </c>
      <c r="M21" s="26">
        <v>1000</v>
      </c>
      <c r="N21" s="26">
        <v>1000</v>
      </c>
      <c r="O21" s="26">
        <v>1000</v>
      </c>
    </row>
    <row r="22" spans="1:15" ht="19.5" customHeight="1">
      <c r="A22" s="2">
        <v>17</v>
      </c>
      <c r="B22" s="32" t="s">
        <v>99</v>
      </c>
      <c r="C22" s="36">
        <f>'Свод за 2015г. (в тыс.руб.)'!C22/'Свод за 2015г. (в млн.руб.)'!M22</f>
        <v>0.64001</v>
      </c>
      <c r="D22" s="37">
        <f>'Свод за 2015г. (в тыс.руб.)'!D22/'Свод за 2015г. (в млн.руб.)'!N22</f>
        <v>0.5302</v>
      </c>
      <c r="E22" s="35">
        <f>'Свод за 2015г. (в тыс.руб.)'!E22/'Свод за 2015г. (в млн.руб.)'!O22</f>
        <v>-0.10980999999999995</v>
      </c>
      <c r="F22" s="8">
        <f t="shared" si="0"/>
        <v>82.84245558663147</v>
      </c>
      <c r="M22" s="26">
        <v>1000</v>
      </c>
      <c r="N22" s="26">
        <v>1000</v>
      </c>
      <c r="O22" s="26">
        <v>1000</v>
      </c>
    </row>
    <row r="23" spans="1:15" ht="19.5" customHeight="1">
      <c r="A23" s="2">
        <v>18</v>
      </c>
      <c r="B23" s="32" t="s">
        <v>100</v>
      </c>
      <c r="C23" s="36">
        <f>'Свод за 2015г. (в тыс.руб.)'!C23/'Свод за 2015г. (в млн.руб.)'!M23</f>
        <v>2.6009</v>
      </c>
      <c r="D23" s="37">
        <f>'Свод за 2015г. (в тыс.руб.)'!D23/'Свод за 2015г. (в млн.руб.)'!N23</f>
        <v>1.682471</v>
      </c>
      <c r="E23" s="35">
        <f>'Свод за 2015г. (в тыс.руб.)'!E23/'Свод за 2015г. (в млн.руб.)'!O23</f>
        <v>-0.918429</v>
      </c>
      <c r="F23" s="8">
        <f t="shared" si="0"/>
        <v>64.6880310661694</v>
      </c>
      <c r="M23" s="26">
        <v>1000</v>
      </c>
      <c r="N23" s="26">
        <v>1000</v>
      </c>
      <c r="O23" s="26">
        <v>1000</v>
      </c>
    </row>
    <row r="24" spans="1:15" ht="19.5" customHeight="1">
      <c r="A24" s="2">
        <v>19</v>
      </c>
      <c r="B24" s="32" t="s">
        <v>101</v>
      </c>
      <c r="C24" s="36">
        <f>'Свод за 2015г. (в тыс.руб.)'!C24/'Свод за 2015г. (в млн.руб.)'!M24</f>
        <v>0</v>
      </c>
      <c r="D24" s="37">
        <f>'Свод за 2015г. (в тыс.руб.)'!D24/'Свод за 2015г. (в млн.руб.)'!N24</f>
        <v>0</v>
      </c>
      <c r="E24" s="35">
        <f>'Свод за 2015г. (в тыс.руб.)'!E24/'Свод за 2015г. (в млн.руб.)'!O24</f>
        <v>0</v>
      </c>
      <c r="F24" s="8">
        <v>0</v>
      </c>
      <c r="M24" s="26">
        <v>1000</v>
      </c>
      <c r="N24" s="26">
        <v>1000</v>
      </c>
      <c r="O24" s="26">
        <v>1000</v>
      </c>
    </row>
    <row r="25" spans="1:15" ht="19.5" customHeight="1">
      <c r="A25" s="2">
        <v>20</v>
      </c>
      <c r="B25" s="32" t="s">
        <v>102</v>
      </c>
      <c r="C25" s="36">
        <f>'Свод за 2015г. (в тыс.руб.)'!C25/'Свод за 2015г. (в млн.руб.)'!M25</f>
        <v>0.14381</v>
      </c>
      <c r="D25" s="37">
        <f>'Свод за 2015г. (в тыс.руб.)'!D25/'Свод за 2015г. (в млн.руб.)'!N25</f>
        <v>0.14386385999999998</v>
      </c>
      <c r="E25" s="35">
        <f>'Свод за 2015г. (в тыс.руб.)'!E25/'Свод за 2015г. (в млн.руб.)'!O25</f>
        <v>5.385999999998603E-05</v>
      </c>
      <c r="F25" s="8">
        <f t="shared" si="0"/>
        <v>100.0374521938669</v>
      </c>
      <c r="M25" s="26">
        <v>1000</v>
      </c>
      <c r="N25" s="26">
        <v>1000</v>
      </c>
      <c r="O25" s="26">
        <v>1000</v>
      </c>
    </row>
    <row r="26" spans="1:15" ht="19.5" customHeight="1">
      <c r="A26" s="2">
        <v>21</v>
      </c>
      <c r="B26" s="32" t="s">
        <v>103</v>
      </c>
      <c r="C26" s="36">
        <f>'Свод за 2015г. (в тыс.руб.)'!C26/'Свод за 2015г. (в млн.руб.)'!M26</f>
        <v>1.51454</v>
      </c>
      <c r="D26" s="37">
        <f>'Свод за 2015г. (в тыс.руб.)'!D26/'Свод за 2015г. (в млн.руб.)'!N26</f>
        <v>1.55546</v>
      </c>
      <c r="E26" s="35">
        <f>'Свод за 2015г. (в тыс.руб.)'!E26/'Свод за 2015г. (в млн.руб.)'!O26</f>
        <v>0.040920000000000074</v>
      </c>
      <c r="F26" s="8">
        <f t="shared" si="0"/>
        <v>102.70181045069789</v>
      </c>
      <c r="M26" s="26">
        <v>1000</v>
      </c>
      <c r="N26" s="26">
        <v>1000</v>
      </c>
      <c r="O26" s="26">
        <v>1000</v>
      </c>
    </row>
    <row r="27" spans="1:15" ht="19.5" customHeight="1">
      <c r="A27" s="2">
        <v>22</v>
      </c>
      <c r="B27" s="32" t="s">
        <v>104</v>
      </c>
      <c r="C27" s="36">
        <f>'Свод за 2015г. (в тыс.руб.)'!C27/'Свод за 2015г. (в млн.руб.)'!M27</f>
        <v>2.85209</v>
      </c>
      <c r="D27" s="37">
        <f>'Свод за 2015г. (в тыс.руб.)'!D27/'Свод за 2015г. (в млн.руб.)'!N27</f>
        <v>3.4352515200000004</v>
      </c>
      <c r="E27" s="35">
        <f>'Свод за 2015г. (в тыс.руб.)'!E27/'Свод за 2015г. (в млн.руб.)'!O27</f>
        <v>0.5831615200000001</v>
      </c>
      <c r="F27" s="8">
        <f t="shared" si="0"/>
        <v>120.44681338947932</v>
      </c>
      <c r="M27" s="26">
        <v>1000</v>
      </c>
      <c r="N27" s="26">
        <v>1000</v>
      </c>
      <c r="O27" s="26">
        <v>1000</v>
      </c>
    </row>
    <row r="28" spans="1:15" ht="19.5" customHeight="1">
      <c r="A28" s="2">
        <v>23</v>
      </c>
      <c r="B28" s="32" t="s">
        <v>105</v>
      </c>
      <c r="C28" s="36">
        <f>'Свод за 2015г. (в тыс.руб.)'!C28/'Свод за 2015г. (в млн.руб.)'!M28</f>
        <v>9.778210000000001</v>
      </c>
      <c r="D28" s="37">
        <f>'Свод за 2015г. (в тыс.руб.)'!D28/'Свод за 2015г. (в млн.руб.)'!N28</f>
        <v>7.875433050000001</v>
      </c>
      <c r="E28" s="35">
        <f>'Свод за 2015г. (в тыс.руб.)'!E28/'Свод за 2015г. (в млн.руб.)'!O28</f>
        <v>-1.9027769500000005</v>
      </c>
      <c r="F28" s="8">
        <f t="shared" si="0"/>
        <v>80.5406413852842</v>
      </c>
      <c r="M28" s="26">
        <v>1000</v>
      </c>
      <c r="N28" s="26">
        <v>1000</v>
      </c>
      <c r="O28" s="26">
        <v>1000</v>
      </c>
    </row>
    <row r="29" spans="1:15" ht="19.5" customHeight="1">
      <c r="A29" s="2">
        <v>24</v>
      </c>
      <c r="B29" s="32" t="s">
        <v>106</v>
      </c>
      <c r="C29" s="36">
        <f>'Свод за 2015г. (в тыс.руб.)'!C29/'Свод за 2015г. (в млн.руб.)'!M29</f>
        <v>283.198872</v>
      </c>
      <c r="D29" s="37">
        <f>'Свод за 2015г. (в тыс.руб.)'!D29/'Свод за 2015г. (в млн.руб.)'!N29</f>
        <v>247.27771091999995</v>
      </c>
      <c r="E29" s="35">
        <f>'Свод за 2015г. (в тыс.руб.)'!E29/'Свод за 2015г. (в млн.руб.)'!O29</f>
        <v>-35.92116108000002</v>
      </c>
      <c r="F29" s="8">
        <f t="shared" si="0"/>
        <v>87.31592367359428</v>
      </c>
      <c r="M29" s="26">
        <v>1000</v>
      </c>
      <c r="N29" s="26">
        <v>1000</v>
      </c>
      <c r="O29" s="26">
        <v>1000</v>
      </c>
    </row>
    <row r="30" spans="1:15" ht="19.5" customHeight="1">
      <c r="A30" s="2">
        <v>25</v>
      </c>
      <c r="B30" s="32" t="s">
        <v>107</v>
      </c>
      <c r="C30" s="36">
        <f>'Свод за 2015г. (в тыс.руб.)'!C30/'Свод за 2015г. (в млн.руб.)'!M30</f>
        <v>1.50363</v>
      </c>
      <c r="D30" s="37">
        <f>'Свод за 2015г. (в тыс.руб.)'!D30/'Свод за 2015г. (в млн.руб.)'!N30</f>
        <v>0.97870528</v>
      </c>
      <c r="E30" s="35">
        <f>'Свод за 2015г. (в тыс.руб.)'!E30/'Свод за 2015г. (в млн.руб.)'!O30</f>
        <v>-0.5249247200000001</v>
      </c>
      <c r="F30" s="8">
        <f t="shared" si="0"/>
        <v>65.08950207165327</v>
      </c>
      <c r="M30" s="26">
        <v>1000</v>
      </c>
      <c r="N30" s="26">
        <v>1000</v>
      </c>
      <c r="O30" s="26">
        <v>1000</v>
      </c>
    </row>
    <row r="31" spans="1:6" ht="12.75">
      <c r="A31" s="98"/>
      <c r="B31" s="98"/>
      <c r="C31" s="98"/>
      <c r="D31" s="98"/>
      <c r="E31" s="98"/>
      <c r="F31" s="98"/>
    </row>
    <row r="32" spans="1:6" s="31" customFormat="1" ht="27" customHeight="1">
      <c r="A32" s="67" t="s">
        <v>109</v>
      </c>
      <c r="B32" s="67"/>
      <c r="C32" s="67"/>
      <c r="D32" s="67"/>
      <c r="E32" s="67"/>
      <c r="F32" s="67"/>
    </row>
  </sheetData>
  <sheetProtection/>
  <mergeCells count="6">
    <mergeCell ref="A32:F32"/>
    <mergeCell ref="A1:F1"/>
    <mergeCell ref="A2:F2"/>
    <mergeCell ref="A3:F3"/>
    <mergeCell ref="A4:A5"/>
    <mergeCell ref="A31:F31"/>
  </mergeCells>
  <printOptions/>
  <pageMargins left="0.7086614173228347" right="0.1968503937007874" top="0.3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дддд</cp:keywords>
  <dc:description/>
  <cp:lastModifiedBy>tarif18</cp:lastModifiedBy>
  <cp:lastPrinted>2015-11-16T11:09:27Z</cp:lastPrinted>
  <dcterms:created xsi:type="dcterms:W3CDTF">1996-10-08T23:32:33Z</dcterms:created>
  <dcterms:modified xsi:type="dcterms:W3CDTF">2016-03-01T12:43:55Z</dcterms:modified>
  <cp:category/>
  <cp:version/>
  <cp:contentType/>
  <cp:contentStatus/>
</cp:coreProperties>
</file>