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6" yWindow="60" windowWidth="8256" windowHeight="9012" activeTab="0"/>
  </bookViews>
  <sheets>
    <sheet name="ХВС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'ХВС'!$A$1:$H$263</definedName>
  </definedNames>
  <calcPr fullCalcOnLoad="1"/>
</workbook>
</file>

<file path=xl/sharedStrings.xml><?xml version="1.0" encoding="utf-8"?>
<sst xmlns="http://schemas.openxmlformats.org/spreadsheetml/2006/main" count="350" uniqueCount="122">
  <si>
    <t>Всего</t>
  </si>
  <si>
    <t>Источник финансирования</t>
  </si>
  <si>
    <t>ВСЕГО по Чувашской Республике</t>
  </si>
  <si>
    <t>Наименование организации</t>
  </si>
  <si>
    <t>№ п/п</t>
  </si>
  <si>
    <t xml:space="preserve">амортизация </t>
  </si>
  <si>
    <t>Ядринское МПП ЖКХ                                                         (без НДС)</t>
  </si>
  <si>
    <t>МУП ЖКХ Красноармейского района                                                                                                                      (без дополнительного предъявления НДС)</t>
  </si>
  <si>
    <t>Порецкий район (1 организация)</t>
  </si>
  <si>
    <t> город Новочебоксарск (1 организация)</t>
  </si>
  <si>
    <t>тыс.руб.</t>
  </si>
  <si>
    <t>Всего, в т.ч.:</t>
  </si>
  <si>
    <t> Ядринский район (1 организация)</t>
  </si>
  <si>
    <t>в т.ч. питьевая вода</t>
  </si>
  <si>
    <t>в т.ч. техническая вода</t>
  </si>
  <si>
    <t> город Алатырь (1 организация)</t>
  </si>
  <si>
    <t>Ибресинский район (2 организации)</t>
  </si>
  <si>
    <t>Аликовский район (1 организация)</t>
  </si>
  <si>
    <t> город Шумерля (2 организации)</t>
  </si>
  <si>
    <t> Красноармейский район (4 организации)</t>
  </si>
  <si>
    <t>Красночетайский район (1 организация)</t>
  </si>
  <si>
    <t>КФХ Тимофеев                                                                                                                     (без дополнительного предъявления НДС)</t>
  </si>
  <si>
    <t>Урмарский район (2 организации)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</si>
  <si>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</si>
  <si>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</si>
  <si>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</si>
  <si>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</si>
  <si>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</si>
  <si>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>Вурнарский район (3 организации)</t>
  </si>
  <si>
    <t>ООО "АКВА"                                                                          (безНДС)</t>
  </si>
  <si>
    <t>Шемуршинский район (2 организации)</t>
  </si>
  <si>
    <t>ремонт и ТО</t>
  </si>
  <si>
    <t>Батыревский район (1 организация)</t>
  </si>
  <si>
    <t>МУП "Водоканал Ибресинского района"                                                     (без дополнительного предъявления НДС)</t>
  </si>
  <si>
    <t>Козловский район (3 организации)</t>
  </si>
  <si>
    <t>ООО "УК "Звезда"                
(без дополнительного предъявления НДС)</t>
  </si>
  <si>
    <t>ООО "Коммунальный сервис"                                                                                                                   (без НДС)</t>
  </si>
  <si>
    <t>ООО "Сундырь-Хлеб"
(без дополнительного предъявления НДС)</t>
  </si>
  <si>
    <t>ООО "ЖилКомГАРАНТИЯ"                                               (без дополнительного предъявления НДС)</t>
  </si>
  <si>
    <t>Моргаушский район (6 организаций)</t>
  </si>
  <si>
    <t>МУП ЖКХ "Чурачики"                                                                                                          (без дополнительного предъявления НДС)</t>
  </si>
  <si>
    <t>ООО "Альянс-Комфорт"                                                    (без дополнительного предъявления НДС)</t>
  </si>
  <si>
    <t>ООО "Авангард"
(без НДС)</t>
  </si>
  <si>
    <t>ООО фирма "Вега"
(без дополнительного предъявления НДС)</t>
  </si>
  <si>
    <t>Чебоксарский район (15 организаций)</t>
  </si>
  <si>
    <t>Янтиковский район (1 организация)</t>
  </si>
  <si>
    <t>МУП "Водоканал" г.Алатыря ЧР                                                                                                              (без НДС)</t>
  </si>
  <si>
    <t>ООО "Яльчикское РТП"                                                                                                                             (без дополнительного предъявления НДС)</t>
  </si>
  <si>
    <t> Яльчикский район (2 организации)</t>
  </si>
  <si>
    <t> город Канаш (3 организации)</t>
  </si>
  <si>
    <t>ООО "Межрегиональный Центр Оптово-розничной торговли"                                                                            (без НДС)</t>
  </si>
  <si>
    <t> город Чебоксары (7 организаций)</t>
  </si>
  <si>
    <t>ООО "УК ЖКХ "Канашская"                                                     (без дополнительного предъявления НДС)</t>
  </si>
  <si>
    <t>проверка (план)</t>
  </si>
  <si>
    <t>ОАО "Моргаушский автомобильно-технический сервис"                                                                                       (без дополнительного предъявления НДС)</t>
  </si>
  <si>
    <t>Канашский район (1 организация)</t>
  </si>
  <si>
    <t> Комсомольский район (1 организация)</t>
  </si>
  <si>
    <t>Мариинско-Посадский район (3 организации)</t>
  </si>
  <si>
    <t>Цивильский район (8 организаций)</t>
  </si>
  <si>
    <t>организаций всего</t>
  </si>
  <si>
    <t>ООО "ВОДОЛЕЙ"
(без дополнительного предъявления НДС)</t>
  </si>
  <si>
    <t>БУ "Калининский ПНИ" Минздравсоцразв. ЧР                                                                                                                           (без дополнительного предъявления НДС)</t>
  </si>
  <si>
    <t>ООО «Водоканал"                                                                   (без дополнительного предъявления НДС)</t>
  </si>
  <si>
    <t>ООО "Март"                                                                                    (без дополнительного предъявления НДС) Калининское сельское поселение</t>
  </si>
  <si>
    <t>ООО "Март"                                                                                    (без дополнительного предъявления НДС) Вурнарское сельское поселение</t>
  </si>
  <si>
    <t>ООО "Март"                                                                                    (без дополнительного предъявления НДС) Санапосинское сельское поселение</t>
  </si>
  <si>
    <t>Колхоз "Красный партизан"                                                  (без дополнительного предъявления НДС)</t>
  </si>
  <si>
    <t>ООО "Жилремстрой"                                            (без НДС)</t>
  </si>
  <si>
    <t>ФКУ "ИК № 5 УФСИН по ЧР - Чувашии"                      (без НДС)</t>
  </si>
  <si>
    <t>СХПК "Нива"                                                                                                                      (без дополнительного предъявления НДС)</t>
  </si>
  <si>
    <t>ООО "Красное Сормово"                                                                                                                      (без дополнительного предъявления НДС)</t>
  </si>
  <si>
    <t>ООО "ПродстройхозМаркет"                                                                                                                      (без НДС)</t>
  </si>
  <si>
    <t>ООО "Исток"                                                                                                                      (без дополнительного предъявления НДС)</t>
  </si>
  <si>
    <t>ЗАО "Марпосадкабель"                                                                                                 (без НДС)</t>
  </si>
  <si>
    <t>ООО "Вител"                                                                                                                      (без НДС)</t>
  </si>
  <si>
    <t>ООО "ИСТОЧНИК"                                                             (без дополнительного предъявления НДС)</t>
  </si>
  <si>
    <t>МУП ЖКХ "Моргаушское"                                                                                                                      (без дополнительного предъявления НДС)</t>
  </si>
  <si>
    <t>СПК "Оринино"                                                            (без дополнительного предъявления НДС)</t>
  </si>
  <si>
    <t>СПК Племзавод "Свобода"                                                     (без дополнительного предъявления НДС)</t>
  </si>
  <si>
    <t>ООО "Водоканал"                                                                                                                     (без НДС)</t>
  </si>
  <si>
    <t>ООО "Водоканал"                                                                                                                     (без дополнительного предъявления НДС)</t>
  </si>
  <si>
    <t>МАУ "Опытный"                                                                                                            (без дополнительного предъявления НДС)</t>
  </si>
  <si>
    <t>ФКУ "ИК № 9 УФСИН по Чувашской Республике - Чувашии"                                                     (без НДС)</t>
  </si>
  <si>
    <t>ООО "Теплоэнергосети"                                                                                                                     (без дополнительного предъявления НДС)</t>
  </si>
  <si>
    <t>ООО "ИЗВА"                                                           (без НДС)</t>
  </si>
  <si>
    <t>ООО "Теплоэнергосеть"                                                                                                                     (без дополнительного предъявления НДС)</t>
  </si>
  <si>
    <t>ООО "ХЕВЕШ"                                                                                                                     (без дополнительного предъявления НДС)</t>
  </si>
  <si>
    <t>ОАО "Газпром газораспределение Чебоксары" (Санаторий "Волга")                                                                       (без НДС)</t>
  </si>
  <si>
    <t>ООО "Санаторий "Волжские зори"                                 (без НДС)</t>
  </si>
  <si>
    <t>ОАО ПФ "Чебоксарскагропромтехсервис"               (без дополнительного предъявления НДС)</t>
  </si>
  <si>
    <t>СПОК "Дружба"                                                                            (без дополнительного предъявления НДС)</t>
  </si>
  <si>
    <t>ООО "УК "Сияние"                                                                          (без дополнительного предъявления НДС)</t>
  </si>
  <si>
    <t>ООО "Ремонтно-эксплуатационное управление"                                                                                       (без дополнительного предъявления НДС)</t>
  </si>
  <si>
    <t>ООО "Ремстройгрупп"                                                                          (без дополнительного предъявления НДС)</t>
  </si>
  <si>
    <t>ОАО "Коммунальник"                                                                                                                     (без НДС)</t>
  </si>
  <si>
    <t xml:space="preserve"> ООО "Спутник-1"                                                                               (без НДС)</t>
  </si>
  <si>
    <t>ООО "Коммунальник"                                                                                                                     (без дополнительного предъявления НДС)</t>
  </si>
  <si>
    <t>МУП "Коммунальные сети города Новочебоксарска"                                                     (без НДС)</t>
  </si>
  <si>
    <t>ОАО "Водоканал"                                                                                                       (без НДС)</t>
  </si>
  <si>
    <t>ОАО "РЖД"                                                                 (без НДС)</t>
  </si>
  <si>
    <t>ОАО "Санаторий "Чувашия"                                   (без НДС)</t>
  </si>
  <si>
    <t>ОАО "РЖД"                                                                                   (без НДС)</t>
  </si>
  <si>
    <t>МУП "Шумерлинское ПУ "Водоканал"                                                                                    (без НДС)</t>
  </si>
  <si>
    <t>ОАО "РЖД"                                                               (без НДС)</t>
  </si>
  <si>
    <t>АО "ЧПО им. В.И.Чапаева"                                   (без НДС)</t>
  </si>
  <si>
    <t>ЗАО "Промтрактор-Вагон"                                                                                                                     (без НДС)</t>
  </si>
  <si>
    <t>ООО "Контур"                                                                                         (без НДС)</t>
  </si>
  <si>
    <t>ПАО "Т ПЛЮС"                                                                                (без НДС)</t>
  </si>
  <si>
    <t>ООО "Новое село"                                                    (без дополнительного предъявления НДС)
Большекатрасьское сельское поселение</t>
  </si>
  <si>
    <t>ООО "Новое село"                                                    (без дополнительного предъявления НДС)
Кшаушское сельское поселение</t>
  </si>
  <si>
    <t>МУП "ЖКХ "Ишлейское"                                                                      (без дополнительного предъявления НДС)</t>
  </si>
  <si>
    <t>ОАО "ПМК - 8"                                                                 (без НДС)</t>
  </si>
  <si>
    <t>АО "Транснефть-Прикамье"
(без НДС)</t>
  </si>
  <si>
    <t>ИП Буданов Т.Г.</t>
  </si>
  <si>
    <t>ООО "Управляющая компания "Жилище"                                    (без дополнительного предъявления НДС)</t>
  </si>
  <si>
    <t>ООО "Тепловодоканал"                                                  (без дополнительного предъявления НДС)</t>
  </si>
  <si>
    <t>МУП "Объединение предприятий жилищно-коммунального хозяйства" Порецкого района         (без дополнительного предъявления НДС)</t>
  </si>
  <si>
    <t>65.2</t>
  </si>
  <si>
    <t>62.1</t>
  </si>
  <si>
    <t>72.3</t>
  </si>
  <si>
    <t>Утверждено в тарифах на         2016 год</t>
  </si>
  <si>
    <t>Ремонтные работы организаций в сфере холодного водоснабжения за 1 квартал 2016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</si>
</sst>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44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2" fontId="7" fillId="37" borderId="0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>
      <alignment horizontal="center" vertical="center" wrapText="1"/>
    </xf>
    <xf numFmtId="2" fontId="7" fillId="39" borderId="11" xfId="0" applyNumberFormat="1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2" fontId="7" fillId="40" borderId="11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2" fontId="8" fillId="37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11" xfId="54" applyFont="1" applyFill="1" applyBorder="1" applyAlignment="1" applyProtection="1">
      <alignment horizontal="center" vertical="center" wrapText="1"/>
      <protection/>
    </xf>
    <xf numFmtId="0" fontId="5" fillId="38" borderId="16" xfId="54" applyFont="1" applyFill="1" applyBorder="1" applyAlignment="1">
      <alignment horizontal="center" vertical="center" wrapText="1"/>
      <protection/>
    </xf>
    <xf numFmtId="0" fontId="5" fillId="38" borderId="17" xfId="54" applyFont="1" applyFill="1" applyBorder="1" applyAlignment="1">
      <alignment horizontal="center" vertical="center" wrapText="1"/>
      <protection/>
    </xf>
    <xf numFmtId="0" fontId="5" fillId="38" borderId="12" xfId="54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38" borderId="16" xfId="54" applyFont="1" applyFill="1" applyBorder="1" applyAlignment="1" applyProtection="1">
      <alignment horizontal="center" vertical="center" wrapText="1"/>
      <protection/>
    </xf>
    <xf numFmtId="0" fontId="5" fillId="38" borderId="17" xfId="54" applyFont="1" applyFill="1" applyBorder="1" applyAlignment="1" applyProtection="1">
      <alignment horizontal="center" vertical="center" wrapText="1"/>
      <protection/>
    </xf>
    <xf numFmtId="0" fontId="5" fillId="38" borderId="12" xfId="54" applyFont="1" applyFill="1" applyBorder="1" applyAlignment="1" applyProtection="1">
      <alignment horizontal="center" vertical="center" wrapText="1"/>
      <protection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right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18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6"/>
  <sheetViews>
    <sheetView tabSelected="1" view="pageBreakPreview" zoomScaleSheetLayoutView="100" zoomScalePageLayoutView="0" workbookViewId="0" topLeftCell="A1">
      <pane xSplit="8" ySplit="8" topLeftCell="I9" activePane="bottomRight" state="frozen"/>
      <selection pane="topLeft" activeCell="C10" sqref="C10"/>
      <selection pane="topRight" activeCell="F1" sqref="F1"/>
      <selection pane="bottomLeft" activeCell="A9" sqref="A9"/>
      <selection pane="bottomRight" activeCell="F9" sqref="F9"/>
    </sheetView>
  </sheetViews>
  <sheetFormatPr defaultColWidth="9.140625" defaultRowHeight="12.75"/>
  <cols>
    <col min="1" max="1" width="5.57421875" style="1" customWidth="1"/>
    <col min="2" max="2" width="37.7109375" style="27" customWidth="1"/>
    <col min="3" max="3" width="15.28125" style="1" customWidth="1"/>
    <col min="4" max="5" width="12.7109375" style="1" customWidth="1"/>
    <col min="6" max="7" width="13.28125" style="1" customWidth="1"/>
    <col min="8" max="8" width="13.140625" style="1" customWidth="1"/>
    <col min="9" max="9" width="13.00390625" style="1" customWidth="1"/>
    <col min="10" max="12" width="24.8515625" style="1" customWidth="1"/>
    <col min="13" max="16384" width="9.140625" style="1" customWidth="1"/>
  </cols>
  <sheetData>
    <row r="1" spans="1:8" ht="12.75" customHeight="1">
      <c r="A1" s="50"/>
      <c r="B1" s="51"/>
      <c r="C1" s="51"/>
      <c r="D1" s="51"/>
      <c r="E1" s="51"/>
      <c r="F1" s="51"/>
      <c r="G1" s="51"/>
      <c r="H1" s="51"/>
    </row>
    <row r="2" spans="1:8" ht="28.5" customHeight="1">
      <c r="A2" s="43" t="s">
        <v>121</v>
      </c>
      <c r="B2" s="43"/>
      <c r="C2" s="43"/>
      <c r="D2" s="43"/>
      <c r="E2" s="43"/>
      <c r="F2" s="43"/>
      <c r="G2" s="43"/>
      <c r="H2" s="43"/>
    </row>
    <row r="3" spans="2:8" ht="12.75">
      <c r="B3" s="52" t="s">
        <v>10</v>
      </c>
      <c r="C3" s="52"/>
      <c r="D3" s="52"/>
      <c r="E3" s="52"/>
      <c r="F3" s="52"/>
      <c r="G3" s="52"/>
      <c r="H3" s="52"/>
    </row>
    <row r="4" spans="1:8" ht="12.75" customHeight="1">
      <c r="A4" s="28" t="s">
        <v>4</v>
      </c>
      <c r="B4" s="29" t="s">
        <v>3</v>
      </c>
      <c r="C4" s="28" t="s">
        <v>1</v>
      </c>
      <c r="D4" s="28" t="s">
        <v>120</v>
      </c>
      <c r="E4" s="28" t="s">
        <v>23</v>
      </c>
      <c r="F4" s="28"/>
      <c r="G4" s="28"/>
      <c r="H4" s="28"/>
    </row>
    <row r="5" spans="1:8" ht="36" customHeight="1">
      <c r="A5" s="28"/>
      <c r="B5" s="29"/>
      <c r="C5" s="28"/>
      <c r="D5" s="28"/>
      <c r="E5" s="2" t="s">
        <v>24</v>
      </c>
      <c r="F5" s="2" t="s">
        <v>25</v>
      </c>
      <c r="G5" s="2" t="s">
        <v>26</v>
      </c>
      <c r="H5" s="2" t="s">
        <v>27</v>
      </c>
    </row>
    <row r="6" spans="1:12" s="5" customFormat="1" ht="12.75">
      <c r="A6" s="56" t="s">
        <v>2</v>
      </c>
      <c r="B6" s="57"/>
      <c r="C6" s="21" t="s">
        <v>11</v>
      </c>
      <c r="D6" s="22">
        <f>D7+D8</f>
        <v>44995.46199999999</v>
      </c>
      <c r="E6" s="22">
        <f>E7+E8</f>
        <v>11617.205</v>
      </c>
      <c r="F6" s="22">
        <f>F7+F8</f>
        <v>11025.368338999999</v>
      </c>
      <c r="G6" s="22">
        <f>G7+G8</f>
        <v>-33231.199661</v>
      </c>
      <c r="H6" s="22">
        <f aca="true" t="shared" si="0" ref="H6:H23">F6*100/D6</f>
        <v>24.50328955173302</v>
      </c>
      <c r="I6" s="7"/>
      <c r="J6" s="7"/>
      <c r="K6" s="7"/>
      <c r="L6" s="7"/>
    </row>
    <row r="7" spans="1:8" s="7" customFormat="1" ht="12.75">
      <c r="A7" s="58"/>
      <c r="B7" s="59"/>
      <c r="C7" s="17" t="s">
        <v>5</v>
      </c>
      <c r="D7" s="18">
        <f>D11+D18+D22+D25+D28+D31+D34+D38+D41+D45+D49+D52+D55+D59+D63+D66+D69+D72+D76+D80+D83+D86+D90+D93+D96+D99+D102+D105+D109+D113+D116+D120+D123+D126+D129+D132+D135+D138+D142+D145+D148+D151+D154+D157+D160+D163+D166+D169+D172+D178+D181+D184+D188+D194+D198+D202+D205+D209+D213+D217+D220+D223+D227+D237+D240+D243+D246+D249+D252+D255+D259+D262+D175+D191+D230+D233+D11</f>
        <v>1480.0789999999997</v>
      </c>
      <c r="E7" s="18">
        <f>E11+E18+E22+E25+E28+E31+E34+E38+E41+E45+E49+E52+E55+E59+E63+E66+E69+E72+E76+E80+E83+E86+E90+E93+E96+E99+E102+E105+E109+E113+E116+E120+E123+E126+E129+E132+E135+E138+E142+E145+E148+E151+E154+E157+E160+E163+E166+E169+E172+E178+E181+E184+E188+E194+E198+E202+E205+E209+E213+E217+E220+E223+E227+E237+E240+E243+E246+E249+E252+E255+E259+E262+E14+E175+E191+E230+E233</f>
        <v>413.166</v>
      </c>
      <c r="F7" s="18">
        <f>F11+F18+F22+F25+F28+F31+F34+F38+F41+F45+F49+F52+F55+F59+F63+F66+F69+F72+F76+F80+F83+F86+F90+F93+F96+F99+F102+F105+F109+F113+F116+F120+F123+F126+F129+F132+F135+F138+F142+F145+F148+F151+F154+F157+F160+F163+F166+F169+F172+F178+F181+F184+F188+F194+F198+F202+F205+F209+F213+F217+F220+F223+F227+F237+F240+F243+F246+F249+F252+F255+F259+F262+F14+F175+F191+F230+F233</f>
        <v>365.60090900000006</v>
      </c>
      <c r="G7" s="18">
        <f>G11+G18+G22+G25+G28+G31+G34+G38+G41+G45+G49+G52+G55+G59+G63+G66+G69+G72+G76+G80+G83+G86+G90+G93+G96+G99+G102+G105+G109+G113+G116+G120+G123+G126+G129+G132+G135+G138+G142+G145+G148+G151+G154+G157+G160+G163+G166+G169+G172+G178+G181+G184+G188+G194+G198+G202+G205+G209+G213+G217+G220+G223+G227+G237+G240+G243+G246+G249+G252+G255+G259+G262+G14+G175+G191+G230+G233</f>
        <v>-1114.4780909999997</v>
      </c>
      <c r="H7" s="19">
        <f t="shared" si="0"/>
        <v>24.701445598511977</v>
      </c>
    </row>
    <row r="8" spans="1:8" s="7" customFormat="1" ht="12.75">
      <c r="A8" s="60"/>
      <c r="B8" s="61"/>
      <c r="C8" s="17" t="s">
        <v>31</v>
      </c>
      <c r="D8" s="18">
        <f>D12+D19+D23+D26+D29+D32+D35+D39+D42+D46+D50+D53+D56+D60+D64+D67+D70+D73+D77+D81+D84+D87+D91+D94+D97+D100+D103+D106+D110+D114+D117+D121+D124+D127+D130+D133+D136+D139+D143+D146+D149+D152+D155+D158+D161+D164+D167+D170+D173+D179+D182+D185+D189+D195+D199+D203+D206+D210+D214+D218+D221+D224+D228+D238+D241+D244+D247+D250+D253+D256+D260+D263+D176+D192+D231+D234+D15</f>
        <v>43515.382999999994</v>
      </c>
      <c r="E8" s="18">
        <f>E12+E19+E23+E26+E29+E32+E35+E39+E42+E46+E50+E53+E56+E60+E64+E67+E70+E73+E77+E81+E84+E87+E91+E94+E97+E100+E103+E106+E110+E114+E117+E121+E124+E127+E130+E133+E136+E139+E143+E146+E149+E152+E155+E158+E161+E164+E167+E170+E173+E179+E182+E185+E189+E195+E199+E203+E206+E210+E214+E218+E221+E224+E228+E238+E241+E244+E247+E250+E253+E256+E260+E263+E231+E234+E192</f>
        <v>11204.039</v>
      </c>
      <c r="F8" s="18">
        <f>F12+F19+F23+F26+F29+F32+F35+F39+F42+F46+F50+F53+F56+F60+F64+F67+F70+F73+F77+F81+F84+F87+F91+F94+F97+F100+F103+F106+F110+F114+F117+F121+F124+F127+F130+F133+F136+F139+F143+F146+F149+F152+F155+F158+F161+F164+F167+F170+F173+F179+F182+F185+F189+F195+F199+F203+F206+F210+F214+F218+F221+F224+F228+F238+F241+F244+F247+F250+F253+F256+F260+F263+F15+F176+F179+F192+F231+F234</f>
        <v>10659.767429999998</v>
      </c>
      <c r="G8" s="18">
        <f>G12+G19+G23+G26+G29+G32+G35+G39+G42+G46+G50+G53+G56+G60+G64+G67+G70+G73+G77+G81+G84+G87+G91+G94+G97+G100+G103+G106+G110+G114+G117+G121+G124+G127+G130+G133+G136+G139+G143+G146+G149+G152+G155+G158+G161+G164+G167+G170+G173+G179+G182+G185+G189+G195+G199+G203+G206+G210+G214+G218+G221+G224+G228+G238+G241+G244+G247+G250+G253+G256+G260+G263+G15+G176+G179+G192+G231+G234</f>
        <v>-32116.72157</v>
      </c>
      <c r="H8" s="19">
        <f t="shared" si="0"/>
        <v>24.49654971438491</v>
      </c>
    </row>
    <row r="9" spans="1:8" s="7" customFormat="1" ht="12.75">
      <c r="A9" s="30" t="s">
        <v>17</v>
      </c>
      <c r="B9" s="31"/>
      <c r="C9" s="32"/>
      <c r="D9" s="9">
        <f>D10</f>
        <v>107.95</v>
      </c>
      <c r="E9" s="20">
        <f>E10</f>
        <v>0</v>
      </c>
      <c r="F9" s="20">
        <f>F10</f>
        <v>0</v>
      </c>
      <c r="G9" s="20">
        <f>G10</f>
        <v>-107.95</v>
      </c>
      <c r="H9" s="20">
        <f t="shared" si="0"/>
        <v>0</v>
      </c>
    </row>
    <row r="10" spans="1:8" s="7" customFormat="1" ht="12.75">
      <c r="A10" s="40">
        <v>1</v>
      </c>
      <c r="B10" s="33" t="s">
        <v>114</v>
      </c>
      <c r="C10" s="3" t="s">
        <v>0</v>
      </c>
      <c r="D10" s="10">
        <f>D11+D12</f>
        <v>107.95</v>
      </c>
      <c r="E10" s="10">
        <f>E11+E12</f>
        <v>0</v>
      </c>
      <c r="F10" s="10">
        <f>F11+F12</f>
        <v>0</v>
      </c>
      <c r="G10" s="10">
        <f>G11+G12</f>
        <v>-107.95</v>
      </c>
      <c r="H10" s="4">
        <f t="shared" si="0"/>
        <v>0</v>
      </c>
    </row>
    <row r="11" spans="1:8" s="7" customFormat="1" ht="12.75">
      <c r="A11" s="41"/>
      <c r="B11" s="34"/>
      <c r="C11" s="2" t="s">
        <v>5</v>
      </c>
      <c r="D11" s="6">
        <v>0</v>
      </c>
      <c r="E11" s="6">
        <v>0</v>
      </c>
      <c r="F11" s="6">
        <v>0</v>
      </c>
      <c r="G11" s="19">
        <f>F11-D11</f>
        <v>0</v>
      </c>
      <c r="H11" s="19" t="e">
        <f t="shared" si="0"/>
        <v>#DIV/0!</v>
      </c>
    </row>
    <row r="12" spans="1:8" s="7" customFormat="1" ht="12.75">
      <c r="A12" s="42"/>
      <c r="B12" s="35"/>
      <c r="C12" s="2" t="s">
        <v>31</v>
      </c>
      <c r="D12" s="6">
        <v>107.95</v>
      </c>
      <c r="E12" s="6">
        <v>0</v>
      </c>
      <c r="F12" s="6">
        <v>0</v>
      </c>
      <c r="G12" s="19">
        <f>F12-D12</f>
        <v>-107.95</v>
      </c>
      <c r="H12" s="19">
        <f t="shared" si="0"/>
        <v>0</v>
      </c>
    </row>
    <row r="13" spans="1:8" s="7" customFormat="1" ht="12.75">
      <c r="A13" s="40">
        <v>2</v>
      </c>
      <c r="B13" s="33" t="s">
        <v>115</v>
      </c>
      <c r="C13" s="3" t="s">
        <v>0</v>
      </c>
      <c r="D13" s="10">
        <f>D14+D15</f>
        <v>0</v>
      </c>
      <c r="E13" s="10">
        <f>E14+E15</f>
        <v>0</v>
      </c>
      <c r="F13" s="10">
        <f>F14+F15</f>
        <v>0</v>
      </c>
      <c r="G13" s="10">
        <f>G14+G15</f>
        <v>0</v>
      </c>
      <c r="H13" s="10">
        <f>H14+H15</f>
        <v>0</v>
      </c>
    </row>
    <row r="14" spans="1:8" s="7" customFormat="1" ht="12.75">
      <c r="A14" s="41"/>
      <c r="B14" s="34"/>
      <c r="C14" s="2" t="s">
        <v>5</v>
      </c>
      <c r="D14" s="6">
        <v>0</v>
      </c>
      <c r="E14" s="6">
        <v>0</v>
      </c>
      <c r="F14" s="6">
        <v>0</v>
      </c>
      <c r="G14" s="19">
        <v>0</v>
      </c>
      <c r="H14" s="19">
        <v>0</v>
      </c>
    </row>
    <row r="15" spans="1:8" s="7" customFormat="1" ht="12.75">
      <c r="A15" s="42"/>
      <c r="B15" s="35"/>
      <c r="C15" s="2" t="s">
        <v>31</v>
      </c>
      <c r="D15" s="6">
        <v>0</v>
      </c>
      <c r="E15" s="6">
        <v>0</v>
      </c>
      <c r="F15" s="6">
        <v>0</v>
      </c>
      <c r="G15" s="19">
        <v>0</v>
      </c>
      <c r="H15" s="19">
        <v>0</v>
      </c>
    </row>
    <row r="16" spans="1:8" s="7" customFormat="1" ht="12.75">
      <c r="A16" s="30" t="s">
        <v>32</v>
      </c>
      <c r="B16" s="31"/>
      <c r="C16" s="32"/>
      <c r="D16" s="9">
        <f>D17</f>
        <v>0</v>
      </c>
      <c r="E16" s="20">
        <f>E17</f>
        <v>0</v>
      </c>
      <c r="F16" s="20">
        <f>F17</f>
        <v>0</v>
      </c>
      <c r="G16" s="20">
        <f>G17</f>
        <v>0</v>
      </c>
      <c r="H16" s="20" t="e">
        <f t="shared" si="0"/>
        <v>#DIV/0!</v>
      </c>
    </row>
    <row r="17" spans="1:8" s="7" customFormat="1" ht="12.75">
      <c r="A17" s="40">
        <v>3</v>
      </c>
      <c r="B17" s="33" t="s">
        <v>60</v>
      </c>
      <c r="C17" s="3" t="s">
        <v>0</v>
      </c>
      <c r="D17" s="10">
        <f>D18+D19</f>
        <v>0</v>
      </c>
      <c r="E17" s="10">
        <f>E18+E19</f>
        <v>0</v>
      </c>
      <c r="F17" s="10">
        <f>F18+F19</f>
        <v>0</v>
      </c>
      <c r="G17" s="10">
        <f>G18+G19</f>
        <v>0</v>
      </c>
      <c r="H17" s="4" t="e">
        <f t="shared" si="0"/>
        <v>#DIV/0!</v>
      </c>
    </row>
    <row r="18" spans="1:8" s="7" customFormat="1" ht="12.75">
      <c r="A18" s="41"/>
      <c r="B18" s="34"/>
      <c r="C18" s="2" t="s">
        <v>5</v>
      </c>
      <c r="D18" s="6">
        <v>0</v>
      </c>
      <c r="E18" s="6">
        <f>0</f>
        <v>0</v>
      </c>
      <c r="F18" s="6">
        <f>0</f>
        <v>0</v>
      </c>
      <c r="G18" s="19">
        <f>F18-D18</f>
        <v>0</v>
      </c>
      <c r="H18" s="19" t="e">
        <f t="shared" si="0"/>
        <v>#DIV/0!</v>
      </c>
    </row>
    <row r="19" spans="1:8" s="7" customFormat="1" ht="12.75">
      <c r="A19" s="42"/>
      <c r="B19" s="35"/>
      <c r="C19" s="2" t="s">
        <v>31</v>
      </c>
      <c r="D19" s="6">
        <v>0</v>
      </c>
      <c r="E19" s="6">
        <f>0</f>
        <v>0</v>
      </c>
      <c r="F19" s="6">
        <f>0</f>
        <v>0</v>
      </c>
      <c r="G19" s="19">
        <f>F19-D19</f>
        <v>0</v>
      </c>
      <c r="H19" s="19" t="e">
        <f t="shared" si="0"/>
        <v>#DIV/0!</v>
      </c>
    </row>
    <row r="20" spans="1:12" s="11" customFormat="1" ht="14.25" customHeight="1">
      <c r="A20" s="30" t="s">
        <v>28</v>
      </c>
      <c r="B20" s="31"/>
      <c r="C20" s="32"/>
      <c r="D20" s="9">
        <f>D21+D24+D27+D30+D33</f>
        <v>383.222</v>
      </c>
      <c r="E20" s="9">
        <f>E21+E24+E27+E30+E33</f>
        <v>13.39</v>
      </c>
      <c r="F20" s="9">
        <f>F21+F24+F27+F30+F33</f>
        <v>13.407999</v>
      </c>
      <c r="G20" s="9">
        <f>G21+G24+G27+G30+G33</f>
        <v>-369.81400099999996</v>
      </c>
      <c r="H20" s="20">
        <f t="shared" si="0"/>
        <v>3.498755029721676</v>
      </c>
      <c r="I20" s="1"/>
      <c r="J20" s="1"/>
      <c r="K20" s="1"/>
      <c r="L20" s="1"/>
    </row>
    <row r="21" spans="1:12" s="5" customFormat="1" ht="12.75">
      <c r="A21" s="28">
        <v>4</v>
      </c>
      <c r="B21" s="36" t="s">
        <v>61</v>
      </c>
      <c r="C21" s="3" t="s">
        <v>0</v>
      </c>
      <c r="D21" s="4">
        <f>D22+D23</f>
        <v>22.55</v>
      </c>
      <c r="E21" s="10">
        <f>E22+E23</f>
        <v>5.69</v>
      </c>
      <c r="F21" s="10">
        <f>F22+F23</f>
        <v>5.687499</v>
      </c>
      <c r="G21" s="10">
        <f>G22+G23</f>
        <v>-16.862501</v>
      </c>
      <c r="H21" s="4">
        <f t="shared" si="0"/>
        <v>25.221725055432373</v>
      </c>
      <c r="I21" s="7"/>
      <c r="J21" s="7"/>
      <c r="K21" s="7"/>
      <c r="L21" s="7"/>
    </row>
    <row r="22" spans="1:12" s="12" customFormat="1" ht="12.75">
      <c r="A22" s="28"/>
      <c r="B22" s="36"/>
      <c r="C22" s="2" t="s">
        <v>5</v>
      </c>
      <c r="D22" s="6">
        <v>22.55</v>
      </c>
      <c r="E22" s="6">
        <f>5.69</f>
        <v>5.69</v>
      </c>
      <c r="F22" s="6">
        <f>5.687499</f>
        <v>5.687499</v>
      </c>
      <c r="G22" s="19">
        <f>F22-D22</f>
        <v>-16.862501</v>
      </c>
      <c r="H22" s="19">
        <f t="shared" si="0"/>
        <v>25.221725055432373</v>
      </c>
      <c r="I22" s="1"/>
      <c r="J22" s="1"/>
      <c r="K22" s="1"/>
      <c r="L22" s="1"/>
    </row>
    <row r="23" spans="1:12" s="12" customFormat="1" ht="12.75">
      <c r="A23" s="28"/>
      <c r="B23" s="36"/>
      <c r="C23" s="2" t="s">
        <v>31</v>
      </c>
      <c r="D23" s="6">
        <v>0</v>
      </c>
      <c r="E23" s="6">
        <v>0</v>
      </c>
      <c r="F23" s="6">
        <v>0</v>
      </c>
      <c r="G23" s="19">
        <f>F23-D23</f>
        <v>0</v>
      </c>
      <c r="H23" s="19" t="e">
        <f t="shared" si="0"/>
        <v>#DIV/0!</v>
      </c>
      <c r="I23" s="1"/>
      <c r="J23" s="1"/>
      <c r="K23" s="1"/>
      <c r="L23" s="1"/>
    </row>
    <row r="24" spans="1:12" s="12" customFormat="1" ht="12.75">
      <c r="A24" s="28">
        <v>5</v>
      </c>
      <c r="B24" s="33" t="s">
        <v>62</v>
      </c>
      <c r="C24" s="3" t="s">
        <v>0</v>
      </c>
      <c r="D24" s="4">
        <f>D25+D26</f>
        <v>298.218</v>
      </c>
      <c r="E24" s="10">
        <f>E25+E26</f>
        <v>7.7</v>
      </c>
      <c r="F24" s="10">
        <f>F25+F26</f>
        <v>7.7205</v>
      </c>
      <c r="G24" s="10">
        <f>G25+G26</f>
        <v>-290.4975</v>
      </c>
      <c r="H24" s="4">
        <f aca="true" t="shared" si="1" ref="H24:H35">F24*100/D24</f>
        <v>2.588877934933505</v>
      </c>
      <c r="I24" s="1"/>
      <c r="J24" s="1"/>
      <c r="K24" s="1"/>
      <c r="L24" s="1"/>
    </row>
    <row r="25" spans="1:12" s="12" customFormat="1" ht="12.75">
      <c r="A25" s="28"/>
      <c r="B25" s="34"/>
      <c r="C25" s="2" t="s">
        <v>5</v>
      </c>
      <c r="D25" s="6">
        <v>0</v>
      </c>
      <c r="E25" s="6">
        <v>0</v>
      </c>
      <c r="F25" s="6">
        <v>0</v>
      </c>
      <c r="G25" s="19">
        <f>F25-D25</f>
        <v>0</v>
      </c>
      <c r="H25" s="19" t="e">
        <f t="shared" si="1"/>
        <v>#DIV/0!</v>
      </c>
      <c r="I25" s="1"/>
      <c r="J25" s="1"/>
      <c r="K25" s="1"/>
      <c r="L25" s="1"/>
    </row>
    <row r="26" spans="1:12" s="12" customFormat="1" ht="12.75">
      <c r="A26" s="28"/>
      <c r="B26" s="35"/>
      <c r="C26" s="2" t="s">
        <v>31</v>
      </c>
      <c r="D26" s="6">
        <v>298.218</v>
      </c>
      <c r="E26" s="6">
        <f>7.7</f>
        <v>7.7</v>
      </c>
      <c r="F26" s="6">
        <f>7.7205</f>
        <v>7.7205</v>
      </c>
      <c r="G26" s="19">
        <f>F26-D26</f>
        <v>-290.4975</v>
      </c>
      <c r="H26" s="19">
        <f t="shared" si="1"/>
        <v>2.588877934933505</v>
      </c>
      <c r="I26" s="1"/>
      <c r="J26" s="1"/>
      <c r="K26" s="1"/>
      <c r="L26" s="1"/>
    </row>
    <row r="27" spans="1:12" s="12" customFormat="1" ht="12.75">
      <c r="A27" s="40">
        <v>6</v>
      </c>
      <c r="B27" s="29" t="s">
        <v>63</v>
      </c>
      <c r="C27" s="3" t="s">
        <v>0</v>
      </c>
      <c r="D27" s="10">
        <f>D28+D29</f>
        <v>33.381</v>
      </c>
      <c r="E27" s="10">
        <f>E28+E29</f>
        <v>0</v>
      </c>
      <c r="F27" s="10">
        <f>F28+F29</f>
        <v>0</v>
      </c>
      <c r="G27" s="10">
        <f>G28+G29</f>
        <v>-33.381</v>
      </c>
      <c r="H27" s="4">
        <f t="shared" si="1"/>
        <v>0</v>
      </c>
      <c r="I27" s="1"/>
      <c r="J27" s="1"/>
      <c r="K27" s="1"/>
      <c r="L27" s="1"/>
    </row>
    <row r="28" spans="1:12" s="12" customFormat="1" ht="12.75">
      <c r="A28" s="41"/>
      <c r="B28" s="29"/>
      <c r="C28" s="2" t="s">
        <v>5</v>
      </c>
      <c r="D28" s="6">
        <v>0</v>
      </c>
      <c r="E28" s="6">
        <f>0</f>
        <v>0</v>
      </c>
      <c r="F28" s="6">
        <f>0</f>
        <v>0</v>
      </c>
      <c r="G28" s="19">
        <f>F28-D28</f>
        <v>0</v>
      </c>
      <c r="H28" s="19" t="e">
        <f t="shared" si="1"/>
        <v>#DIV/0!</v>
      </c>
      <c r="I28" s="1"/>
      <c r="J28" s="1"/>
      <c r="K28" s="1"/>
      <c r="L28" s="1"/>
    </row>
    <row r="29" spans="1:12" s="12" customFormat="1" ht="12.75">
      <c r="A29" s="41"/>
      <c r="B29" s="29"/>
      <c r="C29" s="2" t="s">
        <v>31</v>
      </c>
      <c r="D29" s="6">
        <v>33.381</v>
      </c>
      <c r="E29" s="6">
        <f>0</f>
        <v>0</v>
      </c>
      <c r="F29" s="6">
        <f>0</f>
        <v>0</v>
      </c>
      <c r="G29" s="19">
        <f>F29-D29</f>
        <v>-33.381</v>
      </c>
      <c r="H29" s="19">
        <f t="shared" si="1"/>
        <v>0</v>
      </c>
      <c r="I29" s="1"/>
      <c r="J29" s="1"/>
      <c r="K29" s="1"/>
      <c r="L29" s="1"/>
    </row>
    <row r="30" spans="1:12" s="12" customFormat="1" ht="12.75">
      <c r="A30" s="41"/>
      <c r="B30" s="29" t="s">
        <v>64</v>
      </c>
      <c r="C30" s="3" t="s">
        <v>0</v>
      </c>
      <c r="D30" s="10">
        <f>D31+D32</f>
        <v>0</v>
      </c>
      <c r="E30" s="10">
        <f>E31+E32</f>
        <v>0</v>
      </c>
      <c r="F30" s="10">
        <f>F31+F32</f>
        <v>0</v>
      </c>
      <c r="G30" s="10">
        <f>G31+G32</f>
        <v>0</v>
      </c>
      <c r="H30" s="4" t="e">
        <f t="shared" si="1"/>
        <v>#DIV/0!</v>
      </c>
      <c r="I30" s="1"/>
      <c r="J30" s="1"/>
      <c r="K30" s="1"/>
      <c r="L30" s="1"/>
    </row>
    <row r="31" spans="1:12" s="12" customFormat="1" ht="12.75">
      <c r="A31" s="41"/>
      <c r="B31" s="29"/>
      <c r="C31" s="2" t="s">
        <v>5</v>
      </c>
      <c r="D31" s="6">
        <v>0</v>
      </c>
      <c r="E31" s="6">
        <v>0</v>
      </c>
      <c r="F31" s="6">
        <v>0</v>
      </c>
      <c r="G31" s="19">
        <f>F31-D31</f>
        <v>0</v>
      </c>
      <c r="H31" s="19" t="e">
        <f t="shared" si="1"/>
        <v>#DIV/0!</v>
      </c>
      <c r="I31" s="1"/>
      <c r="J31" s="1"/>
      <c r="K31" s="1"/>
      <c r="L31" s="1"/>
    </row>
    <row r="32" spans="1:12" s="12" customFormat="1" ht="12.75">
      <c r="A32" s="41"/>
      <c r="B32" s="29"/>
      <c r="C32" s="2" t="s">
        <v>31</v>
      </c>
      <c r="D32" s="6">
        <v>0</v>
      </c>
      <c r="E32" s="6">
        <v>0</v>
      </c>
      <c r="F32" s="6">
        <v>0</v>
      </c>
      <c r="G32" s="19">
        <f>F32-D32</f>
        <v>0</v>
      </c>
      <c r="H32" s="19" t="e">
        <f t="shared" si="1"/>
        <v>#DIV/0!</v>
      </c>
      <c r="I32" s="1"/>
      <c r="J32" s="1"/>
      <c r="K32" s="1"/>
      <c r="L32" s="1"/>
    </row>
    <row r="33" spans="1:12" s="12" customFormat="1" ht="12.75">
      <c r="A33" s="41"/>
      <c r="B33" s="29" t="s">
        <v>65</v>
      </c>
      <c r="C33" s="3" t="s">
        <v>0</v>
      </c>
      <c r="D33" s="10">
        <f>D34+D35</f>
        <v>29.073</v>
      </c>
      <c r="E33" s="10">
        <f>E34+E35</f>
        <v>0</v>
      </c>
      <c r="F33" s="10">
        <f>F34+F35</f>
        <v>0</v>
      </c>
      <c r="G33" s="10">
        <f>G34+G35</f>
        <v>-29.073</v>
      </c>
      <c r="H33" s="4">
        <f t="shared" si="1"/>
        <v>0</v>
      </c>
      <c r="I33" s="1"/>
      <c r="J33" s="1"/>
      <c r="K33" s="1"/>
      <c r="L33" s="1"/>
    </row>
    <row r="34" spans="1:12" s="12" customFormat="1" ht="12.75">
      <c r="A34" s="41"/>
      <c r="B34" s="29"/>
      <c r="C34" s="2" t="s">
        <v>5</v>
      </c>
      <c r="D34" s="6">
        <v>0</v>
      </c>
      <c r="E34" s="6">
        <v>0</v>
      </c>
      <c r="F34" s="6">
        <v>0</v>
      </c>
      <c r="G34" s="19">
        <f>F34-D34</f>
        <v>0</v>
      </c>
      <c r="H34" s="19" t="e">
        <f t="shared" si="1"/>
        <v>#DIV/0!</v>
      </c>
      <c r="I34" s="1"/>
      <c r="J34" s="1"/>
      <c r="K34" s="1"/>
      <c r="L34" s="1"/>
    </row>
    <row r="35" spans="1:12" s="12" customFormat="1" ht="12.75">
      <c r="A35" s="41"/>
      <c r="B35" s="29"/>
      <c r="C35" s="2" t="s">
        <v>31</v>
      </c>
      <c r="D35" s="6">
        <v>29.073</v>
      </c>
      <c r="E35" s="6">
        <v>0</v>
      </c>
      <c r="F35" s="6">
        <v>0</v>
      </c>
      <c r="G35" s="19">
        <f>F35-D35</f>
        <v>-29.073</v>
      </c>
      <c r="H35" s="19">
        <f t="shared" si="1"/>
        <v>0</v>
      </c>
      <c r="I35" s="1"/>
      <c r="J35" s="1"/>
      <c r="K35" s="1"/>
      <c r="L35" s="1"/>
    </row>
    <row r="36" spans="1:12" s="11" customFormat="1" ht="12.75">
      <c r="A36" s="30" t="s">
        <v>16</v>
      </c>
      <c r="B36" s="31"/>
      <c r="C36" s="32"/>
      <c r="D36" s="9">
        <f>D37+D40</f>
        <v>194.51600000000002</v>
      </c>
      <c r="E36" s="9">
        <f>E37+E40</f>
        <v>0</v>
      </c>
      <c r="F36" s="9">
        <f>F37+F40</f>
        <v>0</v>
      </c>
      <c r="G36" s="9">
        <f>G37+G40</f>
        <v>-194.51600000000002</v>
      </c>
      <c r="H36" s="20">
        <f>F36*100/D36</f>
        <v>0</v>
      </c>
      <c r="I36" s="1"/>
      <c r="J36" s="1"/>
      <c r="K36" s="1"/>
      <c r="L36" s="1"/>
    </row>
    <row r="37" spans="1:12" s="5" customFormat="1" ht="12.75">
      <c r="A37" s="28">
        <v>7</v>
      </c>
      <c r="B37" s="36" t="s">
        <v>33</v>
      </c>
      <c r="C37" s="3" t="s">
        <v>0</v>
      </c>
      <c r="D37" s="4">
        <f>D38+D39</f>
        <v>155.705</v>
      </c>
      <c r="E37" s="10">
        <f>E38+E39</f>
        <v>0</v>
      </c>
      <c r="F37" s="10">
        <f>F38+F39</f>
        <v>0</v>
      </c>
      <c r="G37" s="10">
        <f>G38+G39</f>
        <v>-155.705</v>
      </c>
      <c r="H37" s="4">
        <f aca="true" t="shared" si="2" ref="H37:H42">F37*100/D37</f>
        <v>0</v>
      </c>
      <c r="I37" s="7"/>
      <c r="J37" s="7"/>
      <c r="K37" s="7"/>
      <c r="L37" s="7"/>
    </row>
    <row r="38" spans="1:12" s="12" customFormat="1" ht="12.75">
      <c r="A38" s="28"/>
      <c r="B38" s="36"/>
      <c r="C38" s="2" t="s">
        <v>5</v>
      </c>
      <c r="D38" s="6">
        <v>0</v>
      </c>
      <c r="E38" s="6">
        <v>0</v>
      </c>
      <c r="F38" s="6">
        <v>0</v>
      </c>
      <c r="G38" s="19">
        <f>F38-D38</f>
        <v>0</v>
      </c>
      <c r="H38" s="19" t="e">
        <f t="shared" si="2"/>
        <v>#DIV/0!</v>
      </c>
      <c r="I38" s="1"/>
      <c r="J38" s="1"/>
      <c r="K38" s="1"/>
      <c r="L38" s="1"/>
    </row>
    <row r="39" spans="1:12" s="12" customFormat="1" ht="12.75">
      <c r="A39" s="28"/>
      <c r="B39" s="36"/>
      <c r="C39" s="2" t="s">
        <v>31</v>
      </c>
      <c r="D39" s="13">
        <v>155.705</v>
      </c>
      <c r="E39" s="6">
        <f>0</f>
        <v>0</v>
      </c>
      <c r="F39" s="6">
        <f>0</f>
        <v>0</v>
      </c>
      <c r="G39" s="19">
        <f>F39-D39</f>
        <v>-155.705</v>
      </c>
      <c r="H39" s="19">
        <f t="shared" si="2"/>
        <v>0</v>
      </c>
      <c r="I39" s="1"/>
      <c r="J39" s="1"/>
      <c r="K39" s="1"/>
      <c r="L39" s="1"/>
    </row>
    <row r="40" spans="1:12" s="12" customFormat="1" ht="12.75" customHeight="1">
      <c r="A40" s="40">
        <v>8</v>
      </c>
      <c r="B40" s="44" t="s">
        <v>66</v>
      </c>
      <c r="C40" s="3" t="s">
        <v>0</v>
      </c>
      <c r="D40" s="14">
        <f>D41+D42</f>
        <v>38.811</v>
      </c>
      <c r="E40" s="10">
        <f>E41+E42</f>
        <v>0</v>
      </c>
      <c r="F40" s="10">
        <f>F41+F42</f>
        <v>0</v>
      </c>
      <c r="G40" s="10">
        <f>G41+G42</f>
        <v>-38.811</v>
      </c>
      <c r="H40" s="4">
        <f t="shared" si="2"/>
        <v>0</v>
      </c>
      <c r="I40" s="1"/>
      <c r="J40" s="1"/>
      <c r="K40" s="1"/>
      <c r="L40" s="1"/>
    </row>
    <row r="41" spans="1:12" s="12" customFormat="1" ht="12.75">
      <c r="A41" s="41"/>
      <c r="B41" s="45"/>
      <c r="C41" s="2" t="s">
        <v>5</v>
      </c>
      <c r="D41" s="13">
        <v>3.6</v>
      </c>
      <c r="E41" s="6">
        <v>0</v>
      </c>
      <c r="F41" s="6">
        <v>0</v>
      </c>
      <c r="G41" s="19">
        <f>F41-D41</f>
        <v>-3.6</v>
      </c>
      <c r="H41" s="19">
        <f t="shared" si="2"/>
        <v>0</v>
      </c>
      <c r="I41" s="1"/>
      <c r="J41" s="1"/>
      <c r="K41" s="1"/>
      <c r="L41" s="1"/>
    </row>
    <row r="42" spans="1:12" s="12" customFormat="1" ht="12.75">
      <c r="A42" s="42"/>
      <c r="B42" s="46"/>
      <c r="C42" s="2" t="s">
        <v>31</v>
      </c>
      <c r="D42" s="13">
        <v>35.211</v>
      </c>
      <c r="E42" s="6">
        <v>0</v>
      </c>
      <c r="F42" s="6">
        <v>0</v>
      </c>
      <c r="G42" s="19">
        <f>F42-D42</f>
        <v>-35.211</v>
      </c>
      <c r="H42" s="19">
        <f t="shared" si="2"/>
        <v>0</v>
      </c>
      <c r="I42" s="1"/>
      <c r="J42" s="1"/>
      <c r="K42" s="1"/>
      <c r="L42" s="1"/>
    </row>
    <row r="43" spans="1:12" s="12" customFormat="1" ht="12.75">
      <c r="A43" s="30" t="s">
        <v>55</v>
      </c>
      <c r="B43" s="31"/>
      <c r="C43" s="32"/>
      <c r="D43" s="9">
        <f>D44</f>
        <v>288.62</v>
      </c>
      <c r="E43" s="20">
        <f>E44</f>
        <v>0</v>
      </c>
      <c r="F43" s="20">
        <f>F44</f>
        <v>0</v>
      </c>
      <c r="G43" s="20">
        <f>G44</f>
        <v>-288.62</v>
      </c>
      <c r="H43" s="20">
        <f>F43*100/D43</f>
        <v>0</v>
      </c>
      <c r="I43" s="1"/>
      <c r="J43" s="1"/>
      <c r="K43" s="1"/>
      <c r="L43" s="1"/>
    </row>
    <row r="44" spans="1:12" s="12" customFormat="1" ht="12.75">
      <c r="A44" s="28">
        <v>9</v>
      </c>
      <c r="B44" s="36" t="s">
        <v>52</v>
      </c>
      <c r="C44" s="3" t="s">
        <v>0</v>
      </c>
      <c r="D44" s="4">
        <f>D45+D46</f>
        <v>288.62</v>
      </c>
      <c r="E44" s="10">
        <f>E45+E46</f>
        <v>0</v>
      </c>
      <c r="F44" s="10">
        <f>F45+F46</f>
        <v>0</v>
      </c>
      <c r="G44" s="10">
        <f>G45+G46</f>
        <v>-288.62</v>
      </c>
      <c r="H44" s="4">
        <f>F44*100/D44</f>
        <v>0</v>
      </c>
      <c r="I44" s="1"/>
      <c r="J44" s="1"/>
      <c r="K44" s="1"/>
      <c r="L44" s="1"/>
    </row>
    <row r="45" spans="1:12" s="12" customFormat="1" ht="12.75">
      <c r="A45" s="28"/>
      <c r="B45" s="36"/>
      <c r="C45" s="2" t="s">
        <v>5</v>
      </c>
      <c r="D45" s="6">
        <v>0</v>
      </c>
      <c r="E45" s="6">
        <v>0</v>
      </c>
      <c r="F45" s="6">
        <v>0</v>
      </c>
      <c r="G45" s="19">
        <f>F45-D45</f>
        <v>0</v>
      </c>
      <c r="H45" s="19" t="e">
        <f>F45*100/D45</f>
        <v>#DIV/0!</v>
      </c>
      <c r="I45" s="1"/>
      <c r="J45" s="1"/>
      <c r="K45" s="1"/>
      <c r="L45" s="1"/>
    </row>
    <row r="46" spans="1:12" s="12" customFormat="1" ht="12.75">
      <c r="A46" s="28"/>
      <c r="B46" s="36"/>
      <c r="C46" s="2" t="s">
        <v>31</v>
      </c>
      <c r="D46" s="13">
        <v>288.62</v>
      </c>
      <c r="E46" s="6">
        <v>0</v>
      </c>
      <c r="F46" s="6">
        <v>0</v>
      </c>
      <c r="G46" s="19">
        <f>F46-D46</f>
        <v>-288.62</v>
      </c>
      <c r="H46" s="19">
        <f>F46*100/D46</f>
        <v>0</v>
      </c>
      <c r="I46" s="1"/>
      <c r="J46" s="1"/>
      <c r="K46" s="1"/>
      <c r="L46" s="1"/>
    </row>
    <row r="47" spans="1:12" s="12" customFormat="1" ht="12.75">
      <c r="A47" s="47" t="s">
        <v>34</v>
      </c>
      <c r="B47" s="48"/>
      <c r="C47" s="49"/>
      <c r="D47" s="23">
        <f>D48+D51+D54</f>
        <v>283.85</v>
      </c>
      <c r="E47" s="23">
        <f>E48+E51+E54</f>
        <v>65.8</v>
      </c>
      <c r="F47" s="23">
        <f>F48+F51+F54</f>
        <v>50.74929</v>
      </c>
      <c r="G47" s="23">
        <f>G48+G51+G54</f>
        <v>-233.10071000000002</v>
      </c>
      <c r="H47" s="20">
        <f>F47*100/D47</f>
        <v>17.87891139686454</v>
      </c>
      <c r="I47" s="1"/>
      <c r="J47" s="1"/>
      <c r="K47" s="1"/>
      <c r="L47" s="1"/>
    </row>
    <row r="48" spans="1:12" s="12" customFormat="1" ht="12.75">
      <c r="A48" s="40">
        <v>10</v>
      </c>
      <c r="B48" s="44" t="s">
        <v>67</v>
      </c>
      <c r="C48" s="3" t="s">
        <v>0</v>
      </c>
      <c r="D48" s="14">
        <f>D49+D50</f>
        <v>283.85</v>
      </c>
      <c r="E48" s="10">
        <f>E49+E50</f>
        <v>65.8</v>
      </c>
      <c r="F48" s="10">
        <f>F49+F50</f>
        <v>50.74929</v>
      </c>
      <c r="G48" s="10">
        <f>G49+G50</f>
        <v>-233.10071000000002</v>
      </c>
      <c r="H48" s="4">
        <f aca="true" t="shared" si="3" ref="H48:H56">F48*100/D48</f>
        <v>17.87891139686454</v>
      </c>
      <c r="I48" s="1"/>
      <c r="J48" s="1"/>
      <c r="K48" s="1"/>
      <c r="L48" s="1"/>
    </row>
    <row r="49" spans="1:12" s="12" customFormat="1" ht="12.75">
      <c r="A49" s="41"/>
      <c r="B49" s="45"/>
      <c r="C49" s="2" t="s">
        <v>5</v>
      </c>
      <c r="D49" s="13">
        <v>0</v>
      </c>
      <c r="E49" s="6">
        <f>0</f>
        <v>0</v>
      </c>
      <c r="F49" s="6">
        <f>0</f>
        <v>0</v>
      </c>
      <c r="G49" s="19">
        <f>F49-D49</f>
        <v>0</v>
      </c>
      <c r="H49" s="19" t="e">
        <f t="shared" si="3"/>
        <v>#DIV/0!</v>
      </c>
      <c r="I49" s="1"/>
      <c r="J49" s="1"/>
      <c r="K49" s="1"/>
      <c r="L49" s="1"/>
    </row>
    <row r="50" spans="1:12" s="12" customFormat="1" ht="12.75">
      <c r="A50" s="42"/>
      <c r="B50" s="46"/>
      <c r="C50" s="2" t="s">
        <v>31</v>
      </c>
      <c r="D50" s="13">
        <v>283.85</v>
      </c>
      <c r="E50" s="6">
        <f>65.8</f>
        <v>65.8</v>
      </c>
      <c r="F50" s="6">
        <f>50.74929</f>
        <v>50.74929</v>
      </c>
      <c r="G50" s="19">
        <f>F50-D50</f>
        <v>-233.10071000000002</v>
      </c>
      <c r="H50" s="19">
        <f t="shared" si="3"/>
        <v>17.87891139686454</v>
      </c>
      <c r="I50" s="1"/>
      <c r="J50" s="1"/>
      <c r="K50" s="1"/>
      <c r="L50" s="1"/>
    </row>
    <row r="51" spans="1:12" s="12" customFormat="1" ht="12.75">
      <c r="A51" s="40">
        <v>11</v>
      </c>
      <c r="B51" s="44" t="s">
        <v>68</v>
      </c>
      <c r="C51" s="3" t="s">
        <v>0</v>
      </c>
      <c r="D51" s="14">
        <f>D52+D53</f>
        <v>0</v>
      </c>
      <c r="E51" s="10">
        <f>E52+E53</f>
        <v>0</v>
      </c>
      <c r="F51" s="10">
        <f>F52+F53</f>
        <v>0</v>
      </c>
      <c r="G51" s="10">
        <f>G52+G53</f>
        <v>0</v>
      </c>
      <c r="H51" s="4" t="e">
        <f t="shared" si="3"/>
        <v>#DIV/0!</v>
      </c>
      <c r="I51" s="1"/>
      <c r="J51" s="1"/>
      <c r="K51" s="1"/>
      <c r="L51" s="1"/>
    </row>
    <row r="52" spans="1:12" s="12" customFormat="1" ht="12.75">
      <c r="A52" s="41"/>
      <c r="B52" s="45"/>
      <c r="C52" s="2" t="s">
        <v>5</v>
      </c>
      <c r="D52" s="13">
        <v>0</v>
      </c>
      <c r="E52" s="6">
        <v>0</v>
      </c>
      <c r="F52" s="6">
        <v>0</v>
      </c>
      <c r="G52" s="19">
        <f>F52-D52</f>
        <v>0</v>
      </c>
      <c r="H52" s="19" t="e">
        <f t="shared" si="3"/>
        <v>#DIV/0!</v>
      </c>
      <c r="I52" s="1"/>
      <c r="J52" s="1"/>
      <c r="K52" s="1"/>
      <c r="L52" s="1"/>
    </row>
    <row r="53" spans="1:12" s="12" customFormat="1" ht="12.75">
      <c r="A53" s="42"/>
      <c r="B53" s="46"/>
      <c r="C53" s="2" t="s">
        <v>31</v>
      </c>
      <c r="D53" s="13">
        <v>0</v>
      </c>
      <c r="E53" s="6">
        <f>0</f>
        <v>0</v>
      </c>
      <c r="F53" s="6">
        <f>0</f>
        <v>0</v>
      </c>
      <c r="G53" s="19">
        <f>F53-D53</f>
        <v>0</v>
      </c>
      <c r="H53" s="19" t="e">
        <f t="shared" si="3"/>
        <v>#DIV/0!</v>
      </c>
      <c r="I53" s="1"/>
      <c r="J53" s="1"/>
      <c r="K53" s="1"/>
      <c r="L53" s="1"/>
    </row>
    <row r="54" spans="1:12" s="12" customFormat="1" ht="12.75">
      <c r="A54" s="40">
        <v>12</v>
      </c>
      <c r="B54" s="44" t="s">
        <v>35</v>
      </c>
      <c r="C54" s="3" t="s">
        <v>0</v>
      </c>
      <c r="D54" s="14">
        <f>D55+D56</f>
        <v>0</v>
      </c>
      <c r="E54" s="10">
        <f>E55+E56</f>
        <v>0</v>
      </c>
      <c r="F54" s="10">
        <f>F55+F56</f>
        <v>0</v>
      </c>
      <c r="G54" s="10">
        <f>G55+G56</f>
        <v>0</v>
      </c>
      <c r="H54" s="4" t="e">
        <f t="shared" si="3"/>
        <v>#DIV/0!</v>
      </c>
      <c r="I54" s="1"/>
      <c r="J54" s="1"/>
      <c r="K54" s="1"/>
      <c r="L54" s="1"/>
    </row>
    <row r="55" spans="1:12" s="12" customFormat="1" ht="12.75">
      <c r="A55" s="41"/>
      <c r="B55" s="45"/>
      <c r="C55" s="2" t="s">
        <v>5</v>
      </c>
      <c r="D55" s="13">
        <v>0</v>
      </c>
      <c r="E55" s="6">
        <v>0</v>
      </c>
      <c r="F55" s="6">
        <v>0</v>
      </c>
      <c r="G55" s="19">
        <f>F55-D55</f>
        <v>0</v>
      </c>
      <c r="H55" s="19" t="e">
        <f t="shared" si="3"/>
        <v>#DIV/0!</v>
      </c>
      <c r="I55" s="1"/>
      <c r="J55" s="1"/>
      <c r="K55" s="1"/>
      <c r="L55" s="1"/>
    </row>
    <row r="56" spans="1:12" s="12" customFormat="1" ht="12.75">
      <c r="A56" s="42"/>
      <c r="B56" s="46"/>
      <c r="C56" s="2" t="s">
        <v>31</v>
      </c>
      <c r="D56" s="13">
        <v>0</v>
      </c>
      <c r="E56" s="6">
        <v>0</v>
      </c>
      <c r="F56" s="6">
        <v>0</v>
      </c>
      <c r="G56" s="19">
        <f>F56-D56</f>
        <v>0</v>
      </c>
      <c r="H56" s="19" t="e">
        <f t="shared" si="3"/>
        <v>#DIV/0!</v>
      </c>
      <c r="I56" s="1"/>
      <c r="J56" s="1"/>
      <c r="K56" s="1"/>
      <c r="L56" s="1"/>
    </row>
    <row r="57" spans="1:12" s="12" customFormat="1" ht="12.75">
      <c r="A57" s="30" t="s">
        <v>56</v>
      </c>
      <c r="B57" s="31"/>
      <c r="C57" s="32"/>
      <c r="D57" s="9">
        <f>D58</f>
        <v>131.67</v>
      </c>
      <c r="E57" s="20">
        <f>E58</f>
        <v>0</v>
      </c>
      <c r="F57" s="20">
        <f>F58</f>
        <v>0</v>
      </c>
      <c r="G57" s="20">
        <f>G58</f>
        <v>-131.67</v>
      </c>
      <c r="H57" s="20">
        <f>F57*100/D57</f>
        <v>0</v>
      </c>
      <c r="I57" s="1"/>
      <c r="J57" s="1"/>
      <c r="K57" s="1"/>
      <c r="L57" s="1"/>
    </row>
    <row r="58" spans="1:12" s="12" customFormat="1" ht="12.75">
      <c r="A58" s="28">
        <v>13</v>
      </c>
      <c r="B58" s="29" t="s">
        <v>36</v>
      </c>
      <c r="C58" s="3" t="s">
        <v>0</v>
      </c>
      <c r="D58" s="4">
        <f>D59+D60</f>
        <v>131.67</v>
      </c>
      <c r="E58" s="10">
        <f>E59+E60</f>
        <v>0</v>
      </c>
      <c r="F58" s="10">
        <f>F59+F60</f>
        <v>0</v>
      </c>
      <c r="G58" s="10">
        <f>G59+G60</f>
        <v>-131.67</v>
      </c>
      <c r="H58" s="4">
        <f>F58*100/D58</f>
        <v>0</v>
      </c>
      <c r="I58" s="1"/>
      <c r="J58" s="1"/>
      <c r="K58" s="1"/>
      <c r="L58" s="1"/>
    </row>
    <row r="59" spans="1:12" s="12" customFormat="1" ht="12.75">
      <c r="A59" s="28"/>
      <c r="B59" s="29"/>
      <c r="C59" s="2" t="s">
        <v>5</v>
      </c>
      <c r="D59" s="6">
        <v>0</v>
      </c>
      <c r="E59" s="6">
        <v>0</v>
      </c>
      <c r="F59" s="6">
        <v>0</v>
      </c>
      <c r="G59" s="19">
        <f>F59-D59</f>
        <v>0</v>
      </c>
      <c r="H59" s="19" t="e">
        <f>F59*100/D59</f>
        <v>#DIV/0!</v>
      </c>
      <c r="I59" s="1"/>
      <c r="J59" s="1"/>
      <c r="K59" s="1"/>
      <c r="L59" s="1"/>
    </row>
    <row r="60" spans="1:12" s="12" customFormat="1" ht="12.75">
      <c r="A60" s="28"/>
      <c r="B60" s="29"/>
      <c r="C60" s="2" t="s">
        <v>31</v>
      </c>
      <c r="D60" s="6">
        <v>131.67</v>
      </c>
      <c r="E60" s="6">
        <v>0</v>
      </c>
      <c r="F60" s="6">
        <v>0</v>
      </c>
      <c r="G60" s="19">
        <f>F60-D60</f>
        <v>-131.67</v>
      </c>
      <c r="H60" s="19">
        <f>F60*100/D60</f>
        <v>0</v>
      </c>
      <c r="I60" s="1"/>
      <c r="J60" s="1"/>
      <c r="K60" s="1"/>
      <c r="L60" s="1"/>
    </row>
    <row r="61" spans="1:12" s="11" customFormat="1" ht="12.75">
      <c r="A61" s="30" t="s">
        <v>19</v>
      </c>
      <c r="B61" s="31"/>
      <c r="C61" s="32"/>
      <c r="D61" s="9">
        <f>D62+D65+D68+D71</f>
        <v>428.72400000000005</v>
      </c>
      <c r="E61" s="9">
        <f>E62+E65+E68+E71</f>
        <v>30.33</v>
      </c>
      <c r="F61" s="9">
        <f>F62+F65+F68+F71</f>
        <v>30.33</v>
      </c>
      <c r="G61" s="9">
        <f>G62+G65+G68+G71</f>
        <v>-398.39400000000006</v>
      </c>
      <c r="H61" s="20">
        <f>F61*100/D61</f>
        <v>7.074481484591485</v>
      </c>
      <c r="I61" s="1"/>
      <c r="J61" s="1"/>
      <c r="K61" s="1"/>
      <c r="L61" s="1"/>
    </row>
    <row r="62" spans="1:12" s="5" customFormat="1" ht="13.5" customHeight="1">
      <c r="A62" s="28">
        <v>14</v>
      </c>
      <c r="B62" s="29" t="s">
        <v>7</v>
      </c>
      <c r="C62" s="3" t="s">
        <v>0</v>
      </c>
      <c r="D62" s="4">
        <f>D63+D64</f>
        <v>281.3</v>
      </c>
      <c r="E62" s="10">
        <f>E63+E64</f>
        <v>30.33</v>
      </c>
      <c r="F62" s="10">
        <f>F63+F64</f>
        <v>30.33</v>
      </c>
      <c r="G62" s="10">
        <f>G63+G64</f>
        <v>-250.97000000000003</v>
      </c>
      <c r="H62" s="4">
        <f aca="true" t="shared" si="4" ref="H62:H73">F62*100/D62</f>
        <v>10.782083185211517</v>
      </c>
      <c r="I62" s="7"/>
      <c r="J62" s="7"/>
      <c r="K62" s="7"/>
      <c r="L62" s="7"/>
    </row>
    <row r="63" spans="1:12" s="12" customFormat="1" ht="12.75">
      <c r="A63" s="28"/>
      <c r="B63" s="29"/>
      <c r="C63" s="2" t="s">
        <v>5</v>
      </c>
      <c r="D63" s="6">
        <v>281.3</v>
      </c>
      <c r="E63" s="6">
        <f>30.33</f>
        <v>30.33</v>
      </c>
      <c r="F63" s="6">
        <f>30.33</f>
        <v>30.33</v>
      </c>
      <c r="G63" s="19">
        <f>F63-D63</f>
        <v>-250.97000000000003</v>
      </c>
      <c r="H63" s="19">
        <f t="shared" si="4"/>
        <v>10.782083185211517</v>
      </c>
      <c r="I63" s="1"/>
      <c r="J63" s="1"/>
      <c r="K63" s="1"/>
      <c r="L63" s="1"/>
    </row>
    <row r="64" spans="1:12" s="12" customFormat="1" ht="12.75">
      <c r="A64" s="28"/>
      <c r="B64" s="29"/>
      <c r="C64" s="2" t="s">
        <v>31</v>
      </c>
      <c r="D64" s="6">
        <v>0</v>
      </c>
      <c r="E64" s="6">
        <f>0</f>
        <v>0</v>
      </c>
      <c r="F64" s="6">
        <f>0</f>
        <v>0</v>
      </c>
      <c r="G64" s="19">
        <f>F64-D64</f>
        <v>0</v>
      </c>
      <c r="H64" s="19" t="e">
        <f t="shared" si="4"/>
        <v>#DIV/0!</v>
      </c>
      <c r="I64" s="1"/>
      <c r="J64" s="1"/>
      <c r="K64" s="1"/>
      <c r="L64" s="1"/>
    </row>
    <row r="65" spans="1:12" s="5" customFormat="1" ht="12.75">
      <c r="A65" s="28">
        <v>15</v>
      </c>
      <c r="B65" s="36" t="s">
        <v>69</v>
      </c>
      <c r="C65" s="3" t="s">
        <v>0</v>
      </c>
      <c r="D65" s="4">
        <f>D66+D67</f>
        <v>22.004</v>
      </c>
      <c r="E65" s="10">
        <f>E66+E67</f>
        <v>0</v>
      </c>
      <c r="F65" s="10">
        <f>F66+F67</f>
        <v>0</v>
      </c>
      <c r="G65" s="10">
        <f>G66+G67</f>
        <v>-22.004</v>
      </c>
      <c r="H65" s="4">
        <f t="shared" si="4"/>
        <v>0</v>
      </c>
      <c r="I65" s="7"/>
      <c r="J65" s="7"/>
      <c r="K65" s="7"/>
      <c r="L65" s="7"/>
    </row>
    <row r="66" spans="1:12" s="12" customFormat="1" ht="12.75">
      <c r="A66" s="28"/>
      <c r="B66" s="36"/>
      <c r="C66" s="2" t="s">
        <v>5</v>
      </c>
      <c r="D66" s="6">
        <v>0</v>
      </c>
      <c r="E66" s="6">
        <v>0</v>
      </c>
      <c r="F66" s="6">
        <v>0</v>
      </c>
      <c r="G66" s="19">
        <f>F66-D66</f>
        <v>0</v>
      </c>
      <c r="H66" s="19" t="e">
        <f t="shared" si="4"/>
        <v>#DIV/0!</v>
      </c>
      <c r="I66" s="1"/>
      <c r="J66" s="1"/>
      <c r="K66" s="1"/>
      <c r="L66" s="1"/>
    </row>
    <row r="67" spans="1:12" s="12" customFormat="1" ht="12.75">
      <c r="A67" s="28"/>
      <c r="B67" s="36"/>
      <c r="C67" s="2" t="s">
        <v>31</v>
      </c>
      <c r="D67" s="6">
        <v>22.004</v>
      </c>
      <c r="E67" s="6">
        <v>0</v>
      </c>
      <c r="F67" s="6">
        <v>0</v>
      </c>
      <c r="G67" s="19">
        <f>F67-D67</f>
        <v>-22.004</v>
      </c>
      <c r="H67" s="19">
        <f t="shared" si="4"/>
        <v>0</v>
      </c>
      <c r="I67" s="1"/>
      <c r="J67" s="1"/>
      <c r="K67" s="1"/>
      <c r="L67" s="1"/>
    </row>
    <row r="68" spans="1:12" s="12" customFormat="1" ht="12.75">
      <c r="A68" s="28">
        <v>16</v>
      </c>
      <c r="B68" s="36" t="s">
        <v>70</v>
      </c>
      <c r="C68" s="3" t="s">
        <v>0</v>
      </c>
      <c r="D68" s="4">
        <f>D69+D70</f>
        <v>125.42</v>
      </c>
      <c r="E68" s="10">
        <f>E69+E70</f>
        <v>0</v>
      </c>
      <c r="F68" s="10">
        <f>F69+F70</f>
        <v>0</v>
      </c>
      <c r="G68" s="10">
        <f>G69+G70</f>
        <v>-125.42</v>
      </c>
      <c r="H68" s="4">
        <f t="shared" si="4"/>
        <v>0</v>
      </c>
      <c r="I68" s="1"/>
      <c r="J68" s="1"/>
      <c r="K68" s="1"/>
      <c r="L68" s="1"/>
    </row>
    <row r="69" spans="1:12" s="12" customFormat="1" ht="12.75">
      <c r="A69" s="28"/>
      <c r="B69" s="36"/>
      <c r="C69" s="2" t="s">
        <v>5</v>
      </c>
      <c r="D69" s="6">
        <v>0</v>
      </c>
      <c r="E69" s="6">
        <v>0</v>
      </c>
      <c r="F69" s="6">
        <v>0</v>
      </c>
      <c r="G69" s="19">
        <f>F69-D69</f>
        <v>0</v>
      </c>
      <c r="H69" s="19" t="e">
        <f t="shared" si="4"/>
        <v>#DIV/0!</v>
      </c>
      <c r="I69" s="1"/>
      <c r="J69" s="1"/>
      <c r="K69" s="1"/>
      <c r="L69" s="1"/>
    </row>
    <row r="70" spans="1:12" s="12" customFormat="1" ht="12.75">
      <c r="A70" s="28"/>
      <c r="B70" s="36"/>
      <c r="C70" s="2" t="s">
        <v>31</v>
      </c>
      <c r="D70" s="6">
        <v>125.42</v>
      </c>
      <c r="E70" s="6">
        <v>0</v>
      </c>
      <c r="F70" s="6">
        <v>0</v>
      </c>
      <c r="G70" s="19">
        <f>F70-D70</f>
        <v>-125.42</v>
      </c>
      <c r="H70" s="19">
        <f t="shared" si="4"/>
        <v>0</v>
      </c>
      <c r="I70" s="1"/>
      <c r="J70" s="1"/>
      <c r="K70" s="1"/>
      <c r="L70" s="1"/>
    </row>
    <row r="71" spans="1:12" s="12" customFormat="1" ht="12.75">
      <c r="A71" s="28">
        <v>17</v>
      </c>
      <c r="B71" s="36" t="s">
        <v>71</v>
      </c>
      <c r="C71" s="3" t="s">
        <v>0</v>
      </c>
      <c r="D71" s="4">
        <f>D72+D73</f>
        <v>0</v>
      </c>
      <c r="E71" s="10">
        <f>E72+E73</f>
        <v>0</v>
      </c>
      <c r="F71" s="10">
        <f>F72+F73</f>
        <v>0</v>
      </c>
      <c r="G71" s="10">
        <f>G72+G73</f>
        <v>0</v>
      </c>
      <c r="H71" s="4" t="e">
        <f t="shared" si="4"/>
        <v>#DIV/0!</v>
      </c>
      <c r="I71" s="1"/>
      <c r="J71" s="1"/>
      <c r="K71" s="1"/>
      <c r="L71" s="1"/>
    </row>
    <row r="72" spans="1:12" s="12" customFormat="1" ht="12.75">
      <c r="A72" s="28"/>
      <c r="B72" s="36"/>
      <c r="C72" s="2" t="s">
        <v>5</v>
      </c>
      <c r="D72" s="6">
        <v>0</v>
      </c>
      <c r="E72" s="6">
        <v>0</v>
      </c>
      <c r="F72" s="6">
        <v>0</v>
      </c>
      <c r="G72" s="19">
        <f>F72-D72</f>
        <v>0</v>
      </c>
      <c r="H72" s="19" t="e">
        <f t="shared" si="4"/>
        <v>#DIV/0!</v>
      </c>
      <c r="I72" s="1"/>
      <c r="J72" s="1"/>
      <c r="K72" s="1"/>
      <c r="L72" s="1"/>
    </row>
    <row r="73" spans="1:12" s="12" customFormat="1" ht="12.75">
      <c r="A73" s="28"/>
      <c r="B73" s="36"/>
      <c r="C73" s="2" t="s">
        <v>31</v>
      </c>
      <c r="D73" s="6">
        <v>0</v>
      </c>
      <c r="E73" s="6">
        <v>0</v>
      </c>
      <c r="F73" s="6">
        <v>0</v>
      </c>
      <c r="G73" s="19">
        <f>F73-D73</f>
        <v>0</v>
      </c>
      <c r="H73" s="19" t="e">
        <f t="shared" si="4"/>
        <v>#DIV/0!</v>
      </c>
      <c r="I73" s="1"/>
      <c r="J73" s="1"/>
      <c r="K73" s="1"/>
      <c r="L73" s="1"/>
    </row>
    <row r="74" spans="1:12" s="12" customFormat="1" ht="12.75">
      <c r="A74" s="53" t="s">
        <v>20</v>
      </c>
      <c r="B74" s="54"/>
      <c r="C74" s="55"/>
      <c r="D74" s="9">
        <f>D75</f>
        <v>350</v>
      </c>
      <c r="E74" s="20">
        <f>E75</f>
        <v>0</v>
      </c>
      <c r="F74" s="20">
        <f>F75</f>
        <v>0</v>
      </c>
      <c r="G74" s="20">
        <f>G75</f>
        <v>-350</v>
      </c>
      <c r="H74" s="20">
        <f>F74*100/D74</f>
        <v>0</v>
      </c>
      <c r="I74" s="1"/>
      <c r="J74" s="1"/>
      <c r="K74" s="1"/>
      <c r="L74" s="1"/>
    </row>
    <row r="75" spans="1:12" s="12" customFormat="1" ht="12.75">
      <c r="A75" s="28">
        <v>18</v>
      </c>
      <c r="B75" s="36" t="s">
        <v>72</v>
      </c>
      <c r="C75" s="3" t="s">
        <v>0</v>
      </c>
      <c r="D75" s="4">
        <f>D76+D77</f>
        <v>350</v>
      </c>
      <c r="E75" s="10">
        <f>E76+E77</f>
        <v>0</v>
      </c>
      <c r="F75" s="10">
        <f>F76+F77</f>
        <v>0</v>
      </c>
      <c r="G75" s="10">
        <f>G76+G77</f>
        <v>-350</v>
      </c>
      <c r="H75" s="4">
        <f>F75*100/D75</f>
        <v>0</v>
      </c>
      <c r="I75" s="1"/>
      <c r="J75" s="1"/>
      <c r="K75" s="1"/>
      <c r="L75" s="1"/>
    </row>
    <row r="76" spans="1:12" s="12" customFormat="1" ht="12.75">
      <c r="A76" s="28"/>
      <c r="B76" s="36"/>
      <c r="C76" s="2" t="s">
        <v>5</v>
      </c>
      <c r="D76" s="6">
        <v>0</v>
      </c>
      <c r="E76" s="6">
        <v>0</v>
      </c>
      <c r="F76" s="6">
        <v>0</v>
      </c>
      <c r="G76" s="19">
        <f>F76-D76</f>
        <v>0</v>
      </c>
      <c r="H76" s="19" t="e">
        <f>F76*100/D76</f>
        <v>#DIV/0!</v>
      </c>
      <c r="I76" s="1"/>
      <c r="J76" s="1"/>
      <c r="K76" s="1"/>
      <c r="L76" s="1"/>
    </row>
    <row r="77" spans="1:12" s="12" customFormat="1" ht="12.75">
      <c r="A77" s="28"/>
      <c r="B77" s="36"/>
      <c r="C77" s="2" t="s">
        <v>31</v>
      </c>
      <c r="D77" s="6">
        <v>350</v>
      </c>
      <c r="E77" s="6">
        <f>0</f>
        <v>0</v>
      </c>
      <c r="F77" s="6">
        <f>0</f>
        <v>0</v>
      </c>
      <c r="G77" s="19">
        <f>F77-D77</f>
        <v>-350</v>
      </c>
      <c r="H77" s="19">
        <f>F77*100/D77</f>
        <v>0</v>
      </c>
      <c r="I77" s="1"/>
      <c r="J77" s="1"/>
      <c r="K77" s="1"/>
      <c r="L77" s="1"/>
    </row>
    <row r="78" spans="1:8" ht="12.75">
      <c r="A78" s="53" t="s">
        <v>57</v>
      </c>
      <c r="B78" s="54"/>
      <c r="C78" s="55"/>
      <c r="D78" s="9">
        <f>D79+D82+D85</f>
        <v>166.591</v>
      </c>
      <c r="E78" s="9">
        <f>E79+E82+E85</f>
        <v>14.37</v>
      </c>
      <c r="F78" s="9">
        <f>F79+F82+F85</f>
        <v>14.3736</v>
      </c>
      <c r="G78" s="9">
        <f>G79+G82+G85</f>
        <v>-152.2174</v>
      </c>
      <c r="H78" s="20">
        <f>F78*100/D78</f>
        <v>8.628077147024749</v>
      </c>
    </row>
    <row r="79" spans="1:12" s="5" customFormat="1" ht="12.75">
      <c r="A79" s="28">
        <v>19</v>
      </c>
      <c r="B79" s="36" t="s">
        <v>73</v>
      </c>
      <c r="C79" s="3" t="s">
        <v>0</v>
      </c>
      <c r="D79" s="4">
        <f>D80+D81</f>
        <v>0</v>
      </c>
      <c r="E79" s="10">
        <f>E80+E81</f>
        <v>0</v>
      </c>
      <c r="F79" s="10">
        <f>F80+F81</f>
        <v>0</v>
      </c>
      <c r="G79" s="10">
        <f>G80+G81</f>
        <v>0</v>
      </c>
      <c r="H79" s="4" t="e">
        <f aca="true" t="shared" si="5" ref="H79:H87">F79*100/D79</f>
        <v>#DIV/0!</v>
      </c>
      <c r="I79" s="7"/>
      <c r="J79" s="7"/>
      <c r="K79" s="7"/>
      <c r="L79" s="7"/>
    </row>
    <row r="80" spans="1:12" s="5" customFormat="1" ht="12.75">
      <c r="A80" s="28"/>
      <c r="B80" s="36"/>
      <c r="C80" s="2" t="s">
        <v>5</v>
      </c>
      <c r="D80" s="6">
        <v>0</v>
      </c>
      <c r="E80" s="6">
        <v>0</v>
      </c>
      <c r="F80" s="6">
        <v>0</v>
      </c>
      <c r="G80" s="19">
        <f>F80-D80</f>
        <v>0</v>
      </c>
      <c r="H80" s="19" t="e">
        <f t="shared" si="5"/>
        <v>#DIV/0!</v>
      </c>
      <c r="I80" s="7"/>
      <c r="J80" s="7"/>
      <c r="K80" s="7"/>
      <c r="L80" s="7"/>
    </row>
    <row r="81" spans="1:12" s="5" customFormat="1" ht="12.75">
      <c r="A81" s="28"/>
      <c r="B81" s="36"/>
      <c r="C81" s="2" t="s">
        <v>31</v>
      </c>
      <c r="D81" s="6">
        <v>0</v>
      </c>
      <c r="E81" s="6">
        <v>0</v>
      </c>
      <c r="F81" s="6">
        <v>0</v>
      </c>
      <c r="G81" s="19">
        <f>F81-D81</f>
        <v>0</v>
      </c>
      <c r="H81" s="19" t="e">
        <f t="shared" si="5"/>
        <v>#DIV/0!</v>
      </c>
      <c r="I81" s="7"/>
      <c r="J81" s="7"/>
      <c r="K81" s="7"/>
      <c r="L81" s="7"/>
    </row>
    <row r="82" spans="1:12" s="5" customFormat="1" ht="12.75">
      <c r="A82" s="28">
        <v>20</v>
      </c>
      <c r="B82" s="36" t="s">
        <v>74</v>
      </c>
      <c r="C82" s="3" t="s">
        <v>0</v>
      </c>
      <c r="D82" s="4">
        <f>D83+D84</f>
        <v>3.52</v>
      </c>
      <c r="E82" s="10">
        <f>E83+E84</f>
        <v>0</v>
      </c>
      <c r="F82" s="10">
        <f>F83+F84</f>
        <v>0</v>
      </c>
      <c r="G82" s="10">
        <f>G83+G84</f>
        <v>-3.52</v>
      </c>
      <c r="H82" s="4">
        <f t="shared" si="5"/>
        <v>0</v>
      </c>
      <c r="I82" s="7"/>
      <c r="J82" s="7"/>
      <c r="K82" s="7"/>
      <c r="L82" s="7"/>
    </row>
    <row r="83" spans="1:12" s="12" customFormat="1" ht="12.75">
      <c r="A83" s="28"/>
      <c r="B83" s="36"/>
      <c r="C83" s="2" t="s">
        <v>5</v>
      </c>
      <c r="D83" s="6">
        <v>3.52</v>
      </c>
      <c r="E83" s="6">
        <v>0</v>
      </c>
      <c r="F83" s="6">
        <v>0</v>
      </c>
      <c r="G83" s="19">
        <f>F83-D83</f>
        <v>-3.52</v>
      </c>
      <c r="H83" s="19">
        <f t="shared" si="5"/>
        <v>0</v>
      </c>
      <c r="I83" s="1"/>
      <c r="J83" s="1"/>
      <c r="K83" s="1"/>
      <c r="L83" s="1"/>
    </row>
    <row r="84" spans="1:12" s="12" customFormat="1" ht="12.75">
      <c r="A84" s="28"/>
      <c r="B84" s="36"/>
      <c r="C84" s="2" t="s">
        <v>31</v>
      </c>
      <c r="D84" s="6">
        <v>0</v>
      </c>
      <c r="E84" s="6">
        <v>0</v>
      </c>
      <c r="F84" s="6">
        <v>0</v>
      </c>
      <c r="G84" s="19">
        <f>F84-D84</f>
        <v>0</v>
      </c>
      <c r="H84" s="19" t="e">
        <f t="shared" si="5"/>
        <v>#DIV/0!</v>
      </c>
      <c r="I84" s="1"/>
      <c r="J84" s="1"/>
      <c r="K84" s="1"/>
      <c r="L84" s="1"/>
    </row>
    <row r="85" spans="1:12" s="12" customFormat="1" ht="12.75">
      <c r="A85" s="40">
        <v>21</v>
      </c>
      <c r="B85" s="44" t="s">
        <v>75</v>
      </c>
      <c r="C85" s="3" t="s">
        <v>0</v>
      </c>
      <c r="D85" s="4">
        <f>D86+D87</f>
        <v>163.071</v>
      </c>
      <c r="E85" s="10">
        <f>E86+E87</f>
        <v>14.37</v>
      </c>
      <c r="F85" s="10">
        <f>F86+F87</f>
        <v>14.3736</v>
      </c>
      <c r="G85" s="10">
        <f>G86+G87</f>
        <v>-148.6974</v>
      </c>
      <c r="H85" s="4">
        <f t="shared" si="5"/>
        <v>8.814320142759902</v>
      </c>
      <c r="I85" s="1"/>
      <c r="J85" s="1"/>
      <c r="K85" s="1"/>
      <c r="L85" s="1"/>
    </row>
    <row r="86" spans="1:12" s="12" customFormat="1" ht="12.75">
      <c r="A86" s="41"/>
      <c r="B86" s="45"/>
      <c r="C86" s="2" t="s">
        <v>5</v>
      </c>
      <c r="D86" s="6">
        <v>0</v>
      </c>
      <c r="E86" s="6">
        <f>0</f>
        <v>0</v>
      </c>
      <c r="F86" s="6">
        <f>0</f>
        <v>0</v>
      </c>
      <c r="G86" s="19">
        <f>F86-D86</f>
        <v>0</v>
      </c>
      <c r="H86" s="19" t="e">
        <f t="shared" si="5"/>
        <v>#DIV/0!</v>
      </c>
      <c r="I86" s="1"/>
      <c r="J86" s="1"/>
      <c r="K86" s="1"/>
      <c r="L86" s="1"/>
    </row>
    <row r="87" spans="1:12" s="12" customFormat="1" ht="12.75">
      <c r="A87" s="42"/>
      <c r="B87" s="46"/>
      <c r="C87" s="2" t="s">
        <v>31</v>
      </c>
      <c r="D87" s="6">
        <v>163.071</v>
      </c>
      <c r="E87" s="6">
        <f>14.37</f>
        <v>14.37</v>
      </c>
      <c r="F87" s="6">
        <f>14.3736</f>
        <v>14.3736</v>
      </c>
      <c r="G87" s="19">
        <f>F87-D87</f>
        <v>-148.6974</v>
      </c>
      <c r="H87" s="19">
        <f t="shared" si="5"/>
        <v>8.814320142759902</v>
      </c>
      <c r="I87" s="1"/>
      <c r="J87" s="1"/>
      <c r="K87" s="1"/>
      <c r="L87" s="1"/>
    </row>
    <row r="88" spans="1:12" s="11" customFormat="1" ht="12.75">
      <c r="A88" s="30" t="s">
        <v>39</v>
      </c>
      <c r="B88" s="31"/>
      <c r="C88" s="32"/>
      <c r="D88" s="9">
        <f>D89+D92+D95+D98+D101+D104</f>
        <v>318.47299999999996</v>
      </c>
      <c r="E88" s="9">
        <f>E89+E92+E95+E98+E101+E104</f>
        <v>16.44</v>
      </c>
      <c r="F88" s="9">
        <f>F89+F92+F95+F98+F101+F104</f>
        <v>13.43166</v>
      </c>
      <c r="G88" s="9">
        <f>G89+G92+G95+G98+G101+G104</f>
        <v>-305.04134</v>
      </c>
      <c r="H88" s="20">
        <f>F88*100/D88</f>
        <v>4.217519224549649</v>
      </c>
      <c r="I88" s="1"/>
      <c r="J88" s="1"/>
      <c r="K88" s="1"/>
      <c r="L88" s="1"/>
    </row>
    <row r="89" spans="1:12" s="5" customFormat="1" ht="12.75">
      <c r="A89" s="28">
        <v>22</v>
      </c>
      <c r="B89" s="29" t="s">
        <v>76</v>
      </c>
      <c r="C89" s="3" t="s">
        <v>0</v>
      </c>
      <c r="D89" s="4">
        <f>D90+D91</f>
        <v>175.665</v>
      </c>
      <c r="E89" s="10">
        <f>E90+E91</f>
        <v>0</v>
      </c>
      <c r="F89" s="10">
        <f>F90+F91</f>
        <v>0</v>
      </c>
      <c r="G89" s="10">
        <f>G90+G91</f>
        <v>-175.665</v>
      </c>
      <c r="H89" s="4">
        <f aca="true" t="shared" si="6" ref="H89:H106">F89*100/D89</f>
        <v>0</v>
      </c>
      <c r="I89" s="7"/>
      <c r="J89" s="7"/>
      <c r="K89" s="7"/>
      <c r="L89" s="7"/>
    </row>
    <row r="90" spans="1:12" s="12" customFormat="1" ht="12.75">
      <c r="A90" s="28"/>
      <c r="B90" s="29"/>
      <c r="C90" s="2" t="s">
        <v>5</v>
      </c>
      <c r="D90" s="6">
        <v>0</v>
      </c>
      <c r="E90" s="6">
        <f>0</f>
        <v>0</v>
      </c>
      <c r="F90" s="6">
        <f>0</f>
        <v>0</v>
      </c>
      <c r="G90" s="19">
        <f>F90-D90</f>
        <v>0</v>
      </c>
      <c r="H90" s="19" t="e">
        <f t="shared" si="6"/>
        <v>#DIV/0!</v>
      </c>
      <c r="I90" s="1"/>
      <c r="J90" s="1"/>
      <c r="K90" s="1"/>
      <c r="L90" s="1"/>
    </row>
    <row r="91" spans="1:12" s="12" customFormat="1" ht="12.75">
      <c r="A91" s="28"/>
      <c r="B91" s="29"/>
      <c r="C91" s="2" t="s">
        <v>31</v>
      </c>
      <c r="D91" s="6">
        <v>175.665</v>
      </c>
      <c r="E91" s="6">
        <f>0</f>
        <v>0</v>
      </c>
      <c r="F91" s="6">
        <f>0</f>
        <v>0</v>
      </c>
      <c r="G91" s="19">
        <f>F91-D91</f>
        <v>-175.665</v>
      </c>
      <c r="H91" s="19">
        <f t="shared" si="6"/>
        <v>0</v>
      </c>
      <c r="I91" s="1"/>
      <c r="J91" s="1"/>
      <c r="K91" s="1"/>
      <c r="L91" s="1"/>
    </row>
    <row r="92" spans="1:12" s="12" customFormat="1" ht="12.75">
      <c r="A92" s="28">
        <v>23</v>
      </c>
      <c r="B92" s="33" t="s">
        <v>54</v>
      </c>
      <c r="C92" s="3" t="s">
        <v>0</v>
      </c>
      <c r="D92" s="10">
        <f>D93+D94</f>
        <v>36.562</v>
      </c>
      <c r="E92" s="10">
        <f>E93+E94</f>
        <v>16.44</v>
      </c>
      <c r="F92" s="10">
        <f>F93+F94</f>
        <v>13.43166</v>
      </c>
      <c r="G92" s="10">
        <f>G93+G94</f>
        <v>-23.130339999999997</v>
      </c>
      <c r="H92" s="4">
        <f t="shared" si="6"/>
        <v>36.736666484328</v>
      </c>
      <c r="I92" s="1"/>
      <c r="J92" s="1"/>
      <c r="K92" s="1"/>
      <c r="L92" s="1"/>
    </row>
    <row r="93" spans="1:12" s="12" customFormat="1" ht="12.75">
      <c r="A93" s="28"/>
      <c r="B93" s="34"/>
      <c r="C93" s="2" t="s">
        <v>5</v>
      </c>
      <c r="D93" s="6">
        <v>0</v>
      </c>
      <c r="E93" s="6">
        <v>0</v>
      </c>
      <c r="F93" s="6">
        <v>0</v>
      </c>
      <c r="G93" s="19">
        <f>F93-D93</f>
        <v>0</v>
      </c>
      <c r="H93" s="19" t="e">
        <f t="shared" si="6"/>
        <v>#DIV/0!</v>
      </c>
      <c r="I93" s="1"/>
      <c r="J93" s="1"/>
      <c r="K93" s="1"/>
      <c r="L93" s="1"/>
    </row>
    <row r="94" spans="1:12" s="12" customFormat="1" ht="12.75">
      <c r="A94" s="28"/>
      <c r="B94" s="35"/>
      <c r="C94" s="2" t="s">
        <v>31</v>
      </c>
      <c r="D94" s="6">
        <v>36.562</v>
      </c>
      <c r="E94" s="6">
        <f>16.44</f>
        <v>16.44</v>
      </c>
      <c r="F94" s="6">
        <f>13.43166</f>
        <v>13.43166</v>
      </c>
      <c r="G94" s="19">
        <f>F94-D94</f>
        <v>-23.130339999999997</v>
      </c>
      <c r="H94" s="19">
        <f t="shared" si="6"/>
        <v>36.736666484328</v>
      </c>
      <c r="I94" s="1"/>
      <c r="J94" s="1"/>
      <c r="K94" s="1"/>
      <c r="L94" s="1"/>
    </row>
    <row r="95" spans="1:12" s="12" customFormat="1" ht="12.75">
      <c r="A95" s="28">
        <v>24</v>
      </c>
      <c r="B95" s="33" t="s">
        <v>37</v>
      </c>
      <c r="C95" s="3" t="s">
        <v>0</v>
      </c>
      <c r="D95" s="10">
        <f>D96+D97</f>
        <v>45.05</v>
      </c>
      <c r="E95" s="10">
        <f>E96+E97</f>
        <v>0</v>
      </c>
      <c r="F95" s="10">
        <f>F96+F97</f>
        <v>0</v>
      </c>
      <c r="G95" s="10">
        <f>G96+G97</f>
        <v>-45.05</v>
      </c>
      <c r="H95" s="4">
        <f t="shared" si="6"/>
        <v>0</v>
      </c>
      <c r="I95" s="1"/>
      <c r="J95" s="1"/>
      <c r="K95" s="1"/>
      <c r="L95" s="1"/>
    </row>
    <row r="96" spans="1:12" s="12" customFormat="1" ht="12.75">
      <c r="A96" s="28"/>
      <c r="B96" s="34"/>
      <c r="C96" s="2" t="s">
        <v>5</v>
      </c>
      <c r="D96" s="6">
        <v>0</v>
      </c>
      <c r="E96" s="6">
        <v>0</v>
      </c>
      <c r="F96" s="6">
        <v>0</v>
      </c>
      <c r="G96" s="19">
        <f>F96-D96</f>
        <v>0</v>
      </c>
      <c r="H96" s="19" t="e">
        <f t="shared" si="6"/>
        <v>#DIV/0!</v>
      </c>
      <c r="I96" s="1"/>
      <c r="J96" s="1"/>
      <c r="K96" s="1"/>
      <c r="L96" s="1"/>
    </row>
    <row r="97" spans="1:12" s="12" customFormat="1" ht="12.75">
      <c r="A97" s="28"/>
      <c r="B97" s="35"/>
      <c r="C97" s="2" t="s">
        <v>31</v>
      </c>
      <c r="D97" s="6">
        <v>45.05</v>
      </c>
      <c r="E97" s="6">
        <v>0</v>
      </c>
      <c r="F97" s="6">
        <v>0</v>
      </c>
      <c r="G97" s="19">
        <f>F97-D97</f>
        <v>-45.05</v>
      </c>
      <c r="H97" s="19">
        <f t="shared" si="6"/>
        <v>0</v>
      </c>
      <c r="I97" s="1"/>
      <c r="J97" s="1"/>
      <c r="K97" s="1"/>
      <c r="L97" s="1"/>
    </row>
    <row r="98" spans="1:12" s="12" customFormat="1" ht="12.75">
      <c r="A98" s="28">
        <v>25</v>
      </c>
      <c r="B98" s="33" t="s">
        <v>77</v>
      </c>
      <c r="C98" s="3" t="s">
        <v>0</v>
      </c>
      <c r="D98" s="10">
        <f>D99+D100</f>
        <v>61.196</v>
      </c>
      <c r="E98" s="10">
        <f>E99+E100</f>
        <v>0</v>
      </c>
      <c r="F98" s="10">
        <f>F99+F100</f>
        <v>0</v>
      </c>
      <c r="G98" s="10">
        <f>G99+G100</f>
        <v>-61.196</v>
      </c>
      <c r="H98" s="4">
        <f t="shared" si="6"/>
        <v>0</v>
      </c>
      <c r="I98" s="1"/>
      <c r="J98" s="1"/>
      <c r="K98" s="1"/>
      <c r="L98" s="1"/>
    </row>
    <row r="99" spans="1:12" s="12" customFormat="1" ht="12.75">
      <c r="A99" s="28"/>
      <c r="B99" s="34"/>
      <c r="C99" s="2" t="s">
        <v>5</v>
      </c>
      <c r="D99" s="6">
        <v>0</v>
      </c>
      <c r="E99" s="6">
        <f>0</f>
        <v>0</v>
      </c>
      <c r="F99" s="6">
        <f>0</f>
        <v>0</v>
      </c>
      <c r="G99" s="19">
        <f>F99-D99</f>
        <v>0</v>
      </c>
      <c r="H99" s="19" t="e">
        <f t="shared" si="6"/>
        <v>#DIV/0!</v>
      </c>
      <c r="I99" s="1"/>
      <c r="J99" s="1"/>
      <c r="K99" s="1"/>
      <c r="L99" s="1"/>
    </row>
    <row r="100" spans="1:12" s="12" customFormat="1" ht="12.75">
      <c r="A100" s="28"/>
      <c r="B100" s="35"/>
      <c r="C100" s="2" t="s">
        <v>31</v>
      </c>
      <c r="D100" s="6">
        <v>61.196</v>
      </c>
      <c r="E100" s="6">
        <f>0</f>
        <v>0</v>
      </c>
      <c r="F100" s="6">
        <f>0</f>
        <v>0</v>
      </c>
      <c r="G100" s="19">
        <f>F100-D100</f>
        <v>-61.196</v>
      </c>
      <c r="H100" s="19">
        <f t="shared" si="6"/>
        <v>0</v>
      </c>
      <c r="I100" s="1"/>
      <c r="J100" s="1"/>
      <c r="K100" s="1"/>
      <c r="L100" s="1"/>
    </row>
    <row r="101" spans="1:12" s="12" customFormat="1" ht="12.75">
      <c r="A101" s="28">
        <v>26</v>
      </c>
      <c r="B101" s="33" t="s">
        <v>38</v>
      </c>
      <c r="C101" s="3" t="s">
        <v>0</v>
      </c>
      <c r="D101" s="10">
        <f>D102+D103</f>
        <v>0</v>
      </c>
      <c r="E101" s="10">
        <f>E102+E103</f>
        <v>0</v>
      </c>
      <c r="F101" s="10">
        <f>F102+F103</f>
        <v>0</v>
      </c>
      <c r="G101" s="10">
        <f>G102+G103</f>
        <v>0</v>
      </c>
      <c r="H101" s="4" t="e">
        <f t="shared" si="6"/>
        <v>#DIV/0!</v>
      </c>
      <c r="I101" s="1"/>
      <c r="J101" s="1"/>
      <c r="K101" s="1"/>
      <c r="L101" s="1"/>
    </row>
    <row r="102" spans="1:12" s="12" customFormat="1" ht="12.75">
      <c r="A102" s="28"/>
      <c r="B102" s="34"/>
      <c r="C102" s="2" t="s">
        <v>5</v>
      </c>
      <c r="D102" s="6">
        <v>0</v>
      </c>
      <c r="E102" s="6">
        <v>0</v>
      </c>
      <c r="F102" s="6">
        <v>0</v>
      </c>
      <c r="G102" s="19">
        <f>F102-D102</f>
        <v>0</v>
      </c>
      <c r="H102" s="19" t="e">
        <f t="shared" si="6"/>
        <v>#DIV/0!</v>
      </c>
      <c r="I102" s="1"/>
      <c r="J102" s="1"/>
      <c r="K102" s="1"/>
      <c r="L102" s="1"/>
    </row>
    <row r="103" spans="1:12" s="12" customFormat="1" ht="12.75">
      <c r="A103" s="28"/>
      <c r="B103" s="35"/>
      <c r="C103" s="2" t="s">
        <v>31</v>
      </c>
      <c r="D103" s="6">
        <v>0</v>
      </c>
      <c r="E103" s="6">
        <v>0</v>
      </c>
      <c r="F103" s="6">
        <v>0</v>
      </c>
      <c r="G103" s="19">
        <f>F103-D103</f>
        <v>0</v>
      </c>
      <c r="H103" s="19" t="e">
        <f t="shared" si="6"/>
        <v>#DIV/0!</v>
      </c>
      <c r="I103" s="1"/>
      <c r="J103" s="1"/>
      <c r="K103" s="1"/>
      <c r="L103" s="1"/>
    </row>
    <row r="104" spans="1:12" s="12" customFormat="1" ht="12.75">
      <c r="A104" s="28">
        <v>27</v>
      </c>
      <c r="B104" s="33" t="s">
        <v>78</v>
      </c>
      <c r="C104" s="3" t="s">
        <v>0</v>
      </c>
      <c r="D104" s="10">
        <f>D105+D106</f>
        <v>0</v>
      </c>
      <c r="E104" s="10">
        <f>E105+E106</f>
        <v>0</v>
      </c>
      <c r="F104" s="10">
        <f>F105+F106</f>
        <v>0</v>
      </c>
      <c r="G104" s="10">
        <f>G105+G106</f>
        <v>0</v>
      </c>
      <c r="H104" s="4" t="e">
        <f t="shared" si="6"/>
        <v>#DIV/0!</v>
      </c>
      <c r="I104" s="1"/>
      <c r="J104" s="1"/>
      <c r="K104" s="1"/>
      <c r="L104" s="1"/>
    </row>
    <row r="105" spans="1:12" s="12" customFormat="1" ht="12.75">
      <c r="A105" s="28"/>
      <c r="B105" s="34"/>
      <c r="C105" s="2" t="s">
        <v>5</v>
      </c>
      <c r="D105" s="6">
        <v>0</v>
      </c>
      <c r="E105" s="6">
        <v>0</v>
      </c>
      <c r="F105" s="6">
        <v>0</v>
      </c>
      <c r="G105" s="19">
        <f>F105-D105</f>
        <v>0</v>
      </c>
      <c r="H105" s="19" t="e">
        <f t="shared" si="6"/>
        <v>#DIV/0!</v>
      </c>
      <c r="I105" s="1"/>
      <c r="J105" s="1"/>
      <c r="K105" s="1"/>
      <c r="L105" s="1"/>
    </row>
    <row r="106" spans="1:12" s="12" customFormat="1" ht="12.75">
      <c r="A106" s="28"/>
      <c r="B106" s="35"/>
      <c r="C106" s="2" t="s">
        <v>31</v>
      </c>
      <c r="D106" s="6">
        <v>0</v>
      </c>
      <c r="E106" s="6">
        <v>0</v>
      </c>
      <c r="F106" s="6">
        <v>0</v>
      </c>
      <c r="G106" s="19">
        <f>F106-D106</f>
        <v>0</v>
      </c>
      <c r="H106" s="19" t="e">
        <f t="shared" si="6"/>
        <v>#DIV/0!</v>
      </c>
      <c r="I106" s="1"/>
      <c r="J106" s="1"/>
      <c r="K106" s="1"/>
      <c r="L106" s="1"/>
    </row>
    <row r="107" spans="1:12" s="11" customFormat="1" ht="13.5" customHeight="1">
      <c r="A107" s="30" t="s">
        <v>8</v>
      </c>
      <c r="B107" s="31"/>
      <c r="C107" s="32"/>
      <c r="D107" s="9">
        <f>D108</f>
        <v>244.02</v>
      </c>
      <c r="E107" s="20">
        <f>E108</f>
        <v>0</v>
      </c>
      <c r="F107" s="20">
        <f>F108</f>
        <v>0</v>
      </c>
      <c r="G107" s="20">
        <f>G108</f>
        <v>-244.02</v>
      </c>
      <c r="H107" s="20">
        <f>F107*100/D107</f>
        <v>0</v>
      </c>
      <c r="I107" s="1"/>
      <c r="J107" s="1"/>
      <c r="K107" s="1"/>
      <c r="L107" s="1"/>
    </row>
    <row r="108" spans="1:12" s="5" customFormat="1" ht="12.75">
      <c r="A108" s="28">
        <v>28</v>
      </c>
      <c r="B108" s="36" t="s">
        <v>116</v>
      </c>
      <c r="C108" s="3" t="s">
        <v>0</v>
      </c>
      <c r="D108" s="4">
        <f>D109+D110</f>
        <v>244.02</v>
      </c>
      <c r="E108" s="10">
        <f>E109+E110</f>
        <v>0</v>
      </c>
      <c r="F108" s="10">
        <f>F109+F110</f>
        <v>0</v>
      </c>
      <c r="G108" s="10">
        <f>G109+G110</f>
        <v>-244.02</v>
      </c>
      <c r="H108" s="4">
        <f>F108*100/D108</f>
        <v>0</v>
      </c>
      <c r="I108" s="7"/>
      <c r="J108" s="7"/>
      <c r="K108" s="7"/>
      <c r="L108" s="7"/>
    </row>
    <row r="109" spans="1:12" s="12" customFormat="1" ht="12.75">
      <c r="A109" s="28"/>
      <c r="B109" s="36"/>
      <c r="C109" s="2" t="s">
        <v>5</v>
      </c>
      <c r="D109" s="6">
        <v>0</v>
      </c>
      <c r="E109" s="6">
        <v>0</v>
      </c>
      <c r="F109" s="6">
        <v>0</v>
      </c>
      <c r="G109" s="19">
        <f>F109-D109</f>
        <v>0</v>
      </c>
      <c r="H109" s="19" t="e">
        <f>F109*100/D109</f>
        <v>#DIV/0!</v>
      </c>
      <c r="I109" s="1"/>
      <c r="J109" s="1"/>
      <c r="K109" s="1"/>
      <c r="L109" s="1"/>
    </row>
    <row r="110" spans="1:12" s="12" customFormat="1" ht="12.75">
      <c r="A110" s="28"/>
      <c r="B110" s="36"/>
      <c r="C110" s="2" t="s">
        <v>31</v>
      </c>
      <c r="D110" s="6">
        <v>244.02</v>
      </c>
      <c r="E110" s="6">
        <v>0</v>
      </c>
      <c r="F110" s="6">
        <v>0</v>
      </c>
      <c r="G110" s="19">
        <f>F110-D110</f>
        <v>-244.02</v>
      </c>
      <c r="H110" s="19">
        <f>F110*100/D110</f>
        <v>0</v>
      </c>
      <c r="I110" s="1"/>
      <c r="J110" s="1"/>
      <c r="K110" s="1"/>
      <c r="L110" s="1"/>
    </row>
    <row r="111" spans="1:12" s="11" customFormat="1" ht="12.75">
      <c r="A111" s="30" t="s">
        <v>22</v>
      </c>
      <c r="B111" s="31"/>
      <c r="C111" s="32"/>
      <c r="D111" s="9">
        <f>D112+D115</f>
        <v>489.92</v>
      </c>
      <c r="E111" s="9">
        <f>E112+E115</f>
        <v>0</v>
      </c>
      <c r="F111" s="9">
        <f>F112+F115</f>
        <v>0</v>
      </c>
      <c r="G111" s="9">
        <f>G112+G115</f>
        <v>-489.92</v>
      </c>
      <c r="H111" s="20">
        <f>F111*100/D111</f>
        <v>0</v>
      </c>
      <c r="I111" s="1"/>
      <c r="J111" s="1"/>
      <c r="K111" s="1"/>
      <c r="L111" s="1"/>
    </row>
    <row r="112" spans="1:12" s="5" customFormat="1" ht="12.75">
      <c r="A112" s="28">
        <v>29</v>
      </c>
      <c r="B112" s="36" t="s">
        <v>80</v>
      </c>
      <c r="C112" s="3" t="s">
        <v>0</v>
      </c>
      <c r="D112" s="4">
        <f>D113+D114</f>
        <v>489.92</v>
      </c>
      <c r="E112" s="10">
        <f>E113+E114</f>
        <v>0</v>
      </c>
      <c r="F112" s="10">
        <f>F113+F114</f>
        <v>0</v>
      </c>
      <c r="G112" s="10">
        <f>G113+G114</f>
        <v>-489.92</v>
      </c>
      <c r="H112" s="4">
        <f aca="true" t="shared" si="7" ref="H112:H117">F112*100/D112</f>
        <v>0</v>
      </c>
      <c r="I112" s="7"/>
      <c r="J112" s="7"/>
      <c r="K112" s="7"/>
      <c r="L112" s="7"/>
    </row>
    <row r="113" spans="1:12" s="12" customFormat="1" ht="12.75">
      <c r="A113" s="28"/>
      <c r="B113" s="36"/>
      <c r="C113" s="2" t="s">
        <v>5</v>
      </c>
      <c r="D113" s="6">
        <v>0</v>
      </c>
      <c r="E113" s="6">
        <v>0</v>
      </c>
      <c r="F113" s="6">
        <v>0</v>
      </c>
      <c r="G113" s="19">
        <f>F113-D113</f>
        <v>0</v>
      </c>
      <c r="H113" s="19" t="e">
        <f t="shared" si="7"/>
        <v>#DIV/0!</v>
      </c>
      <c r="I113" s="1"/>
      <c r="J113" s="1"/>
      <c r="K113" s="1"/>
      <c r="L113" s="1"/>
    </row>
    <row r="114" spans="1:12" s="12" customFormat="1" ht="12.75">
      <c r="A114" s="28"/>
      <c r="B114" s="36"/>
      <c r="C114" s="2" t="s">
        <v>31</v>
      </c>
      <c r="D114" s="6">
        <v>489.92</v>
      </c>
      <c r="E114" s="6">
        <v>0</v>
      </c>
      <c r="F114" s="6">
        <v>0</v>
      </c>
      <c r="G114" s="19">
        <f>F114-D114</f>
        <v>-489.92</v>
      </c>
      <c r="H114" s="19">
        <f t="shared" si="7"/>
        <v>0</v>
      </c>
      <c r="I114" s="1"/>
      <c r="J114" s="1"/>
      <c r="K114" s="1"/>
      <c r="L114" s="1"/>
    </row>
    <row r="115" spans="1:12" s="12" customFormat="1" ht="12.75">
      <c r="A115" s="28">
        <v>30</v>
      </c>
      <c r="B115" s="36" t="s">
        <v>21</v>
      </c>
      <c r="C115" s="3" t="s">
        <v>0</v>
      </c>
      <c r="D115" s="4">
        <f>D116+D117</f>
        <v>0</v>
      </c>
      <c r="E115" s="10">
        <f>E116+E117</f>
        <v>0</v>
      </c>
      <c r="F115" s="10">
        <f>F116+F117</f>
        <v>0</v>
      </c>
      <c r="G115" s="10">
        <f>G116+G117</f>
        <v>0</v>
      </c>
      <c r="H115" s="4" t="e">
        <f t="shared" si="7"/>
        <v>#DIV/0!</v>
      </c>
      <c r="I115" s="1"/>
      <c r="J115" s="1"/>
      <c r="K115" s="1"/>
      <c r="L115" s="1"/>
    </row>
    <row r="116" spans="1:12" s="12" customFormat="1" ht="12.75">
      <c r="A116" s="28"/>
      <c r="B116" s="36"/>
      <c r="C116" s="2" t="s">
        <v>5</v>
      </c>
      <c r="D116" s="6">
        <v>0</v>
      </c>
      <c r="E116" s="6">
        <v>0</v>
      </c>
      <c r="F116" s="6">
        <v>0</v>
      </c>
      <c r="G116" s="19">
        <f>F116-D116</f>
        <v>0</v>
      </c>
      <c r="H116" s="19" t="e">
        <f t="shared" si="7"/>
        <v>#DIV/0!</v>
      </c>
      <c r="I116" s="1"/>
      <c r="J116" s="1"/>
      <c r="K116" s="1"/>
      <c r="L116" s="1"/>
    </row>
    <row r="117" spans="1:12" s="12" customFormat="1" ht="12.75">
      <c r="A117" s="28"/>
      <c r="B117" s="36"/>
      <c r="C117" s="2" t="s">
        <v>31</v>
      </c>
      <c r="D117" s="6">
        <v>0</v>
      </c>
      <c r="E117" s="6">
        <v>0</v>
      </c>
      <c r="F117" s="6">
        <v>0</v>
      </c>
      <c r="G117" s="19">
        <f>F117-D117</f>
        <v>0</v>
      </c>
      <c r="H117" s="19" t="e">
        <f t="shared" si="7"/>
        <v>#DIV/0!</v>
      </c>
      <c r="I117" s="1"/>
      <c r="J117" s="1"/>
      <c r="K117" s="1"/>
      <c r="L117" s="1"/>
    </row>
    <row r="118" spans="1:12" s="11" customFormat="1" ht="12.75">
      <c r="A118" s="30" t="s">
        <v>58</v>
      </c>
      <c r="B118" s="31"/>
      <c r="C118" s="32"/>
      <c r="D118" s="9">
        <f>D119+D122+D125+D128+D131+D134+D137</f>
        <v>512.603</v>
      </c>
      <c r="E118" s="9">
        <f>E119+E122+E125+E128+E131+E134+E137</f>
        <v>10.73</v>
      </c>
      <c r="F118" s="9">
        <f>F119+F122+F125+F128+F131+F134+F137</f>
        <v>10.73</v>
      </c>
      <c r="G118" s="9">
        <f>G119+G122+G125+G128+G131+G134+G137</f>
        <v>-501.87300000000005</v>
      </c>
      <c r="H118" s="20">
        <f>F118*100/D118</f>
        <v>2.0932378468327344</v>
      </c>
      <c r="I118" s="1"/>
      <c r="J118" s="1"/>
      <c r="K118" s="1"/>
      <c r="L118" s="1"/>
    </row>
    <row r="119" spans="1:12" s="12" customFormat="1" ht="12.75">
      <c r="A119" s="28">
        <v>31</v>
      </c>
      <c r="B119" s="29" t="s">
        <v>81</v>
      </c>
      <c r="C119" s="3" t="s">
        <v>0</v>
      </c>
      <c r="D119" s="4">
        <f>D120+D121</f>
        <v>196.022</v>
      </c>
      <c r="E119" s="10">
        <f>E120+E121</f>
        <v>4.05</v>
      </c>
      <c r="F119" s="10">
        <f>F120+F121</f>
        <v>4.05</v>
      </c>
      <c r="G119" s="10">
        <f>G120+G121</f>
        <v>-191.97199999999998</v>
      </c>
      <c r="H119" s="4">
        <f aca="true" t="shared" si="8" ref="H119:H139">F119*100/D119</f>
        <v>2.066094622032221</v>
      </c>
      <c r="I119" s="1"/>
      <c r="J119" s="1"/>
      <c r="K119" s="1"/>
      <c r="L119" s="1"/>
    </row>
    <row r="120" spans="1:12" s="12" customFormat="1" ht="12.75">
      <c r="A120" s="28"/>
      <c r="B120" s="29"/>
      <c r="C120" s="2" t="s">
        <v>5</v>
      </c>
      <c r="D120" s="6">
        <v>0</v>
      </c>
      <c r="E120" s="6">
        <v>0</v>
      </c>
      <c r="F120" s="6">
        <v>0</v>
      </c>
      <c r="G120" s="19">
        <f>F120-D120</f>
        <v>0</v>
      </c>
      <c r="H120" s="19" t="e">
        <f t="shared" si="8"/>
        <v>#DIV/0!</v>
      </c>
      <c r="I120" s="1"/>
      <c r="J120" s="1"/>
      <c r="K120" s="1"/>
      <c r="L120" s="1"/>
    </row>
    <row r="121" spans="1:12" s="12" customFormat="1" ht="12.75">
      <c r="A121" s="28"/>
      <c r="B121" s="29"/>
      <c r="C121" s="2" t="s">
        <v>31</v>
      </c>
      <c r="D121" s="6">
        <v>196.022</v>
      </c>
      <c r="E121" s="6">
        <f>4.05</f>
        <v>4.05</v>
      </c>
      <c r="F121" s="6">
        <f>4.05</f>
        <v>4.05</v>
      </c>
      <c r="G121" s="19">
        <f>F121-D121</f>
        <v>-191.97199999999998</v>
      </c>
      <c r="H121" s="19">
        <f t="shared" si="8"/>
        <v>2.066094622032221</v>
      </c>
      <c r="I121" s="1"/>
      <c r="J121" s="1"/>
      <c r="K121" s="1"/>
      <c r="L121" s="1"/>
    </row>
    <row r="122" spans="1:12" s="12" customFormat="1" ht="12.75">
      <c r="A122" s="28">
        <v>32</v>
      </c>
      <c r="B122" s="37" t="s">
        <v>111</v>
      </c>
      <c r="C122" s="3" t="s">
        <v>0</v>
      </c>
      <c r="D122" s="10">
        <f>D123+D124</f>
        <v>106.68</v>
      </c>
      <c r="E122" s="10">
        <f>E123+E124</f>
        <v>0</v>
      </c>
      <c r="F122" s="10">
        <f>F123+F124</f>
        <v>0</v>
      </c>
      <c r="G122" s="10">
        <f>G123+G124</f>
        <v>-106.68</v>
      </c>
      <c r="H122" s="4">
        <f t="shared" si="8"/>
        <v>0</v>
      </c>
      <c r="I122" s="1"/>
      <c r="J122" s="1"/>
      <c r="K122" s="1"/>
      <c r="L122" s="1"/>
    </row>
    <row r="123" spans="1:12" s="12" customFormat="1" ht="12.75">
      <c r="A123" s="28"/>
      <c r="B123" s="38"/>
      <c r="C123" s="2" t="s">
        <v>5</v>
      </c>
      <c r="D123" s="6">
        <v>106.68</v>
      </c>
      <c r="E123" s="6">
        <v>0</v>
      </c>
      <c r="F123" s="6">
        <v>0</v>
      </c>
      <c r="G123" s="19">
        <f>F123-D123</f>
        <v>-106.68</v>
      </c>
      <c r="H123" s="19">
        <f t="shared" si="8"/>
        <v>0</v>
      </c>
      <c r="I123" s="1"/>
      <c r="J123" s="1"/>
      <c r="K123" s="1"/>
      <c r="L123" s="1"/>
    </row>
    <row r="124" spans="1:12" s="12" customFormat="1" ht="12.75">
      <c r="A124" s="28"/>
      <c r="B124" s="39"/>
      <c r="C124" s="2" t="s">
        <v>31</v>
      </c>
      <c r="D124" s="6">
        <v>0</v>
      </c>
      <c r="E124" s="6">
        <v>0</v>
      </c>
      <c r="F124" s="6">
        <f>0+0</f>
        <v>0</v>
      </c>
      <c r="G124" s="19">
        <f>F124-D124</f>
        <v>0</v>
      </c>
      <c r="H124" s="19" t="e">
        <f t="shared" si="8"/>
        <v>#DIV/0!</v>
      </c>
      <c r="I124" s="1"/>
      <c r="J124" s="1"/>
      <c r="K124" s="1"/>
      <c r="L124" s="1"/>
    </row>
    <row r="125" spans="1:12" s="12" customFormat="1" ht="12.75">
      <c r="A125" s="28">
        <v>33</v>
      </c>
      <c r="B125" s="37" t="s">
        <v>82</v>
      </c>
      <c r="C125" s="3" t="s">
        <v>0</v>
      </c>
      <c r="D125" s="10">
        <f>D126+D127</f>
        <v>60.008</v>
      </c>
      <c r="E125" s="10">
        <f>E126+E127</f>
        <v>6.68</v>
      </c>
      <c r="F125" s="10">
        <f>F126+F127</f>
        <v>6.68</v>
      </c>
      <c r="G125" s="10">
        <f>G126+G127</f>
        <v>-53.328</v>
      </c>
      <c r="H125" s="4">
        <f t="shared" si="8"/>
        <v>11.131849086788428</v>
      </c>
      <c r="I125" s="1"/>
      <c r="J125" s="1"/>
      <c r="K125" s="1"/>
      <c r="L125" s="1"/>
    </row>
    <row r="126" spans="1:12" s="12" customFormat="1" ht="12.75">
      <c r="A126" s="28"/>
      <c r="B126" s="38"/>
      <c r="C126" s="2" t="s">
        <v>5</v>
      </c>
      <c r="D126" s="6">
        <v>0</v>
      </c>
      <c r="E126" s="6">
        <v>0</v>
      </c>
      <c r="F126" s="6">
        <v>0</v>
      </c>
      <c r="G126" s="19">
        <f>F126-D126</f>
        <v>0</v>
      </c>
      <c r="H126" s="19" t="e">
        <f t="shared" si="8"/>
        <v>#DIV/0!</v>
      </c>
      <c r="I126" s="1"/>
      <c r="J126" s="1"/>
      <c r="K126" s="1"/>
      <c r="L126" s="1"/>
    </row>
    <row r="127" spans="1:12" s="12" customFormat="1" ht="12.75">
      <c r="A127" s="28"/>
      <c r="B127" s="39"/>
      <c r="C127" s="2" t="s">
        <v>31</v>
      </c>
      <c r="D127" s="6">
        <v>60.008</v>
      </c>
      <c r="E127" s="6">
        <f>6.68</f>
        <v>6.68</v>
      </c>
      <c r="F127" s="6">
        <f>6.68</f>
        <v>6.68</v>
      </c>
      <c r="G127" s="19">
        <f>F127-D127</f>
        <v>-53.328</v>
      </c>
      <c r="H127" s="19">
        <f t="shared" si="8"/>
        <v>11.131849086788428</v>
      </c>
      <c r="I127" s="1"/>
      <c r="J127" s="1"/>
      <c r="K127" s="1"/>
      <c r="L127" s="1"/>
    </row>
    <row r="128" spans="1:12" s="5" customFormat="1" ht="13.5" customHeight="1">
      <c r="A128" s="28">
        <v>34</v>
      </c>
      <c r="B128" s="29" t="s">
        <v>40</v>
      </c>
      <c r="C128" s="3" t="s">
        <v>0</v>
      </c>
      <c r="D128" s="4">
        <f>D129+D130</f>
        <v>0</v>
      </c>
      <c r="E128" s="10">
        <f>E129+E130</f>
        <v>0</v>
      </c>
      <c r="F128" s="10">
        <f>F129+F130</f>
        <v>0</v>
      </c>
      <c r="G128" s="10">
        <f>G129+G130</f>
        <v>0</v>
      </c>
      <c r="H128" s="4" t="e">
        <f t="shared" si="8"/>
        <v>#DIV/0!</v>
      </c>
      <c r="I128" s="7"/>
      <c r="J128" s="7"/>
      <c r="K128" s="7"/>
      <c r="L128" s="7"/>
    </row>
    <row r="129" spans="1:12" s="12" customFormat="1" ht="12.75">
      <c r="A129" s="28"/>
      <c r="B129" s="29"/>
      <c r="C129" s="2" t="s">
        <v>5</v>
      </c>
      <c r="D129" s="6">
        <v>0</v>
      </c>
      <c r="E129" s="6">
        <v>0</v>
      </c>
      <c r="F129" s="6">
        <v>0</v>
      </c>
      <c r="G129" s="19">
        <f>F129-D129</f>
        <v>0</v>
      </c>
      <c r="H129" s="19" t="e">
        <f t="shared" si="8"/>
        <v>#DIV/0!</v>
      </c>
      <c r="I129" s="1"/>
      <c r="J129" s="1"/>
      <c r="K129" s="1"/>
      <c r="L129" s="1"/>
    </row>
    <row r="130" spans="1:12" s="12" customFormat="1" ht="12.75">
      <c r="A130" s="28"/>
      <c r="B130" s="29"/>
      <c r="C130" s="2" t="s">
        <v>31</v>
      </c>
      <c r="D130" s="6">
        <v>0</v>
      </c>
      <c r="E130" s="6">
        <v>0</v>
      </c>
      <c r="F130" s="6">
        <v>0</v>
      </c>
      <c r="G130" s="19">
        <f>F130-D130</f>
        <v>0</v>
      </c>
      <c r="H130" s="19" t="e">
        <f t="shared" si="8"/>
        <v>#DIV/0!</v>
      </c>
      <c r="I130" s="1"/>
      <c r="J130" s="1"/>
      <c r="K130" s="1"/>
      <c r="L130" s="1"/>
    </row>
    <row r="131" spans="1:12" s="12" customFormat="1" ht="12.75">
      <c r="A131" s="28">
        <v>35</v>
      </c>
      <c r="B131" s="37" t="s">
        <v>41</v>
      </c>
      <c r="C131" s="3" t="s">
        <v>0</v>
      </c>
      <c r="D131" s="10">
        <f>D132+D133</f>
        <v>149.893</v>
      </c>
      <c r="E131" s="10">
        <f>E132+E133</f>
        <v>0</v>
      </c>
      <c r="F131" s="10">
        <f>F132+F133</f>
        <v>0</v>
      </c>
      <c r="G131" s="10">
        <f>G132+G133</f>
        <v>-149.893</v>
      </c>
      <c r="H131" s="4">
        <f t="shared" si="8"/>
        <v>0</v>
      </c>
      <c r="I131" s="1"/>
      <c r="J131" s="1"/>
      <c r="K131" s="1"/>
      <c r="L131" s="1"/>
    </row>
    <row r="132" spans="1:12" s="12" customFormat="1" ht="12.75">
      <c r="A132" s="28"/>
      <c r="B132" s="38"/>
      <c r="C132" s="2" t="s">
        <v>5</v>
      </c>
      <c r="D132" s="6">
        <v>0</v>
      </c>
      <c r="E132" s="6">
        <v>0</v>
      </c>
      <c r="F132" s="6">
        <v>0</v>
      </c>
      <c r="G132" s="19">
        <f>F132-D132</f>
        <v>0</v>
      </c>
      <c r="H132" s="19" t="e">
        <f t="shared" si="8"/>
        <v>#DIV/0!</v>
      </c>
      <c r="I132" s="1"/>
      <c r="J132" s="1"/>
      <c r="K132" s="1"/>
      <c r="L132" s="1"/>
    </row>
    <row r="133" spans="1:12" s="12" customFormat="1" ht="12.75">
      <c r="A133" s="28"/>
      <c r="B133" s="39"/>
      <c r="C133" s="2" t="s">
        <v>31</v>
      </c>
      <c r="D133" s="6">
        <v>149.893</v>
      </c>
      <c r="E133" s="6">
        <v>0</v>
      </c>
      <c r="F133" s="6">
        <v>0</v>
      </c>
      <c r="G133" s="19">
        <f>F133-D133</f>
        <v>-149.893</v>
      </c>
      <c r="H133" s="19">
        <f t="shared" si="8"/>
        <v>0</v>
      </c>
      <c r="I133" s="1"/>
      <c r="J133" s="1"/>
      <c r="K133" s="1"/>
      <c r="L133" s="1"/>
    </row>
    <row r="134" spans="1:12" s="12" customFormat="1" ht="12.75">
      <c r="A134" s="28">
        <v>36</v>
      </c>
      <c r="B134" s="37" t="s">
        <v>42</v>
      </c>
      <c r="C134" s="3" t="s">
        <v>0</v>
      </c>
      <c r="D134" s="10">
        <f>D135+D136</f>
        <v>0</v>
      </c>
      <c r="E134" s="10">
        <f>E135+E136</f>
        <v>0</v>
      </c>
      <c r="F134" s="10">
        <f>F135+F136</f>
        <v>0</v>
      </c>
      <c r="G134" s="10">
        <f>G135+G136</f>
        <v>0</v>
      </c>
      <c r="H134" s="4" t="e">
        <f t="shared" si="8"/>
        <v>#DIV/0!</v>
      </c>
      <c r="I134" s="1"/>
      <c r="J134" s="1"/>
      <c r="K134" s="1"/>
      <c r="L134" s="1"/>
    </row>
    <row r="135" spans="1:12" s="12" customFormat="1" ht="12.75">
      <c r="A135" s="28"/>
      <c r="B135" s="38"/>
      <c r="C135" s="2" t="s">
        <v>5</v>
      </c>
      <c r="D135" s="6">
        <v>0</v>
      </c>
      <c r="E135" s="6">
        <v>0</v>
      </c>
      <c r="F135" s="6">
        <v>0</v>
      </c>
      <c r="G135" s="19">
        <f>F135-D135</f>
        <v>0</v>
      </c>
      <c r="H135" s="19" t="e">
        <f t="shared" si="8"/>
        <v>#DIV/0!</v>
      </c>
      <c r="I135" s="1"/>
      <c r="J135" s="1"/>
      <c r="K135" s="1"/>
      <c r="L135" s="1"/>
    </row>
    <row r="136" spans="1:12" s="12" customFormat="1" ht="12.75">
      <c r="A136" s="28"/>
      <c r="B136" s="39"/>
      <c r="C136" s="2" t="s">
        <v>31</v>
      </c>
      <c r="D136" s="6">
        <v>0</v>
      </c>
      <c r="E136" s="6">
        <f>0</f>
        <v>0</v>
      </c>
      <c r="F136" s="6">
        <f>0</f>
        <v>0</v>
      </c>
      <c r="G136" s="19">
        <f>F136-D136</f>
        <v>0</v>
      </c>
      <c r="H136" s="19" t="e">
        <f t="shared" si="8"/>
        <v>#DIV/0!</v>
      </c>
      <c r="I136" s="1"/>
      <c r="J136" s="1"/>
      <c r="K136" s="1"/>
      <c r="L136" s="1"/>
    </row>
    <row r="137" spans="1:12" s="12" customFormat="1" ht="12.75">
      <c r="A137" s="28">
        <v>37</v>
      </c>
      <c r="B137" s="37" t="s">
        <v>112</v>
      </c>
      <c r="C137" s="3" t="s">
        <v>0</v>
      </c>
      <c r="D137" s="10">
        <f>D138+D139</f>
        <v>0</v>
      </c>
      <c r="E137" s="10">
        <f>E138+E139</f>
        <v>0</v>
      </c>
      <c r="F137" s="10">
        <f>F138+F139</f>
        <v>0</v>
      </c>
      <c r="G137" s="10">
        <f>G138+G139</f>
        <v>0</v>
      </c>
      <c r="H137" s="4" t="e">
        <f t="shared" si="8"/>
        <v>#DIV/0!</v>
      </c>
      <c r="I137" s="1"/>
      <c r="J137" s="1"/>
      <c r="K137" s="1"/>
      <c r="L137" s="1"/>
    </row>
    <row r="138" spans="1:12" s="12" customFormat="1" ht="12.75">
      <c r="A138" s="28"/>
      <c r="B138" s="38"/>
      <c r="C138" s="2" t="s">
        <v>5</v>
      </c>
      <c r="D138" s="6">
        <v>0</v>
      </c>
      <c r="E138" s="6">
        <v>0</v>
      </c>
      <c r="F138" s="6">
        <v>0</v>
      </c>
      <c r="G138" s="19">
        <f>F138-D138</f>
        <v>0</v>
      </c>
      <c r="H138" s="19" t="e">
        <f t="shared" si="8"/>
        <v>#DIV/0!</v>
      </c>
      <c r="I138" s="1"/>
      <c r="J138" s="1"/>
      <c r="K138" s="1"/>
      <c r="L138" s="1"/>
    </row>
    <row r="139" spans="1:12" s="12" customFormat="1" ht="12.75">
      <c r="A139" s="28"/>
      <c r="B139" s="39"/>
      <c r="C139" s="2" t="s">
        <v>31</v>
      </c>
      <c r="D139" s="6">
        <v>0</v>
      </c>
      <c r="E139" s="6">
        <v>0</v>
      </c>
      <c r="F139" s="6">
        <v>0</v>
      </c>
      <c r="G139" s="19">
        <f>F139-D139</f>
        <v>0</v>
      </c>
      <c r="H139" s="19" t="e">
        <f t="shared" si="8"/>
        <v>#DIV/0!</v>
      </c>
      <c r="I139" s="1"/>
      <c r="J139" s="1"/>
      <c r="K139" s="1"/>
      <c r="L139" s="1"/>
    </row>
    <row r="140" spans="1:12" s="11" customFormat="1" ht="12.75" customHeight="1">
      <c r="A140" s="30" t="s">
        <v>44</v>
      </c>
      <c r="B140" s="31"/>
      <c r="C140" s="32"/>
      <c r="D140" s="9">
        <f>D141+D144+D147+D150+D153+D156+D159+D162+D165+D168+D171+D177+D180+D183+D174</f>
        <v>2606.4180000000006</v>
      </c>
      <c r="E140" s="9">
        <f>E141+E144+E147+E150+E153+E156+E159+E162+E165+E168+E171+E177+E180+E183</f>
        <v>226.21</v>
      </c>
      <c r="F140" s="9">
        <f>F141+F144+F147+F150+F153+F156+F159+F162+F165+F168+F171+F177+F180+F183+F174</f>
        <v>226.64000000000001</v>
      </c>
      <c r="G140" s="9">
        <f>G141+G144+G147+G150+G153+G156+G159+G162+G165+G168+G171+G177+G180+G183</f>
        <v>-1746.838</v>
      </c>
      <c r="H140" s="20">
        <f>F140*100/D140</f>
        <v>8.695458671632867</v>
      </c>
      <c r="I140" s="1"/>
      <c r="J140" s="1"/>
      <c r="K140" s="1"/>
      <c r="L140" s="1"/>
    </row>
    <row r="141" spans="1:8" ht="12.75">
      <c r="A141" s="28">
        <v>38</v>
      </c>
      <c r="B141" s="29" t="s">
        <v>83</v>
      </c>
      <c r="C141" s="3" t="s">
        <v>0</v>
      </c>
      <c r="D141" s="4">
        <f>D142+D143</f>
        <v>158.86</v>
      </c>
      <c r="E141" s="10">
        <f>E142+E143</f>
        <v>16.73</v>
      </c>
      <c r="F141" s="10">
        <f>F142+F143</f>
        <v>16.73</v>
      </c>
      <c r="G141" s="10">
        <f>G142+G143</f>
        <v>-142.13000000000002</v>
      </c>
      <c r="H141" s="4">
        <f aca="true" t="shared" si="9" ref="H141:H185">F141*100/D141</f>
        <v>10.531285408535817</v>
      </c>
    </row>
    <row r="142" spans="1:8" ht="12.75">
      <c r="A142" s="28"/>
      <c r="B142" s="29"/>
      <c r="C142" s="2" t="s">
        <v>5</v>
      </c>
      <c r="D142" s="6">
        <v>0</v>
      </c>
      <c r="E142" s="6">
        <f>0</f>
        <v>0</v>
      </c>
      <c r="F142" s="6">
        <f>0</f>
        <v>0</v>
      </c>
      <c r="G142" s="19">
        <f>F142-D142</f>
        <v>0</v>
      </c>
      <c r="H142" s="19" t="e">
        <f t="shared" si="9"/>
        <v>#DIV/0!</v>
      </c>
    </row>
    <row r="143" spans="1:8" ht="12.75">
      <c r="A143" s="28"/>
      <c r="B143" s="29"/>
      <c r="C143" s="2" t="s">
        <v>31</v>
      </c>
      <c r="D143" s="6">
        <v>158.86</v>
      </c>
      <c r="E143" s="6">
        <f>16.73</f>
        <v>16.73</v>
      </c>
      <c r="F143" s="6">
        <f>16.73</f>
        <v>16.73</v>
      </c>
      <c r="G143" s="19">
        <f>F143-D143</f>
        <v>-142.13000000000002</v>
      </c>
      <c r="H143" s="19">
        <f t="shared" si="9"/>
        <v>10.531285408535817</v>
      </c>
    </row>
    <row r="144" spans="1:12" s="5" customFormat="1" ht="12.75">
      <c r="A144" s="28">
        <v>39</v>
      </c>
      <c r="B144" s="35" t="s">
        <v>84</v>
      </c>
      <c r="C144" s="8" t="s">
        <v>0</v>
      </c>
      <c r="D144" s="4">
        <f>D145+D146</f>
        <v>270.72</v>
      </c>
      <c r="E144" s="10">
        <f>E145+E146</f>
        <v>0</v>
      </c>
      <c r="F144" s="10">
        <f>F145+F146</f>
        <v>0</v>
      </c>
      <c r="G144" s="10">
        <f>G145+G146</f>
        <v>-270.72</v>
      </c>
      <c r="H144" s="4">
        <f t="shared" si="9"/>
        <v>0</v>
      </c>
      <c r="I144" s="7"/>
      <c r="J144" s="7"/>
      <c r="K144" s="7"/>
      <c r="L144" s="7"/>
    </row>
    <row r="145" spans="1:12" s="12" customFormat="1" ht="12.75" customHeight="1">
      <c r="A145" s="28"/>
      <c r="B145" s="29"/>
      <c r="C145" s="2" t="s">
        <v>5</v>
      </c>
      <c r="D145" s="6">
        <v>0</v>
      </c>
      <c r="E145" s="6">
        <v>0</v>
      </c>
      <c r="F145" s="6">
        <v>0</v>
      </c>
      <c r="G145" s="19">
        <f>F145-D145</f>
        <v>0</v>
      </c>
      <c r="H145" s="19" t="e">
        <f t="shared" si="9"/>
        <v>#DIV/0!</v>
      </c>
      <c r="I145" s="1"/>
      <c r="J145" s="1"/>
      <c r="K145" s="1"/>
      <c r="L145" s="1"/>
    </row>
    <row r="146" spans="1:12" s="12" customFormat="1" ht="12.75">
      <c r="A146" s="28"/>
      <c r="B146" s="29"/>
      <c r="C146" s="2" t="s">
        <v>31</v>
      </c>
      <c r="D146" s="6">
        <v>270.72</v>
      </c>
      <c r="E146" s="6">
        <v>0</v>
      </c>
      <c r="F146" s="6">
        <v>0</v>
      </c>
      <c r="G146" s="19">
        <f>F146-D146</f>
        <v>-270.72</v>
      </c>
      <c r="H146" s="19">
        <f t="shared" si="9"/>
        <v>0</v>
      </c>
      <c r="I146" s="1"/>
      <c r="J146" s="1"/>
      <c r="K146" s="1"/>
      <c r="L146" s="1"/>
    </row>
    <row r="147" spans="1:12" s="5" customFormat="1" ht="12.75">
      <c r="A147" s="28">
        <v>40</v>
      </c>
      <c r="B147" s="29" t="s">
        <v>85</v>
      </c>
      <c r="C147" s="3" t="s">
        <v>0</v>
      </c>
      <c r="D147" s="4">
        <f>D148+D149</f>
        <v>675.99</v>
      </c>
      <c r="E147" s="10">
        <f>E148+E149</f>
        <v>123.27</v>
      </c>
      <c r="F147" s="10">
        <f>F148+F149</f>
        <v>123.7</v>
      </c>
      <c r="G147" s="10">
        <f>G148+G149</f>
        <v>-552.29</v>
      </c>
      <c r="H147" s="4">
        <f t="shared" si="9"/>
        <v>18.299087264604506</v>
      </c>
      <c r="I147" s="7"/>
      <c r="J147" s="7"/>
      <c r="K147" s="7"/>
      <c r="L147" s="7"/>
    </row>
    <row r="148" spans="1:12" s="12" customFormat="1" ht="12.75">
      <c r="A148" s="28"/>
      <c r="B148" s="29"/>
      <c r="C148" s="2" t="s">
        <v>5</v>
      </c>
      <c r="D148" s="6">
        <v>0</v>
      </c>
      <c r="E148" s="6">
        <f>0</f>
        <v>0</v>
      </c>
      <c r="F148" s="6">
        <f>0</f>
        <v>0</v>
      </c>
      <c r="G148" s="19">
        <f>F148-D148</f>
        <v>0</v>
      </c>
      <c r="H148" s="19" t="e">
        <f t="shared" si="9"/>
        <v>#DIV/0!</v>
      </c>
      <c r="I148" s="1"/>
      <c r="J148" s="1"/>
      <c r="K148" s="1"/>
      <c r="L148" s="1"/>
    </row>
    <row r="149" spans="1:12" s="12" customFormat="1" ht="12.75">
      <c r="A149" s="28"/>
      <c r="B149" s="29"/>
      <c r="C149" s="2" t="s">
        <v>31</v>
      </c>
      <c r="D149" s="6">
        <v>675.99</v>
      </c>
      <c r="E149" s="6">
        <f>123.27</f>
        <v>123.27</v>
      </c>
      <c r="F149" s="6">
        <f>123.7</f>
        <v>123.7</v>
      </c>
      <c r="G149" s="19">
        <f>F149-D149</f>
        <v>-552.29</v>
      </c>
      <c r="H149" s="19">
        <f t="shared" si="9"/>
        <v>18.299087264604506</v>
      </c>
      <c r="I149" s="1"/>
      <c r="J149" s="1"/>
      <c r="K149" s="1"/>
      <c r="L149" s="1"/>
    </row>
    <row r="150" spans="1:12" s="5" customFormat="1" ht="12.75">
      <c r="A150" s="28">
        <v>41</v>
      </c>
      <c r="B150" s="29" t="s">
        <v>86</v>
      </c>
      <c r="C150" s="3" t="s">
        <v>0</v>
      </c>
      <c r="D150" s="4">
        <f>D151+D152</f>
        <v>78.22</v>
      </c>
      <c r="E150" s="10">
        <f>E151+E152</f>
        <v>78.22</v>
      </c>
      <c r="F150" s="10">
        <f>F151+F152</f>
        <v>78.22</v>
      </c>
      <c r="G150" s="10">
        <f>G151+G152</f>
        <v>0</v>
      </c>
      <c r="H150" s="4">
        <f t="shared" si="9"/>
        <v>100</v>
      </c>
      <c r="I150" s="7"/>
      <c r="J150" s="7"/>
      <c r="K150" s="7"/>
      <c r="L150" s="7"/>
    </row>
    <row r="151" spans="1:12" s="12" customFormat="1" ht="12.75">
      <c r="A151" s="28"/>
      <c r="B151" s="29"/>
      <c r="C151" s="2" t="s">
        <v>5</v>
      </c>
      <c r="D151" s="6">
        <v>0</v>
      </c>
      <c r="E151" s="6">
        <v>0</v>
      </c>
      <c r="F151" s="6">
        <v>0</v>
      </c>
      <c r="G151" s="19">
        <f>F151-D151</f>
        <v>0</v>
      </c>
      <c r="H151" s="19" t="e">
        <f t="shared" si="9"/>
        <v>#DIV/0!</v>
      </c>
      <c r="I151" s="1"/>
      <c r="J151" s="1"/>
      <c r="K151" s="1"/>
      <c r="L151" s="1"/>
    </row>
    <row r="152" spans="1:12" s="12" customFormat="1" ht="12.75">
      <c r="A152" s="28"/>
      <c r="B152" s="29"/>
      <c r="C152" s="2" t="s">
        <v>31</v>
      </c>
      <c r="D152" s="6">
        <v>78.22</v>
      </c>
      <c r="E152" s="6">
        <f>78.22</f>
        <v>78.22</v>
      </c>
      <c r="F152" s="6">
        <f>78.22</f>
        <v>78.22</v>
      </c>
      <c r="G152" s="19">
        <f>F152-D152</f>
        <v>0</v>
      </c>
      <c r="H152" s="19">
        <f t="shared" si="9"/>
        <v>100</v>
      </c>
      <c r="I152" s="1"/>
      <c r="J152" s="1"/>
      <c r="K152" s="1"/>
      <c r="L152" s="1"/>
    </row>
    <row r="153" spans="1:12" s="5" customFormat="1" ht="12.75">
      <c r="A153" s="28">
        <v>42</v>
      </c>
      <c r="B153" s="29" t="s">
        <v>87</v>
      </c>
      <c r="C153" s="3" t="s">
        <v>0</v>
      </c>
      <c r="D153" s="4">
        <f>D154+D155</f>
        <v>0</v>
      </c>
      <c r="E153" s="10">
        <f>E154+E155</f>
        <v>0</v>
      </c>
      <c r="F153" s="10">
        <f>F154+F155</f>
        <v>0</v>
      </c>
      <c r="G153" s="10">
        <f>G154+G155</f>
        <v>0</v>
      </c>
      <c r="H153" s="4" t="e">
        <f t="shared" si="9"/>
        <v>#DIV/0!</v>
      </c>
      <c r="I153" s="7"/>
      <c r="J153" s="7"/>
      <c r="K153" s="7"/>
      <c r="L153" s="7"/>
    </row>
    <row r="154" spans="1:12" s="12" customFormat="1" ht="12.75">
      <c r="A154" s="28"/>
      <c r="B154" s="29"/>
      <c r="C154" s="2" t="s">
        <v>5</v>
      </c>
      <c r="D154" s="6">
        <v>0</v>
      </c>
      <c r="E154" s="6">
        <v>0</v>
      </c>
      <c r="F154" s="6">
        <v>0</v>
      </c>
      <c r="G154" s="19">
        <f>F154-D154</f>
        <v>0</v>
      </c>
      <c r="H154" s="19" t="e">
        <f t="shared" si="9"/>
        <v>#DIV/0!</v>
      </c>
      <c r="I154" s="1"/>
      <c r="J154" s="1"/>
      <c r="K154" s="1"/>
      <c r="L154" s="1"/>
    </row>
    <row r="155" spans="1:12" s="12" customFormat="1" ht="13.5" customHeight="1">
      <c r="A155" s="28"/>
      <c r="B155" s="29"/>
      <c r="C155" s="2" t="s">
        <v>31</v>
      </c>
      <c r="D155" s="6">
        <v>0</v>
      </c>
      <c r="E155" s="6">
        <v>0</v>
      </c>
      <c r="F155" s="6">
        <v>0</v>
      </c>
      <c r="G155" s="19">
        <f>F155-D155</f>
        <v>0</v>
      </c>
      <c r="H155" s="19" t="e">
        <f t="shared" si="9"/>
        <v>#DIV/0!</v>
      </c>
      <c r="I155" s="1"/>
      <c r="J155" s="1"/>
      <c r="K155" s="1"/>
      <c r="L155" s="1"/>
    </row>
    <row r="156" spans="1:12" s="12" customFormat="1" ht="13.5" customHeight="1">
      <c r="A156" s="28">
        <v>43</v>
      </c>
      <c r="B156" s="29" t="s">
        <v>88</v>
      </c>
      <c r="C156" s="3" t="s">
        <v>0</v>
      </c>
      <c r="D156" s="10">
        <f>D157+D158</f>
        <v>43.7</v>
      </c>
      <c r="E156" s="10">
        <f>E157+E158</f>
        <v>7.99</v>
      </c>
      <c r="F156" s="10">
        <f>F157+F158</f>
        <v>7.99</v>
      </c>
      <c r="G156" s="10">
        <f>G157+G158</f>
        <v>-35.71</v>
      </c>
      <c r="H156" s="4">
        <f t="shared" si="9"/>
        <v>18.283752860411898</v>
      </c>
      <c r="I156" s="1"/>
      <c r="J156" s="1"/>
      <c r="K156" s="1"/>
      <c r="L156" s="1"/>
    </row>
    <row r="157" spans="1:12" s="12" customFormat="1" ht="13.5" customHeight="1">
      <c r="A157" s="28"/>
      <c r="B157" s="29"/>
      <c r="C157" s="2" t="s">
        <v>5</v>
      </c>
      <c r="D157" s="6">
        <v>43.7</v>
      </c>
      <c r="E157" s="6">
        <f>7.99</f>
        <v>7.99</v>
      </c>
      <c r="F157" s="6">
        <f>7.99</f>
        <v>7.99</v>
      </c>
      <c r="G157" s="19">
        <f>F157-D157</f>
        <v>-35.71</v>
      </c>
      <c r="H157" s="19">
        <f t="shared" si="9"/>
        <v>18.283752860411898</v>
      </c>
      <c r="I157" s="1"/>
      <c r="J157" s="1"/>
      <c r="K157" s="1"/>
      <c r="L157" s="1"/>
    </row>
    <row r="158" spans="1:12" s="12" customFormat="1" ht="13.5" customHeight="1">
      <c r="A158" s="28"/>
      <c r="B158" s="29"/>
      <c r="C158" s="2" t="s">
        <v>31</v>
      </c>
      <c r="D158" s="6">
        <v>0</v>
      </c>
      <c r="E158" s="6">
        <f>0</f>
        <v>0</v>
      </c>
      <c r="F158" s="6">
        <f>0</f>
        <v>0</v>
      </c>
      <c r="G158" s="19">
        <f>F158-D158</f>
        <v>0</v>
      </c>
      <c r="H158" s="19" t="e">
        <f t="shared" si="9"/>
        <v>#DIV/0!</v>
      </c>
      <c r="I158" s="1"/>
      <c r="J158" s="1"/>
      <c r="K158" s="1"/>
      <c r="L158" s="1"/>
    </row>
    <row r="159" spans="1:12" s="12" customFormat="1" ht="13.5" customHeight="1">
      <c r="A159" s="28">
        <v>44</v>
      </c>
      <c r="B159" s="33" t="s">
        <v>89</v>
      </c>
      <c r="C159" s="3" t="s">
        <v>0</v>
      </c>
      <c r="D159" s="10">
        <f>D160+D161</f>
        <v>22.688</v>
      </c>
      <c r="E159" s="10">
        <f>E160+E161</f>
        <v>0</v>
      </c>
      <c r="F159" s="10">
        <f>F160+F161</f>
        <v>0</v>
      </c>
      <c r="G159" s="10">
        <f>G160+G161</f>
        <v>-22.688</v>
      </c>
      <c r="H159" s="4">
        <f t="shared" si="9"/>
        <v>0</v>
      </c>
      <c r="I159" s="1"/>
      <c r="J159" s="1"/>
      <c r="K159" s="1"/>
      <c r="L159" s="1"/>
    </row>
    <row r="160" spans="1:12" s="12" customFormat="1" ht="13.5" customHeight="1">
      <c r="A160" s="28"/>
      <c r="B160" s="34"/>
      <c r="C160" s="2" t="s">
        <v>5</v>
      </c>
      <c r="D160" s="6">
        <v>0</v>
      </c>
      <c r="E160" s="6">
        <v>0</v>
      </c>
      <c r="F160" s="6">
        <v>0</v>
      </c>
      <c r="G160" s="19">
        <f>F160-D160</f>
        <v>0</v>
      </c>
      <c r="H160" s="19" t="e">
        <f t="shared" si="9"/>
        <v>#DIV/0!</v>
      </c>
      <c r="I160" s="1"/>
      <c r="J160" s="1"/>
      <c r="K160" s="1"/>
      <c r="L160" s="1"/>
    </row>
    <row r="161" spans="1:12" s="12" customFormat="1" ht="13.5" customHeight="1">
      <c r="A161" s="28"/>
      <c r="B161" s="35"/>
      <c r="C161" s="2" t="s">
        <v>31</v>
      </c>
      <c r="D161" s="6">
        <v>22.688</v>
      </c>
      <c r="E161" s="6">
        <v>0</v>
      </c>
      <c r="F161" s="6">
        <v>0</v>
      </c>
      <c r="G161" s="19">
        <f>F161-D161</f>
        <v>-22.688</v>
      </c>
      <c r="H161" s="19">
        <f t="shared" si="9"/>
        <v>0</v>
      </c>
      <c r="I161" s="1"/>
      <c r="J161" s="1"/>
      <c r="K161" s="1"/>
      <c r="L161" s="1"/>
    </row>
    <row r="162" spans="1:12" s="12" customFormat="1" ht="13.5" customHeight="1">
      <c r="A162" s="40">
        <v>45</v>
      </c>
      <c r="B162" s="33" t="s">
        <v>110</v>
      </c>
      <c r="C162" s="3" t="s">
        <v>0</v>
      </c>
      <c r="D162" s="10">
        <f>D163+D164</f>
        <v>426.25</v>
      </c>
      <c r="E162" s="10">
        <f>E163+E164</f>
        <v>0</v>
      </c>
      <c r="F162" s="10">
        <f>F163+F164</f>
        <v>0</v>
      </c>
      <c r="G162" s="10">
        <f>G163+G164</f>
        <v>-426.25</v>
      </c>
      <c r="H162" s="4">
        <f t="shared" si="9"/>
        <v>0</v>
      </c>
      <c r="I162" s="1"/>
      <c r="J162" s="1"/>
      <c r="K162" s="1"/>
      <c r="L162" s="1"/>
    </row>
    <row r="163" spans="1:12" s="12" customFormat="1" ht="13.5" customHeight="1">
      <c r="A163" s="41"/>
      <c r="B163" s="34"/>
      <c r="C163" s="2" t="s">
        <v>5</v>
      </c>
      <c r="D163" s="6">
        <v>0</v>
      </c>
      <c r="E163" s="6">
        <v>0</v>
      </c>
      <c r="F163" s="6">
        <v>0</v>
      </c>
      <c r="G163" s="19">
        <f>F163-D163</f>
        <v>0</v>
      </c>
      <c r="H163" s="19" t="e">
        <f t="shared" si="9"/>
        <v>#DIV/0!</v>
      </c>
      <c r="I163" s="1"/>
      <c r="J163" s="1"/>
      <c r="K163" s="1"/>
      <c r="L163" s="1"/>
    </row>
    <row r="164" spans="1:12" s="12" customFormat="1" ht="13.5" customHeight="1">
      <c r="A164" s="42"/>
      <c r="B164" s="35"/>
      <c r="C164" s="2" t="s">
        <v>31</v>
      </c>
      <c r="D164" s="6">
        <v>426.25</v>
      </c>
      <c r="E164" s="6">
        <v>0</v>
      </c>
      <c r="F164" s="6">
        <v>0</v>
      </c>
      <c r="G164" s="19">
        <f>F164-D164</f>
        <v>-426.25</v>
      </c>
      <c r="H164" s="19">
        <f t="shared" si="9"/>
        <v>0</v>
      </c>
      <c r="I164" s="1"/>
      <c r="J164" s="1"/>
      <c r="K164" s="1"/>
      <c r="L164" s="1"/>
    </row>
    <row r="165" spans="1:12" s="12" customFormat="1" ht="13.5" customHeight="1">
      <c r="A165" s="28">
        <v>46</v>
      </c>
      <c r="B165" s="33" t="s">
        <v>90</v>
      </c>
      <c r="C165" s="3" t="s">
        <v>0</v>
      </c>
      <c r="D165" s="10">
        <f>D166+D167</f>
        <v>0</v>
      </c>
      <c r="E165" s="10">
        <f>E166+E167</f>
        <v>0</v>
      </c>
      <c r="F165" s="10">
        <f>F166+F167</f>
        <v>0</v>
      </c>
      <c r="G165" s="10">
        <f>G166+G167</f>
        <v>0</v>
      </c>
      <c r="H165" s="4" t="e">
        <f t="shared" si="9"/>
        <v>#DIV/0!</v>
      </c>
      <c r="I165" s="1"/>
      <c r="J165" s="1"/>
      <c r="K165" s="1"/>
      <c r="L165" s="1"/>
    </row>
    <row r="166" spans="1:12" s="12" customFormat="1" ht="13.5" customHeight="1">
      <c r="A166" s="28"/>
      <c r="B166" s="34"/>
      <c r="C166" s="2" t="s">
        <v>5</v>
      </c>
      <c r="D166" s="6">
        <v>0</v>
      </c>
      <c r="E166" s="6">
        <v>0</v>
      </c>
      <c r="F166" s="6">
        <v>0</v>
      </c>
      <c r="G166" s="19">
        <f>F166-D166</f>
        <v>0</v>
      </c>
      <c r="H166" s="19" t="e">
        <f t="shared" si="9"/>
        <v>#DIV/0!</v>
      </c>
      <c r="I166" s="1"/>
      <c r="J166" s="1"/>
      <c r="K166" s="1"/>
      <c r="L166" s="1"/>
    </row>
    <row r="167" spans="1:12" s="12" customFormat="1" ht="13.5" customHeight="1">
      <c r="A167" s="28"/>
      <c r="B167" s="35"/>
      <c r="C167" s="2" t="s">
        <v>31</v>
      </c>
      <c r="D167" s="6">
        <v>0</v>
      </c>
      <c r="E167" s="6">
        <v>0</v>
      </c>
      <c r="F167" s="6">
        <v>0</v>
      </c>
      <c r="G167" s="19">
        <f>F167-D167</f>
        <v>0</v>
      </c>
      <c r="H167" s="19" t="e">
        <f t="shared" si="9"/>
        <v>#DIV/0!</v>
      </c>
      <c r="I167" s="1"/>
      <c r="J167" s="1"/>
      <c r="K167" s="1"/>
      <c r="L167" s="1"/>
    </row>
    <row r="168" spans="1:12" s="12" customFormat="1" ht="13.5" customHeight="1">
      <c r="A168" s="28">
        <v>47</v>
      </c>
      <c r="B168" s="33" t="s">
        <v>91</v>
      </c>
      <c r="C168" s="3" t="s">
        <v>0</v>
      </c>
      <c r="D168" s="10">
        <f>D169+D170</f>
        <v>105.52</v>
      </c>
      <c r="E168" s="10">
        <f>E169+E170</f>
        <v>0</v>
      </c>
      <c r="F168" s="10">
        <f>F169+F170</f>
        <v>0</v>
      </c>
      <c r="G168" s="10">
        <f>G169+G170</f>
        <v>-105.52</v>
      </c>
      <c r="H168" s="4">
        <f t="shared" si="9"/>
        <v>0</v>
      </c>
      <c r="I168" s="1"/>
      <c r="J168" s="1"/>
      <c r="K168" s="1"/>
      <c r="L168" s="1"/>
    </row>
    <row r="169" spans="1:12" s="12" customFormat="1" ht="13.5" customHeight="1">
      <c r="A169" s="28"/>
      <c r="B169" s="34"/>
      <c r="C169" s="2" t="s">
        <v>5</v>
      </c>
      <c r="D169" s="6">
        <v>105.52</v>
      </c>
      <c r="E169" s="6">
        <v>0</v>
      </c>
      <c r="F169" s="6">
        <v>0</v>
      </c>
      <c r="G169" s="19">
        <f>F169-D169</f>
        <v>-105.52</v>
      </c>
      <c r="H169" s="19">
        <f t="shared" si="9"/>
        <v>0</v>
      </c>
      <c r="I169" s="1"/>
      <c r="J169" s="1"/>
      <c r="K169" s="1"/>
      <c r="L169" s="1"/>
    </row>
    <row r="170" spans="1:12" s="12" customFormat="1" ht="13.5" customHeight="1">
      <c r="A170" s="28"/>
      <c r="B170" s="35"/>
      <c r="C170" s="2" t="s">
        <v>31</v>
      </c>
      <c r="D170" s="6">
        <v>0</v>
      </c>
      <c r="E170" s="6">
        <v>0</v>
      </c>
      <c r="F170" s="6">
        <v>0</v>
      </c>
      <c r="G170" s="19">
        <f>F170-D170</f>
        <v>0</v>
      </c>
      <c r="H170" s="19" t="e">
        <f t="shared" si="9"/>
        <v>#DIV/0!</v>
      </c>
      <c r="I170" s="1"/>
      <c r="J170" s="1"/>
      <c r="K170" s="1"/>
      <c r="L170" s="1"/>
    </row>
    <row r="171" spans="1:12" s="12" customFormat="1" ht="13.5" customHeight="1">
      <c r="A171" s="40">
        <v>48</v>
      </c>
      <c r="B171" s="33" t="s">
        <v>108</v>
      </c>
      <c r="C171" s="3" t="s">
        <v>0</v>
      </c>
      <c r="D171" s="10">
        <f>D172+D173</f>
        <v>91.53</v>
      </c>
      <c r="E171" s="10">
        <f>E172+E173</f>
        <v>0</v>
      </c>
      <c r="F171" s="10">
        <f>F172+F173</f>
        <v>0</v>
      </c>
      <c r="G171" s="10">
        <f>G172+G173</f>
        <v>-91.53</v>
      </c>
      <c r="H171" s="4">
        <f t="shared" si="9"/>
        <v>0</v>
      </c>
      <c r="I171" s="1"/>
      <c r="J171" s="1"/>
      <c r="K171" s="1"/>
      <c r="L171" s="1"/>
    </row>
    <row r="172" spans="1:12" s="12" customFormat="1" ht="13.5" customHeight="1">
      <c r="A172" s="41"/>
      <c r="B172" s="34"/>
      <c r="C172" s="2" t="s">
        <v>5</v>
      </c>
      <c r="D172" s="6">
        <v>0</v>
      </c>
      <c r="E172" s="6">
        <v>0</v>
      </c>
      <c r="F172" s="6">
        <v>0</v>
      </c>
      <c r="G172" s="19">
        <f>F172-D172</f>
        <v>0</v>
      </c>
      <c r="H172" s="4" t="e">
        <f t="shared" si="9"/>
        <v>#DIV/0!</v>
      </c>
      <c r="I172" s="1"/>
      <c r="J172" s="1"/>
      <c r="K172" s="1"/>
      <c r="L172" s="1"/>
    </row>
    <row r="173" spans="1:12" s="12" customFormat="1" ht="13.5" customHeight="1">
      <c r="A173" s="41"/>
      <c r="B173" s="35"/>
      <c r="C173" s="2" t="s">
        <v>31</v>
      </c>
      <c r="D173" s="6">
        <v>91.53</v>
      </c>
      <c r="E173" s="6">
        <v>0</v>
      </c>
      <c r="F173" s="6">
        <v>0</v>
      </c>
      <c r="G173" s="19">
        <f>F173-D173</f>
        <v>-91.53</v>
      </c>
      <c r="H173" s="4">
        <f t="shared" si="9"/>
        <v>0</v>
      </c>
      <c r="I173" s="1"/>
      <c r="J173" s="1"/>
      <c r="K173" s="1"/>
      <c r="L173" s="1"/>
    </row>
    <row r="174" spans="1:12" s="12" customFormat="1" ht="13.5" customHeight="1">
      <c r="A174" s="41"/>
      <c r="B174" s="33" t="s">
        <v>109</v>
      </c>
      <c r="C174" s="3" t="s">
        <v>0</v>
      </c>
      <c r="D174" s="10">
        <f>D175+D176</f>
        <v>632.94</v>
      </c>
      <c r="E174" s="10">
        <f>E175+E176</f>
        <v>0</v>
      </c>
      <c r="F174" s="10">
        <f>F175+F176</f>
        <v>0</v>
      </c>
      <c r="G174" s="10">
        <f>G175+G176</f>
        <v>0</v>
      </c>
      <c r="H174" s="4">
        <f t="shared" si="9"/>
        <v>0</v>
      </c>
      <c r="I174" s="1"/>
      <c r="J174" s="1"/>
      <c r="K174" s="1"/>
      <c r="L174" s="1"/>
    </row>
    <row r="175" spans="1:12" s="12" customFormat="1" ht="13.5" customHeight="1">
      <c r="A175" s="41"/>
      <c r="B175" s="34"/>
      <c r="C175" s="2" t="s">
        <v>5</v>
      </c>
      <c r="D175" s="6">
        <v>0</v>
      </c>
      <c r="E175" s="6">
        <v>0</v>
      </c>
      <c r="F175" s="6">
        <v>0</v>
      </c>
      <c r="G175" s="19">
        <v>0</v>
      </c>
      <c r="H175" s="4" t="e">
        <f t="shared" si="9"/>
        <v>#DIV/0!</v>
      </c>
      <c r="I175" s="1"/>
      <c r="J175" s="1"/>
      <c r="K175" s="1"/>
      <c r="L175" s="1"/>
    </row>
    <row r="176" spans="1:12" s="12" customFormat="1" ht="13.5" customHeight="1">
      <c r="A176" s="42"/>
      <c r="B176" s="35"/>
      <c r="C176" s="2" t="s">
        <v>31</v>
      </c>
      <c r="D176" s="6">
        <v>632.94</v>
      </c>
      <c r="E176" s="6">
        <v>0</v>
      </c>
      <c r="F176" s="6">
        <v>0</v>
      </c>
      <c r="G176" s="19">
        <v>0</v>
      </c>
      <c r="H176" s="4">
        <f t="shared" si="9"/>
        <v>0</v>
      </c>
      <c r="I176" s="1"/>
      <c r="J176" s="1"/>
      <c r="K176" s="1"/>
      <c r="L176" s="1"/>
    </row>
    <row r="177" spans="1:12" s="12" customFormat="1" ht="13.5" customHeight="1">
      <c r="A177" s="28">
        <v>49</v>
      </c>
      <c r="B177" s="33" t="s">
        <v>92</v>
      </c>
      <c r="C177" s="3" t="s">
        <v>0</v>
      </c>
      <c r="D177" s="10">
        <f>D178+D179</f>
        <v>0</v>
      </c>
      <c r="E177" s="10">
        <f>E178+E179</f>
        <v>0</v>
      </c>
      <c r="F177" s="10">
        <f>F178+F179</f>
        <v>0</v>
      </c>
      <c r="G177" s="10">
        <f>G178+G179</f>
        <v>0</v>
      </c>
      <c r="H177" s="4" t="e">
        <f t="shared" si="9"/>
        <v>#DIV/0!</v>
      </c>
      <c r="I177" s="1"/>
      <c r="J177" s="1"/>
      <c r="K177" s="1"/>
      <c r="L177" s="1"/>
    </row>
    <row r="178" spans="1:12" s="12" customFormat="1" ht="13.5" customHeight="1">
      <c r="A178" s="28"/>
      <c r="B178" s="34"/>
      <c r="C178" s="2" t="s">
        <v>5</v>
      </c>
      <c r="D178" s="6">
        <v>0</v>
      </c>
      <c r="E178" s="6">
        <v>0</v>
      </c>
      <c r="F178" s="6">
        <v>0</v>
      </c>
      <c r="G178" s="19">
        <f>F178-D178</f>
        <v>0</v>
      </c>
      <c r="H178" s="19" t="e">
        <f t="shared" si="9"/>
        <v>#DIV/0!</v>
      </c>
      <c r="I178" s="1"/>
      <c r="J178" s="1"/>
      <c r="K178" s="1"/>
      <c r="L178" s="1"/>
    </row>
    <row r="179" spans="1:12" s="12" customFormat="1" ht="13.5" customHeight="1">
      <c r="A179" s="28"/>
      <c r="B179" s="35"/>
      <c r="C179" s="2" t="s">
        <v>31</v>
      </c>
      <c r="D179" s="6">
        <v>0</v>
      </c>
      <c r="E179" s="6">
        <v>0</v>
      </c>
      <c r="F179" s="6">
        <f>0+0</f>
        <v>0</v>
      </c>
      <c r="G179" s="19">
        <f>F179-D179</f>
        <v>0</v>
      </c>
      <c r="H179" s="19" t="e">
        <f t="shared" si="9"/>
        <v>#DIV/0!</v>
      </c>
      <c r="I179" s="1"/>
      <c r="J179" s="1"/>
      <c r="K179" s="1"/>
      <c r="L179" s="1"/>
    </row>
    <row r="180" spans="1:12" s="12" customFormat="1" ht="13.5" customHeight="1">
      <c r="A180" s="28">
        <v>50</v>
      </c>
      <c r="B180" s="33" t="s">
        <v>43</v>
      </c>
      <c r="C180" s="3" t="s">
        <v>0</v>
      </c>
      <c r="D180" s="10">
        <f>D181+D182</f>
        <v>0</v>
      </c>
      <c r="E180" s="10">
        <f>E181+E182</f>
        <v>0</v>
      </c>
      <c r="F180" s="10">
        <f>F181+F182</f>
        <v>0</v>
      </c>
      <c r="G180" s="10">
        <f>G181+G182</f>
        <v>0</v>
      </c>
      <c r="H180" s="4" t="e">
        <f t="shared" si="9"/>
        <v>#DIV/0!</v>
      </c>
      <c r="I180" s="1"/>
      <c r="J180" s="1"/>
      <c r="K180" s="1"/>
      <c r="L180" s="1"/>
    </row>
    <row r="181" spans="1:12" s="12" customFormat="1" ht="13.5" customHeight="1">
      <c r="A181" s="28"/>
      <c r="B181" s="34"/>
      <c r="C181" s="2" t="s">
        <v>5</v>
      </c>
      <c r="D181" s="6">
        <v>0</v>
      </c>
      <c r="E181" s="6">
        <v>0</v>
      </c>
      <c r="F181" s="6">
        <v>0</v>
      </c>
      <c r="G181" s="19">
        <f>F181-D181</f>
        <v>0</v>
      </c>
      <c r="H181" s="19" t="e">
        <f t="shared" si="9"/>
        <v>#DIV/0!</v>
      </c>
      <c r="I181" s="1"/>
      <c r="J181" s="1"/>
      <c r="K181" s="1"/>
      <c r="L181" s="1"/>
    </row>
    <row r="182" spans="1:12" s="12" customFormat="1" ht="13.5" customHeight="1">
      <c r="A182" s="28"/>
      <c r="B182" s="35"/>
      <c r="C182" s="2" t="s">
        <v>31</v>
      </c>
      <c r="D182" s="6">
        <v>0</v>
      </c>
      <c r="E182" s="6">
        <v>0</v>
      </c>
      <c r="F182" s="6">
        <v>0</v>
      </c>
      <c r="G182" s="19">
        <f>F182-D182</f>
        <v>0</v>
      </c>
      <c r="H182" s="19" t="e">
        <f t="shared" si="9"/>
        <v>#DIV/0!</v>
      </c>
      <c r="I182" s="1"/>
      <c r="J182" s="1"/>
      <c r="K182" s="1"/>
      <c r="L182" s="1"/>
    </row>
    <row r="183" spans="1:12" s="12" customFormat="1" ht="13.5" customHeight="1">
      <c r="A183" s="28">
        <v>51</v>
      </c>
      <c r="B183" s="33" t="s">
        <v>93</v>
      </c>
      <c r="C183" s="3" t="s">
        <v>0</v>
      </c>
      <c r="D183" s="10">
        <f>D184+D185</f>
        <v>100</v>
      </c>
      <c r="E183" s="10">
        <f>E184+E185</f>
        <v>0</v>
      </c>
      <c r="F183" s="10">
        <f>F184+F185</f>
        <v>0</v>
      </c>
      <c r="G183" s="10">
        <f>G184+G185</f>
        <v>-100</v>
      </c>
      <c r="H183" s="4">
        <f t="shared" si="9"/>
        <v>0</v>
      </c>
      <c r="I183" s="1"/>
      <c r="J183" s="1"/>
      <c r="K183" s="1"/>
      <c r="L183" s="1"/>
    </row>
    <row r="184" spans="1:12" s="12" customFormat="1" ht="13.5" customHeight="1">
      <c r="A184" s="28"/>
      <c r="B184" s="34"/>
      <c r="C184" s="2" t="s">
        <v>5</v>
      </c>
      <c r="D184" s="6">
        <v>0</v>
      </c>
      <c r="E184" s="6">
        <v>0</v>
      </c>
      <c r="F184" s="6">
        <v>0</v>
      </c>
      <c r="G184" s="19">
        <f>F184-D184</f>
        <v>0</v>
      </c>
      <c r="H184" s="19" t="e">
        <f t="shared" si="9"/>
        <v>#DIV/0!</v>
      </c>
      <c r="I184" s="1"/>
      <c r="J184" s="1"/>
      <c r="K184" s="1"/>
      <c r="L184" s="1"/>
    </row>
    <row r="185" spans="1:12" s="12" customFormat="1" ht="13.5" customHeight="1">
      <c r="A185" s="28"/>
      <c r="B185" s="35"/>
      <c r="C185" s="2" t="s">
        <v>31</v>
      </c>
      <c r="D185" s="6">
        <v>100</v>
      </c>
      <c r="E185" s="6">
        <v>0</v>
      </c>
      <c r="F185" s="6">
        <v>0</v>
      </c>
      <c r="G185" s="19">
        <f>F185-D185</f>
        <v>-100</v>
      </c>
      <c r="H185" s="19">
        <f t="shared" si="9"/>
        <v>0</v>
      </c>
      <c r="I185" s="1"/>
      <c r="J185" s="1"/>
      <c r="K185" s="1"/>
      <c r="L185" s="1"/>
    </row>
    <row r="186" spans="1:12" s="11" customFormat="1" ht="12.75">
      <c r="A186" s="30" t="s">
        <v>30</v>
      </c>
      <c r="B186" s="31"/>
      <c r="C186" s="32"/>
      <c r="D186" s="9">
        <f>D187+D193</f>
        <v>236.078</v>
      </c>
      <c r="E186" s="9">
        <f>E187+E193</f>
        <v>25.604</v>
      </c>
      <c r="F186" s="9">
        <f>F187+F193</f>
        <v>25.604</v>
      </c>
      <c r="G186" s="9">
        <f>G187+G193</f>
        <v>-210.47400000000002</v>
      </c>
      <c r="H186" s="20">
        <f>F186*100/D186</f>
        <v>10.845567990240514</v>
      </c>
      <c r="I186" s="1"/>
      <c r="J186" s="1"/>
      <c r="K186" s="1"/>
      <c r="L186" s="1"/>
    </row>
    <row r="187" spans="1:12" s="15" customFormat="1" ht="16.5" customHeight="1">
      <c r="A187" s="28">
        <v>52</v>
      </c>
      <c r="B187" s="29" t="s">
        <v>94</v>
      </c>
      <c r="C187" s="3" t="s">
        <v>0</v>
      </c>
      <c r="D187" s="4">
        <f>D188+D189</f>
        <v>184.342</v>
      </c>
      <c r="E187" s="10">
        <f>E188+E189</f>
        <v>13.494</v>
      </c>
      <c r="F187" s="10">
        <f>F188+F189</f>
        <v>13.494</v>
      </c>
      <c r="G187" s="10">
        <f>G188+G189</f>
        <v>-170.848</v>
      </c>
      <c r="H187" s="4">
        <f aca="true" t="shared" si="10" ref="H187:H195">F187*100/D187</f>
        <v>7.320089833027742</v>
      </c>
      <c r="I187" s="7"/>
      <c r="J187" s="7"/>
      <c r="K187" s="7"/>
      <c r="L187" s="7"/>
    </row>
    <row r="188" spans="1:12" s="12" customFormat="1" ht="12.75">
      <c r="A188" s="28"/>
      <c r="B188" s="29"/>
      <c r="C188" s="2" t="s">
        <v>5</v>
      </c>
      <c r="D188" s="6">
        <v>0</v>
      </c>
      <c r="E188" s="6">
        <v>0</v>
      </c>
      <c r="F188" s="6">
        <v>0</v>
      </c>
      <c r="G188" s="19">
        <f>F188-D188</f>
        <v>0</v>
      </c>
      <c r="H188" s="19" t="e">
        <f t="shared" si="10"/>
        <v>#DIV/0!</v>
      </c>
      <c r="I188" s="1"/>
      <c r="J188" s="1"/>
      <c r="K188" s="1"/>
      <c r="L188" s="1"/>
    </row>
    <row r="189" spans="1:12" s="12" customFormat="1" ht="12.75">
      <c r="A189" s="28"/>
      <c r="B189" s="29"/>
      <c r="C189" s="2" t="s">
        <v>31</v>
      </c>
      <c r="D189" s="6">
        <v>184.342</v>
      </c>
      <c r="E189" s="6">
        <f>13.494</f>
        <v>13.494</v>
      </c>
      <c r="F189" s="6">
        <f>13.494</f>
        <v>13.494</v>
      </c>
      <c r="G189" s="19">
        <f>F189-D189</f>
        <v>-170.848</v>
      </c>
      <c r="H189" s="19">
        <f t="shared" si="10"/>
        <v>7.320089833027742</v>
      </c>
      <c r="I189" s="1"/>
      <c r="J189" s="1"/>
      <c r="K189" s="1"/>
      <c r="L189" s="1"/>
    </row>
    <row r="190" spans="1:12" s="12" customFormat="1" ht="12.75">
      <c r="A190" s="40">
        <v>53</v>
      </c>
      <c r="B190" s="33" t="s">
        <v>113</v>
      </c>
      <c r="C190" s="3" t="s">
        <v>0</v>
      </c>
      <c r="D190" s="10">
        <f>D191+D192</f>
        <v>142.204</v>
      </c>
      <c r="E190" s="10">
        <f>E191+E192</f>
        <v>36.25</v>
      </c>
      <c r="F190" s="10">
        <f>F191+F192</f>
        <v>36.25</v>
      </c>
      <c r="G190" s="10">
        <f>G191+G192</f>
        <v>0</v>
      </c>
      <c r="H190" s="10">
        <f>F190*100/D190</f>
        <v>25.491547354504796</v>
      </c>
      <c r="I190" s="1"/>
      <c r="J190" s="1"/>
      <c r="K190" s="1"/>
      <c r="L190" s="1"/>
    </row>
    <row r="191" spans="1:12" s="12" customFormat="1" ht="12.75">
      <c r="A191" s="41"/>
      <c r="B191" s="34"/>
      <c r="C191" s="2" t="s">
        <v>5</v>
      </c>
      <c r="D191" s="6">
        <v>0</v>
      </c>
      <c r="E191" s="6">
        <v>0</v>
      </c>
      <c r="F191" s="6">
        <v>0</v>
      </c>
      <c r="G191" s="19">
        <v>0</v>
      </c>
      <c r="H191" s="10" t="e">
        <f>F191*100/D191</f>
        <v>#DIV/0!</v>
      </c>
      <c r="I191" s="1"/>
      <c r="J191" s="1"/>
      <c r="K191" s="1"/>
      <c r="L191" s="1"/>
    </row>
    <row r="192" spans="1:12" s="12" customFormat="1" ht="12.75">
      <c r="A192" s="42"/>
      <c r="B192" s="35"/>
      <c r="C192" s="2" t="s">
        <v>31</v>
      </c>
      <c r="D192" s="6">
        <v>142.204</v>
      </c>
      <c r="E192" s="6">
        <f>36.25</f>
        <v>36.25</v>
      </c>
      <c r="F192" s="6">
        <f>36.25</f>
        <v>36.25</v>
      </c>
      <c r="G192" s="19">
        <v>0</v>
      </c>
      <c r="H192" s="10">
        <f>F192*100/D192</f>
        <v>25.491547354504796</v>
      </c>
      <c r="I192" s="1"/>
      <c r="J192" s="1"/>
      <c r="K192" s="1"/>
      <c r="L192" s="1"/>
    </row>
    <row r="193" spans="1:12" s="12" customFormat="1" ht="12.75">
      <c r="A193" s="28">
        <v>54</v>
      </c>
      <c r="B193" s="33" t="s">
        <v>29</v>
      </c>
      <c r="C193" s="3" t="s">
        <v>0</v>
      </c>
      <c r="D193" s="10">
        <f>D194+D195</f>
        <v>51.736</v>
      </c>
      <c r="E193" s="10">
        <f>E194+E195</f>
        <v>12.11</v>
      </c>
      <c r="F193" s="10">
        <f>F194+F195</f>
        <v>12.11</v>
      </c>
      <c r="G193" s="10">
        <f>G194+G195</f>
        <v>-39.626</v>
      </c>
      <c r="H193" s="4">
        <f t="shared" si="10"/>
        <v>23.40729859285604</v>
      </c>
      <c r="I193" s="1"/>
      <c r="J193" s="1"/>
      <c r="K193" s="1"/>
      <c r="L193" s="1"/>
    </row>
    <row r="194" spans="1:12" s="12" customFormat="1" ht="12.75">
      <c r="A194" s="28"/>
      <c r="B194" s="34"/>
      <c r="C194" s="2" t="s">
        <v>5</v>
      </c>
      <c r="D194" s="6">
        <v>0</v>
      </c>
      <c r="E194" s="6">
        <f>0</f>
        <v>0</v>
      </c>
      <c r="F194" s="6">
        <f>0</f>
        <v>0</v>
      </c>
      <c r="G194" s="19">
        <f>F194-D194</f>
        <v>0</v>
      </c>
      <c r="H194" s="19" t="e">
        <f t="shared" si="10"/>
        <v>#DIV/0!</v>
      </c>
      <c r="I194" s="1"/>
      <c r="J194" s="1"/>
      <c r="K194" s="1"/>
      <c r="L194" s="1"/>
    </row>
    <row r="195" spans="1:12" s="12" customFormat="1" ht="12.75">
      <c r="A195" s="28"/>
      <c r="B195" s="35"/>
      <c r="C195" s="2" t="s">
        <v>31</v>
      </c>
      <c r="D195" s="6">
        <v>51.736</v>
      </c>
      <c r="E195" s="6">
        <f>12.11</f>
        <v>12.11</v>
      </c>
      <c r="F195" s="6">
        <f>12.11</f>
        <v>12.11</v>
      </c>
      <c r="G195" s="19">
        <f>F195-D195</f>
        <v>-39.626</v>
      </c>
      <c r="H195" s="19">
        <f t="shared" si="10"/>
        <v>23.40729859285604</v>
      </c>
      <c r="I195" s="1"/>
      <c r="J195" s="1"/>
      <c r="K195" s="1"/>
      <c r="L195" s="1"/>
    </row>
    <row r="196" spans="1:12" s="11" customFormat="1" ht="12.75">
      <c r="A196" s="30" t="s">
        <v>12</v>
      </c>
      <c r="B196" s="31"/>
      <c r="C196" s="32"/>
      <c r="D196" s="9">
        <f>D197</f>
        <v>912.991</v>
      </c>
      <c r="E196" s="9">
        <f>E197</f>
        <v>440.535</v>
      </c>
      <c r="F196" s="9">
        <f>F197</f>
        <v>69.28695</v>
      </c>
      <c r="G196" s="9">
        <f>G197</f>
        <v>-843.7040499999999</v>
      </c>
      <c r="H196" s="20">
        <f>F196*100/D196</f>
        <v>7.58900690149191</v>
      </c>
      <c r="I196" s="1"/>
      <c r="J196" s="1"/>
      <c r="K196" s="1"/>
      <c r="L196" s="1"/>
    </row>
    <row r="197" spans="1:12" s="5" customFormat="1" ht="12.75">
      <c r="A197" s="28">
        <v>55</v>
      </c>
      <c r="B197" s="29" t="s">
        <v>6</v>
      </c>
      <c r="C197" s="3" t="s">
        <v>0</v>
      </c>
      <c r="D197" s="4">
        <f>D198+D199</f>
        <v>912.991</v>
      </c>
      <c r="E197" s="10">
        <f>E198+E199</f>
        <v>440.535</v>
      </c>
      <c r="F197" s="10">
        <f>F198+F199</f>
        <v>69.28695</v>
      </c>
      <c r="G197" s="10">
        <f>G198+G199</f>
        <v>-843.7040499999999</v>
      </c>
      <c r="H197" s="4">
        <f>F197*100/D197</f>
        <v>7.58900690149191</v>
      </c>
      <c r="I197" s="7"/>
      <c r="J197" s="7"/>
      <c r="K197" s="7"/>
      <c r="L197" s="7"/>
    </row>
    <row r="198" spans="1:12" s="12" customFormat="1" ht="12.75">
      <c r="A198" s="28"/>
      <c r="B198" s="29"/>
      <c r="C198" s="2" t="s">
        <v>5</v>
      </c>
      <c r="D198" s="6">
        <v>115.02</v>
      </c>
      <c r="E198" s="6">
        <v>0</v>
      </c>
      <c r="F198" s="6">
        <v>0</v>
      </c>
      <c r="G198" s="19">
        <f>F198-D198</f>
        <v>-115.02</v>
      </c>
      <c r="H198" s="19">
        <f>F198*100/D198</f>
        <v>0</v>
      </c>
      <c r="I198" s="1"/>
      <c r="J198" s="1"/>
      <c r="K198" s="1"/>
      <c r="L198" s="1"/>
    </row>
    <row r="199" spans="1:12" s="12" customFormat="1" ht="12.75">
      <c r="A199" s="28"/>
      <c r="B199" s="29"/>
      <c r="C199" s="2" t="s">
        <v>31</v>
      </c>
      <c r="D199" s="6">
        <v>797.971</v>
      </c>
      <c r="E199" s="6">
        <f>440.535</f>
        <v>440.535</v>
      </c>
      <c r="F199" s="6">
        <f>69.28695</f>
        <v>69.28695</v>
      </c>
      <c r="G199" s="19">
        <f>F199-D199</f>
        <v>-728.68405</v>
      </c>
      <c r="H199" s="19">
        <f>F199*100/D199</f>
        <v>8.682890731618068</v>
      </c>
      <c r="I199" s="1"/>
      <c r="J199" s="1"/>
      <c r="K199" s="1"/>
      <c r="L199" s="1"/>
    </row>
    <row r="200" spans="1:12" s="11" customFormat="1" ht="14.25" customHeight="1">
      <c r="A200" s="30" t="s">
        <v>48</v>
      </c>
      <c r="B200" s="31"/>
      <c r="C200" s="32"/>
      <c r="D200" s="9">
        <f>D201+D204</f>
        <v>146.31</v>
      </c>
      <c r="E200" s="9">
        <f>E201+E204</f>
        <v>103.4</v>
      </c>
      <c r="F200" s="9">
        <f>F201+F204</f>
        <v>94.425</v>
      </c>
      <c r="G200" s="9">
        <f>G201+G204</f>
        <v>-51.885000000000005</v>
      </c>
      <c r="H200" s="20">
        <f>F200*100/D200</f>
        <v>64.53762558950174</v>
      </c>
      <c r="I200" s="1"/>
      <c r="J200" s="1"/>
      <c r="K200" s="1"/>
      <c r="L200" s="1"/>
    </row>
    <row r="201" spans="1:12" s="11" customFormat="1" ht="14.25" customHeight="1">
      <c r="A201" s="28">
        <v>56</v>
      </c>
      <c r="B201" s="29" t="s">
        <v>95</v>
      </c>
      <c r="C201" s="3" t="s">
        <v>0</v>
      </c>
      <c r="D201" s="4">
        <f>D202+D203</f>
        <v>146.31</v>
      </c>
      <c r="E201" s="10">
        <f>E202+E203</f>
        <v>103.4</v>
      </c>
      <c r="F201" s="10">
        <f>F202+F203</f>
        <v>94.425</v>
      </c>
      <c r="G201" s="10">
        <f>G202+G203</f>
        <v>-51.885000000000005</v>
      </c>
      <c r="H201" s="4">
        <f aca="true" t="shared" si="11" ref="H201:H206">F201*100/D201</f>
        <v>64.53762558950174</v>
      </c>
      <c r="I201" s="1"/>
      <c r="J201" s="1"/>
      <c r="K201" s="1"/>
      <c r="L201" s="1"/>
    </row>
    <row r="202" spans="1:12" s="11" customFormat="1" ht="14.25" customHeight="1">
      <c r="A202" s="28"/>
      <c r="B202" s="29"/>
      <c r="C202" s="2" t="s">
        <v>5</v>
      </c>
      <c r="D202" s="6">
        <v>0</v>
      </c>
      <c r="E202" s="6">
        <f>0</f>
        <v>0</v>
      </c>
      <c r="F202" s="6">
        <f>0</f>
        <v>0</v>
      </c>
      <c r="G202" s="19">
        <f>F202-D202</f>
        <v>0</v>
      </c>
      <c r="H202" s="19" t="e">
        <f t="shared" si="11"/>
        <v>#DIV/0!</v>
      </c>
      <c r="I202" s="1"/>
      <c r="J202" s="1"/>
      <c r="K202" s="1"/>
      <c r="L202" s="1"/>
    </row>
    <row r="203" spans="1:12" s="11" customFormat="1" ht="14.25" customHeight="1">
      <c r="A203" s="28"/>
      <c r="B203" s="29"/>
      <c r="C203" s="2" t="s">
        <v>31</v>
      </c>
      <c r="D203" s="6">
        <v>146.31</v>
      </c>
      <c r="E203" s="6">
        <f>103.4</f>
        <v>103.4</v>
      </c>
      <c r="F203" s="6">
        <f>94.425</f>
        <v>94.425</v>
      </c>
      <c r="G203" s="19">
        <f>F203-D203</f>
        <v>-51.885000000000005</v>
      </c>
      <c r="H203" s="19">
        <f t="shared" si="11"/>
        <v>64.53762558950174</v>
      </c>
      <c r="I203" s="1"/>
      <c r="J203" s="1"/>
      <c r="K203" s="1"/>
      <c r="L203" s="1"/>
    </row>
    <row r="204" spans="1:12" s="5" customFormat="1" ht="12.75">
      <c r="A204" s="28">
        <v>57</v>
      </c>
      <c r="B204" s="29" t="s">
        <v>47</v>
      </c>
      <c r="C204" s="3" t="s">
        <v>0</v>
      </c>
      <c r="D204" s="4">
        <f>D205+D206</f>
        <v>0</v>
      </c>
      <c r="E204" s="10">
        <f>E205+E206</f>
        <v>0</v>
      </c>
      <c r="F204" s="10">
        <f>F205+F206</f>
        <v>0</v>
      </c>
      <c r="G204" s="10">
        <f>G205+G206</f>
        <v>0</v>
      </c>
      <c r="H204" s="4" t="e">
        <f t="shared" si="11"/>
        <v>#DIV/0!</v>
      </c>
      <c r="I204" s="7"/>
      <c r="J204" s="7"/>
      <c r="K204" s="7"/>
      <c r="L204" s="7"/>
    </row>
    <row r="205" spans="1:12" s="12" customFormat="1" ht="12.75">
      <c r="A205" s="28"/>
      <c r="B205" s="29"/>
      <c r="C205" s="2" t="s">
        <v>5</v>
      </c>
      <c r="D205" s="6">
        <v>0</v>
      </c>
      <c r="E205" s="6">
        <v>0</v>
      </c>
      <c r="F205" s="6">
        <v>0</v>
      </c>
      <c r="G205" s="19">
        <f>F205-D205</f>
        <v>0</v>
      </c>
      <c r="H205" s="19" t="e">
        <f t="shared" si="11"/>
        <v>#DIV/0!</v>
      </c>
      <c r="I205" s="1"/>
      <c r="J205" s="1"/>
      <c r="K205" s="1"/>
      <c r="L205" s="1"/>
    </row>
    <row r="206" spans="1:12" s="12" customFormat="1" ht="12.75">
      <c r="A206" s="28"/>
      <c r="B206" s="29"/>
      <c r="C206" s="2" t="s">
        <v>31</v>
      </c>
      <c r="D206" s="6">
        <v>0</v>
      </c>
      <c r="E206" s="6">
        <v>0</v>
      </c>
      <c r="F206" s="6">
        <v>0</v>
      </c>
      <c r="G206" s="19">
        <f>F206-D206</f>
        <v>0</v>
      </c>
      <c r="H206" s="19" t="e">
        <f t="shared" si="11"/>
        <v>#DIV/0!</v>
      </c>
      <c r="I206" s="1"/>
      <c r="J206" s="1"/>
      <c r="K206" s="1"/>
      <c r="L206" s="1"/>
    </row>
    <row r="207" spans="1:12" s="12" customFormat="1" ht="12.75">
      <c r="A207" s="30" t="s">
        <v>45</v>
      </c>
      <c r="B207" s="31"/>
      <c r="C207" s="32"/>
      <c r="D207" s="9">
        <f>D208</f>
        <v>149.58</v>
      </c>
      <c r="E207" s="9">
        <f>E208</f>
        <v>0</v>
      </c>
      <c r="F207" s="9">
        <f>F208</f>
        <v>0</v>
      </c>
      <c r="G207" s="9">
        <f>G208</f>
        <v>-149.58</v>
      </c>
      <c r="H207" s="20">
        <f aca="true" t="shared" si="12" ref="H207:H215">F207*100/D207</f>
        <v>0</v>
      </c>
      <c r="I207" s="1"/>
      <c r="J207" s="1"/>
      <c r="K207" s="1"/>
      <c r="L207" s="1"/>
    </row>
    <row r="208" spans="1:12" s="12" customFormat="1" ht="12.75">
      <c r="A208" s="28">
        <v>58</v>
      </c>
      <c r="B208" s="36" t="s">
        <v>96</v>
      </c>
      <c r="C208" s="3" t="s">
        <v>0</v>
      </c>
      <c r="D208" s="4">
        <f>D209+D210</f>
        <v>149.58</v>
      </c>
      <c r="E208" s="10">
        <f>E209+E210</f>
        <v>0</v>
      </c>
      <c r="F208" s="10">
        <f>F209+F210</f>
        <v>0</v>
      </c>
      <c r="G208" s="10">
        <f>G209+G210</f>
        <v>-149.58</v>
      </c>
      <c r="H208" s="4">
        <f t="shared" si="12"/>
        <v>0</v>
      </c>
      <c r="I208" s="1"/>
      <c r="J208" s="1"/>
      <c r="K208" s="1"/>
      <c r="L208" s="1"/>
    </row>
    <row r="209" spans="1:12" s="12" customFormat="1" ht="12.75">
      <c r="A209" s="28"/>
      <c r="B209" s="36"/>
      <c r="C209" s="2" t="s">
        <v>5</v>
      </c>
      <c r="D209" s="6">
        <v>0</v>
      </c>
      <c r="E209" s="6">
        <v>0</v>
      </c>
      <c r="F209" s="6">
        <v>0</v>
      </c>
      <c r="G209" s="19">
        <f>F209-D209</f>
        <v>0</v>
      </c>
      <c r="H209" s="19" t="e">
        <f t="shared" si="12"/>
        <v>#DIV/0!</v>
      </c>
      <c r="I209" s="1"/>
      <c r="J209" s="1"/>
      <c r="K209" s="1"/>
      <c r="L209" s="1"/>
    </row>
    <row r="210" spans="1:12" s="12" customFormat="1" ht="12.75">
      <c r="A210" s="28"/>
      <c r="B210" s="36"/>
      <c r="C210" s="2" t="s">
        <v>31</v>
      </c>
      <c r="D210" s="13">
        <v>149.58</v>
      </c>
      <c r="E210" s="6">
        <v>0</v>
      </c>
      <c r="F210" s="6">
        <v>0</v>
      </c>
      <c r="G210" s="19">
        <f>F210-D210</f>
        <v>-149.58</v>
      </c>
      <c r="H210" s="19">
        <f t="shared" si="12"/>
        <v>0</v>
      </c>
      <c r="I210" s="1"/>
      <c r="J210" s="1"/>
      <c r="K210" s="1"/>
      <c r="L210" s="1"/>
    </row>
    <row r="211" spans="1:12" s="11" customFormat="1" ht="12.75">
      <c r="A211" s="30" t="s">
        <v>15</v>
      </c>
      <c r="B211" s="31"/>
      <c r="C211" s="32"/>
      <c r="D211" s="9">
        <f>D212</f>
        <v>904.27</v>
      </c>
      <c r="E211" s="9">
        <f>E212</f>
        <v>418.28</v>
      </c>
      <c r="F211" s="9">
        <f>F212</f>
        <v>418.27896</v>
      </c>
      <c r="G211" s="9">
        <f>G212</f>
        <v>-485.99104</v>
      </c>
      <c r="H211" s="20">
        <f t="shared" si="12"/>
        <v>46.25598106760149</v>
      </c>
      <c r="I211" s="1"/>
      <c r="J211" s="1"/>
      <c r="K211" s="1"/>
      <c r="L211" s="1"/>
    </row>
    <row r="212" spans="1:12" s="5" customFormat="1" ht="12.75">
      <c r="A212" s="28">
        <v>59</v>
      </c>
      <c r="B212" s="36" t="s">
        <v>46</v>
      </c>
      <c r="C212" s="3" t="s">
        <v>0</v>
      </c>
      <c r="D212" s="4">
        <f>D213+D214</f>
        <v>904.27</v>
      </c>
      <c r="E212" s="10">
        <f>E213+E214</f>
        <v>418.28</v>
      </c>
      <c r="F212" s="10">
        <f>F213+F214</f>
        <v>418.27896</v>
      </c>
      <c r="G212" s="10">
        <f>G213+G214</f>
        <v>-485.99104</v>
      </c>
      <c r="H212" s="4">
        <f t="shared" si="12"/>
        <v>46.25598106760149</v>
      </c>
      <c r="I212" s="7"/>
      <c r="J212" s="7"/>
      <c r="K212" s="7"/>
      <c r="L212" s="7"/>
    </row>
    <row r="213" spans="1:12" s="12" customFormat="1" ht="12.75">
      <c r="A213" s="28"/>
      <c r="B213" s="36"/>
      <c r="C213" s="2" t="s">
        <v>5</v>
      </c>
      <c r="D213" s="6">
        <v>0</v>
      </c>
      <c r="E213" s="6">
        <f>0</f>
        <v>0</v>
      </c>
      <c r="F213" s="6">
        <f>0</f>
        <v>0</v>
      </c>
      <c r="G213" s="19">
        <f>F213-D213</f>
        <v>0</v>
      </c>
      <c r="H213" s="19" t="e">
        <f t="shared" si="12"/>
        <v>#DIV/0!</v>
      </c>
      <c r="I213" s="1"/>
      <c r="J213" s="1"/>
      <c r="K213" s="1"/>
      <c r="L213" s="1"/>
    </row>
    <row r="214" spans="1:12" s="12" customFormat="1" ht="12.75">
      <c r="A214" s="28"/>
      <c r="B214" s="36"/>
      <c r="C214" s="2" t="s">
        <v>31</v>
      </c>
      <c r="D214" s="13">
        <v>904.27</v>
      </c>
      <c r="E214" s="6">
        <f>418.28</f>
        <v>418.28</v>
      </c>
      <c r="F214" s="6">
        <f>418.27896</f>
        <v>418.27896</v>
      </c>
      <c r="G214" s="19">
        <f>F214-D214</f>
        <v>-485.99104</v>
      </c>
      <c r="H214" s="19">
        <f t="shared" si="12"/>
        <v>46.25598106760149</v>
      </c>
      <c r="I214" s="1"/>
      <c r="J214" s="1"/>
      <c r="K214" s="1"/>
      <c r="L214" s="1"/>
    </row>
    <row r="215" spans="1:12" s="11" customFormat="1" ht="12.75">
      <c r="A215" s="30" t="s">
        <v>49</v>
      </c>
      <c r="B215" s="31"/>
      <c r="C215" s="32"/>
      <c r="D215" s="9">
        <f>D216+D219+D222</f>
        <v>1602.8709999999999</v>
      </c>
      <c r="E215" s="9">
        <f>E216+E219+E222</f>
        <v>247.45800000000003</v>
      </c>
      <c r="F215" s="9">
        <f>F216+F219+F222</f>
        <v>138.56900000000002</v>
      </c>
      <c r="G215" s="9">
        <f>G216+G219+G222</f>
        <v>-1464.302</v>
      </c>
      <c r="H215" s="20">
        <f t="shared" si="12"/>
        <v>8.64505003833746</v>
      </c>
      <c r="I215" s="1"/>
      <c r="J215" s="1"/>
      <c r="K215" s="1"/>
      <c r="L215" s="1"/>
    </row>
    <row r="216" spans="1:12" s="5" customFormat="1" ht="12.75">
      <c r="A216" s="28">
        <v>60</v>
      </c>
      <c r="B216" s="29" t="s">
        <v>79</v>
      </c>
      <c r="C216" s="3" t="s">
        <v>0</v>
      </c>
      <c r="D216" s="4">
        <f>D217+D218</f>
        <v>1592.821</v>
      </c>
      <c r="E216" s="10">
        <f>E217+E218</f>
        <v>247.45800000000003</v>
      </c>
      <c r="F216" s="10">
        <f>F217+F218</f>
        <v>138.56900000000002</v>
      </c>
      <c r="G216" s="10">
        <f>G217+G218</f>
        <v>-1454.252</v>
      </c>
      <c r="H216" s="4">
        <f aca="true" t="shared" si="13" ref="H216:H224">F216*100/D216</f>
        <v>8.69959650205516</v>
      </c>
      <c r="I216" s="7"/>
      <c r="J216" s="7"/>
      <c r="K216" s="7"/>
      <c r="L216" s="7"/>
    </row>
    <row r="217" spans="1:12" s="12" customFormat="1" ht="12.75">
      <c r="A217" s="28"/>
      <c r="B217" s="29"/>
      <c r="C217" s="2" t="s">
        <v>5</v>
      </c>
      <c r="D217" s="13">
        <v>483.044</v>
      </c>
      <c r="E217" s="6">
        <f>108.14</f>
        <v>108.14</v>
      </c>
      <c r="F217" s="6">
        <f>60.548</f>
        <v>60.548</v>
      </c>
      <c r="G217" s="19">
        <f>F217-D217</f>
        <v>-422.496</v>
      </c>
      <c r="H217" s="19">
        <f t="shared" si="13"/>
        <v>12.53467593014301</v>
      </c>
      <c r="I217" s="1"/>
      <c r="J217" s="1"/>
      <c r="K217" s="1"/>
      <c r="L217" s="1"/>
    </row>
    <row r="218" spans="1:12" s="12" customFormat="1" ht="12.75">
      <c r="A218" s="28"/>
      <c r="B218" s="29"/>
      <c r="C218" s="2" t="s">
        <v>31</v>
      </c>
      <c r="D218" s="13">
        <v>1109.777</v>
      </c>
      <c r="E218" s="6">
        <f>139.318</f>
        <v>139.318</v>
      </c>
      <c r="F218" s="6">
        <f>78.021</f>
        <v>78.021</v>
      </c>
      <c r="G218" s="19">
        <f>F218-D218</f>
        <v>-1031.756</v>
      </c>
      <c r="H218" s="19">
        <f t="shared" si="13"/>
        <v>7.0303313188145005</v>
      </c>
      <c r="I218" s="1"/>
      <c r="J218" s="1"/>
      <c r="K218" s="1"/>
      <c r="L218" s="1"/>
    </row>
    <row r="219" spans="1:12" s="12" customFormat="1" ht="12.75">
      <c r="A219" s="28">
        <v>61</v>
      </c>
      <c r="B219" s="29" t="s">
        <v>105</v>
      </c>
      <c r="C219" s="3" t="s">
        <v>0</v>
      </c>
      <c r="D219" s="4">
        <f>D220+D221</f>
        <v>0</v>
      </c>
      <c r="E219" s="10">
        <f>E220+E221</f>
        <v>0</v>
      </c>
      <c r="F219" s="10">
        <f>F220+F221</f>
        <v>0</v>
      </c>
      <c r="G219" s="10">
        <f>G220+G221</f>
        <v>0</v>
      </c>
      <c r="H219" s="4" t="e">
        <f t="shared" si="13"/>
        <v>#DIV/0!</v>
      </c>
      <c r="I219" s="1"/>
      <c r="J219" s="1"/>
      <c r="K219" s="1"/>
      <c r="L219" s="1"/>
    </row>
    <row r="220" spans="1:12" s="12" customFormat="1" ht="12.75">
      <c r="A220" s="28"/>
      <c r="B220" s="29"/>
      <c r="C220" s="2" t="s">
        <v>5</v>
      </c>
      <c r="D220" s="13">
        <v>0</v>
      </c>
      <c r="E220" s="6">
        <v>0</v>
      </c>
      <c r="F220" s="6">
        <v>0</v>
      </c>
      <c r="G220" s="19">
        <f>F220-D220</f>
        <v>0</v>
      </c>
      <c r="H220" s="19" t="e">
        <f t="shared" si="13"/>
        <v>#DIV/0!</v>
      </c>
      <c r="I220" s="1"/>
      <c r="J220" s="1"/>
      <c r="K220" s="1"/>
      <c r="L220" s="1"/>
    </row>
    <row r="221" spans="1:12" s="12" customFormat="1" ht="12.75">
      <c r="A221" s="28"/>
      <c r="B221" s="29"/>
      <c r="C221" s="2" t="s">
        <v>31</v>
      </c>
      <c r="D221" s="13">
        <v>0</v>
      </c>
      <c r="E221" s="6">
        <v>0</v>
      </c>
      <c r="F221" s="6">
        <v>0</v>
      </c>
      <c r="G221" s="19">
        <f>F221-D221</f>
        <v>0</v>
      </c>
      <c r="H221" s="19" t="e">
        <f t="shared" si="13"/>
        <v>#DIV/0!</v>
      </c>
      <c r="I221" s="1"/>
      <c r="J221" s="1"/>
      <c r="K221" s="1"/>
      <c r="L221" s="1"/>
    </row>
    <row r="222" spans="1:12" s="12" customFormat="1" ht="12.75">
      <c r="A222" s="40" t="s">
        <v>118</v>
      </c>
      <c r="B222" s="33" t="s">
        <v>103</v>
      </c>
      <c r="C222" s="3" t="s">
        <v>0</v>
      </c>
      <c r="D222" s="14">
        <f>D223+D224</f>
        <v>10.05</v>
      </c>
      <c r="E222" s="10">
        <f>E223+E224</f>
        <v>0</v>
      </c>
      <c r="F222" s="10">
        <f>F223+F224</f>
        <v>0</v>
      </c>
      <c r="G222" s="10">
        <f>G223+G224</f>
        <v>-10.05</v>
      </c>
      <c r="H222" s="4">
        <f t="shared" si="13"/>
        <v>0</v>
      </c>
      <c r="I222" s="1"/>
      <c r="J222" s="1"/>
      <c r="K222" s="1"/>
      <c r="L222" s="1"/>
    </row>
    <row r="223" spans="1:12" s="12" customFormat="1" ht="12.75">
      <c r="A223" s="41"/>
      <c r="B223" s="34"/>
      <c r="C223" s="2" t="s">
        <v>5</v>
      </c>
      <c r="D223" s="13">
        <v>10.05</v>
      </c>
      <c r="E223" s="6">
        <v>0</v>
      </c>
      <c r="F223" s="6">
        <v>0</v>
      </c>
      <c r="G223" s="19">
        <f>F223-D223</f>
        <v>-10.05</v>
      </c>
      <c r="H223" s="19">
        <f t="shared" si="13"/>
        <v>0</v>
      </c>
      <c r="I223" s="1"/>
      <c r="J223" s="1"/>
      <c r="K223" s="1"/>
      <c r="L223" s="1"/>
    </row>
    <row r="224" spans="1:12" s="12" customFormat="1" ht="12.75">
      <c r="A224" s="42"/>
      <c r="B224" s="35"/>
      <c r="C224" s="2" t="s">
        <v>31</v>
      </c>
      <c r="D224" s="13">
        <v>0</v>
      </c>
      <c r="E224" s="6">
        <v>0</v>
      </c>
      <c r="F224" s="6">
        <v>0</v>
      </c>
      <c r="G224" s="19">
        <f>F224-D224</f>
        <v>0</v>
      </c>
      <c r="H224" s="19" t="e">
        <f t="shared" si="13"/>
        <v>#DIV/0!</v>
      </c>
      <c r="I224" s="1"/>
      <c r="J224" s="1"/>
      <c r="K224" s="1"/>
      <c r="L224" s="1"/>
    </row>
    <row r="225" spans="1:12" s="11" customFormat="1" ht="12.75">
      <c r="A225" s="30" t="s">
        <v>9</v>
      </c>
      <c r="B225" s="31"/>
      <c r="C225" s="32"/>
      <c r="D225" s="9">
        <f>D226+D229+D232</f>
        <v>4847.907999999999</v>
      </c>
      <c r="E225" s="9">
        <f>E226</f>
        <v>320</v>
      </c>
      <c r="F225" s="9">
        <f>F226</f>
        <v>319.99307999999996</v>
      </c>
      <c r="G225" s="9">
        <f>G226</f>
        <v>319.99307999999996</v>
      </c>
      <c r="H225" s="20">
        <f>F225*100/D225</f>
        <v>6.600642586451723</v>
      </c>
      <c r="I225" s="1"/>
      <c r="J225" s="1"/>
      <c r="K225" s="1"/>
      <c r="L225" s="1"/>
    </row>
    <row r="226" spans="1:12" s="5" customFormat="1" ht="12.75" customHeight="1">
      <c r="A226" s="28">
        <v>63</v>
      </c>
      <c r="B226" s="29" t="s">
        <v>97</v>
      </c>
      <c r="C226" s="3" t="s">
        <v>0</v>
      </c>
      <c r="D226" s="4">
        <f>D227+D228</f>
        <v>0</v>
      </c>
      <c r="E226" s="10">
        <f>E227+E228</f>
        <v>320</v>
      </c>
      <c r="F226" s="10">
        <f>F227+F228</f>
        <v>319.99307999999996</v>
      </c>
      <c r="G226" s="10">
        <f>G227+G228</f>
        <v>319.99307999999996</v>
      </c>
      <c r="H226" s="4" t="e">
        <f aca="true" t="shared" si="14" ref="H226:H234">F226*100/D226</f>
        <v>#DIV/0!</v>
      </c>
      <c r="I226" s="7"/>
      <c r="J226" s="7"/>
      <c r="K226" s="7"/>
      <c r="L226" s="7"/>
    </row>
    <row r="227" spans="1:12" s="5" customFormat="1" ht="12.75" customHeight="1">
      <c r="A227" s="28"/>
      <c r="B227" s="29"/>
      <c r="C227" s="2" t="s">
        <v>5</v>
      </c>
      <c r="D227" s="13">
        <f>D230+D233</f>
        <v>0</v>
      </c>
      <c r="E227" s="6">
        <f>E230+E233</f>
        <v>0</v>
      </c>
      <c r="F227" s="6">
        <f>F230+F233</f>
        <v>0</v>
      </c>
      <c r="G227" s="19">
        <f>F227-D227</f>
        <v>0</v>
      </c>
      <c r="H227" s="19" t="e">
        <f t="shared" si="14"/>
        <v>#DIV/0!</v>
      </c>
      <c r="I227" s="7"/>
      <c r="J227" s="7"/>
      <c r="K227" s="7"/>
      <c r="L227" s="7"/>
    </row>
    <row r="228" spans="1:12" s="5" customFormat="1" ht="12.75">
      <c r="A228" s="28"/>
      <c r="B228" s="29"/>
      <c r="C228" s="2" t="s">
        <v>31</v>
      </c>
      <c r="D228" s="13">
        <v>0</v>
      </c>
      <c r="E228" s="6">
        <f>E231+E234</f>
        <v>320</v>
      </c>
      <c r="F228" s="6">
        <f>F231+F234</f>
        <v>319.99307999999996</v>
      </c>
      <c r="G228" s="19">
        <f>F228-D228</f>
        <v>319.99307999999996</v>
      </c>
      <c r="H228" s="19" t="e">
        <f t="shared" si="14"/>
        <v>#DIV/0!</v>
      </c>
      <c r="I228" s="7"/>
      <c r="J228" s="7"/>
      <c r="K228" s="7"/>
      <c r="L228" s="7"/>
    </row>
    <row r="229" spans="1:12" s="5" customFormat="1" ht="26.25">
      <c r="A229" s="28"/>
      <c r="B229" s="29"/>
      <c r="C229" s="3" t="s">
        <v>13</v>
      </c>
      <c r="D229" s="4">
        <f>D230+D231</f>
        <v>669.346</v>
      </c>
      <c r="E229" s="10">
        <f>E230+E231</f>
        <v>238.52</v>
      </c>
      <c r="F229" s="10">
        <f>F230+F231</f>
        <v>238.51799</v>
      </c>
      <c r="G229" s="10">
        <f>G230+G231</f>
        <v>-430.82801</v>
      </c>
      <c r="H229" s="4">
        <f t="shared" si="14"/>
        <v>35.63448351077021</v>
      </c>
      <c r="I229" s="7"/>
      <c r="J229" s="7"/>
      <c r="K229" s="7"/>
      <c r="L229" s="7"/>
    </row>
    <row r="230" spans="1:12" s="12" customFormat="1" ht="12.75">
      <c r="A230" s="28"/>
      <c r="B230" s="29"/>
      <c r="C230" s="2" t="s">
        <v>5</v>
      </c>
      <c r="D230" s="13">
        <v>0</v>
      </c>
      <c r="E230" s="6">
        <f>0</f>
        <v>0</v>
      </c>
      <c r="F230" s="6">
        <f>0</f>
        <v>0</v>
      </c>
      <c r="G230" s="19">
        <f>F230-D230</f>
        <v>0</v>
      </c>
      <c r="H230" s="19" t="e">
        <f t="shared" si="14"/>
        <v>#DIV/0!</v>
      </c>
      <c r="I230" s="1"/>
      <c r="J230" s="1"/>
      <c r="K230" s="1"/>
      <c r="L230" s="1"/>
    </row>
    <row r="231" spans="1:12" s="12" customFormat="1" ht="12.75">
      <c r="A231" s="28"/>
      <c r="B231" s="29"/>
      <c r="C231" s="2" t="s">
        <v>31</v>
      </c>
      <c r="D231" s="13">
        <v>669.346</v>
      </c>
      <c r="E231" s="6">
        <f>238.52</f>
        <v>238.52</v>
      </c>
      <c r="F231" s="6">
        <f>238.51799</f>
        <v>238.51799</v>
      </c>
      <c r="G231" s="19">
        <f>F231-D231</f>
        <v>-430.82801</v>
      </c>
      <c r="H231" s="19">
        <f t="shared" si="14"/>
        <v>35.63448351077021</v>
      </c>
      <c r="I231" s="1"/>
      <c r="J231" s="1"/>
      <c r="K231" s="1"/>
      <c r="L231" s="1"/>
    </row>
    <row r="232" spans="1:12" s="12" customFormat="1" ht="39">
      <c r="A232" s="28"/>
      <c r="B232" s="29"/>
      <c r="C232" s="3" t="s">
        <v>14</v>
      </c>
      <c r="D232" s="4">
        <f>D233+D234</f>
        <v>4178.562</v>
      </c>
      <c r="E232" s="10">
        <f>E233+E234</f>
        <v>81.48</v>
      </c>
      <c r="F232" s="10">
        <f>F233+F234</f>
        <v>81.47509</v>
      </c>
      <c r="G232" s="10">
        <f>G233+G234</f>
        <v>-4097.08691</v>
      </c>
      <c r="H232" s="4">
        <f t="shared" si="14"/>
        <v>1.9498356133042898</v>
      </c>
      <c r="I232" s="1"/>
      <c r="J232" s="1"/>
      <c r="K232" s="1"/>
      <c r="L232" s="1"/>
    </row>
    <row r="233" spans="1:12" s="12" customFormat="1" ht="12.75">
      <c r="A233" s="28"/>
      <c r="B233" s="29"/>
      <c r="C233" s="2" t="s">
        <v>5</v>
      </c>
      <c r="D233" s="13">
        <v>0</v>
      </c>
      <c r="E233" s="6">
        <f>0</f>
        <v>0</v>
      </c>
      <c r="F233" s="6">
        <f>0</f>
        <v>0</v>
      </c>
      <c r="G233" s="19">
        <f>F233-D233</f>
        <v>0</v>
      </c>
      <c r="H233" s="19" t="e">
        <f t="shared" si="14"/>
        <v>#DIV/0!</v>
      </c>
      <c r="I233" s="1"/>
      <c r="J233" s="1"/>
      <c r="K233" s="1"/>
      <c r="L233" s="1"/>
    </row>
    <row r="234" spans="1:12" s="12" customFormat="1" ht="12.75">
      <c r="A234" s="28"/>
      <c r="B234" s="29"/>
      <c r="C234" s="2" t="s">
        <v>31</v>
      </c>
      <c r="D234" s="13">
        <v>4178.562</v>
      </c>
      <c r="E234" s="6">
        <f>81.48</f>
        <v>81.48</v>
      </c>
      <c r="F234" s="6">
        <f>81.47509</f>
        <v>81.47509</v>
      </c>
      <c r="G234" s="19">
        <f>F234-D234</f>
        <v>-4097.08691</v>
      </c>
      <c r="H234" s="19">
        <f t="shared" si="14"/>
        <v>1.9498356133042898</v>
      </c>
      <c r="I234" s="1"/>
      <c r="J234" s="1"/>
      <c r="K234" s="1"/>
      <c r="L234" s="1"/>
    </row>
    <row r="235" spans="1:12" s="11" customFormat="1" ht="12.75">
      <c r="A235" s="30" t="s">
        <v>51</v>
      </c>
      <c r="B235" s="31"/>
      <c r="C235" s="32"/>
      <c r="D235" s="9">
        <f>D236+D239+D242+D245+D248+D251+D254</f>
        <v>27610.282</v>
      </c>
      <c r="E235" s="9">
        <f>E236+E239+E242+E245+E248+E251+E254</f>
        <v>251.44800000000004</v>
      </c>
      <c r="F235" s="9">
        <f>F236+F239+F242+F245+F248+F251+F254</f>
        <v>9241.345720000001</v>
      </c>
      <c r="G235" s="9">
        <f>G236+G239+G242+G245+G248+G251+G254</f>
        <v>-18368.93628</v>
      </c>
      <c r="H235" s="20">
        <f>F235*100/D235</f>
        <v>33.47066763026905</v>
      </c>
      <c r="I235" s="1"/>
      <c r="J235" s="1"/>
      <c r="K235" s="1"/>
      <c r="L235" s="1"/>
    </row>
    <row r="236" spans="1:12" s="5" customFormat="1" ht="12.75">
      <c r="A236" s="28">
        <v>64</v>
      </c>
      <c r="B236" s="29" t="s">
        <v>98</v>
      </c>
      <c r="C236" s="3" t="s">
        <v>0</v>
      </c>
      <c r="D236" s="4">
        <f>D237+D238</f>
        <v>27408.462</v>
      </c>
      <c r="E236" s="10">
        <v>0</v>
      </c>
      <c r="F236" s="10">
        <f>F237+F238</f>
        <v>8989.87</v>
      </c>
      <c r="G236" s="10">
        <f>G237+G238</f>
        <v>-18418.592</v>
      </c>
      <c r="H236" s="4">
        <f aca="true" t="shared" si="15" ref="H236:H256">F236*100/D236</f>
        <v>32.79961495103228</v>
      </c>
      <c r="I236" s="7"/>
      <c r="J236" s="7"/>
      <c r="K236" s="7"/>
      <c r="L236" s="7"/>
    </row>
    <row r="237" spans="1:12" s="12" customFormat="1" ht="12.75">
      <c r="A237" s="28"/>
      <c r="B237" s="29"/>
      <c r="C237" s="2" t="s">
        <v>5</v>
      </c>
      <c r="D237" s="13">
        <v>0</v>
      </c>
      <c r="E237" s="18">
        <f>189.78</f>
        <v>189.78</v>
      </c>
      <c r="F237" s="6">
        <f>189.78</f>
        <v>189.78</v>
      </c>
      <c r="G237" s="19">
        <f>F237-D237</f>
        <v>189.78</v>
      </c>
      <c r="H237" s="19" t="e">
        <f t="shared" si="15"/>
        <v>#DIV/0!</v>
      </c>
      <c r="I237" s="1"/>
      <c r="J237" s="1"/>
      <c r="K237" s="1"/>
      <c r="L237" s="1"/>
    </row>
    <row r="238" spans="1:12" s="12" customFormat="1" ht="12.75">
      <c r="A238" s="28"/>
      <c r="B238" s="29"/>
      <c r="C238" s="2" t="s">
        <v>31</v>
      </c>
      <c r="D238" s="13">
        <f>26784.737+112.475+511.25</f>
        <v>27408.462</v>
      </c>
      <c r="E238" s="18">
        <f>8800.09</f>
        <v>8800.09</v>
      </c>
      <c r="F238" s="6">
        <f>8800.09</f>
        <v>8800.09</v>
      </c>
      <c r="G238" s="19">
        <f>F238-D238</f>
        <v>-18608.372</v>
      </c>
      <c r="H238" s="19">
        <f t="shared" si="15"/>
        <v>32.10720105345568</v>
      </c>
      <c r="I238" s="1"/>
      <c r="J238" s="1"/>
      <c r="K238" s="1"/>
      <c r="L238" s="1"/>
    </row>
    <row r="239" spans="1:12" s="12" customFormat="1" ht="12.75">
      <c r="A239" s="28" t="s">
        <v>117</v>
      </c>
      <c r="B239" s="29" t="s">
        <v>99</v>
      </c>
      <c r="C239" s="3" t="s">
        <v>0</v>
      </c>
      <c r="D239" s="14">
        <f>D240+D241</f>
        <v>38</v>
      </c>
      <c r="E239" s="10">
        <f>E240+E241</f>
        <v>0</v>
      </c>
      <c r="F239" s="10">
        <f>F240+F241</f>
        <v>0</v>
      </c>
      <c r="G239" s="10">
        <f>G240+G241</f>
        <v>-38</v>
      </c>
      <c r="H239" s="4">
        <f t="shared" si="15"/>
        <v>0</v>
      </c>
      <c r="I239" s="1"/>
      <c r="J239" s="1"/>
      <c r="K239" s="1"/>
      <c r="L239" s="1"/>
    </row>
    <row r="240" spans="1:12" s="12" customFormat="1" ht="12.75">
      <c r="A240" s="28"/>
      <c r="B240" s="29"/>
      <c r="C240" s="2" t="s">
        <v>5</v>
      </c>
      <c r="D240" s="13">
        <v>38</v>
      </c>
      <c r="E240" s="6">
        <v>0</v>
      </c>
      <c r="F240" s="6">
        <v>0</v>
      </c>
      <c r="G240" s="19">
        <f>F240-D240</f>
        <v>-38</v>
      </c>
      <c r="H240" s="19">
        <f t="shared" si="15"/>
        <v>0</v>
      </c>
      <c r="I240" s="1"/>
      <c r="J240" s="1"/>
      <c r="K240" s="1"/>
      <c r="L240" s="1"/>
    </row>
    <row r="241" spans="1:12" s="12" customFormat="1" ht="12.75">
      <c r="A241" s="28"/>
      <c r="B241" s="29"/>
      <c r="C241" s="2" t="s">
        <v>31</v>
      </c>
      <c r="D241" s="13">
        <v>0</v>
      </c>
      <c r="E241" s="6">
        <v>0</v>
      </c>
      <c r="F241" s="6">
        <v>0</v>
      </c>
      <c r="G241" s="19">
        <f>F241-D241</f>
        <v>0</v>
      </c>
      <c r="H241" s="19" t="e">
        <f t="shared" si="15"/>
        <v>#DIV/0!</v>
      </c>
      <c r="I241" s="1"/>
      <c r="J241" s="1"/>
      <c r="K241" s="1"/>
      <c r="L241" s="1"/>
    </row>
    <row r="242" spans="1:12" s="12" customFormat="1" ht="12.75">
      <c r="A242" s="40">
        <v>66</v>
      </c>
      <c r="B242" s="33" t="s">
        <v>104</v>
      </c>
      <c r="C242" s="3" t="s">
        <v>0</v>
      </c>
      <c r="D242" s="14">
        <f>D243+D244</f>
        <v>30.231</v>
      </c>
      <c r="E242" s="10">
        <f>E243+E244</f>
        <v>69.15</v>
      </c>
      <c r="F242" s="10">
        <f>F243+F244</f>
        <v>69.14797</v>
      </c>
      <c r="G242" s="10">
        <f>G243+G244</f>
        <v>38.91697</v>
      </c>
      <c r="H242" s="4">
        <f t="shared" si="15"/>
        <v>228.73199695676624</v>
      </c>
      <c r="I242" s="1"/>
      <c r="J242" s="1"/>
      <c r="K242" s="1"/>
      <c r="L242" s="1"/>
    </row>
    <row r="243" spans="1:12" s="12" customFormat="1" ht="12.75">
      <c r="A243" s="41"/>
      <c r="B243" s="34"/>
      <c r="C243" s="2" t="s">
        <v>5</v>
      </c>
      <c r="D243" s="13">
        <v>0</v>
      </c>
      <c r="E243" s="6">
        <f>0</f>
        <v>0</v>
      </c>
      <c r="F243" s="6">
        <f>0</f>
        <v>0</v>
      </c>
      <c r="G243" s="19">
        <f>F243-D243</f>
        <v>0</v>
      </c>
      <c r="H243" s="19" t="e">
        <f t="shared" si="15"/>
        <v>#DIV/0!</v>
      </c>
      <c r="I243" s="1"/>
      <c r="J243" s="1"/>
      <c r="K243" s="1"/>
      <c r="L243" s="1"/>
    </row>
    <row r="244" spans="1:12" s="12" customFormat="1" ht="12.75">
      <c r="A244" s="42"/>
      <c r="B244" s="35"/>
      <c r="C244" s="2" t="s">
        <v>31</v>
      </c>
      <c r="D244" s="13">
        <v>30.231</v>
      </c>
      <c r="E244" s="6">
        <f>69.15</f>
        <v>69.15</v>
      </c>
      <c r="F244" s="6">
        <f>69.14797</f>
        <v>69.14797</v>
      </c>
      <c r="G244" s="19">
        <f>F244-D244</f>
        <v>38.91697</v>
      </c>
      <c r="H244" s="19">
        <f t="shared" si="15"/>
        <v>228.73199695676624</v>
      </c>
      <c r="I244" s="1"/>
      <c r="J244" s="1"/>
      <c r="K244" s="1"/>
      <c r="L244" s="1"/>
    </row>
    <row r="245" spans="1:12" s="12" customFormat="1" ht="12.75">
      <c r="A245" s="40">
        <v>67</v>
      </c>
      <c r="B245" s="33" t="s">
        <v>100</v>
      </c>
      <c r="C245" s="3" t="s">
        <v>0</v>
      </c>
      <c r="D245" s="14">
        <f>D246+D247</f>
        <v>2.624</v>
      </c>
      <c r="E245" s="10">
        <f>E246+E247</f>
        <v>111.152</v>
      </c>
      <c r="F245" s="10">
        <f>F246+F247</f>
        <v>111.18175000000001</v>
      </c>
      <c r="G245" s="10">
        <f>G246+G247</f>
        <v>108.55775</v>
      </c>
      <c r="H245" s="4">
        <f t="shared" si="15"/>
        <v>4237.109375</v>
      </c>
      <c r="I245" s="1"/>
      <c r="J245" s="1"/>
      <c r="K245" s="1"/>
      <c r="L245" s="1"/>
    </row>
    <row r="246" spans="1:12" s="12" customFormat="1" ht="12.75">
      <c r="A246" s="41"/>
      <c r="B246" s="34"/>
      <c r="C246" s="2" t="s">
        <v>5</v>
      </c>
      <c r="D246" s="13">
        <v>2.624</v>
      </c>
      <c r="E246" s="6">
        <f>5.9</f>
        <v>5.9</v>
      </c>
      <c r="F246" s="6">
        <f>5.92941</f>
        <v>5.92941</v>
      </c>
      <c r="G246" s="19">
        <f>F246-D246</f>
        <v>3.3054099999999997</v>
      </c>
      <c r="H246" s="19">
        <f t="shared" si="15"/>
        <v>225.96836890243904</v>
      </c>
      <c r="I246" s="1"/>
      <c r="J246" s="1"/>
      <c r="K246" s="1"/>
      <c r="L246" s="1"/>
    </row>
    <row r="247" spans="1:12" s="12" customFormat="1" ht="12.75">
      <c r="A247" s="42"/>
      <c r="B247" s="35"/>
      <c r="C247" s="2" t="s">
        <v>31</v>
      </c>
      <c r="D247" s="13">
        <v>0</v>
      </c>
      <c r="E247" s="6">
        <f>105.252</f>
        <v>105.252</v>
      </c>
      <c r="F247" s="6">
        <f>105.25234</f>
        <v>105.25234</v>
      </c>
      <c r="G247" s="19">
        <f>F247-D247</f>
        <v>105.25234</v>
      </c>
      <c r="H247" s="19" t="e">
        <f t="shared" si="15"/>
        <v>#DIV/0!</v>
      </c>
      <c r="I247" s="1"/>
      <c r="J247" s="1"/>
      <c r="K247" s="1"/>
      <c r="L247" s="1"/>
    </row>
    <row r="248" spans="1:12" s="12" customFormat="1" ht="12.75">
      <c r="A248" s="28">
        <v>68</v>
      </c>
      <c r="B248" s="29" t="s">
        <v>107</v>
      </c>
      <c r="C248" s="3" t="s">
        <v>0</v>
      </c>
      <c r="D248" s="14">
        <f>D249+D250</f>
        <v>13.019</v>
      </c>
      <c r="E248" s="10">
        <f>E249+E250</f>
        <v>0</v>
      </c>
      <c r="F248" s="10">
        <f>F249+F250</f>
        <v>0</v>
      </c>
      <c r="G248" s="10">
        <f>G249+G250</f>
        <v>-13.019</v>
      </c>
      <c r="H248" s="4">
        <f t="shared" si="15"/>
        <v>0</v>
      </c>
      <c r="I248" s="1"/>
      <c r="J248" s="1"/>
      <c r="K248" s="1"/>
      <c r="L248" s="1"/>
    </row>
    <row r="249" spans="1:12" s="12" customFormat="1" ht="12.75">
      <c r="A249" s="28"/>
      <c r="B249" s="29"/>
      <c r="C249" s="2" t="s">
        <v>5</v>
      </c>
      <c r="D249" s="13">
        <v>0</v>
      </c>
      <c r="E249" s="6">
        <v>0</v>
      </c>
      <c r="F249" s="6">
        <v>0</v>
      </c>
      <c r="G249" s="19">
        <f>F249-D249</f>
        <v>0</v>
      </c>
      <c r="H249" s="19" t="e">
        <f t="shared" si="15"/>
        <v>#DIV/0!</v>
      </c>
      <c r="I249" s="1"/>
      <c r="J249" s="1"/>
      <c r="K249" s="1"/>
      <c r="L249" s="1"/>
    </row>
    <row r="250" spans="1:12" s="12" customFormat="1" ht="12.75">
      <c r="A250" s="28"/>
      <c r="B250" s="29"/>
      <c r="C250" s="2" t="s">
        <v>31</v>
      </c>
      <c r="D250" s="13">
        <v>13.019</v>
      </c>
      <c r="E250" s="6">
        <v>0</v>
      </c>
      <c r="F250" s="6">
        <v>0</v>
      </c>
      <c r="G250" s="19">
        <f>F250-D250</f>
        <v>-13.019</v>
      </c>
      <c r="H250" s="19">
        <f t="shared" si="15"/>
        <v>0</v>
      </c>
      <c r="I250" s="1"/>
      <c r="J250" s="1"/>
      <c r="K250" s="1"/>
      <c r="L250" s="1"/>
    </row>
    <row r="251" spans="1:12" s="12" customFormat="1" ht="12.75">
      <c r="A251" s="28">
        <v>69</v>
      </c>
      <c r="B251" s="29" t="s">
        <v>106</v>
      </c>
      <c r="C251" s="3" t="s">
        <v>0</v>
      </c>
      <c r="D251" s="14">
        <f>D252+D253</f>
        <v>117.946</v>
      </c>
      <c r="E251" s="10">
        <f>E252+E253</f>
        <v>0</v>
      </c>
      <c r="F251" s="10">
        <f>F252+F253</f>
        <v>0</v>
      </c>
      <c r="G251" s="10">
        <f>G252+G253</f>
        <v>-117.946</v>
      </c>
      <c r="H251" s="4">
        <f t="shared" si="15"/>
        <v>0</v>
      </c>
      <c r="I251" s="1"/>
      <c r="J251" s="1"/>
      <c r="K251" s="1"/>
      <c r="L251" s="1"/>
    </row>
    <row r="252" spans="1:12" s="12" customFormat="1" ht="12.75">
      <c r="A252" s="28"/>
      <c r="B252" s="29"/>
      <c r="C252" s="2" t="s">
        <v>5</v>
      </c>
      <c r="D252" s="13">
        <v>0</v>
      </c>
      <c r="E252" s="6">
        <v>0</v>
      </c>
      <c r="F252" s="6">
        <v>0</v>
      </c>
      <c r="G252" s="19">
        <f>F252-D252</f>
        <v>0</v>
      </c>
      <c r="H252" s="19" t="e">
        <f t="shared" si="15"/>
        <v>#DIV/0!</v>
      </c>
      <c r="I252" s="1"/>
      <c r="J252" s="1"/>
      <c r="K252" s="1"/>
      <c r="L252" s="1"/>
    </row>
    <row r="253" spans="1:12" s="12" customFormat="1" ht="12.75">
      <c r="A253" s="28"/>
      <c r="B253" s="29"/>
      <c r="C253" s="2" t="s">
        <v>31</v>
      </c>
      <c r="D253" s="13">
        <v>117.946</v>
      </c>
      <c r="E253" s="6">
        <v>0</v>
      </c>
      <c r="F253" s="6">
        <v>0</v>
      </c>
      <c r="G253" s="19">
        <f>F253-D253</f>
        <v>-117.946</v>
      </c>
      <c r="H253" s="19">
        <f t="shared" si="15"/>
        <v>0</v>
      </c>
      <c r="I253" s="1"/>
      <c r="J253" s="1"/>
      <c r="K253" s="1"/>
      <c r="L253" s="1"/>
    </row>
    <row r="254" spans="1:12" s="12" customFormat="1" ht="12.75">
      <c r="A254" s="28">
        <v>70</v>
      </c>
      <c r="B254" s="29" t="s">
        <v>50</v>
      </c>
      <c r="C254" s="3" t="s">
        <v>0</v>
      </c>
      <c r="D254" s="14">
        <f>D255+D256</f>
        <v>0</v>
      </c>
      <c r="E254" s="10">
        <f>E255+E256</f>
        <v>71.146</v>
      </c>
      <c r="F254" s="10">
        <f>F255+F256</f>
        <v>71.146</v>
      </c>
      <c r="G254" s="10">
        <f>G255+G256</f>
        <v>71.146</v>
      </c>
      <c r="H254" s="4" t="e">
        <f t="shared" si="15"/>
        <v>#DIV/0!</v>
      </c>
      <c r="I254" s="1"/>
      <c r="J254" s="1"/>
      <c r="K254" s="1"/>
      <c r="L254" s="1"/>
    </row>
    <row r="255" spans="1:12" s="12" customFormat="1" ht="12.75">
      <c r="A255" s="28"/>
      <c r="B255" s="29"/>
      <c r="C255" s="2" t="s">
        <v>5</v>
      </c>
      <c r="D255" s="13">
        <v>0</v>
      </c>
      <c r="E255" s="6">
        <f>65.336</f>
        <v>65.336</v>
      </c>
      <c r="F255" s="6">
        <f>65.336</f>
        <v>65.336</v>
      </c>
      <c r="G255" s="19">
        <f>F255-D255</f>
        <v>65.336</v>
      </c>
      <c r="H255" s="19" t="e">
        <f t="shared" si="15"/>
        <v>#DIV/0!</v>
      </c>
      <c r="I255" s="1"/>
      <c r="J255" s="1"/>
      <c r="K255" s="1"/>
      <c r="L255" s="1"/>
    </row>
    <row r="256" spans="1:12" s="12" customFormat="1" ht="12.75">
      <c r="A256" s="28"/>
      <c r="B256" s="29"/>
      <c r="C256" s="2" t="s">
        <v>31</v>
      </c>
      <c r="D256" s="13">
        <v>0</v>
      </c>
      <c r="E256" s="6">
        <f>5.81</f>
        <v>5.81</v>
      </c>
      <c r="F256" s="6">
        <f>5.81</f>
        <v>5.81</v>
      </c>
      <c r="G256" s="19">
        <f>F256-D256</f>
        <v>5.81</v>
      </c>
      <c r="H256" s="19" t="e">
        <f t="shared" si="15"/>
        <v>#DIV/0!</v>
      </c>
      <c r="I256" s="1"/>
      <c r="J256" s="1"/>
      <c r="K256" s="1"/>
      <c r="L256" s="1"/>
    </row>
    <row r="257" spans="1:12" s="11" customFormat="1" ht="12.75">
      <c r="A257" s="30" t="s">
        <v>18</v>
      </c>
      <c r="B257" s="31"/>
      <c r="C257" s="32"/>
      <c r="D257" s="9">
        <f>D258+D261</f>
        <v>1936.3909999999998</v>
      </c>
      <c r="E257" s="9">
        <f>E258+E261</f>
        <v>87.09</v>
      </c>
      <c r="F257" s="9">
        <f>F258+F261</f>
        <v>1.96</v>
      </c>
      <c r="G257" s="9">
        <f>G258+G261</f>
        <v>-1934.4309999999998</v>
      </c>
      <c r="H257" s="20">
        <f>F257*100/D257</f>
        <v>0.10121922690200481</v>
      </c>
      <c r="I257" s="1"/>
      <c r="J257" s="1"/>
      <c r="K257" s="1"/>
      <c r="L257" s="1"/>
    </row>
    <row r="258" spans="1:12" s="5" customFormat="1" ht="12.75">
      <c r="A258" s="28">
        <v>71</v>
      </c>
      <c r="B258" s="36" t="s">
        <v>102</v>
      </c>
      <c r="C258" s="3" t="s">
        <v>0</v>
      </c>
      <c r="D258" s="4">
        <f>D259+D260</f>
        <v>1878.1109999999999</v>
      </c>
      <c r="E258" s="10">
        <f>E259+E260</f>
        <v>87.09</v>
      </c>
      <c r="F258" s="10">
        <f>F259+F260</f>
        <v>1.96</v>
      </c>
      <c r="G258" s="10">
        <f>G259+G260</f>
        <v>-1876.1509999999998</v>
      </c>
      <c r="H258" s="4">
        <f aca="true" t="shared" si="16" ref="H258:H263">F258*100/D258</f>
        <v>0.10436017892446188</v>
      </c>
      <c r="I258" s="7"/>
      <c r="J258" s="7"/>
      <c r="K258" s="7"/>
      <c r="L258" s="7"/>
    </row>
    <row r="259" spans="1:12" s="12" customFormat="1" ht="12.75">
      <c r="A259" s="28"/>
      <c r="B259" s="36"/>
      <c r="C259" s="2" t="s">
        <v>5</v>
      </c>
      <c r="D259" s="13">
        <v>258.621</v>
      </c>
      <c r="E259" s="6">
        <v>0</v>
      </c>
      <c r="F259" s="6">
        <v>0</v>
      </c>
      <c r="G259" s="19">
        <f>F259-D259</f>
        <v>-258.621</v>
      </c>
      <c r="H259" s="19">
        <f t="shared" si="16"/>
        <v>0</v>
      </c>
      <c r="I259" s="1"/>
      <c r="J259" s="1"/>
      <c r="K259" s="1"/>
      <c r="L259" s="1"/>
    </row>
    <row r="260" spans="1:12" s="12" customFormat="1" ht="12.75">
      <c r="A260" s="28"/>
      <c r="B260" s="36"/>
      <c r="C260" s="2" t="s">
        <v>31</v>
      </c>
      <c r="D260" s="13">
        <v>1619.49</v>
      </c>
      <c r="E260" s="6">
        <f>87.09</f>
        <v>87.09</v>
      </c>
      <c r="F260" s="6">
        <f>1.96</f>
        <v>1.96</v>
      </c>
      <c r="G260" s="19">
        <f>F260-D260</f>
        <v>-1617.53</v>
      </c>
      <c r="H260" s="19">
        <f t="shared" si="16"/>
        <v>0.12102575502164262</v>
      </c>
      <c r="I260" s="1"/>
      <c r="J260" s="1"/>
      <c r="K260" s="1"/>
      <c r="L260" s="1"/>
    </row>
    <row r="261" spans="1:12" s="12" customFormat="1" ht="12.75">
      <c r="A261" s="40" t="s">
        <v>119</v>
      </c>
      <c r="B261" s="44" t="s">
        <v>101</v>
      </c>
      <c r="C261" s="3" t="s">
        <v>0</v>
      </c>
      <c r="D261" s="14">
        <f>D262+D263</f>
        <v>58.28</v>
      </c>
      <c r="E261" s="10">
        <f>E262+E263</f>
        <v>0</v>
      </c>
      <c r="F261" s="10">
        <f>F262+F263</f>
        <v>0</v>
      </c>
      <c r="G261" s="10">
        <f>G262+G263</f>
        <v>-58.28</v>
      </c>
      <c r="H261" s="4">
        <f t="shared" si="16"/>
        <v>0</v>
      </c>
      <c r="I261" s="1"/>
      <c r="J261" s="1"/>
      <c r="K261" s="1"/>
      <c r="L261" s="1"/>
    </row>
    <row r="262" spans="1:12" s="12" customFormat="1" ht="12.75">
      <c r="A262" s="41"/>
      <c r="B262" s="45"/>
      <c r="C262" s="2" t="s">
        <v>5</v>
      </c>
      <c r="D262" s="13">
        <v>5.85</v>
      </c>
      <c r="E262" s="6">
        <v>0</v>
      </c>
      <c r="F262" s="6">
        <v>0</v>
      </c>
      <c r="G262" s="19">
        <f>F262-D262</f>
        <v>-5.85</v>
      </c>
      <c r="H262" s="19">
        <f t="shared" si="16"/>
        <v>0</v>
      </c>
      <c r="I262" s="1"/>
      <c r="J262" s="1"/>
      <c r="K262" s="1"/>
      <c r="L262" s="1"/>
    </row>
    <row r="263" spans="1:12" s="12" customFormat="1" ht="12.75">
      <c r="A263" s="42"/>
      <c r="B263" s="46"/>
      <c r="C263" s="2" t="s">
        <v>31</v>
      </c>
      <c r="D263" s="13">
        <v>52.43</v>
      </c>
      <c r="E263" s="6">
        <v>0</v>
      </c>
      <c r="F263" s="6">
        <v>0</v>
      </c>
      <c r="G263" s="19">
        <f>F263-D263</f>
        <v>-52.43</v>
      </c>
      <c r="H263" s="19">
        <f t="shared" si="16"/>
        <v>0</v>
      </c>
      <c r="I263" s="1"/>
      <c r="J263" s="1"/>
      <c r="K263" s="1"/>
      <c r="L263" s="1"/>
    </row>
    <row r="264" spans="3:8" ht="13.5">
      <c r="C264" s="24" t="s">
        <v>53</v>
      </c>
      <c r="D264" s="25" t="e">
        <f>D10+D17+D21+D24+D27+D30+D33+D37+D40+D44+D48+D51+D54+D58+D62+D65+D68+D71+D75+D79+D82+D85+D89+D92+D95+D98+D101+D104+D108+D112+D115+#REF!+D119+D122+D125+D128+D131+D134+D137+D141+D144+D147+D150+D153+D156+D159+#REF!+D162+D165+D168+D171+D177+D180+D183+D187+D193+D197+D201+D204+D208+D212+D216+D219+D222+D226+D236+D239+D242+D245+D248+D251+D254+D258+D261</f>
        <v>#REF!</v>
      </c>
      <c r="E264" s="16"/>
      <c r="F264" s="16"/>
      <c r="G264" s="16"/>
      <c r="H264" s="16"/>
    </row>
    <row r="266" spans="1:8" ht="13.5">
      <c r="A266" s="62" t="s">
        <v>59</v>
      </c>
      <c r="B266" s="63"/>
      <c r="C266" s="64"/>
      <c r="D266" s="26" t="e">
        <f>70-#REF!</f>
        <v>#REF!</v>
      </c>
      <c r="E266" s="2"/>
      <c r="F266" s="2"/>
      <c r="G266" s="2"/>
      <c r="H266" s="2"/>
    </row>
  </sheetData>
  <sheetProtection/>
  <mergeCells count="181">
    <mergeCell ref="A13:A15"/>
    <mergeCell ref="B13:B15"/>
    <mergeCell ref="A266:C266"/>
    <mergeCell ref="A215:C215"/>
    <mergeCell ref="A208:A210"/>
    <mergeCell ref="B208:B210"/>
    <mergeCell ref="B131:B133"/>
    <mergeCell ref="A153:A155"/>
    <mergeCell ref="B187:B189"/>
    <mergeCell ref="A187:A189"/>
    <mergeCell ref="A186:C186"/>
    <mergeCell ref="B197:B199"/>
    <mergeCell ref="A183:A185"/>
    <mergeCell ref="A197:A199"/>
    <mergeCell ref="B190:B192"/>
    <mergeCell ref="A190:A192"/>
    <mergeCell ref="B137:B139"/>
    <mergeCell ref="A156:A158"/>
    <mergeCell ref="B150:B152"/>
    <mergeCell ref="A201:A203"/>
    <mergeCell ref="B201:B203"/>
    <mergeCell ref="B165:B167"/>
    <mergeCell ref="B180:B182"/>
    <mergeCell ref="A144:A146"/>
    <mergeCell ref="B183:B185"/>
    <mergeCell ref="A193:A195"/>
    <mergeCell ref="A207:C207"/>
    <mergeCell ref="B204:B206"/>
    <mergeCell ref="B162:B164"/>
    <mergeCell ref="A137:A139"/>
    <mergeCell ref="A147:A149"/>
    <mergeCell ref="A75:A77"/>
    <mergeCell ref="B75:B77"/>
    <mergeCell ref="B171:B173"/>
    <mergeCell ref="A141:A143"/>
    <mergeCell ref="A200:C200"/>
    <mergeCell ref="B134:B136"/>
    <mergeCell ref="A108:A110"/>
    <mergeCell ref="B65:B67"/>
    <mergeCell ref="A78:C78"/>
    <mergeCell ref="B79:B81"/>
    <mergeCell ref="A134:A136"/>
    <mergeCell ref="A68:A70"/>
    <mergeCell ref="B68:B70"/>
    <mergeCell ref="A71:A73"/>
    <mergeCell ref="A79:A81"/>
    <mergeCell ref="A51:A53"/>
    <mergeCell ref="B62:B64"/>
    <mergeCell ref="B51:B53"/>
    <mergeCell ref="A57:C57"/>
    <mergeCell ref="A58:A60"/>
    <mergeCell ref="B58:B60"/>
    <mergeCell ref="A54:A56"/>
    <mergeCell ref="B54:B56"/>
    <mergeCell ref="A61:C61"/>
    <mergeCell ref="A48:A50"/>
    <mergeCell ref="A16:C16"/>
    <mergeCell ref="A17:A19"/>
    <mergeCell ref="B17:B19"/>
    <mergeCell ref="B33:B35"/>
    <mergeCell ref="A27:A35"/>
    <mergeCell ref="B40:B42"/>
    <mergeCell ref="B24:B26"/>
    <mergeCell ref="A40:A42"/>
    <mergeCell ref="B27:B29"/>
    <mergeCell ref="A104:A106"/>
    <mergeCell ref="B101:B103"/>
    <mergeCell ref="B82:B84"/>
    <mergeCell ref="A82:A84"/>
    <mergeCell ref="A89:A91"/>
    <mergeCell ref="A88:C88"/>
    <mergeCell ref="B71:B73"/>
    <mergeCell ref="A119:A121"/>
    <mergeCell ref="B119:B121"/>
    <mergeCell ref="A98:A100"/>
    <mergeCell ref="A107:C107"/>
    <mergeCell ref="A101:A103"/>
    <mergeCell ref="A118:C118"/>
    <mergeCell ref="B104:B106"/>
    <mergeCell ref="B89:B91"/>
    <mergeCell ref="B98:B100"/>
    <mergeCell ref="A1:H1"/>
    <mergeCell ref="B3:H3"/>
    <mergeCell ref="A74:C74"/>
    <mergeCell ref="E4:H4"/>
    <mergeCell ref="B37:B39"/>
    <mergeCell ref="A9:C9"/>
    <mergeCell ref="A6:B8"/>
    <mergeCell ref="B30:B32"/>
    <mergeCell ref="A36:C36"/>
    <mergeCell ref="A62:A64"/>
    <mergeCell ref="D4:D5"/>
    <mergeCell ref="A125:A127"/>
    <mergeCell ref="B125:B127"/>
    <mergeCell ref="B128:B130"/>
    <mergeCell ref="A131:A133"/>
    <mergeCell ref="B156:B158"/>
    <mergeCell ref="B10:B12"/>
    <mergeCell ref="A92:A94"/>
    <mergeCell ref="B92:B94"/>
    <mergeCell ref="A65:A67"/>
    <mergeCell ref="A222:A224"/>
    <mergeCell ref="B242:B244"/>
    <mergeCell ref="B248:B250"/>
    <mergeCell ref="B212:B214"/>
    <mergeCell ref="A216:A218"/>
    <mergeCell ref="B216:B218"/>
    <mergeCell ref="A225:C225"/>
    <mergeCell ref="B236:B238"/>
    <mergeCell ref="A219:A221"/>
    <mergeCell ref="B219:B221"/>
    <mergeCell ref="A257:C257"/>
    <mergeCell ref="A251:A253"/>
    <mergeCell ref="B254:B256"/>
    <mergeCell ref="B222:B224"/>
    <mergeCell ref="A248:A250"/>
    <mergeCell ref="A242:A244"/>
    <mergeCell ref="B226:B234"/>
    <mergeCell ref="B245:B247"/>
    <mergeCell ref="B251:B253"/>
    <mergeCell ref="A226:A234"/>
    <mergeCell ref="A261:A263"/>
    <mergeCell ref="B261:B263"/>
    <mergeCell ref="B258:B260"/>
    <mergeCell ref="A258:A260"/>
    <mergeCell ref="A235:C235"/>
    <mergeCell ref="A239:A241"/>
    <mergeCell ref="A236:A238"/>
    <mergeCell ref="B239:B241"/>
    <mergeCell ref="A245:A247"/>
    <mergeCell ref="A254:A256"/>
    <mergeCell ref="C4:C5"/>
    <mergeCell ref="A21:A23"/>
    <mergeCell ref="B48:B50"/>
    <mergeCell ref="A4:A5"/>
    <mergeCell ref="B4:B5"/>
    <mergeCell ref="A24:A26"/>
    <mergeCell ref="A20:C20"/>
    <mergeCell ref="B21:B23"/>
    <mergeCell ref="A43:C43"/>
    <mergeCell ref="A37:A39"/>
    <mergeCell ref="A212:A214"/>
    <mergeCell ref="A204:A206"/>
    <mergeCell ref="B193:B195"/>
    <mergeCell ref="A211:C211"/>
    <mergeCell ref="A196:C196"/>
    <mergeCell ref="A112:A114"/>
    <mergeCell ref="A150:A152"/>
    <mergeCell ref="A140:C140"/>
    <mergeCell ref="B112:B114"/>
    <mergeCell ref="A177:A179"/>
    <mergeCell ref="B108:B110"/>
    <mergeCell ref="A95:A97"/>
    <mergeCell ref="B95:B97"/>
    <mergeCell ref="A2:H2"/>
    <mergeCell ref="A85:A87"/>
    <mergeCell ref="B85:B87"/>
    <mergeCell ref="A44:A46"/>
    <mergeCell ref="B44:B46"/>
    <mergeCell ref="A10:A12"/>
    <mergeCell ref="A47:C47"/>
    <mergeCell ref="A122:A124"/>
    <mergeCell ref="B122:B124"/>
    <mergeCell ref="A162:A164"/>
    <mergeCell ref="A168:A170"/>
    <mergeCell ref="B177:B179"/>
    <mergeCell ref="A180:A182"/>
    <mergeCell ref="A171:A176"/>
    <mergeCell ref="A159:A161"/>
    <mergeCell ref="B174:B176"/>
    <mergeCell ref="B168:B170"/>
    <mergeCell ref="A128:A130"/>
    <mergeCell ref="B147:B149"/>
    <mergeCell ref="A111:C111"/>
    <mergeCell ref="A165:A167"/>
    <mergeCell ref="B159:B161"/>
    <mergeCell ref="B141:B143"/>
    <mergeCell ref="A115:A117"/>
    <mergeCell ref="B144:B146"/>
    <mergeCell ref="B153:B155"/>
    <mergeCell ref="B115:B117"/>
  </mergeCells>
  <printOptions/>
  <pageMargins left="1.1811023622047245" right="0.1968503937007874" top="0.2362204724409449" bottom="0.15748031496062992" header="0.1968503937007874" footer="0.15748031496062992"/>
  <pageSetup fitToHeight="5" fitToWidth="1" horizontalDpi="600" verticalDpi="600" orientation="portrait" paperSize="9" scale="72" r:id="rId1"/>
  <rowBreaks count="2" manualBreakCount="2">
    <brk id="91" max="7" man="1"/>
    <brk id="1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tarif33</cp:lastModifiedBy>
  <cp:lastPrinted>2016-02-01T05:32:56Z</cp:lastPrinted>
  <dcterms:created xsi:type="dcterms:W3CDTF">1996-10-08T23:32:33Z</dcterms:created>
  <dcterms:modified xsi:type="dcterms:W3CDTF">2016-05-17T06:02:30Z</dcterms:modified>
  <cp:category/>
  <cp:version/>
  <cp:contentType/>
  <cp:contentStatus/>
</cp:coreProperties>
</file>