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1" sheetId="2" r:id="rId2"/>
  </sheets>
  <definedNames>
    <definedName name="_xlnm.Print_Area" localSheetId="0">'Лист3'!$A$1:$X$24</definedName>
  </definedNames>
  <calcPr fullCalcOnLoad="1"/>
</workbook>
</file>

<file path=xl/sharedStrings.xml><?xml version="1.0" encoding="utf-8"?>
<sst xmlns="http://schemas.openxmlformats.org/spreadsheetml/2006/main" count="99" uniqueCount="43">
  <si>
    <t>Наименование организации</t>
  </si>
  <si>
    <t>всего</t>
  </si>
  <si>
    <t>Комментарии</t>
  </si>
  <si>
    <t>с учетом НДС и налогом на прибыль</t>
  </si>
  <si>
    <t>№</t>
  </si>
  <si>
    <t>по водоснабжению</t>
  </si>
  <si>
    <t>по водоотведению</t>
  </si>
  <si>
    <t>по водоотведению, очистке сточных вод</t>
  </si>
  <si>
    <t>в том числе</t>
  </si>
  <si>
    <t>прибыль</t>
  </si>
  <si>
    <t>амортизация</t>
  </si>
  <si>
    <t>плата за подключение</t>
  </si>
  <si>
    <t>бюджетные источники</t>
  </si>
  <si>
    <t>ОАО "Водоканал" г.Чебоксары, в т.ч.:</t>
  </si>
  <si>
    <t>ГУП "БОС"                                                          Минстроя Чувашии , в т.ч.</t>
  </si>
  <si>
    <t xml:space="preserve"> по водоснабжению</t>
  </si>
  <si>
    <t xml:space="preserve">Отклонение фактической суммы выполнения от суммы, выделенной в тарифах </t>
  </si>
  <si>
    <t>% освоения</t>
  </si>
  <si>
    <t xml:space="preserve">Освоено фактически за </t>
  </si>
  <si>
    <t>Реквизиты нормативно-правового акта</t>
  </si>
  <si>
    <t>ООО "Сети" г.Алатырь , в т.ч.:</t>
  </si>
  <si>
    <t>ООО "Вода" г.Алатырь, в т.ч.</t>
  </si>
  <si>
    <t xml:space="preserve">заемные средства </t>
  </si>
  <si>
    <t xml:space="preserve">Приказ Министерства строительства,
архитектуры и жилищно-коммунального хозяйства
Чувашской Республики от 16 декабря 2013 г. № 03/1-03/481
</t>
  </si>
  <si>
    <t>без учета НДС</t>
  </si>
  <si>
    <t>без учета НДС, с налогом на прибыль</t>
  </si>
  <si>
    <t>ИТОГО по ВС и ВО в т.ч.:</t>
  </si>
  <si>
    <t xml:space="preserve">Филиал ОАО "ТГК-5", всего в т.ч.:                                                                    </t>
  </si>
  <si>
    <t xml:space="preserve">производство ТЭ                                                                      </t>
  </si>
  <si>
    <t xml:space="preserve">передача ТЭ                                                         </t>
  </si>
  <si>
    <t>Организации в сфере теплоснабжения</t>
  </si>
  <si>
    <t xml:space="preserve">Организации в сфере водоснабжения, водоотведения </t>
  </si>
  <si>
    <t>за счет тарифов, в т.ч.:</t>
  </si>
  <si>
    <t>проверка</t>
  </si>
  <si>
    <t>без доп. предъявления НДС и налога на прибыль</t>
  </si>
  <si>
    <t>Процент осовоения по ГУП БОС за счет тарифов к, %</t>
  </si>
  <si>
    <t>прибыль + амортизация</t>
  </si>
  <si>
    <t>прочие источники</t>
  </si>
  <si>
    <t xml:space="preserve">Выделено  по инвестиционной программе </t>
  </si>
  <si>
    <t>факт</t>
  </si>
  <si>
    <t>план</t>
  </si>
  <si>
    <t>Мониторинг инвестиционных программ  организаций в сфере водоснабжения, водоотведения за  2014 г. (в тыс. руб.)</t>
  </si>
  <si>
    <t>Мониторинг инвестиционных программ  организаций в сфере теплоснабжения за  2014 г. (в тыс. 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</si>
</sst>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42">
    <font>
      <sz val="10"/>
      <name val="Arial"/>
      <family val="0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41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58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4" borderId="11" xfId="58" applyNumberFormat="1" applyFont="1" applyFill="1" applyBorder="1" applyAlignment="1">
      <alignment horizontal="center" vertical="center" wrapText="1"/>
    </xf>
    <xf numFmtId="4" fontId="2" fillId="6" borderId="11" xfId="58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" fontId="3" fillId="4" borderId="11" xfId="58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3" fillId="5" borderId="11" xfId="58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4" fontId="2" fillId="7" borderId="11" xfId="5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183" fontId="6" fillId="4" borderId="11" xfId="0" applyNumberFormat="1" applyFont="1" applyFill="1" applyBorder="1" applyAlignment="1">
      <alignment horizontal="center" vertical="center" wrapText="1"/>
    </xf>
    <xf numFmtId="183" fontId="7" fillId="4" borderId="11" xfId="0" applyNumberFormat="1" applyFont="1" applyFill="1" applyBorder="1" applyAlignment="1">
      <alignment horizontal="center" vertical="center" wrapText="1"/>
    </xf>
    <xf numFmtId="183" fontId="5" fillId="0" borderId="0" xfId="58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>
      <alignment horizontal="center" vertical="center" wrapText="1"/>
    </xf>
    <xf numFmtId="183" fontId="2" fillId="3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180" fontId="6" fillId="4" borderId="11" xfId="0" applyNumberFormat="1" applyFont="1" applyFill="1" applyBorder="1" applyAlignment="1">
      <alignment horizontal="center" vertical="center" wrapText="1"/>
    </xf>
    <xf numFmtId="180" fontId="7" fillId="4" borderId="1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7" xfId="0" applyNumberFormat="1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0" borderId="11" xfId="58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ВБ_Мониторинг инвестици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view="pageBreakPreview" zoomScale="66" zoomScaleNormal="75" zoomScaleSheetLayoutView="66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9" sqref="A9:Z9"/>
    </sheetView>
  </sheetViews>
  <sheetFormatPr defaultColWidth="9.140625" defaultRowHeight="12.75"/>
  <cols>
    <col min="1" max="1" width="3.00390625" style="1" customWidth="1"/>
    <col min="2" max="2" width="22.28125" style="5" customWidth="1"/>
    <col min="3" max="3" width="13.421875" style="49" customWidth="1"/>
    <col min="4" max="9" width="13.421875" style="1" customWidth="1"/>
    <col min="10" max="10" width="13.421875" style="51" customWidth="1"/>
    <col min="11" max="17" width="13.421875" style="1" customWidth="1"/>
    <col min="18" max="18" width="13.28125" style="1" customWidth="1"/>
    <col min="19" max="19" width="11.7109375" style="1" customWidth="1"/>
    <col min="20" max="20" width="10.57421875" style="1" customWidth="1"/>
    <col min="21" max="21" width="9.57421875" style="1" customWidth="1"/>
    <col min="22" max="22" width="12.140625" style="1" customWidth="1"/>
    <col min="23" max="23" width="9.140625" style="1" customWidth="1"/>
    <col min="24" max="24" width="7.00390625" style="55" customWidth="1"/>
    <col min="25" max="25" width="9.00390625" style="1" customWidth="1"/>
    <col min="26" max="26" width="11.8515625" style="1" customWidth="1"/>
    <col min="27" max="27" width="11.8515625" style="1" bestFit="1" customWidth="1"/>
    <col min="28" max="16384" width="9.140625" style="1" customWidth="1"/>
  </cols>
  <sheetData>
    <row r="1" spans="1:26" ht="33" customHeight="1">
      <c r="A1" s="71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s="5" customFormat="1" ht="42.75" customHeight="1">
      <c r="A2" s="66" t="s">
        <v>4</v>
      </c>
      <c r="B2" s="67" t="s">
        <v>0</v>
      </c>
      <c r="C2" s="71" t="s">
        <v>38</v>
      </c>
      <c r="D2" s="72"/>
      <c r="E2" s="72"/>
      <c r="F2" s="72"/>
      <c r="G2" s="72"/>
      <c r="H2" s="72"/>
      <c r="I2" s="73"/>
      <c r="J2" s="71" t="s">
        <v>18</v>
      </c>
      <c r="K2" s="72"/>
      <c r="L2" s="72"/>
      <c r="M2" s="72"/>
      <c r="N2" s="72"/>
      <c r="O2" s="72"/>
      <c r="P2" s="73"/>
      <c r="Q2" s="77" t="s">
        <v>16</v>
      </c>
      <c r="R2" s="78"/>
      <c r="S2" s="78"/>
      <c r="T2" s="78"/>
      <c r="U2" s="78"/>
      <c r="V2" s="78"/>
      <c r="W2" s="79"/>
      <c r="X2" s="68" t="s">
        <v>17</v>
      </c>
      <c r="Y2" s="66" t="s">
        <v>2</v>
      </c>
      <c r="Z2" s="63" t="s">
        <v>19</v>
      </c>
    </row>
    <row r="3" spans="1:26" ht="27" customHeight="1">
      <c r="A3" s="66"/>
      <c r="B3" s="67"/>
      <c r="C3" s="81" t="s">
        <v>1</v>
      </c>
      <c r="D3" s="74" t="s">
        <v>8</v>
      </c>
      <c r="E3" s="75"/>
      <c r="F3" s="75"/>
      <c r="G3" s="75"/>
      <c r="H3" s="75"/>
      <c r="I3" s="76"/>
      <c r="J3" s="74" t="s">
        <v>8</v>
      </c>
      <c r="K3" s="75"/>
      <c r="L3" s="75"/>
      <c r="M3" s="75"/>
      <c r="N3" s="75"/>
      <c r="O3" s="75"/>
      <c r="P3" s="76"/>
      <c r="Q3" s="66" t="s">
        <v>8</v>
      </c>
      <c r="R3" s="66"/>
      <c r="S3" s="66"/>
      <c r="T3" s="66"/>
      <c r="U3" s="66"/>
      <c r="V3" s="66"/>
      <c r="W3" s="66"/>
      <c r="X3" s="69"/>
      <c r="Y3" s="66"/>
      <c r="Z3" s="80"/>
    </row>
    <row r="4" spans="1:26" ht="47.25">
      <c r="A4" s="66"/>
      <c r="B4" s="67"/>
      <c r="C4" s="82"/>
      <c r="D4" s="2" t="s">
        <v>10</v>
      </c>
      <c r="E4" s="2" t="s">
        <v>9</v>
      </c>
      <c r="F4" s="2" t="s">
        <v>22</v>
      </c>
      <c r="G4" s="2" t="s">
        <v>11</v>
      </c>
      <c r="H4" s="2" t="s">
        <v>12</v>
      </c>
      <c r="I4" s="2" t="s">
        <v>37</v>
      </c>
      <c r="J4" s="6" t="s">
        <v>1</v>
      </c>
      <c r="K4" s="2" t="s">
        <v>10</v>
      </c>
      <c r="L4" s="2" t="s">
        <v>9</v>
      </c>
      <c r="M4" s="2" t="s">
        <v>22</v>
      </c>
      <c r="N4" s="2" t="s">
        <v>11</v>
      </c>
      <c r="O4" s="2" t="s">
        <v>12</v>
      </c>
      <c r="P4" s="2" t="s">
        <v>37</v>
      </c>
      <c r="Q4" s="7" t="s">
        <v>1</v>
      </c>
      <c r="R4" s="8" t="s">
        <v>10</v>
      </c>
      <c r="S4" s="8" t="s">
        <v>9</v>
      </c>
      <c r="T4" s="8" t="s">
        <v>22</v>
      </c>
      <c r="U4" s="8" t="s">
        <v>11</v>
      </c>
      <c r="V4" s="8" t="s">
        <v>12</v>
      </c>
      <c r="W4" s="2" t="s">
        <v>37</v>
      </c>
      <c r="X4" s="70"/>
      <c r="Y4" s="66"/>
      <c r="Z4" s="64"/>
    </row>
    <row r="5" spans="1:26" ht="15.7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</row>
    <row r="6" spans="1:27" s="14" customFormat="1" ht="31.5">
      <c r="A6" s="9"/>
      <c r="B6" s="6" t="s">
        <v>27</v>
      </c>
      <c r="C6" s="10">
        <f>C7+C8</f>
        <v>90545.44</v>
      </c>
      <c r="D6" s="11">
        <f aca="true" t="shared" si="0" ref="D6:W6">D7+D8</f>
        <v>90545.44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0">
        <f t="shared" si="0"/>
        <v>83946.23000000001</v>
      </c>
      <c r="K6" s="11">
        <f t="shared" si="0"/>
        <v>83946.23000000001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0">
        <f t="shared" si="0"/>
        <v>-6599.209999999999</v>
      </c>
      <c r="R6" s="11">
        <f t="shared" si="0"/>
        <v>-6599.209999999999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57">
        <f>J6*100/C6</f>
        <v>92.71171469264495</v>
      </c>
      <c r="Y6" s="12"/>
      <c r="Z6" s="13"/>
      <c r="AA6" s="1"/>
    </row>
    <row r="7" spans="1:26" ht="15.75">
      <c r="A7" s="63">
        <v>1</v>
      </c>
      <c r="B7" s="15" t="s">
        <v>28</v>
      </c>
      <c r="C7" s="16">
        <f>D7+E7+F7+G7+H7+I7</f>
        <v>48778</v>
      </c>
      <c r="D7" s="17">
        <v>48778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8">
        <f>K7+L7+M7+N7+O7</f>
        <v>48780.23</v>
      </c>
      <c r="K7" s="24">
        <v>48780.23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f>R7+S7+T7+U7+V7</f>
        <v>2.2300000000032014</v>
      </c>
      <c r="R7" s="17">
        <f aca="true" t="shared" si="1" ref="R7:V8">K7-D7</f>
        <v>2.2300000000032014</v>
      </c>
      <c r="S7" s="17">
        <f t="shared" si="1"/>
        <v>0</v>
      </c>
      <c r="T7" s="17">
        <f t="shared" si="1"/>
        <v>0</v>
      </c>
      <c r="U7" s="17">
        <f t="shared" si="1"/>
        <v>0</v>
      </c>
      <c r="V7" s="17">
        <f t="shared" si="1"/>
        <v>0</v>
      </c>
      <c r="W7" s="17">
        <v>0</v>
      </c>
      <c r="X7" s="58">
        <f>J7*100/C7</f>
        <v>100.00457173315839</v>
      </c>
      <c r="Y7" s="63" t="s">
        <v>24</v>
      </c>
      <c r="Z7" s="63"/>
    </row>
    <row r="8" spans="1:26" ht="15.75">
      <c r="A8" s="64"/>
      <c r="B8" s="15" t="s">
        <v>29</v>
      </c>
      <c r="C8" s="16">
        <f>D8+E8+F8+G8+H8+I8</f>
        <v>41767.44</v>
      </c>
      <c r="D8" s="17">
        <v>41767.44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f>K8+L8+M8+N8+O8</f>
        <v>35166</v>
      </c>
      <c r="K8" s="24">
        <v>35166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f>R8+S8+T8+U8+V8</f>
        <v>-6601.440000000002</v>
      </c>
      <c r="R8" s="17">
        <f t="shared" si="1"/>
        <v>-6601.440000000002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0</v>
      </c>
      <c r="W8" s="17">
        <v>0</v>
      </c>
      <c r="X8" s="58">
        <f>J8*100/C8</f>
        <v>84.19476989731714</v>
      </c>
      <c r="Y8" s="64"/>
      <c r="Z8" s="64"/>
    </row>
    <row r="9" spans="1:26" ht="15.75">
      <c r="A9" s="71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/>
    </row>
    <row r="10" spans="1:27" s="21" customFormat="1" ht="31.5">
      <c r="A10" s="66">
        <v>1</v>
      </c>
      <c r="B10" s="6" t="s">
        <v>13</v>
      </c>
      <c r="C10" s="19">
        <f aca="true" t="shared" si="2" ref="C10:Q10">C11+C12</f>
        <v>19316.54</v>
      </c>
      <c r="D10" s="20">
        <f t="shared" si="2"/>
        <v>14153.5</v>
      </c>
      <c r="E10" s="20">
        <f t="shared" si="2"/>
        <v>0</v>
      </c>
      <c r="F10" s="20">
        <f t="shared" si="2"/>
        <v>0</v>
      </c>
      <c r="G10" s="20">
        <f t="shared" si="2"/>
        <v>5163.04</v>
      </c>
      <c r="H10" s="20">
        <f t="shared" si="2"/>
        <v>0</v>
      </c>
      <c r="I10" s="20">
        <f t="shared" si="2"/>
        <v>0</v>
      </c>
      <c r="J10" s="19">
        <f t="shared" si="2"/>
        <v>19218.85</v>
      </c>
      <c r="K10" s="20">
        <f t="shared" si="2"/>
        <v>14254.199999999999</v>
      </c>
      <c r="L10" s="20">
        <f t="shared" si="2"/>
        <v>0</v>
      </c>
      <c r="M10" s="20">
        <f t="shared" si="2"/>
        <v>0</v>
      </c>
      <c r="N10" s="20">
        <f t="shared" si="2"/>
        <v>4964.65</v>
      </c>
      <c r="O10" s="20">
        <f t="shared" si="2"/>
        <v>0</v>
      </c>
      <c r="P10" s="20">
        <f t="shared" si="2"/>
        <v>0</v>
      </c>
      <c r="Q10" s="19">
        <f t="shared" si="2"/>
        <v>-97.69000000000119</v>
      </c>
      <c r="R10" s="20">
        <f aca="true" t="shared" si="3" ref="R10:W10">R11+R12</f>
        <v>100.69999999999891</v>
      </c>
      <c r="S10" s="20">
        <f t="shared" si="3"/>
        <v>0</v>
      </c>
      <c r="T10" s="20">
        <f t="shared" si="3"/>
        <v>0</v>
      </c>
      <c r="U10" s="20">
        <f t="shared" si="3"/>
        <v>-198.3900000000001</v>
      </c>
      <c r="V10" s="20">
        <f t="shared" si="3"/>
        <v>0</v>
      </c>
      <c r="W10" s="20">
        <f t="shared" si="3"/>
        <v>0</v>
      </c>
      <c r="X10" s="52">
        <f>J10*100/C10</f>
        <v>99.49426760693166</v>
      </c>
      <c r="Y10" s="83" t="s">
        <v>25</v>
      </c>
      <c r="Z10" s="65" t="s">
        <v>23</v>
      </c>
      <c r="AA10" s="5"/>
    </row>
    <row r="11" spans="1:26" ht="24" customHeight="1">
      <c r="A11" s="66"/>
      <c r="B11" s="15" t="s">
        <v>5</v>
      </c>
      <c r="C11" s="16">
        <f aca="true" t="shared" si="4" ref="C11:C18">D11+E11+F11+G11+H11+I11</f>
        <v>10710</v>
      </c>
      <c r="D11" s="22">
        <v>9439.5</v>
      </c>
      <c r="E11" s="17">
        <v>0</v>
      </c>
      <c r="F11" s="17">
        <v>0</v>
      </c>
      <c r="G11" s="22">
        <v>1270.5</v>
      </c>
      <c r="H11" s="17">
        <v>0</v>
      </c>
      <c r="I11" s="17">
        <v>0</v>
      </c>
      <c r="J11" s="18">
        <f>K11+L11+M11+N11+O11</f>
        <v>10773.47</v>
      </c>
      <c r="K11" s="22">
        <v>9424.21</v>
      </c>
      <c r="L11" s="17">
        <v>0</v>
      </c>
      <c r="M11" s="17">
        <v>0</v>
      </c>
      <c r="N11" s="22">
        <v>1349.26</v>
      </c>
      <c r="O11" s="17">
        <v>0</v>
      </c>
      <c r="P11" s="17">
        <v>0</v>
      </c>
      <c r="Q11" s="18">
        <f>R11+S11+T11+U11+V11</f>
        <v>63.46999999999912</v>
      </c>
      <c r="R11" s="17">
        <f aca="true" t="shared" si="5" ref="R11:V12">K11-D11</f>
        <v>-15.290000000000873</v>
      </c>
      <c r="S11" s="17">
        <f t="shared" si="5"/>
        <v>0</v>
      </c>
      <c r="T11" s="17">
        <f t="shared" si="5"/>
        <v>0</v>
      </c>
      <c r="U11" s="17">
        <f t="shared" si="5"/>
        <v>78.75999999999999</v>
      </c>
      <c r="V11" s="17">
        <f t="shared" si="5"/>
        <v>0</v>
      </c>
      <c r="W11" s="17">
        <v>0</v>
      </c>
      <c r="X11" s="53">
        <f aca="true" t="shared" si="6" ref="X11:X18">J11*100/C11</f>
        <v>100.59262371615313</v>
      </c>
      <c r="Y11" s="83"/>
      <c r="Z11" s="65"/>
    </row>
    <row r="12" spans="1:26" ht="23.25" customHeight="1">
      <c r="A12" s="66"/>
      <c r="B12" s="15" t="s">
        <v>6</v>
      </c>
      <c r="C12" s="16">
        <f t="shared" si="4"/>
        <v>8606.54</v>
      </c>
      <c r="D12" s="22">
        <v>4714</v>
      </c>
      <c r="E12" s="17">
        <v>0</v>
      </c>
      <c r="F12" s="17">
        <v>0</v>
      </c>
      <c r="G12" s="22">
        <v>3892.54</v>
      </c>
      <c r="H12" s="17">
        <v>0</v>
      </c>
      <c r="I12" s="17">
        <v>0</v>
      </c>
      <c r="J12" s="18">
        <f>K12+L12+M12+N12+O12</f>
        <v>8445.38</v>
      </c>
      <c r="K12" s="22">
        <v>4829.99</v>
      </c>
      <c r="L12" s="17">
        <v>0</v>
      </c>
      <c r="M12" s="17">
        <v>0</v>
      </c>
      <c r="N12" s="22">
        <v>3615.39</v>
      </c>
      <c r="O12" s="17">
        <v>0</v>
      </c>
      <c r="P12" s="17">
        <v>0</v>
      </c>
      <c r="Q12" s="18">
        <f>R12+S12+T12+U12+V12</f>
        <v>-161.1600000000003</v>
      </c>
      <c r="R12" s="17">
        <f t="shared" si="5"/>
        <v>115.98999999999978</v>
      </c>
      <c r="S12" s="17">
        <f t="shared" si="5"/>
        <v>0</v>
      </c>
      <c r="T12" s="17">
        <f t="shared" si="5"/>
        <v>0</v>
      </c>
      <c r="U12" s="17">
        <f t="shared" si="5"/>
        <v>-277.1500000000001</v>
      </c>
      <c r="V12" s="17">
        <f t="shared" si="5"/>
        <v>0</v>
      </c>
      <c r="W12" s="17">
        <v>0</v>
      </c>
      <c r="X12" s="53">
        <f t="shared" si="6"/>
        <v>98.12747050498804</v>
      </c>
      <c r="Y12" s="83"/>
      <c r="Z12" s="65"/>
    </row>
    <row r="13" spans="1:27" s="21" customFormat="1" ht="48" customHeight="1">
      <c r="A13" s="66">
        <v>2</v>
      </c>
      <c r="B13" s="6" t="s">
        <v>14</v>
      </c>
      <c r="C13" s="23">
        <f aca="true" t="shared" si="7" ref="C13:I13">C14</f>
        <v>542680</v>
      </c>
      <c r="D13" s="11">
        <f t="shared" si="7"/>
        <v>39410</v>
      </c>
      <c r="E13" s="11">
        <f t="shared" si="7"/>
        <v>12430</v>
      </c>
      <c r="F13" s="11">
        <f t="shared" si="7"/>
        <v>150000</v>
      </c>
      <c r="G13" s="11">
        <f t="shared" si="7"/>
        <v>0</v>
      </c>
      <c r="H13" s="11">
        <f t="shared" si="7"/>
        <v>337000</v>
      </c>
      <c r="I13" s="11">
        <f t="shared" si="7"/>
        <v>3840</v>
      </c>
      <c r="J13" s="10">
        <f>J14</f>
        <v>488194.32</v>
      </c>
      <c r="K13" s="11">
        <f>K14</f>
        <v>48842.86</v>
      </c>
      <c r="L13" s="11">
        <f>L14</f>
        <v>12130.21</v>
      </c>
      <c r="M13" s="11">
        <f>M14</f>
        <v>81856.7</v>
      </c>
      <c r="N13" s="11">
        <f>N14</f>
        <v>0</v>
      </c>
      <c r="O13" s="20">
        <f aca="true" t="shared" si="8" ref="O13:U13">O14</f>
        <v>339239.14</v>
      </c>
      <c r="P13" s="20">
        <f t="shared" si="8"/>
        <v>6125.41</v>
      </c>
      <c r="Q13" s="23">
        <f t="shared" si="8"/>
        <v>-56771.08999999999</v>
      </c>
      <c r="R13" s="20">
        <f t="shared" si="8"/>
        <v>9432.86</v>
      </c>
      <c r="S13" s="20">
        <f t="shared" si="8"/>
        <v>-299.7900000000009</v>
      </c>
      <c r="T13" s="20">
        <f t="shared" si="8"/>
        <v>-68143.3</v>
      </c>
      <c r="U13" s="20">
        <f t="shared" si="8"/>
        <v>0</v>
      </c>
      <c r="V13" s="20">
        <f>V14</f>
        <v>2239.140000000014</v>
      </c>
      <c r="W13" s="20">
        <f>W14</f>
        <v>2285.41</v>
      </c>
      <c r="X13" s="52">
        <f>J13*100/C13</f>
        <v>89.9598879634407</v>
      </c>
      <c r="Y13" s="83" t="s">
        <v>3</v>
      </c>
      <c r="Z13" s="65"/>
      <c r="AA13" s="5"/>
    </row>
    <row r="14" spans="1:26" ht="33.75" customHeight="1">
      <c r="A14" s="66"/>
      <c r="B14" s="15" t="s">
        <v>7</v>
      </c>
      <c r="C14" s="16">
        <f t="shared" si="4"/>
        <v>542680</v>
      </c>
      <c r="D14" s="22">
        <v>39410</v>
      </c>
      <c r="E14" s="22">
        <v>12430</v>
      </c>
      <c r="F14" s="22">
        <v>150000</v>
      </c>
      <c r="G14" s="17">
        <v>0</v>
      </c>
      <c r="H14" s="22">
        <v>337000</v>
      </c>
      <c r="I14" s="22">
        <v>3840</v>
      </c>
      <c r="J14" s="16">
        <f>K14+L14+M14+N14+O14+P14</f>
        <v>488194.32</v>
      </c>
      <c r="K14" s="24">
        <v>48842.86</v>
      </c>
      <c r="L14" s="22">
        <v>12130.21</v>
      </c>
      <c r="M14" s="22">
        <v>81856.7</v>
      </c>
      <c r="N14" s="17"/>
      <c r="O14" s="22">
        <v>339239.14</v>
      </c>
      <c r="P14" s="22">
        <v>6125.41</v>
      </c>
      <c r="Q14" s="16">
        <f>R14+S14+T14+U14+V14</f>
        <v>-56771.08999999999</v>
      </c>
      <c r="R14" s="17">
        <f aca="true" t="shared" si="9" ref="R14:W14">K14-D14</f>
        <v>9432.86</v>
      </c>
      <c r="S14" s="17">
        <f t="shared" si="9"/>
        <v>-299.7900000000009</v>
      </c>
      <c r="T14" s="17">
        <f t="shared" si="9"/>
        <v>-68143.3</v>
      </c>
      <c r="U14" s="17">
        <f t="shared" si="9"/>
        <v>0</v>
      </c>
      <c r="V14" s="17">
        <f t="shared" si="9"/>
        <v>2239.140000000014</v>
      </c>
      <c r="W14" s="17">
        <f t="shared" si="9"/>
        <v>2285.41</v>
      </c>
      <c r="X14" s="53">
        <f t="shared" si="6"/>
        <v>89.9598879634407</v>
      </c>
      <c r="Y14" s="83"/>
      <c r="Z14" s="65"/>
    </row>
    <row r="15" spans="1:27" s="21" customFormat="1" ht="42" customHeight="1">
      <c r="A15" s="66">
        <v>3</v>
      </c>
      <c r="B15" s="6" t="s">
        <v>20</v>
      </c>
      <c r="C15" s="10">
        <f aca="true" t="shared" si="10" ref="C15:Q15">C16</f>
        <v>15</v>
      </c>
      <c r="D15" s="11">
        <f>D16</f>
        <v>0</v>
      </c>
      <c r="E15" s="11">
        <f t="shared" si="10"/>
        <v>15</v>
      </c>
      <c r="F15" s="11">
        <f t="shared" si="10"/>
        <v>0</v>
      </c>
      <c r="G15" s="11">
        <f t="shared" si="10"/>
        <v>0</v>
      </c>
      <c r="H15" s="11">
        <f t="shared" si="10"/>
        <v>0</v>
      </c>
      <c r="I15" s="11">
        <f t="shared" si="10"/>
        <v>0</v>
      </c>
      <c r="J15" s="10">
        <f t="shared" si="10"/>
        <v>15</v>
      </c>
      <c r="K15" s="11">
        <f t="shared" si="10"/>
        <v>0</v>
      </c>
      <c r="L15" s="11">
        <f t="shared" si="10"/>
        <v>15</v>
      </c>
      <c r="M15" s="11">
        <f t="shared" si="10"/>
        <v>0</v>
      </c>
      <c r="N15" s="11">
        <f t="shared" si="10"/>
        <v>0</v>
      </c>
      <c r="O15" s="11">
        <f t="shared" si="10"/>
        <v>0</v>
      </c>
      <c r="P15" s="11">
        <f t="shared" si="10"/>
        <v>0</v>
      </c>
      <c r="Q15" s="10">
        <f t="shared" si="10"/>
        <v>0</v>
      </c>
      <c r="R15" s="11">
        <f aca="true" t="shared" si="11" ref="R15:W15">R16</f>
        <v>0</v>
      </c>
      <c r="S15" s="11">
        <f t="shared" si="11"/>
        <v>0</v>
      </c>
      <c r="T15" s="11">
        <f t="shared" si="11"/>
        <v>0</v>
      </c>
      <c r="U15" s="11">
        <f t="shared" si="11"/>
        <v>0</v>
      </c>
      <c r="V15" s="11">
        <f t="shared" si="11"/>
        <v>0</v>
      </c>
      <c r="W15" s="11">
        <f t="shared" si="11"/>
        <v>0</v>
      </c>
      <c r="X15" s="52">
        <f>J15*100/C15</f>
        <v>100</v>
      </c>
      <c r="Y15" s="83" t="s">
        <v>34</v>
      </c>
      <c r="Z15" s="65"/>
      <c r="AA15" s="5"/>
    </row>
    <row r="16" spans="1:26" ht="24.75" customHeight="1">
      <c r="A16" s="66"/>
      <c r="B16" s="15" t="s">
        <v>6</v>
      </c>
      <c r="C16" s="16">
        <f t="shared" si="4"/>
        <v>15</v>
      </c>
      <c r="D16" s="17">
        <v>0</v>
      </c>
      <c r="E16" s="17">
        <v>15</v>
      </c>
      <c r="F16" s="17">
        <v>0</v>
      </c>
      <c r="G16" s="17">
        <v>0</v>
      </c>
      <c r="H16" s="17">
        <v>0</v>
      </c>
      <c r="I16" s="17">
        <v>0</v>
      </c>
      <c r="J16" s="16">
        <f>K16+L16+M16+N16+O16</f>
        <v>15</v>
      </c>
      <c r="K16" s="25">
        <v>0</v>
      </c>
      <c r="L16" s="22">
        <v>15</v>
      </c>
      <c r="M16" s="17">
        <v>0</v>
      </c>
      <c r="N16" s="17">
        <v>0</v>
      </c>
      <c r="O16" s="17">
        <v>0</v>
      </c>
      <c r="P16" s="17">
        <v>0</v>
      </c>
      <c r="Q16" s="16">
        <f>R16+S16+T16+U16+V16</f>
        <v>0</v>
      </c>
      <c r="R16" s="17">
        <f>K16-D16</f>
        <v>0</v>
      </c>
      <c r="S16" s="17">
        <f>L16-E16</f>
        <v>0</v>
      </c>
      <c r="T16" s="17">
        <f>M16-F16</f>
        <v>0</v>
      </c>
      <c r="U16" s="17">
        <f>N16-G16</f>
        <v>0</v>
      </c>
      <c r="V16" s="17">
        <f>O16-H16</f>
        <v>0</v>
      </c>
      <c r="W16" s="17">
        <v>0</v>
      </c>
      <c r="X16" s="53">
        <f t="shared" si="6"/>
        <v>100</v>
      </c>
      <c r="Y16" s="83"/>
      <c r="Z16" s="65"/>
    </row>
    <row r="17" spans="1:27" s="21" customFormat="1" ht="37.5" customHeight="1">
      <c r="A17" s="66">
        <v>4</v>
      </c>
      <c r="B17" s="6" t="s">
        <v>21</v>
      </c>
      <c r="C17" s="10">
        <f aca="true" t="shared" si="12" ref="C17:J17">C18</f>
        <v>1777.17</v>
      </c>
      <c r="D17" s="11">
        <f t="shared" si="12"/>
        <v>0</v>
      </c>
      <c r="E17" s="11">
        <f t="shared" si="12"/>
        <v>1777.17</v>
      </c>
      <c r="F17" s="11">
        <f t="shared" si="12"/>
        <v>0</v>
      </c>
      <c r="G17" s="11">
        <f t="shared" si="12"/>
        <v>0</v>
      </c>
      <c r="H17" s="11">
        <f t="shared" si="12"/>
        <v>0</v>
      </c>
      <c r="I17" s="11">
        <f t="shared" si="12"/>
        <v>0</v>
      </c>
      <c r="J17" s="10">
        <f t="shared" si="12"/>
        <v>21.8</v>
      </c>
      <c r="K17" s="11">
        <f aca="true" t="shared" si="13" ref="K17:W17">K18</f>
        <v>0</v>
      </c>
      <c r="L17" s="11">
        <f t="shared" si="13"/>
        <v>21.8</v>
      </c>
      <c r="M17" s="11">
        <f t="shared" si="13"/>
        <v>0</v>
      </c>
      <c r="N17" s="11">
        <f t="shared" si="13"/>
        <v>0</v>
      </c>
      <c r="O17" s="11">
        <f t="shared" si="13"/>
        <v>0</v>
      </c>
      <c r="P17" s="11">
        <f t="shared" si="13"/>
        <v>0</v>
      </c>
      <c r="Q17" s="10">
        <f t="shared" si="13"/>
        <v>-1755.3700000000001</v>
      </c>
      <c r="R17" s="20">
        <f t="shared" si="13"/>
        <v>0</v>
      </c>
      <c r="S17" s="20">
        <f t="shared" si="13"/>
        <v>-1755.3700000000001</v>
      </c>
      <c r="T17" s="20">
        <f t="shared" si="13"/>
        <v>0</v>
      </c>
      <c r="U17" s="20">
        <f t="shared" si="13"/>
        <v>0</v>
      </c>
      <c r="V17" s="20">
        <f t="shared" si="13"/>
        <v>0</v>
      </c>
      <c r="W17" s="20">
        <f t="shared" si="13"/>
        <v>0</v>
      </c>
      <c r="X17" s="52">
        <f>J17*100/C17</f>
        <v>1.2266693675900449</v>
      </c>
      <c r="Y17" s="83"/>
      <c r="Z17" s="65"/>
      <c r="AA17" s="5"/>
    </row>
    <row r="18" spans="1:27" ht="33" customHeight="1">
      <c r="A18" s="66"/>
      <c r="B18" s="15" t="s">
        <v>5</v>
      </c>
      <c r="C18" s="16">
        <f t="shared" si="4"/>
        <v>1777.17</v>
      </c>
      <c r="D18" s="17">
        <v>0</v>
      </c>
      <c r="E18" s="17">
        <v>1777.17</v>
      </c>
      <c r="F18" s="17">
        <v>0</v>
      </c>
      <c r="G18" s="17">
        <v>0</v>
      </c>
      <c r="H18" s="17">
        <v>0</v>
      </c>
      <c r="I18" s="17">
        <v>0</v>
      </c>
      <c r="J18" s="16">
        <f>K18+L18+M18+N18+O18</f>
        <v>21.8</v>
      </c>
      <c r="K18" s="25">
        <v>0</v>
      </c>
      <c r="L18" s="22">
        <v>21.8</v>
      </c>
      <c r="M18" s="17">
        <v>0</v>
      </c>
      <c r="N18" s="17">
        <v>0</v>
      </c>
      <c r="O18" s="17">
        <v>0</v>
      </c>
      <c r="P18" s="17">
        <v>0</v>
      </c>
      <c r="Q18" s="16">
        <f>R18+S18+T18+U18+V18</f>
        <v>-1755.3700000000001</v>
      </c>
      <c r="R18" s="17">
        <f>K18-D18</f>
        <v>0</v>
      </c>
      <c r="S18" s="17">
        <f>L18-E18</f>
        <v>-1755.3700000000001</v>
      </c>
      <c r="T18" s="17">
        <f>M18-F18</f>
        <v>0</v>
      </c>
      <c r="U18" s="17">
        <f>N18-G18</f>
        <v>0</v>
      </c>
      <c r="V18" s="17">
        <f>O18-H18</f>
        <v>0</v>
      </c>
      <c r="W18" s="17">
        <v>0</v>
      </c>
      <c r="X18" s="53">
        <f t="shared" si="6"/>
        <v>1.2266693675900449</v>
      </c>
      <c r="Y18" s="83"/>
      <c r="Z18" s="65"/>
      <c r="AA18" s="26" t="s">
        <v>33</v>
      </c>
    </row>
    <row r="19" spans="1:28" ht="33.75" customHeight="1">
      <c r="A19" s="27"/>
      <c r="B19" s="3" t="s">
        <v>26</v>
      </c>
      <c r="C19" s="10">
        <f>C10+C13+C15+C17</f>
        <v>563788.7100000001</v>
      </c>
      <c r="D19" s="28">
        <f aca="true" t="shared" si="14" ref="D19:W19">D10+D13+D15+D17</f>
        <v>53563.5</v>
      </c>
      <c r="E19" s="28">
        <f t="shared" si="14"/>
        <v>14222.17</v>
      </c>
      <c r="F19" s="28">
        <f t="shared" si="14"/>
        <v>150000</v>
      </c>
      <c r="G19" s="28">
        <f t="shared" si="14"/>
        <v>5163.04</v>
      </c>
      <c r="H19" s="28">
        <f>H10+H13+H15+H17</f>
        <v>337000</v>
      </c>
      <c r="I19" s="28">
        <f>I10+I13+I15+I17</f>
        <v>3840</v>
      </c>
      <c r="J19" s="10">
        <f t="shared" si="14"/>
        <v>507449.97</v>
      </c>
      <c r="K19" s="28">
        <f t="shared" si="14"/>
        <v>63097.06</v>
      </c>
      <c r="L19" s="28">
        <f t="shared" si="14"/>
        <v>12167.009999999998</v>
      </c>
      <c r="M19" s="28">
        <f t="shared" si="14"/>
        <v>81856.7</v>
      </c>
      <c r="N19" s="28">
        <f t="shared" si="14"/>
        <v>4964.65</v>
      </c>
      <c r="O19" s="28">
        <f>O10+O13+O15+O17</f>
        <v>339239.14</v>
      </c>
      <c r="P19" s="28">
        <f>P10+P13+P15+P17</f>
        <v>6125.41</v>
      </c>
      <c r="Q19" s="10">
        <f t="shared" si="14"/>
        <v>-58624.149999999994</v>
      </c>
      <c r="R19" s="28">
        <f t="shared" si="14"/>
        <v>9533.56</v>
      </c>
      <c r="S19" s="28">
        <f t="shared" si="14"/>
        <v>-2055.1600000000008</v>
      </c>
      <c r="T19" s="28">
        <f t="shared" si="14"/>
        <v>-68143.3</v>
      </c>
      <c r="U19" s="28">
        <f t="shared" si="14"/>
        <v>-198.3900000000001</v>
      </c>
      <c r="V19" s="28">
        <f t="shared" si="14"/>
        <v>2239.140000000014</v>
      </c>
      <c r="W19" s="28">
        <f t="shared" si="14"/>
        <v>2285.41</v>
      </c>
      <c r="X19" s="52">
        <f>J19*100/C19</f>
        <v>90.00711809216611</v>
      </c>
      <c r="Y19" s="29"/>
      <c r="Z19" s="30"/>
      <c r="AA19" s="31">
        <f>D19+E19+F19+G19+H19</f>
        <v>559948.71</v>
      </c>
      <c r="AB19" s="32"/>
    </row>
    <row r="20" spans="2:27" s="33" customFormat="1" ht="38.25" customHeight="1">
      <c r="B20" s="34" t="s">
        <v>32</v>
      </c>
      <c r="C20" s="10">
        <f>C10+D13+E13+C15+C17</f>
        <v>72948.71</v>
      </c>
      <c r="D20" s="35">
        <f>D10+D13+D15+D17</f>
        <v>53563.5</v>
      </c>
      <c r="E20" s="35">
        <f>E10+E13+E15+E17</f>
        <v>14222.17</v>
      </c>
      <c r="F20" s="35">
        <v>0</v>
      </c>
      <c r="G20" s="35">
        <f>G10+G13+G15+G17</f>
        <v>5163.04</v>
      </c>
      <c r="H20" s="35">
        <v>0</v>
      </c>
      <c r="I20" s="35">
        <v>0</v>
      </c>
      <c r="J20" s="10">
        <f>J10+K13+L13+J15+J17</f>
        <v>80228.71999999999</v>
      </c>
      <c r="K20" s="35">
        <f>K10+K13+K15+K17</f>
        <v>63097.06</v>
      </c>
      <c r="L20" s="35">
        <f>L10+L13+L15+L17</f>
        <v>12167.009999999998</v>
      </c>
      <c r="M20" s="35">
        <v>0</v>
      </c>
      <c r="N20" s="35">
        <f>N10+N13+N15+N17</f>
        <v>4964.65</v>
      </c>
      <c r="O20" s="35">
        <v>0</v>
      </c>
      <c r="P20" s="35">
        <v>0</v>
      </c>
      <c r="Q20" s="10">
        <f>Q10+R13+S13+Q15+Q17</f>
        <v>7280.009999999999</v>
      </c>
      <c r="R20" s="35">
        <f>R10+R13+R15+R17</f>
        <v>9533.56</v>
      </c>
      <c r="S20" s="35">
        <f>S10+S13+S15+S17</f>
        <v>-2055.1600000000008</v>
      </c>
      <c r="T20" s="35">
        <v>0</v>
      </c>
      <c r="U20" s="35">
        <f>U10+U13+U15+U17</f>
        <v>-198.3900000000001</v>
      </c>
      <c r="V20" s="35">
        <v>0</v>
      </c>
      <c r="W20" s="35">
        <v>0</v>
      </c>
      <c r="X20" s="52">
        <f>J20*100/C20</f>
        <v>109.97962815243748</v>
      </c>
      <c r="Y20" s="36"/>
      <c r="AA20" s="31">
        <f>D20+E20+F20+G20+H20</f>
        <v>72948.70999999999</v>
      </c>
    </row>
    <row r="21" spans="1:27" s="2" customFormat="1" ht="25.5" customHeight="1">
      <c r="A21" s="37"/>
      <c r="B21" s="37" t="s">
        <v>15</v>
      </c>
      <c r="C21" s="38">
        <f aca="true" t="shared" si="15" ref="C21:V21">C11+C18</f>
        <v>12487.17</v>
      </c>
      <c r="D21" s="16">
        <f t="shared" si="15"/>
        <v>9439.5</v>
      </c>
      <c r="E21" s="16">
        <f t="shared" si="15"/>
        <v>1777.17</v>
      </c>
      <c r="F21" s="16">
        <f t="shared" si="15"/>
        <v>0</v>
      </c>
      <c r="G21" s="16">
        <f t="shared" si="15"/>
        <v>1270.5</v>
      </c>
      <c r="H21" s="16">
        <f t="shared" si="15"/>
        <v>0</v>
      </c>
      <c r="I21" s="16">
        <v>0</v>
      </c>
      <c r="J21" s="38">
        <f t="shared" si="15"/>
        <v>10795.269999999999</v>
      </c>
      <c r="K21" s="16">
        <f t="shared" si="15"/>
        <v>9424.21</v>
      </c>
      <c r="L21" s="16">
        <f t="shared" si="15"/>
        <v>21.8</v>
      </c>
      <c r="M21" s="16">
        <f t="shared" si="15"/>
        <v>0</v>
      </c>
      <c r="N21" s="16">
        <f t="shared" si="15"/>
        <v>1349.26</v>
      </c>
      <c r="O21" s="16">
        <f t="shared" si="15"/>
        <v>0</v>
      </c>
      <c r="P21" s="16">
        <f>P11+P18</f>
        <v>0</v>
      </c>
      <c r="Q21" s="38">
        <f t="shared" si="15"/>
        <v>-1691.900000000001</v>
      </c>
      <c r="R21" s="16">
        <f t="shared" si="15"/>
        <v>-15.290000000000873</v>
      </c>
      <c r="S21" s="16">
        <f t="shared" si="15"/>
        <v>-1755.3700000000001</v>
      </c>
      <c r="T21" s="16">
        <f t="shared" si="15"/>
        <v>0</v>
      </c>
      <c r="U21" s="16">
        <f t="shared" si="15"/>
        <v>78.75999999999999</v>
      </c>
      <c r="V21" s="16">
        <f t="shared" si="15"/>
        <v>0</v>
      </c>
      <c r="W21" s="16">
        <v>0</v>
      </c>
      <c r="X21" s="53">
        <f>J21*100/C21</f>
        <v>86.45089319677716</v>
      </c>
      <c r="AA21" s="31">
        <f>D21+E21+F21+G21+H21</f>
        <v>12487.17</v>
      </c>
    </row>
    <row r="22" spans="1:27" s="4" customFormat="1" ht="36" customHeight="1">
      <c r="A22" s="37"/>
      <c r="B22" s="37" t="s">
        <v>6</v>
      </c>
      <c r="C22" s="38">
        <f>C12+D14+E14+C16</f>
        <v>60461.54</v>
      </c>
      <c r="D22" s="16">
        <f>D12+D14+D16</f>
        <v>44124</v>
      </c>
      <c r="E22" s="16">
        <f>E12+E14+E16</f>
        <v>12445</v>
      </c>
      <c r="F22" s="16">
        <v>0</v>
      </c>
      <c r="G22" s="16">
        <f>G12+G14+G16</f>
        <v>3892.54</v>
      </c>
      <c r="H22" s="16">
        <f>H12+H16</f>
        <v>0</v>
      </c>
      <c r="I22" s="16">
        <v>0</v>
      </c>
      <c r="J22" s="38">
        <f>J12+K14+L14+J16</f>
        <v>69433.45</v>
      </c>
      <c r="K22" s="16">
        <f>K12+K14+K16</f>
        <v>53672.85</v>
      </c>
      <c r="L22" s="16">
        <f>L12+L14+L16</f>
        <v>12145.21</v>
      </c>
      <c r="M22" s="16">
        <v>0</v>
      </c>
      <c r="N22" s="16">
        <f>N12+N14+N16</f>
        <v>3615.39</v>
      </c>
      <c r="O22" s="16">
        <f>O12+O16</f>
        <v>0</v>
      </c>
      <c r="P22" s="16">
        <f>P12+P16</f>
        <v>0</v>
      </c>
      <c r="Q22" s="38">
        <f>Q12+R14+S14+Q16</f>
        <v>8971.91</v>
      </c>
      <c r="R22" s="16">
        <f>R12+R14+R16</f>
        <v>9548.85</v>
      </c>
      <c r="S22" s="16">
        <f>S12+S14+S16</f>
        <v>-299.7900000000009</v>
      </c>
      <c r="T22" s="16">
        <v>0</v>
      </c>
      <c r="U22" s="16">
        <f>U12+U14+U16</f>
        <v>-277.1500000000001</v>
      </c>
      <c r="V22" s="16">
        <f>V12+V16</f>
        <v>0</v>
      </c>
      <c r="W22" s="16">
        <v>0</v>
      </c>
      <c r="X22" s="53">
        <f>J22*100/C22</f>
        <v>114.83903651809067</v>
      </c>
      <c r="Y22" s="2"/>
      <c r="Z22" s="2"/>
      <c r="AA22" s="31">
        <f>D22+E22+F22+G22+H22</f>
        <v>60461.54</v>
      </c>
    </row>
    <row r="23" spans="1:27" s="43" customFormat="1" ht="23.25" customHeight="1">
      <c r="A23" s="39"/>
      <c r="B23" s="39"/>
      <c r="C23" s="40"/>
      <c r="D23" s="40"/>
      <c r="E23" s="40"/>
      <c r="F23" s="40" t="s">
        <v>40</v>
      </c>
      <c r="G23" s="40" t="s">
        <v>39</v>
      </c>
      <c r="H23" s="40"/>
      <c r="I23" s="40"/>
      <c r="J23" s="41"/>
      <c r="K23" s="42"/>
      <c r="Q23" s="42"/>
      <c r="T23" s="42"/>
      <c r="X23" s="54"/>
      <c r="AA23" s="44"/>
    </row>
    <row r="24" spans="1:18" ht="73.5" customHeight="1">
      <c r="A24" s="2"/>
      <c r="B24" s="3" t="s">
        <v>35</v>
      </c>
      <c r="C24" s="56">
        <f>(K14+L14)*100/(D14+E14)</f>
        <v>117.61780478395062</v>
      </c>
      <c r="F24" s="45">
        <f>D14+E14</f>
        <v>51840</v>
      </c>
      <c r="G24" s="46">
        <f>K14+L14</f>
        <v>60973.07</v>
      </c>
      <c r="H24" s="15" t="s">
        <v>36</v>
      </c>
      <c r="I24" s="47"/>
      <c r="J24" s="41"/>
      <c r="K24" s="43"/>
      <c r="L24" s="43"/>
      <c r="M24" s="43"/>
      <c r="N24" s="43"/>
      <c r="O24" s="42"/>
      <c r="P24" s="42"/>
      <c r="Q24" s="48"/>
      <c r="R24" s="48"/>
    </row>
    <row r="26" spans="10:11" ht="15.75">
      <c r="J26" s="50"/>
      <c r="K26" s="48"/>
    </row>
  </sheetData>
  <sheetProtection/>
  <mergeCells count="26">
    <mergeCell ref="A1:Z1"/>
    <mergeCell ref="Z2:Z4"/>
    <mergeCell ref="A5:Z5"/>
    <mergeCell ref="A9:Z9"/>
    <mergeCell ref="A17:A18"/>
    <mergeCell ref="Q3:W3"/>
    <mergeCell ref="C3:C4"/>
    <mergeCell ref="Y15:Y18"/>
    <mergeCell ref="Y13:Y14"/>
    <mergeCell ref="Y10:Y12"/>
    <mergeCell ref="X2:X4"/>
    <mergeCell ref="C2:I2"/>
    <mergeCell ref="D3:I3"/>
    <mergeCell ref="J2:P2"/>
    <mergeCell ref="J3:P3"/>
    <mergeCell ref="Q2:W2"/>
    <mergeCell ref="Z7:Z8"/>
    <mergeCell ref="Z10:Z18"/>
    <mergeCell ref="Y7:Y8"/>
    <mergeCell ref="Y2:Y4"/>
    <mergeCell ref="A2:A4"/>
    <mergeCell ref="A13:A14"/>
    <mergeCell ref="A15:A16"/>
    <mergeCell ref="A10:A12"/>
    <mergeCell ref="B2:B4"/>
    <mergeCell ref="A7:A8"/>
  </mergeCells>
  <printOptions/>
  <pageMargins left="0.16" right="0.16" top="1.06" bottom="0.15748031496062992" header="0.1968503937007874" footer="0.1574803149606299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60" zoomScaleNormal="60" zoomScalePageLayoutView="0" workbookViewId="0" topLeftCell="A1">
      <selection activeCell="H37" sqref="H37"/>
    </sheetView>
  </sheetViews>
  <sheetFormatPr defaultColWidth="9.140625" defaultRowHeight="12.75"/>
  <cols>
    <col min="1" max="1" width="3.00390625" style="1" customWidth="1"/>
    <col min="2" max="2" width="22.28125" style="5" customWidth="1"/>
    <col min="3" max="3" width="10.7109375" style="43" customWidth="1"/>
    <col min="4" max="4" width="13.421875" style="1" customWidth="1"/>
    <col min="5" max="5" width="9.57421875" style="1" bestFit="1" customWidth="1"/>
    <col min="6" max="6" width="9.421875" style="1" bestFit="1" customWidth="1"/>
    <col min="7" max="7" width="11.140625" style="1" customWidth="1"/>
    <col min="8" max="8" width="12.421875" style="1" bestFit="1" customWidth="1"/>
    <col min="9" max="9" width="11.421875" style="1" bestFit="1" customWidth="1"/>
    <col min="10" max="10" width="9.421875" style="5" customWidth="1"/>
    <col min="11" max="11" width="10.7109375" style="1" customWidth="1"/>
    <col min="12" max="12" width="9.57421875" style="1" bestFit="1" customWidth="1"/>
    <col min="13" max="13" width="9.421875" style="1" bestFit="1" customWidth="1"/>
    <col min="14" max="14" width="13.421875" style="1" customWidth="1"/>
    <col min="15" max="15" width="12.421875" style="1" bestFit="1" customWidth="1"/>
    <col min="16" max="16" width="11.421875" style="1" bestFit="1" customWidth="1"/>
    <col min="17" max="17" width="9.00390625" style="1" bestFit="1" customWidth="1"/>
    <col min="18" max="18" width="13.28125" style="1" customWidth="1"/>
    <col min="19" max="19" width="11.7109375" style="1" customWidth="1"/>
    <col min="20" max="20" width="10.57421875" style="1" customWidth="1"/>
    <col min="21" max="21" width="9.57421875" style="1" customWidth="1"/>
    <col min="22" max="22" width="12.140625" style="1" customWidth="1"/>
    <col min="23" max="23" width="9.140625" style="1" customWidth="1"/>
    <col min="24" max="24" width="8.421875" style="61" customWidth="1"/>
    <col min="25" max="25" width="9.00390625" style="1" hidden="1" customWidth="1"/>
    <col min="26" max="26" width="12.57421875" style="1" hidden="1" customWidth="1"/>
    <col min="27" max="27" width="11.8515625" style="1" hidden="1" customWidth="1"/>
    <col min="28" max="30" width="9.140625" style="1" hidden="1" customWidth="1"/>
    <col min="31" max="16384" width="9.140625" style="1" customWidth="1"/>
  </cols>
  <sheetData>
    <row r="1" spans="1:26" ht="33" customHeight="1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s="5" customFormat="1" ht="42.75" customHeight="1">
      <c r="A2" s="66" t="s">
        <v>4</v>
      </c>
      <c r="B2" s="67" t="s">
        <v>0</v>
      </c>
      <c r="C2" s="71" t="s">
        <v>38</v>
      </c>
      <c r="D2" s="72"/>
      <c r="E2" s="72"/>
      <c r="F2" s="72"/>
      <c r="G2" s="72"/>
      <c r="H2" s="72"/>
      <c r="I2" s="73"/>
      <c r="J2" s="71" t="s">
        <v>18</v>
      </c>
      <c r="K2" s="72"/>
      <c r="L2" s="72"/>
      <c r="M2" s="72"/>
      <c r="N2" s="72"/>
      <c r="O2" s="72"/>
      <c r="P2" s="73"/>
      <c r="Q2" s="77" t="s">
        <v>16</v>
      </c>
      <c r="R2" s="78"/>
      <c r="S2" s="78"/>
      <c r="T2" s="78"/>
      <c r="U2" s="78"/>
      <c r="V2" s="78"/>
      <c r="W2" s="79"/>
      <c r="X2" s="84" t="s">
        <v>17</v>
      </c>
      <c r="Y2" s="66" t="s">
        <v>2</v>
      </c>
      <c r="Z2" s="63" t="s">
        <v>19</v>
      </c>
    </row>
    <row r="3" spans="1:26" ht="27" customHeight="1">
      <c r="A3" s="66"/>
      <c r="B3" s="67"/>
      <c r="C3" s="63" t="s">
        <v>1</v>
      </c>
      <c r="D3" s="74" t="s">
        <v>8</v>
      </c>
      <c r="E3" s="75"/>
      <c r="F3" s="75"/>
      <c r="G3" s="75"/>
      <c r="H3" s="75"/>
      <c r="I3" s="76"/>
      <c r="J3" s="74" t="s">
        <v>8</v>
      </c>
      <c r="K3" s="75"/>
      <c r="L3" s="75"/>
      <c r="M3" s="75"/>
      <c r="N3" s="75"/>
      <c r="O3" s="75"/>
      <c r="P3" s="76"/>
      <c r="Q3" s="66" t="s">
        <v>8</v>
      </c>
      <c r="R3" s="66"/>
      <c r="S3" s="66"/>
      <c r="T3" s="66"/>
      <c r="U3" s="66"/>
      <c r="V3" s="66"/>
      <c r="W3" s="66"/>
      <c r="X3" s="85"/>
      <c r="Y3" s="66"/>
      <c r="Z3" s="80"/>
    </row>
    <row r="4" spans="1:26" ht="47.25">
      <c r="A4" s="66"/>
      <c r="B4" s="67"/>
      <c r="C4" s="64"/>
      <c r="D4" s="2" t="s">
        <v>10</v>
      </c>
      <c r="E4" s="2" t="s">
        <v>9</v>
      </c>
      <c r="F4" s="2" t="s">
        <v>22</v>
      </c>
      <c r="G4" s="2" t="s">
        <v>11</v>
      </c>
      <c r="H4" s="2" t="s">
        <v>12</v>
      </c>
      <c r="I4" s="2" t="s">
        <v>37</v>
      </c>
      <c r="J4" s="3" t="s">
        <v>1</v>
      </c>
      <c r="K4" s="2" t="s">
        <v>10</v>
      </c>
      <c r="L4" s="2" t="s">
        <v>9</v>
      </c>
      <c r="M4" s="2" t="s">
        <v>22</v>
      </c>
      <c r="N4" s="2" t="s">
        <v>11</v>
      </c>
      <c r="O4" s="2" t="s">
        <v>12</v>
      </c>
      <c r="P4" s="2" t="s">
        <v>37</v>
      </c>
      <c r="Q4" s="62" t="s">
        <v>1</v>
      </c>
      <c r="R4" s="8" t="s">
        <v>10</v>
      </c>
      <c r="S4" s="8" t="s">
        <v>9</v>
      </c>
      <c r="T4" s="8" t="s">
        <v>22</v>
      </c>
      <c r="U4" s="8" t="s">
        <v>11</v>
      </c>
      <c r="V4" s="8" t="s">
        <v>12</v>
      </c>
      <c r="W4" s="2" t="s">
        <v>37</v>
      </c>
      <c r="X4" s="86"/>
      <c r="Y4" s="66"/>
      <c r="Z4" s="64"/>
    </row>
    <row r="5" spans="1:26" ht="15.7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</row>
    <row r="6" spans="1:27" s="14" customFormat="1" ht="31.5">
      <c r="A6" s="9"/>
      <c r="B6" s="3" t="s">
        <v>27</v>
      </c>
      <c r="C6" s="18">
        <f>C7+C8</f>
        <v>90.54544</v>
      </c>
      <c r="D6" s="11">
        <f aca="true" t="shared" si="0" ref="D6:W6">D7+D8</f>
        <v>90.54544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8">
        <f t="shared" si="0"/>
        <v>83.94623</v>
      </c>
      <c r="K6" s="11">
        <f t="shared" si="0"/>
        <v>83.94623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8">
        <f t="shared" si="0"/>
        <v>-6.599209999999999</v>
      </c>
      <c r="R6" s="11">
        <f t="shared" si="0"/>
        <v>-6.599209999999999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59">
        <f>J6*100/C6</f>
        <v>92.71171469264493</v>
      </c>
      <c r="Y6" s="12"/>
      <c r="Z6" s="13"/>
      <c r="AA6" s="1"/>
    </row>
    <row r="7" spans="1:26" ht="15.75">
      <c r="A7" s="63">
        <v>1</v>
      </c>
      <c r="B7" s="2" t="s">
        <v>28</v>
      </c>
      <c r="C7" s="16">
        <f>D7+E7+F7+G7+H7+I7</f>
        <v>48.778</v>
      </c>
      <c r="D7" s="17">
        <f>Лист3!D7/1000</f>
        <v>48.778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8">
        <f>K7+L7+M7+N7+O7</f>
        <v>48.78023</v>
      </c>
      <c r="K7" s="17">
        <f>Лист3!K7/1000</f>
        <v>48.78023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f>R7+S7+T7+U7+V7</f>
        <v>0.002230000000004395</v>
      </c>
      <c r="R7" s="17">
        <f aca="true" t="shared" si="1" ref="R7:V8">K7-D7</f>
        <v>0.002230000000004395</v>
      </c>
      <c r="S7" s="17">
        <f t="shared" si="1"/>
        <v>0</v>
      </c>
      <c r="T7" s="17">
        <f t="shared" si="1"/>
        <v>0</v>
      </c>
      <c r="U7" s="17">
        <f t="shared" si="1"/>
        <v>0</v>
      </c>
      <c r="V7" s="17">
        <f t="shared" si="1"/>
        <v>0</v>
      </c>
      <c r="W7" s="17">
        <v>0</v>
      </c>
      <c r="X7" s="60">
        <f>J7*100/C7</f>
        <v>100.0045717331584</v>
      </c>
      <c r="Y7" s="63" t="s">
        <v>24</v>
      </c>
      <c r="Z7" s="63"/>
    </row>
    <row r="8" spans="1:26" ht="15.75">
      <c r="A8" s="64"/>
      <c r="B8" s="2" t="s">
        <v>29</v>
      </c>
      <c r="C8" s="16">
        <f>D8+E8+F8+G8+H8+I8</f>
        <v>41.76744</v>
      </c>
      <c r="D8" s="17">
        <f>Лист3!D8/1000</f>
        <v>41.76744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f>K8+L8+M8+N8+O8</f>
        <v>35.166</v>
      </c>
      <c r="K8" s="17">
        <f>Лист3!K8/1000</f>
        <v>35.166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f>R8+S8+T8+U8+V8</f>
        <v>-6.601440000000004</v>
      </c>
      <c r="R8" s="17">
        <f t="shared" si="1"/>
        <v>-6.601440000000004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0</v>
      </c>
      <c r="W8" s="17">
        <v>0</v>
      </c>
      <c r="X8" s="60">
        <f>J8*100/C8</f>
        <v>84.19476989731713</v>
      </c>
      <c r="Y8" s="64"/>
      <c r="Z8" s="64"/>
    </row>
  </sheetData>
  <sheetProtection/>
  <mergeCells count="17">
    <mergeCell ref="D3:I3"/>
    <mergeCell ref="J3:P3"/>
    <mergeCell ref="Q3:W3"/>
    <mergeCell ref="A5:Z5"/>
    <mergeCell ref="A7:A8"/>
    <mergeCell ref="Y7:Y8"/>
    <mergeCell ref="Z7:Z8"/>
    <mergeCell ref="A1:Z1"/>
    <mergeCell ref="A2:A4"/>
    <mergeCell ref="B2:B4"/>
    <mergeCell ref="C2:I2"/>
    <mergeCell ref="J2:P2"/>
    <mergeCell ref="Q2:W2"/>
    <mergeCell ref="X2:X4"/>
    <mergeCell ref="Y2:Y4"/>
    <mergeCell ref="Z2:Z4"/>
    <mergeCell ref="C3:C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2015-02-18T06:22:13Z</cp:lastPrinted>
  <dcterms:created xsi:type="dcterms:W3CDTF">1996-10-08T23:32:33Z</dcterms:created>
  <dcterms:modified xsi:type="dcterms:W3CDTF">2015-03-06T06:16:38Z</dcterms:modified>
  <cp:category/>
  <cp:version/>
  <cp:contentType/>
  <cp:contentStatus/>
</cp:coreProperties>
</file>