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 firstSheet="2" activeTab="2"/>
  </bookViews>
  <sheets>
    <sheet name="Свод " sheetId="6" state="hidden" r:id="rId1"/>
    <sheet name="ИП ТСО в органы власти" sheetId="9" state="hidden" r:id="rId2"/>
    <sheet name="ВС,ВО" sheetId="2" r:id="rId3"/>
    <sheet name="ИП ТСО в тарифах" sheetId="8" state="hidden" r:id="rId4"/>
    <sheet name="Ремонт - ТСО" sheetId="5" state="hidden" r:id="rId5"/>
  </sheets>
  <definedNames>
    <definedName name="Sum_1">#REF!</definedName>
    <definedName name="Sum_2">#REF!</definedName>
    <definedName name="Sum_3">#REF!</definedName>
    <definedName name="Sum_4">#REF!</definedName>
    <definedName name="Sum_5">#REF!</definedName>
    <definedName name="Sum_6">#REF!</definedName>
    <definedName name="Sum_8">#REF!</definedName>
    <definedName name="_xlnm.Print_Area" localSheetId="2">'ВС,ВО'!$A$1:$M$52</definedName>
    <definedName name="_xlnm.Print_Area" localSheetId="1">'ИП ТСО в органы власти'!$A$1:$G$86</definedName>
    <definedName name="_xlnm.Print_Area" localSheetId="0">'Свод '!$A$1:$I$11</definedName>
  </definedNames>
  <calcPr calcId="125725"/>
</workbook>
</file>

<file path=xl/calcChain.xml><?xml version="1.0" encoding="utf-8"?>
<calcChain xmlns="http://schemas.openxmlformats.org/spreadsheetml/2006/main">
  <c r="M11" i="2"/>
  <c r="M7"/>
  <c r="M6" l="1"/>
  <c r="F24" l="1"/>
  <c r="G25" l="1"/>
  <c r="H25"/>
  <c r="H50" s="1"/>
  <c r="I25"/>
  <c r="C50"/>
  <c r="D50"/>
  <c r="J50" s="1"/>
  <c r="F50"/>
  <c r="G50"/>
  <c r="I50"/>
  <c r="D49"/>
  <c r="C49"/>
  <c r="C45"/>
  <c r="D24"/>
  <c r="D23" s="1"/>
  <c r="C23"/>
  <c r="C24"/>
  <c r="J37"/>
  <c r="J36"/>
  <c r="J32"/>
  <c r="J29"/>
  <c r="J20"/>
  <c r="J17"/>
  <c r="J14"/>
  <c r="J13"/>
  <c r="J12"/>
  <c r="J10"/>
  <c r="J9"/>
  <c r="J8"/>
  <c r="H9" i="9"/>
  <c r="H44"/>
  <c r="H43"/>
  <c r="H42"/>
  <c r="H20"/>
  <c r="H19"/>
  <c r="H18" s="1"/>
  <c r="H29"/>
  <c r="H28"/>
  <c r="H27" s="1"/>
  <c r="H74"/>
  <c r="H73"/>
  <c r="H72" s="1"/>
  <c r="H81"/>
  <c r="H85"/>
  <c r="H86"/>
  <c r="G86"/>
  <c r="F86"/>
  <c r="G85"/>
  <c r="F85"/>
  <c r="F84" s="1"/>
  <c r="E84"/>
  <c r="G84" s="1"/>
  <c r="D84"/>
  <c r="G83"/>
  <c r="F83"/>
  <c r="G82"/>
  <c r="F82"/>
  <c r="F81" s="1"/>
  <c r="E81"/>
  <c r="D81"/>
  <c r="G80"/>
  <c r="F80"/>
  <c r="F78"/>
  <c r="E78"/>
  <c r="G78" s="1"/>
  <c r="D78"/>
  <c r="G74"/>
  <c r="F74"/>
  <c r="G73"/>
  <c r="F73"/>
  <c r="F72"/>
  <c r="E72"/>
  <c r="D72"/>
  <c r="G71"/>
  <c r="F71"/>
  <c r="G70"/>
  <c r="F70"/>
  <c r="F69"/>
  <c r="E69"/>
  <c r="G69" s="1"/>
  <c r="D69"/>
  <c r="G64"/>
  <c r="F64"/>
  <c r="F63"/>
  <c r="E63"/>
  <c r="G63" s="1"/>
  <c r="D63"/>
  <c r="G58"/>
  <c r="F58"/>
  <c r="F57"/>
  <c r="E57"/>
  <c r="G57" s="1"/>
  <c r="D57"/>
  <c r="G46"/>
  <c r="F46"/>
  <c r="F45"/>
  <c r="E45"/>
  <c r="G45" s="1"/>
  <c r="D45"/>
  <c r="G44"/>
  <c r="F44"/>
  <c r="G43"/>
  <c r="F43"/>
  <c r="F42"/>
  <c r="E42"/>
  <c r="D42"/>
  <c r="G41"/>
  <c r="F41"/>
  <c r="G40"/>
  <c r="F40"/>
  <c r="F39"/>
  <c r="E39"/>
  <c r="G39" s="1"/>
  <c r="D39"/>
  <c r="G38"/>
  <c r="F38"/>
  <c r="G37"/>
  <c r="F37"/>
  <c r="F36"/>
  <c r="E36"/>
  <c r="G36" s="1"/>
  <c r="D36"/>
  <c r="G35"/>
  <c r="F35"/>
  <c r="G34"/>
  <c r="F34"/>
  <c r="F33"/>
  <c r="E33"/>
  <c r="G33" s="1"/>
  <c r="D33"/>
  <c r="G32"/>
  <c r="F32"/>
  <c r="G31"/>
  <c r="F31"/>
  <c r="F30"/>
  <c r="E30"/>
  <c r="G30" s="1"/>
  <c r="D30"/>
  <c r="G29"/>
  <c r="F29"/>
  <c r="G28"/>
  <c r="F28"/>
  <c r="F27"/>
  <c r="E27"/>
  <c r="D27"/>
  <c r="G26"/>
  <c r="F26"/>
  <c r="G25"/>
  <c r="F25"/>
  <c r="F24"/>
  <c r="E24"/>
  <c r="G24" s="1"/>
  <c r="D24"/>
  <c r="G23"/>
  <c r="F23"/>
  <c r="G22"/>
  <c r="F22"/>
  <c r="F21"/>
  <c r="E21"/>
  <c r="G21" s="1"/>
  <c r="D21"/>
  <c r="G20"/>
  <c r="F20"/>
  <c r="G19"/>
  <c r="F19"/>
  <c r="F18"/>
  <c r="E18"/>
  <c r="D18"/>
  <c r="G17"/>
  <c r="F17"/>
  <c r="G16"/>
  <c r="F16"/>
  <c r="F15"/>
  <c r="E15"/>
  <c r="G15" s="1"/>
  <c r="D15"/>
  <c r="F14"/>
  <c r="E14"/>
  <c r="D14"/>
  <c r="D6" s="1"/>
  <c r="F13"/>
  <c r="E13"/>
  <c r="D13"/>
  <c r="F11"/>
  <c r="G10"/>
  <c r="F10"/>
  <c r="F9"/>
  <c r="E9"/>
  <c r="D9"/>
  <c r="E8"/>
  <c r="D8"/>
  <c r="F8" s="1"/>
  <c r="E7"/>
  <c r="G7" s="1"/>
  <c r="D7"/>
  <c r="F7" s="1"/>
  <c r="E6"/>
  <c r="E5"/>
  <c r="G86" i="8"/>
  <c r="F86"/>
  <c r="G85"/>
  <c r="F85"/>
  <c r="F84"/>
  <c r="E84"/>
  <c r="G84" s="1"/>
  <c r="D84"/>
  <c r="G83"/>
  <c r="F83"/>
  <c r="G82"/>
  <c r="F82"/>
  <c r="F81"/>
  <c r="E81"/>
  <c r="G81" s="1"/>
  <c r="D81"/>
  <c r="G80"/>
  <c r="F80"/>
  <c r="F78"/>
  <c r="E78"/>
  <c r="G78" s="1"/>
  <c r="D78"/>
  <c r="G76"/>
  <c r="F76"/>
  <c r="F75"/>
  <c r="E75"/>
  <c r="G75" s="1"/>
  <c r="D75"/>
  <c r="G74"/>
  <c r="F74"/>
  <c r="G73"/>
  <c r="F73"/>
  <c r="F72"/>
  <c r="E72"/>
  <c r="G72" s="1"/>
  <c r="D72"/>
  <c r="G71"/>
  <c r="F71"/>
  <c r="G70"/>
  <c r="F70"/>
  <c r="F69"/>
  <c r="E69"/>
  <c r="G69" s="1"/>
  <c r="D69"/>
  <c r="G67"/>
  <c r="F67"/>
  <c r="F66"/>
  <c r="E66"/>
  <c r="G66" s="1"/>
  <c r="D66"/>
  <c r="G64"/>
  <c r="F64"/>
  <c r="F63"/>
  <c r="E63"/>
  <c r="G63" s="1"/>
  <c r="D63"/>
  <c r="G61"/>
  <c r="F61"/>
  <c r="F60"/>
  <c r="E60"/>
  <c r="G60" s="1"/>
  <c r="D60"/>
  <c r="G58"/>
  <c r="F58"/>
  <c r="F57"/>
  <c r="E57"/>
  <c r="G57" s="1"/>
  <c r="D57"/>
  <c r="G55"/>
  <c r="F55"/>
  <c r="F54"/>
  <c r="E54"/>
  <c r="G54" s="1"/>
  <c r="D54"/>
  <c r="G52"/>
  <c r="F52"/>
  <c r="F51"/>
  <c r="E51"/>
  <c r="G51" s="1"/>
  <c r="D51"/>
  <c r="F50"/>
  <c r="G49"/>
  <c r="F49"/>
  <c r="F48"/>
  <c r="E48"/>
  <c r="G48" s="1"/>
  <c r="D48"/>
  <c r="G46"/>
  <c r="F46"/>
  <c r="F45"/>
  <c r="E45"/>
  <c r="G45" s="1"/>
  <c r="D45"/>
  <c r="G44"/>
  <c r="F44"/>
  <c r="G43"/>
  <c r="F43"/>
  <c r="F42"/>
  <c r="E42"/>
  <c r="G42" s="1"/>
  <c r="D42"/>
  <c r="G41"/>
  <c r="F41"/>
  <c r="G40"/>
  <c r="F40"/>
  <c r="F39"/>
  <c r="E39"/>
  <c r="G39" s="1"/>
  <c r="D39"/>
  <c r="G38"/>
  <c r="F38"/>
  <c r="G37"/>
  <c r="F37"/>
  <c r="F36"/>
  <c r="E36"/>
  <c r="G36" s="1"/>
  <c r="D36"/>
  <c r="G35"/>
  <c r="F35"/>
  <c r="G34"/>
  <c r="F34"/>
  <c r="F33"/>
  <c r="E33"/>
  <c r="G33" s="1"/>
  <c r="D33"/>
  <c r="G32"/>
  <c r="F32"/>
  <c r="G31"/>
  <c r="F31"/>
  <c r="F30"/>
  <c r="E30"/>
  <c r="G30" s="1"/>
  <c r="D30"/>
  <c r="G29"/>
  <c r="F29"/>
  <c r="G28"/>
  <c r="F28"/>
  <c r="F27"/>
  <c r="E27"/>
  <c r="G27" s="1"/>
  <c r="D27"/>
  <c r="G26"/>
  <c r="F26"/>
  <c r="G25"/>
  <c r="F25"/>
  <c r="F24"/>
  <c r="E24"/>
  <c r="G24" s="1"/>
  <c r="D24"/>
  <c r="G23"/>
  <c r="F23"/>
  <c r="G22"/>
  <c r="F22"/>
  <c r="F21"/>
  <c r="E21"/>
  <c r="G21" s="1"/>
  <c r="D21"/>
  <c r="G20"/>
  <c r="F20"/>
  <c r="G19"/>
  <c r="F19"/>
  <c r="F18"/>
  <c r="E18"/>
  <c r="G18" s="1"/>
  <c r="D18"/>
  <c r="G17"/>
  <c r="F17"/>
  <c r="G16"/>
  <c r="F16"/>
  <c r="F15"/>
  <c r="E15"/>
  <c r="G15" s="1"/>
  <c r="D15"/>
  <c r="F14"/>
  <c r="E14"/>
  <c r="G14" s="1"/>
  <c r="D14"/>
  <c r="F13"/>
  <c r="E13"/>
  <c r="G13" s="1"/>
  <c r="D13"/>
  <c r="F12"/>
  <c r="E12"/>
  <c r="G12" s="1"/>
  <c r="D12"/>
  <c r="F11"/>
  <c r="G10"/>
  <c r="F10"/>
  <c r="F9" s="1"/>
  <c r="E9"/>
  <c r="D9"/>
  <c r="E8"/>
  <c r="D8"/>
  <c r="F8" s="1"/>
  <c r="E7"/>
  <c r="D7"/>
  <c r="F7" s="1"/>
  <c r="E6"/>
  <c r="D6"/>
  <c r="F6" s="1"/>
  <c r="E5"/>
  <c r="D5"/>
  <c r="F5" s="1"/>
  <c r="E4"/>
  <c r="D4"/>
  <c r="H14" i="9" l="1"/>
  <c r="H13"/>
  <c r="H12" s="1"/>
  <c r="E4"/>
  <c r="E7" i="6" s="1"/>
  <c r="E12" i="9"/>
  <c r="F6"/>
  <c r="G9"/>
  <c r="G42"/>
  <c r="G18"/>
  <c r="G27"/>
  <c r="G72"/>
  <c r="H84"/>
  <c r="G6"/>
  <c r="D12"/>
  <c r="F12"/>
  <c r="G14"/>
  <c r="G81"/>
  <c r="D5"/>
  <c r="G13"/>
  <c r="G4" i="8"/>
  <c r="G5"/>
  <c r="G6"/>
  <c r="G7"/>
  <c r="G9"/>
  <c r="F4"/>
  <c r="G12" i="9" l="1"/>
  <c r="F5"/>
  <c r="F4" s="1"/>
  <c r="D4"/>
  <c r="G5"/>
  <c r="F52" i="2"/>
  <c r="F51"/>
  <c r="D52"/>
  <c r="C47"/>
  <c r="C52"/>
  <c r="D47"/>
  <c r="F45"/>
  <c r="D45"/>
  <c r="J52" l="1"/>
  <c r="J45"/>
  <c r="G4" i="9"/>
  <c r="C7" i="6"/>
  <c r="D7" l="1"/>
  <c r="F7"/>
  <c r="F39" i="2"/>
  <c r="D39"/>
  <c r="C39"/>
  <c r="F35"/>
  <c r="C35"/>
  <c r="D35"/>
  <c r="D33"/>
  <c r="D31"/>
  <c r="C33"/>
  <c r="C51" s="1"/>
  <c r="F47"/>
  <c r="F46"/>
  <c r="F31"/>
  <c r="J31" s="1"/>
  <c r="C31"/>
  <c r="F28"/>
  <c r="D28"/>
  <c r="C28"/>
  <c r="D42"/>
  <c r="J42" s="1"/>
  <c r="C42"/>
  <c r="D38"/>
  <c r="J38" s="1"/>
  <c r="C38"/>
  <c r="D26"/>
  <c r="J26" s="1"/>
  <c r="C26"/>
  <c r="I26" s="1"/>
  <c r="C19"/>
  <c r="F19"/>
  <c r="D19"/>
  <c r="F16"/>
  <c r="D18"/>
  <c r="J18" s="1"/>
  <c r="C18"/>
  <c r="C46" s="1"/>
  <c r="C17"/>
  <c r="F11"/>
  <c r="C11"/>
  <c r="D11"/>
  <c r="F7"/>
  <c r="D7"/>
  <c r="C7"/>
  <c r="I14"/>
  <c r="H14"/>
  <c r="H52" s="1"/>
  <c r="G14"/>
  <c r="G52" s="1"/>
  <c r="I10"/>
  <c r="H10"/>
  <c r="H47" s="1"/>
  <c r="G10"/>
  <c r="G47" s="1"/>
  <c r="I42"/>
  <c r="I38"/>
  <c r="I37"/>
  <c r="I36"/>
  <c r="I33"/>
  <c r="I32"/>
  <c r="I29"/>
  <c r="D34"/>
  <c r="C34"/>
  <c r="D27"/>
  <c r="H42"/>
  <c r="G42"/>
  <c r="H41"/>
  <c r="G41"/>
  <c r="H40"/>
  <c r="H39" s="1"/>
  <c r="G40"/>
  <c r="G39" s="1"/>
  <c r="H38"/>
  <c r="G38"/>
  <c r="H37"/>
  <c r="G37"/>
  <c r="H36"/>
  <c r="H35" s="1"/>
  <c r="G36"/>
  <c r="G35" s="1"/>
  <c r="F34"/>
  <c r="H33"/>
  <c r="G33"/>
  <c r="H32"/>
  <c r="H31" s="1"/>
  <c r="G32"/>
  <c r="G31" s="1"/>
  <c r="H30"/>
  <c r="G30"/>
  <c r="H29"/>
  <c r="H28" s="1"/>
  <c r="G29"/>
  <c r="G28" s="1"/>
  <c r="G27" s="1"/>
  <c r="H26"/>
  <c r="C22"/>
  <c r="I21"/>
  <c r="I20"/>
  <c r="I18"/>
  <c r="I17"/>
  <c r="I13"/>
  <c r="I12"/>
  <c r="I9"/>
  <c r="I8"/>
  <c r="H21"/>
  <c r="G21"/>
  <c r="H20"/>
  <c r="H19" s="1"/>
  <c r="G20"/>
  <c r="G19" s="1"/>
  <c r="H18"/>
  <c r="G18"/>
  <c r="H17"/>
  <c r="H16" s="1"/>
  <c r="G17"/>
  <c r="G16" s="1"/>
  <c r="H13"/>
  <c r="H51" s="1"/>
  <c r="G13"/>
  <c r="H12"/>
  <c r="G12"/>
  <c r="G11" s="1"/>
  <c r="H9"/>
  <c r="G9"/>
  <c r="H8"/>
  <c r="G8"/>
  <c r="F6"/>
  <c r="I7" i="6"/>
  <c r="E8"/>
  <c r="D8"/>
  <c r="C8"/>
  <c r="C48" i="2" l="1"/>
  <c r="C11" i="6" s="1"/>
  <c r="G26" i="2"/>
  <c r="J7"/>
  <c r="C44"/>
  <c r="C10" i="6"/>
  <c r="J33" i="2"/>
  <c r="D51"/>
  <c r="F27"/>
  <c r="J27" s="1"/>
  <c r="J28"/>
  <c r="G51"/>
  <c r="J11"/>
  <c r="J19"/>
  <c r="C27"/>
  <c r="J35"/>
  <c r="I34"/>
  <c r="J34"/>
  <c r="H11"/>
  <c r="H45"/>
  <c r="I8" i="6"/>
  <c r="J47" i="2"/>
  <c r="F44"/>
  <c r="G7"/>
  <c r="G45"/>
  <c r="I27"/>
  <c r="G46"/>
  <c r="H8" i="6"/>
  <c r="H46" i="2"/>
  <c r="H34"/>
  <c r="G34"/>
  <c r="I45"/>
  <c r="D16"/>
  <c r="J16" s="1"/>
  <c r="D46"/>
  <c r="D44" s="1"/>
  <c r="C16"/>
  <c r="H7"/>
  <c r="I28"/>
  <c r="I31"/>
  <c r="I35"/>
  <c r="I19"/>
  <c r="H15"/>
  <c r="D22"/>
  <c r="G15"/>
  <c r="F15"/>
  <c r="I11"/>
  <c r="I7"/>
  <c r="D6"/>
  <c r="J6" s="1"/>
  <c r="C6"/>
  <c r="I6" s="1"/>
  <c r="I47"/>
  <c r="H7" i="6"/>
  <c r="G8"/>
  <c r="F8"/>
  <c r="G7"/>
  <c r="C43" i="2" l="1"/>
  <c r="C9" i="6"/>
  <c r="C6" s="1"/>
  <c r="D10"/>
  <c r="H44" i="2"/>
  <c r="J51"/>
  <c r="D48"/>
  <c r="J46"/>
  <c r="G44"/>
  <c r="E10" i="6"/>
  <c r="J44" i="2"/>
  <c r="H27"/>
  <c r="D15"/>
  <c r="J15" s="1"/>
  <c r="I46"/>
  <c r="I16"/>
  <c r="C15"/>
  <c r="I15" s="1"/>
  <c r="H6"/>
  <c r="G6"/>
  <c r="I44"/>
  <c r="C11" i="5"/>
  <c r="C6" s="1"/>
  <c r="D11" i="6" l="1"/>
  <c r="D9" s="1"/>
  <c r="D6" s="1"/>
  <c r="D43" i="2"/>
  <c r="I10" i="6"/>
  <c r="H10"/>
  <c r="G10"/>
  <c r="F10"/>
  <c r="D12" l="1"/>
  <c r="I52" i="2" l="1"/>
  <c r="I51"/>
  <c r="J24"/>
  <c r="I24"/>
  <c r="F23"/>
  <c r="J23" s="1"/>
  <c r="H24"/>
  <c r="H23" s="1"/>
  <c r="H22" s="1"/>
  <c r="H49"/>
  <c r="H48" s="1"/>
  <c r="H43" s="1"/>
  <c r="G24"/>
  <c r="G23" s="1"/>
  <c r="G22" s="1"/>
  <c r="G49"/>
  <c r="G48" s="1"/>
  <c r="G43" s="1"/>
  <c r="F49"/>
  <c r="J49" s="1"/>
  <c r="F22" l="1"/>
  <c r="I23"/>
  <c r="I49"/>
  <c r="F48"/>
  <c r="J22" l="1"/>
  <c r="I22"/>
  <c r="J48"/>
  <c r="I48"/>
  <c r="E11" i="6"/>
  <c r="F43" i="2"/>
  <c r="I11" i="6" l="1"/>
  <c r="E9"/>
  <c r="G11"/>
  <c r="G9" s="1"/>
  <c r="G6" s="1"/>
  <c r="H11"/>
  <c r="F11"/>
  <c r="F9" s="1"/>
  <c r="F6" s="1"/>
  <c r="J43" i="2"/>
  <c r="I43"/>
  <c r="H9" i="6" l="1"/>
  <c r="I9"/>
  <c r="E6"/>
  <c r="H6" l="1"/>
  <c r="I6"/>
</calcChain>
</file>

<file path=xl/sharedStrings.xml><?xml version="1.0" encoding="utf-8"?>
<sst xmlns="http://schemas.openxmlformats.org/spreadsheetml/2006/main" count="424" uniqueCount="168">
  <si>
    <t>амортизация</t>
  </si>
  <si>
    <t>прибыль</t>
  </si>
  <si>
    <t>водоснабжение</t>
  </si>
  <si>
    <t>водоотведение</t>
  </si>
  <si>
    <t>2016-2018</t>
  </si>
  <si>
    <t>1.1.</t>
  </si>
  <si>
    <t>1.2.</t>
  </si>
  <si>
    <t>№№ п/п</t>
  </si>
  <si>
    <t>от 30.11.2015 № 03/1-03/695</t>
  </si>
  <si>
    <t>Приказ Минстроя Чувашии</t>
  </si>
  <si>
    <t>МУП ШПУ "Водоканал"</t>
  </si>
  <si>
    <t>2.1.</t>
  </si>
  <si>
    <t>2.2.</t>
  </si>
  <si>
    <t>3.1.</t>
  </si>
  <si>
    <t>3.2.</t>
  </si>
  <si>
    <t>4.2.</t>
  </si>
  <si>
    <t>5.2.</t>
  </si>
  <si>
    <t>2014-2017</t>
  </si>
  <si>
    <t>2015-2023</t>
  </si>
  <si>
    <t>ГУП "БОС" Минстроя Чувашии</t>
  </si>
  <si>
    <t>1.1.1.</t>
  </si>
  <si>
    <t>2.1.2.</t>
  </si>
  <si>
    <t> Сфера деятельности</t>
  </si>
  <si>
    <t>ВСЕГО</t>
  </si>
  <si>
    <t>электроэнергетика</t>
  </si>
  <si>
    <t>теплоснабжение</t>
  </si>
  <si>
    <t xml:space="preserve">водоснабжение, водоотведение, в т.ч.: </t>
  </si>
  <si>
    <t>проверка</t>
  </si>
  <si>
    <t>№ п/п</t>
  </si>
  <si>
    <t>Наименованте ТСО</t>
  </si>
  <si>
    <t>НВВ на ремонт основных средств на 2016 год</t>
  </si>
  <si>
    <t>ПАО "МРСК Волги"</t>
  </si>
  <si>
    <t>ООО «Коммунальные технологии»</t>
  </si>
  <si>
    <t>ООО «Тепловодоканал»</t>
  </si>
  <si>
    <t>ООО «Порецкагропромэнерго»</t>
  </si>
  <si>
    <t>ОАО «Канашские городские электрические сети»</t>
  </si>
  <si>
    <t>МУП «Алатырские городские электрические сети»</t>
  </si>
  <si>
    <t>ООО «ЭЛЕКТРОСНАБ»</t>
  </si>
  <si>
    <t>ООО «Энергостроймонтаж»</t>
  </si>
  <si>
    <t>МУП «Шумерлинские городские электрические сети»</t>
  </si>
  <si>
    <t>ООО «Янтарь»</t>
  </si>
  <si>
    <t>ООО «Региональная распределительная сетевая компания»</t>
  </si>
  <si>
    <t>ОАО «ГЭСстрой»</t>
  </si>
  <si>
    <t>ПАО «Химпром»</t>
  </si>
  <si>
    <t>ООО «Энергия» Ибреси</t>
  </si>
  <si>
    <t>ООО «Устра»</t>
  </si>
  <si>
    <t>АО «ЧПО им. В.И.Чапаева»</t>
  </si>
  <si>
    <t>ООО "СУОР"</t>
  </si>
  <si>
    <t>ООО «УК «Первая площадка»</t>
  </si>
  <si>
    <t>ООО «МЦОРТ"</t>
  </si>
  <si>
    <t>ООО «Национальная электросетевая компания»</t>
  </si>
  <si>
    <t>ООО «Энергосеть» (г.Чебоксары)</t>
  </si>
  <si>
    <t xml:space="preserve">МУП ЖКХ«Моргаушское» </t>
  </si>
  <si>
    <t>Ядринское МПП ЖКХ</t>
  </si>
  <si>
    <t>ООО «Теплоэнергосеть»</t>
  </si>
  <si>
    <t>МУП ЖКХ Красноармейского района</t>
  </si>
  <si>
    <t>ООО "Урмарские электрические сети"</t>
  </si>
  <si>
    <t>ООО "ПромЛогистика"</t>
  </si>
  <si>
    <t>ООО "Энерго-Актив"</t>
  </si>
  <si>
    <t>ООО "Энергосоюз"</t>
  </si>
  <si>
    <t>Итого по ТСО</t>
  </si>
  <si>
    <t>Всего</t>
  </si>
  <si>
    <t>Всего по Чувашии</t>
  </si>
  <si>
    <t>возврат капитала</t>
  </si>
  <si>
    <t>Приложение № 5</t>
  </si>
  <si>
    <t>МУП «Коммунальные сети города Новочебоксарска»</t>
  </si>
  <si>
    <t>ООО «Энергосеть»                     (Янтиковский район)</t>
  </si>
  <si>
    <t>Ремонтные работы в сфере электроэнергетики на 2016 год</t>
  </si>
  <si>
    <t>2.2.1.</t>
  </si>
  <si>
    <t>ОАО "Водоканал" г. Чебоксары</t>
  </si>
  <si>
    <t>МУП "Водоканал" г. Алатырь</t>
  </si>
  <si>
    <t>- налог на прибыль</t>
  </si>
  <si>
    <t>1.1.2.</t>
  </si>
  <si>
    <t>1.1.3.</t>
  </si>
  <si>
    <t>1.2.2.</t>
  </si>
  <si>
    <t>1.2.1.</t>
  </si>
  <si>
    <t>2.1.1.</t>
  </si>
  <si>
    <t>3.1.1.</t>
  </si>
  <si>
    <t>3.1.2.</t>
  </si>
  <si>
    <t>4.1.</t>
  </si>
  <si>
    <t>4.1.1.</t>
  </si>
  <si>
    <t>4.1.2.</t>
  </si>
  <si>
    <t>Факт освоения за 1 полугодие 2016 года</t>
  </si>
  <si>
    <t>% освоения от:</t>
  </si>
  <si>
    <t>учтенного Госслужбой в тарифах</t>
  </si>
  <si>
    <t>-</t>
  </si>
  <si>
    <t xml:space="preserve">Учтено Госслужбой в тарифах </t>
  </si>
  <si>
    <t>Сводный мониторинг реализации инвестиционных программ за счет тарифных источников в 2016 году</t>
  </si>
  <si>
    <t xml:space="preserve">  водоснабжение</t>
  </si>
  <si>
    <t xml:space="preserve"> водоотведение</t>
  </si>
  <si>
    <t>Сумма отклонения от:</t>
  </si>
  <si>
    <t>водоснабжение (питьевая + хоз.)</t>
  </si>
  <si>
    <t>2.2.2.</t>
  </si>
  <si>
    <t>4.2.1.</t>
  </si>
  <si>
    <t>4.2.2.</t>
  </si>
  <si>
    <t>5.1.</t>
  </si>
  <si>
    <t>5.1.1.</t>
  </si>
  <si>
    <t>5.1.2.</t>
  </si>
  <si>
    <t>5.1.3.</t>
  </si>
  <si>
    <t>5.2.1.</t>
  </si>
  <si>
    <t>5.2.3.</t>
  </si>
  <si>
    <t>5.2.2.</t>
  </si>
  <si>
    <t>Не внесены изменения в инвестиционную программу</t>
  </si>
  <si>
    <t>Примечание (причины отклонения)</t>
  </si>
  <si>
    <t>1.2.4.</t>
  </si>
  <si>
    <t>от 14.07.2014 № 03/1-03/278 ( с изменениями от 30.12.2015 № 03/1-03/816)</t>
  </si>
  <si>
    <t>прибыль, в т.ч.:</t>
  </si>
  <si>
    <t>от 30.12.2015 № 03/1-03/817</t>
  </si>
  <si>
    <t>2015-2021</t>
  </si>
  <si>
    <t>ИТОГО за счет тарифов, в т.ч.:</t>
  </si>
  <si>
    <t>МУП "КС г. Новочебоксарска"</t>
  </si>
  <si>
    <t>тыс.руб.</t>
  </si>
  <si>
    <t>Наименование организации</t>
  </si>
  <si>
    <t>Источник финансирования</t>
  </si>
  <si>
    <t xml:space="preserve">утверждено в тарифах </t>
  </si>
  <si>
    <t>освоено фактически</t>
  </si>
  <si>
    <t>отклонение факта от плана</t>
  </si>
  <si>
    <t>% освоения</t>
  </si>
  <si>
    <t>ВСЕГО по Чувашской Республике</t>
  </si>
  <si>
    <t>Итого, в т.ч.</t>
  </si>
  <si>
    <t xml:space="preserve">иные источники </t>
  </si>
  <si>
    <t xml:space="preserve">ПАО "МРСК Волги" </t>
  </si>
  <si>
    <t>ВСЕГО по ТСО</t>
  </si>
  <si>
    <t>ООО "Коммунальные технологии"</t>
  </si>
  <si>
    <t>ООО "Тепловодоканал" Аликовский район</t>
  </si>
  <si>
    <t>ООО "Энергосеть" Янтиковский район</t>
  </si>
  <si>
    <t>ООО "Порецкагропромэнерго"</t>
  </si>
  <si>
    <t>МУП "Коммунальные сети города Новочебоксарска"</t>
  </si>
  <si>
    <t>ОАО "Канашские городские электрические сети"</t>
  </si>
  <si>
    <t>МУП "Алатырские городские электрические сети"</t>
  </si>
  <si>
    <t>ООО "ЭЛЕКТРОСНАБ" Козловский район</t>
  </si>
  <si>
    <t>ООО "Энергостроймонтаж"                               Вурнарский район</t>
  </si>
  <si>
    <t xml:space="preserve">ООО "Янтарь" </t>
  </si>
  <si>
    <t>ОАО "ГЭСстрой" г. Новочебоксарск</t>
  </si>
  <si>
    <t>ПАО "Химпром" г. Новочебоксарск</t>
  </si>
  <si>
    <t>ООО "Энергия" Ибресинский район</t>
  </si>
  <si>
    <t>ООО "Устра" г. Чебоксары</t>
  </si>
  <si>
    <t>АО "Чебоксарское производственное объединение имени В.И. Чапаева"</t>
  </si>
  <si>
    <t>ООО "СУОР" г. Новочебоксарск</t>
  </si>
  <si>
    <t>ООО "Межрегиональный Центр оптово-розничной торговли"</t>
  </si>
  <si>
    <t>ООО "Национальная электросетевая компания"</t>
  </si>
  <si>
    <t>ООО "Энергосеть" г. Чебоксары</t>
  </si>
  <si>
    <t xml:space="preserve">МУП ЖКХ "Моргаушское" </t>
  </si>
  <si>
    <t>ООО "Теплоэнергосеть"                        Чебоксарский район</t>
  </si>
  <si>
    <r>
      <rPr>
        <b/>
        <sz val="12"/>
        <rFont val="Times New Roman"/>
        <family val="1"/>
        <charset val="204"/>
      </rPr>
      <t>Реализация инвестиционных программ в сфере электроэнергетики в 2016 году</t>
    </r>
    <r>
      <rPr>
        <b/>
        <i/>
        <sz val="12"/>
        <rFont val="Times New Roman"/>
        <family val="1"/>
        <charset val="204"/>
      </rPr>
      <t xml:space="preserve"> </t>
    </r>
  </si>
  <si>
    <t xml:space="preserve">возврат капитала (амортизация) </t>
  </si>
  <si>
    <t>освоено за 1 полугодие 2016 года</t>
  </si>
  <si>
    <t>Перенести на ремонт</t>
  </si>
  <si>
    <t xml:space="preserve">тыс. руб. </t>
  </si>
  <si>
    <t xml:space="preserve">Утверждено Минстроем Чувашии по ИП </t>
  </si>
  <si>
    <t>утвержденного Минстроем Чувашии по ИП</t>
  </si>
  <si>
    <t>от 15.12.2013 № 03/1-03/481 (с изменениями от 29.12.2014 № 03/1-03/623, от 02.10.2015 № 03/1-03/573, от 30.12.2015 № 03/1-03/818)</t>
  </si>
  <si>
    <t xml:space="preserve">прибыль </t>
  </si>
  <si>
    <t xml:space="preserve">плата за подключение </t>
  </si>
  <si>
    <t>плата за подключение</t>
  </si>
  <si>
    <t xml:space="preserve">амортизация </t>
  </si>
  <si>
    <t>сумма НДС с расходов на амортизацию, предъявляемая потребителям при реализации услуг по тарифу  ГУП "БОС"</t>
  </si>
  <si>
    <t>сумма НДС с расходов на амортизацию, предъявляемая потребителям при реализации услуг по тарифу ГУП "БОС"</t>
  </si>
  <si>
    <t>Наименование теплоснабжающей (теплосетевой) организации и источники финансирования инвестиционной программы</t>
  </si>
  <si>
    <t>Период реализации инвестиционной програмы</t>
  </si>
  <si>
    <t xml:space="preserve">Утверждено Минстроем Чувашии  по инвестиционной программе </t>
  </si>
  <si>
    <t>утвержденного Минстроем Чувашии  по инвестиционной программе</t>
  </si>
  <si>
    <t>утвержденного Минстроем Чувашии по инвестиционной программе</t>
  </si>
  <si>
    <t xml:space="preserve">Приложение № 2 </t>
  </si>
  <si>
    <t xml:space="preserve">Реализация инвестиционных программ  в сфере водоснабжения, водоотведения, очистки сточных вод за 9 месяцев 2016 года за счет тарифной составляющей  </t>
  </si>
  <si>
    <t>Факт освоения за 9 месяцев 2016 года</t>
  </si>
  <si>
    <t>Сверх утвержденной ИП</t>
  </si>
  <si>
    <t xml:space="preserve">  ьт </t>
  </si>
</sst>
</file>

<file path=xl/styles.xml><?xml version="1.0" encoding="utf-8"?>
<styleSheet xmlns="http://schemas.openxmlformats.org/spreadsheetml/2006/main">
  <numFmts count="3">
    <numFmt numFmtId="164" formatCode="0.0"/>
    <numFmt numFmtId="165" formatCode="#,##0.000"/>
    <numFmt numFmtId="166" formatCode="0.000"/>
  </numFmts>
  <fonts count="26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3"/>
      <name val="Times New Roman"/>
      <family val="1"/>
      <charset val="204"/>
    </font>
    <font>
      <b/>
      <i/>
      <sz val="13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Arial Cyr"/>
      <charset val="204"/>
    </font>
    <font>
      <sz val="10"/>
      <name val="Helv"/>
    </font>
    <font>
      <b/>
      <i/>
      <sz val="16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i/>
      <sz val="10"/>
      <color theme="1"/>
      <name val="Sylfaen"/>
      <family val="1"/>
      <charset val="204"/>
    </font>
    <font>
      <i/>
      <sz val="10"/>
      <color theme="1"/>
      <name val="Sylfaen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20" fillId="0" borderId="0"/>
    <xf numFmtId="0" fontId="21" fillId="0" borderId="0"/>
  </cellStyleXfs>
  <cellXfs count="190">
    <xf numFmtId="0" fontId="0" fillId="0" borderId="0" xfId="0"/>
    <xf numFmtId="4" fontId="3" fillId="0" borderId="1" xfId="0" applyNumberFormat="1" applyFont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4" fontId="10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righ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4" fontId="1" fillId="0" borderId="0" xfId="0" applyNumberFormat="1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" fontId="8" fillId="0" borderId="0" xfId="0" applyNumberFormat="1" applyFont="1" applyFill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4" fontId="6" fillId="2" borderId="1" xfId="0" applyNumberFormat="1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left" vertical="center" wrapText="1"/>
    </xf>
    <xf numFmtId="4" fontId="6" fillId="5" borderId="1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left" vertical="center" wrapText="1"/>
    </xf>
    <xf numFmtId="4" fontId="6" fillId="4" borderId="1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4" fillId="0" borderId="0" xfId="0" applyFont="1" applyFill="1" applyAlignment="1">
      <alignment vertical="center"/>
    </xf>
    <xf numFmtId="0" fontId="11" fillId="0" borderId="0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vertical="center"/>
    </xf>
    <xf numFmtId="0" fontId="13" fillId="0" borderId="1" xfId="0" applyFont="1" applyFill="1" applyBorder="1" applyAlignment="1">
      <alignment horizontal="center" vertical="center" wrapText="1"/>
    </xf>
    <xf numFmtId="165" fontId="13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center" vertical="center"/>
    </xf>
    <xf numFmtId="0" fontId="16" fillId="6" borderId="1" xfId="0" applyFont="1" applyFill="1" applyBorder="1" applyAlignment="1">
      <alignment horizontal="center" vertical="center" wrapText="1"/>
    </xf>
    <xf numFmtId="165" fontId="16" fillId="6" borderId="1" xfId="0" applyNumberFormat="1" applyFont="1" applyFill="1" applyBorder="1" applyAlignment="1">
      <alignment horizontal="center" vertical="center" wrapText="1"/>
    </xf>
    <xf numFmtId="165" fontId="17" fillId="6" borderId="1" xfId="0" applyNumberFormat="1" applyFont="1" applyFill="1" applyBorder="1" applyAlignment="1">
      <alignment horizontal="center" vertical="center" wrapText="1"/>
    </xf>
    <xf numFmtId="164" fontId="17" fillId="6" borderId="1" xfId="0" applyNumberFormat="1" applyFont="1" applyFill="1" applyBorder="1" applyAlignment="1">
      <alignment horizontal="center" vertical="center"/>
    </xf>
    <xf numFmtId="0" fontId="13" fillId="7" borderId="0" xfId="0" applyFont="1" applyFill="1" applyAlignment="1">
      <alignment horizontal="center" vertical="center"/>
    </xf>
    <xf numFmtId="4" fontId="13" fillId="7" borderId="0" xfId="0" applyNumberFormat="1" applyFont="1" applyFill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165" fontId="16" fillId="0" borderId="1" xfId="0" applyNumberFormat="1" applyFont="1" applyFill="1" applyBorder="1" applyAlignment="1">
      <alignment horizontal="center" vertical="center" wrapText="1"/>
    </xf>
    <xf numFmtId="165" fontId="17" fillId="0" borderId="1" xfId="0" applyNumberFormat="1" applyFont="1" applyFill="1" applyBorder="1" applyAlignment="1">
      <alignment horizontal="center" vertical="center" wrapText="1"/>
    </xf>
    <xf numFmtId="164" fontId="17" fillId="0" borderId="1" xfId="0" applyNumberFormat="1" applyFont="1" applyFill="1" applyBorder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4" fontId="16" fillId="0" borderId="1" xfId="0" applyNumberFormat="1" applyFont="1" applyFill="1" applyBorder="1" applyAlignment="1">
      <alignment horizontal="center" vertical="center" wrapText="1"/>
    </xf>
    <xf numFmtId="4" fontId="17" fillId="0" borderId="1" xfId="0" applyNumberFormat="1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165" fontId="13" fillId="8" borderId="1" xfId="0" applyNumberFormat="1" applyFont="1" applyFill="1" applyBorder="1" applyAlignment="1">
      <alignment horizontal="center" vertical="center" wrapText="1"/>
    </xf>
    <xf numFmtId="165" fontId="12" fillId="8" borderId="1" xfId="0" applyNumberFormat="1" applyFont="1" applyFill="1" applyBorder="1" applyAlignment="1">
      <alignment horizontal="center" vertical="center" wrapText="1"/>
    </xf>
    <xf numFmtId="164" fontId="12" fillId="8" borderId="1" xfId="0" applyNumberFormat="1" applyFont="1" applyFill="1" applyBorder="1" applyAlignment="1">
      <alignment horizontal="center" vertical="center"/>
    </xf>
    <xf numFmtId="0" fontId="13" fillId="8" borderId="0" xfId="0" applyFont="1" applyFill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165" fontId="14" fillId="0" borderId="1" xfId="0" applyNumberFormat="1" applyFont="1" applyFill="1" applyBorder="1" applyAlignment="1">
      <alignment horizontal="center" vertical="center" wrapText="1"/>
    </xf>
    <xf numFmtId="165" fontId="14" fillId="0" borderId="1" xfId="0" applyNumberFormat="1" applyFont="1" applyFill="1" applyBorder="1" applyAlignment="1">
      <alignment horizontal="center" vertical="center"/>
    </xf>
    <xf numFmtId="165" fontId="11" fillId="0" borderId="1" xfId="0" applyNumberFormat="1" applyFont="1" applyFill="1" applyBorder="1" applyAlignment="1">
      <alignment horizontal="center" vertical="center"/>
    </xf>
    <xf numFmtId="164" fontId="11" fillId="0" borderId="1" xfId="0" applyNumberFormat="1" applyFont="1" applyFill="1" applyBorder="1" applyAlignment="1">
      <alignment horizontal="center" vertical="center"/>
    </xf>
    <xf numFmtId="166" fontId="14" fillId="0" borderId="1" xfId="0" applyNumberFormat="1" applyFont="1" applyFill="1" applyBorder="1" applyAlignment="1">
      <alignment horizontal="center" vertical="center"/>
    </xf>
    <xf numFmtId="0" fontId="12" fillId="8" borderId="1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center"/>
    </xf>
    <xf numFmtId="0" fontId="12" fillId="3" borderId="1" xfId="0" applyFont="1" applyFill="1" applyBorder="1" applyAlignment="1">
      <alignment horizontal="center" vertical="center" wrapText="1"/>
    </xf>
    <xf numFmtId="165" fontId="12" fillId="3" borderId="1" xfId="0" applyNumberFormat="1" applyFont="1" applyFill="1" applyBorder="1" applyAlignment="1">
      <alignment horizontal="center" vertical="center"/>
    </xf>
    <xf numFmtId="164" fontId="12" fillId="0" borderId="1" xfId="0" applyNumberFormat="1" applyFont="1" applyFill="1" applyBorder="1" applyAlignment="1">
      <alignment horizontal="center" vertical="center"/>
    </xf>
    <xf numFmtId="4" fontId="11" fillId="0" borderId="0" xfId="0" applyNumberFormat="1" applyFont="1" applyFill="1" applyAlignment="1">
      <alignment horizontal="center" vertical="center"/>
    </xf>
    <xf numFmtId="0" fontId="14" fillId="8" borderId="0" xfId="0" applyFont="1" applyFill="1" applyAlignment="1">
      <alignment horizontal="center" vertical="center"/>
    </xf>
    <xf numFmtId="2" fontId="12" fillId="8" borderId="1" xfId="0" applyNumberFormat="1" applyFont="1" applyFill="1" applyBorder="1" applyAlignment="1">
      <alignment horizontal="center" vertical="center"/>
    </xf>
    <xf numFmtId="165" fontId="14" fillId="0" borderId="1" xfId="1" applyNumberFormat="1" applyFont="1" applyFill="1" applyBorder="1" applyAlignment="1">
      <alignment horizontal="center" vertical="center" wrapText="1"/>
    </xf>
    <xf numFmtId="165" fontId="14" fillId="0" borderId="1" xfId="2" applyNumberFormat="1" applyFont="1" applyFill="1" applyBorder="1" applyAlignment="1">
      <alignment horizontal="center" vertical="center"/>
    </xf>
    <xf numFmtId="0" fontId="13" fillId="10" borderId="1" xfId="0" applyFont="1" applyFill="1" applyBorder="1" applyAlignment="1">
      <alignment horizontal="center" vertical="center" wrapText="1"/>
    </xf>
    <xf numFmtId="4" fontId="13" fillId="8" borderId="1" xfId="0" applyNumberFormat="1" applyFont="1" applyFill="1" applyBorder="1" applyAlignment="1">
      <alignment horizontal="center" vertical="center" wrapText="1"/>
    </xf>
    <xf numFmtId="4" fontId="12" fillId="8" borderId="1" xfId="0" applyNumberFormat="1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center" vertical="center" wrapText="1"/>
    </xf>
    <xf numFmtId="165" fontId="14" fillId="0" borderId="0" xfId="0" applyNumberFormat="1" applyFont="1" applyFill="1" applyAlignment="1">
      <alignment horizontal="center" vertical="center"/>
    </xf>
    <xf numFmtId="165" fontId="14" fillId="5" borderId="1" xfId="2" applyNumberFormat="1" applyFont="1" applyFill="1" applyBorder="1" applyAlignment="1">
      <alignment horizontal="center" vertical="center"/>
    </xf>
    <xf numFmtId="166" fontId="11" fillId="0" borderId="1" xfId="0" applyNumberFormat="1" applyFont="1" applyFill="1" applyBorder="1" applyAlignment="1">
      <alignment horizontal="center" vertical="center"/>
    </xf>
    <xf numFmtId="165" fontId="14" fillId="5" borderId="1" xfId="0" applyNumberFormat="1" applyFont="1" applyFill="1" applyBorder="1" applyAlignment="1">
      <alignment horizontal="center" vertical="center"/>
    </xf>
    <xf numFmtId="165" fontId="12" fillId="5" borderId="1" xfId="0" applyNumberFormat="1" applyFont="1" applyFill="1" applyBorder="1" applyAlignment="1">
      <alignment horizontal="center" vertical="center"/>
    </xf>
    <xf numFmtId="166" fontId="11" fillId="5" borderId="1" xfId="0" applyNumberFormat="1" applyFont="1" applyFill="1" applyBorder="1" applyAlignment="1">
      <alignment horizontal="center" vertical="center"/>
    </xf>
    <xf numFmtId="165" fontId="14" fillId="11" borderId="1" xfId="0" applyNumberFormat="1" applyFont="1" applyFill="1" applyBorder="1" applyAlignment="1">
      <alignment horizontal="center" vertical="center"/>
    </xf>
    <xf numFmtId="165" fontId="11" fillId="11" borderId="1" xfId="0" applyNumberFormat="1" applyFont="1" applyFill="1" applyBorder="1" applyAlignment="1">
      <alignment horizontal="center" vertical="center"/>
    </xf>
    <xf numFmtId="164" fontId="11" fillId="11" borderId="1" xfId="0" applyNumberFormat="1" applyFont="1" applyFill="1" applyBorder="1" applyAlignment="1">
      <alignment horizontal="center" vertical="center"/>
    </xf>
    <xf numFmtId="165" fontId="14" fillId="11" borderId="1" xfId="2" applyNumberFormat="1" applyFont="1" applyFill="1" applyBorder="1" applyAlignment="1">
      <alignment horizontal="center" vertical="center"/>
    </xf>
    <xf numFmtId="166" fontId="14" fillId="11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center" vertical="center" wrapText="1"/>
    </xf>
    <xf numFmtId="4" fontId="1" fillId="4" borderId="1" xfId="0" applyNumberFormat="1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4" fontId="3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4" fontId="4" fillId="3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left" vertical="center" wrapText="1"/>
    </xf>
    <xf numFmtId="4" fontId="11" fillId="0" borderId="1" xfId="0" applyNumberFormat="1" applyFont="1" applyBorder="1" applyAlignment="1">
      <alignment horizontal="center" vertical="center" wrapText="1"/>
    </xf>
    <xf numFmtId="4" fontId="11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right" vertical="center" wrapText="1"/>
    </xf>
    <xf numFmtId="4" fontId="4" fillId="0" borderId="0" xfId="0" applyNumberFormat="1" applyFont="1" applyFill="1" applyBorder="1" applyAlignment="1">
      <alignment horizontal="right" vertical="center" wrapText="1"/>
    </xf>
    <xf numFmtId="4" fontId="4" fillId="0" borderId="0" xfId="0" applyNumberFormat="1" applyFont="1" applyBorder="1" applyAlignment="1">
      <alignment horizontal="right" vertical="center" wrapText="1"/>
    </xf>
    <xf numFmtId="0" fontId="2" fillId="10" borderId="0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right" vertical="center" wrapText="1"/>
    </xf>
    <xf numFmtId="4" fontId="3" fillId="0" borderId="2" xfId="0" applyNumberFormat="1" applyFont="1" applyBorder="1" applyAlignment="1">
      <alignment horizontal="center" vertical="center" wrapText="1"/>
    </xf>
    <xf numFmtId="4" fontId="3" fillId="0" borderId="2" xfId="0" applyNumberFormat="1" applyFont="1" applyFill="1" applyBorder="1" applyAlignment="1">
      <alignment horizontal="center" vertical="center" wrapText="1"/>
    </xf>
    <xf numFmtId="0" fontId="2" fillId="10" borderId="5" xfId="0" applyFont="1" applyFill="1" applyBorder="1" applyAlignment="1">
      <alignment horizontal="center" vertical="center" wrapText="1"/>
    </xf>
    <xf numFmtId="0" fontId="2" fillId="10" borderId="6" xfId="0" applyFont="1" applyFill="1" applyBorder="1" applyAlignment="1">
      <alignment horizontal="center" vertical="center" wrapText="1"/>
    </xf>
    <xf numFmtId="4" fontId="2" fillId="10" borderId="6" xfId="0" applyNumberFormat="1" applyFont="1" applyFill="1" applyBorder="1" applyAlignment="1">
      <alignment horizontal="center" vertical="center" wrapText="1"/>
    </xf>
    <xf numFmtId="4" fontId="4" fillId="10" borderId="6" xfId="0" applyNumberFormat="1" applyFont="1" applyFill="1" applyBorder="1" applyAlignment="1">
      <alignment horizontal="center" vertical="center" wrapText="1"/>
    </xf>
    <xf numFmtId="49" fontId="3" fillId="0" borderId="11" xfId="0" applyNumberFormat="1" applyFont="1" applyBorder="1" applyAlignment="1">
      <alignment horizontal="left" vertical="center" wrapText="1"/>
    </xf>
    <xf numFmtId="4" fontId="3" fillId="0" borderId="11" xfId="0" applyNumberFormat="1" applyFont="1" applyBorder="1" applyAlignment="1">
      <alignment horizontal="center" vertical="center" wrapText="1"/>
    </xf>
    <xf numFmtId="4" fontId="3" fillId="0" borderId="11" xfId="0" applyNumberFormat="1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14" fontId="3" fillId="0" borderId="12" xfId="0" applyNumberFormat="1" applyFont="1" applyBorder="1" applyAlignment="1">
      <alignment horizontal="center" vertical="center" wrapText="1"/>
    </xf>
    <xf numFmtId="14" fontId="3" fillId="0" borderId="12" xfId="0" applyNumberFormat="1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0" fontId="23" fillId="0" borderId="0" xfId="0" applyFont="1" applyBorder="1" applyAlignment="1">
      <alignment horizontal="center" vertical="center" wrapText="1"/>
    </xf>
    <xf numFmtId="4" fontId="24" fillId="0" borderId="0" xfId="0" applyNumberFormat="1" applyFont="1" applyFill="1" applyBorder="1" applyAlignment="1">
      <alignment horizontal="right" vertical="center" wrapText="1"/>
    </xf>
    <xf numFmtId="0" fontId="25" fillId="0" borderId="0" xfId="0" applyFont="1" applyBorder="1" applyAlignment="1">
      <alignment horizontal="center" vertical="center" wrapText="1"/>
    </xf>
    <xf numFmtId="4" fontId="24" fillId="2" borderId="1" xfId="0" applyNumberFormat="1" applyFont="1" applyFill="1" applyBorder="1" applyAlignment="1">
      <alignment horizontal="center" vertical="center" wrapText="1"/>
    </xf>
    <xf numFmtId="4" fontId="24" fillId="3" borderId="1" xfId="0" applyNumberFormat="1" applyFont="1" applyFill="1" applyBorder="1" applyAlignment="1">
      <alignment horizontal="center" vertical="center" wrapText="1"/>
    </xf>
    <xf numFmtId="4" fontId="25" fillId="0" borderId="0" xfId="0" applyNumberFormat="1" applyFont="1" applyFill="1" applyBorder="1" applyAlignment="1">
      <alignment horizontal="center" vertical="center" wrapText="1"/>
    </xf>
    <xf numFmtId="4" fontId="25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3" fillId="0" borderId="4" xfId="0" applyFont="1" applyFill="1" applyBorder="1" applyAlignment="1">
      <alignment horizontal="right" vertical="center" wrapText="1"/>
    </xf>
    <xf numFmtId="0" fontId="2" fillId="0" borderId="0" xfId="0" applyFont="1" applyFill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49" fontId="19" fillId="0" borderId="1" xfId="0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2" fontId="12" fillId="0" borderId="0" xfId="0" applyNumberFormat="1" applyFont="1" applyFill="1" applyAlignment="1">
      <alignment horizontal="right" vertical="center"/>
    </xf>
    <xf numFmtId="0" fontId="13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12" fillId="9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right" vertical="center" wrapText="1"/>
    </xf>
    <xf numFmtId="0" fontId="3" fillId="0" borderId="0" xfId="0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 wrapText="1"/>
    </xf>
    <xf numFmtId="0" fontId="24" fillId="0" borderId="3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 wrapText="1"/>
    </xf>
    <xf numFmtId="0" fontId="23" fillId="0" borderId="14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4" fontId="4" fillId="0" borderId="6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4" fontId="4" fillId="0" borderId="11" xfId="0" applyNumberFormat="1" applyFont="1" applyFill="1" applyBorder="1" applyAlignment="1">
      <alignment horizontal="center" vertical="center" wrapText="1"/>
    </xf>
    <xf numFmtId="49" fontId="19" fillId="1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4" fontId="8" fillId="0" borderId="0" xfId="0" applyNumberFormat="1" applyFont="1" applyFill="1" applyBorder="1" applyAlignment="1">
      <alignment horizontal="righ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_Инвестиции Сети Сбыты ЭСО" xfId="1"/>
    <cellStyle name="Стиль 1" xfId="2"/>
  </cellStyles>
  <dxfs count="0"/>
  <tableStyles count="0" defaultTableStyle="TableStyleMedium9" defaultPivotStyle="PivotStyleLight16"/>
  <colors>
    <mruColors>
      <color rgb="FFFFFFCC"/>
      <color rgb="FFFFCCFF"/>
      <color rgb="FF00FF00"/>
      <color rgb="FFFEF2E8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CCFF"/>
    <pageSetUpPr fitToPage="1"/>
  </sheetPr>
  <dimension ref="A1:I12"/>
  <sheetViews>
    <sheetView view="pageBreakPreview" zoomScale="140" zoomScaleNormal="100" zoomScaleSheetLayoutView="140" workbookViewId="0">
      <selection activeCell="E16" sqref="E16"/>
    </sheetView>
  </sheetViews>
  <sheetFormatPr defaultColWidth="9.140625" defaultRowHeight="15.75"/>
  <cols>
    <col min="1" max="1" width="5" style="2" customWidth="1"/>
    <col min="2" max="2" width="38.5703125" style="2" customWidth="1"/>
    <col min="3" max="3" width="15.5703125" style="20" customWidth="1"/>
    <col min="4" max="4" width="15.5703125" style="2" customWidth="1"/>
    <col min="5" max="5" width="14.5703125" style="2" customWidth="1"/>
    <col min="6" max="6" width="17" style="20" customWidth="1"/>
    <col min="7" max="7" width="16" style="2" customWidth="1"/>
    <col min="8" max="8" width="16.140625" style="2" customWidth="1"/>
    <col min="9" max="9" width="12.42578125" style="2" customWidth="1"/>
    <col min="10" max="16384" width="9.140625" style="2"/>
  </cols>
  <sheetData>
    <row r="1" spans="1:9">
      <c r="E1" s="146"/>
      <c r="F1" s="146"/>
      <c r="G1" s="146"/>
    </row>
    <row r="2" spans="1:9">
      <c r="A2" s="148" t="s">
        <v>87</v>
      </c>
      <c r="B2" s="148"/>
      <c r="C2" s="148"/>
      <c r="D2" s="148"/>
      <c r="E2" s="148"/>
      <c r="F2" s="148"/>
      <c r="G2" s="148"/>
      <c r="H2" s="148"/>
      <c r="I2" s="148"/>
    </row>
    <row r="3" spans="1:9">
      <c r="D3" s="10"/>
      <c r="G3" s="147" t="s">
        <v>148</v>
      </c>
      <c r="H3" s="147"/>
      <c r="I3" s="147"/>
    </row>
    <row r="4" spans="1:9" ht="15.75" customHeight="1">
      <c r="A4" s="142"/>
      <c r="B4" s="144" t="s">
        <v>22</v>
      </c>
      <c r="C4" s="141" t="s">
        <v>149</v>
      </c>
      <c r="D4" s="141" t="s">
        <v>86</v>
      </c>
      <c r="E4" s="141" t="s">
        <v>82</v>
      </c>
      <c r="F4" s="141" t="s">
        <v>90</v>
      </c>
      <c r="G4" s="141"/>
      <c r="H4" s="141" t="s">
        <v>83</v>
      </c>
      <c r="I4" s="141"/>
    </row>
    <row r="5" spans="1:9" s="20" customFormat="1" ht="63" customHeight="1">
      <c r="A5" s="143"/>
      <c r="B5" s="145"/>
      <c r="C5" s="141"/>
      <c r="D5" s="141"/>
      <c r="E5" s="141"/>
      <c r="F5" s="39" t="s">
        <v>150</v>
      </c>
      <c r="G5" s="22" t="s">
        <v>84</v>
      </c>
      <c r="H5" s="39" t="s">
        <v>150</v>
      </c>
      <c r="I5" s="22" t="s">
        <v>84</v>
      </c>
    </row>
    <row r="6" spans="1:9" s="21" customFormat="1" ht="18.75" customHeight="1">
      <c r="A6" s="27"/>
      <c r="B6" s="3" t="s">
        <v>23</v>
      </c>
      <c r="C6" s="4" t="e">
        <f>SUM(C7:C9)</f>
        <v>#REF!</v>
      </c>
      <c r="D6" s="4" t="e">
        <f t="shared" ref="D6" si="0">SUM(D7:D9)</f>
        <v>#REF!</v>
      </c>
      <c r="E6" s="4" t="e">
        <f t="shared" ref="E6" si="1">SUM(E7:E9)</f>
        <v>#REF!</v>
      </c>
      <c r="F6" s="4" t="e">
        <f>SUM(F7:F9)</f>
        <v>#REF!</v>
      </c>
      <c r="G6" s="4" t="e">
        <f t="shared" ref="G6" si="2">SUM(G7:G9)</f>
        <v>#REF!</v>
      </c>
      <c r="H6" s="96" t="e">
        <f>E6*100/C6</f>
        <v>#REF!</v>
      </c>
      <c r="I6" s="96" t="e">
        <f>E6*100/D6</f>
        <v>#REF!</v>
      </c>
    </row>
    <row r="7" spans="1:9" ht="15.75" customHeight="1">
      <c r="A7" s="34">
        <v>1</v>
      </c>
      <c r="B7" s="35" t="s">
        <v>24</v>
      </c>
      <c r="C7" s="36">
        <f>'ИП ТСО в органы власти'!D4</f>
        <v>308321.73000000004</v>
      </c>
      <c r="D7" s="36">
        <f>C7</f>
        <v>308321.73000000004</v>
      </c>
      <c r="E7" s="36">
        <f>'ИП ТСО в органы власти'!E4</f>
        <v>117713.046</v>
      </c>
      <c r="F7" s="36">
        <f>E7-C7</f>
        <v>-190608.68400000004</v>
      </c>
      <c r="G7" s="36">
        <f>E7-D7</f>
        <v>-190608.68400000004</v>
      </c>
      <c r="H7" s="97">
        <f t="shared" ref="H7" si="3">E7*100/C7</f>
        <v>38.178640863230747</v>
      </c>
      <c r="I7" s="97">
        <f>E7*100/D7</f>
        <v>38.178640863230747</v>
      </c>
    </row>
    <row r="8" spans="1:9" ht="17.25" customHeight="1">
      <c r="A8" s="31">
        <v>2</v>
      </c>
      <c r="B8" s="32" t="s">
        <v>25</v>
      </c>
      <c r="C8" s="33" t="e">
        <f>#REF!</f>
        <v>#REF!</v>
      </c>
      <c r="D8" s="33" t="e">
        <f>#REF!</f>
        <v>#REF!</v>
      </c>
      <c r="E8" s="33" t="e">
        <f>#REF!</f>
        <v>#REF!</v>
      </c>
      <c r="F8" s="33" t="e">
        <f>E8-C8</f>
        <v>#REF!</v>
      </c>
      <c r="G8" s="33" t="e">
        <f>E8-D8</f>
        <v>#REF!</v>
      </c>
      <c r="H8" s="97" t="e">
        <f t="shared" ref="H8:H11" si="4">E8*100/C8</f>
        <v>#REF!</v>
      </c>
      <c r="I8" s="97" t="e">
        <f t="shared" ref="I8:I11" si="5">E8*100/D8</f>
        <v>#REF!</v>
      </c>
    </row>
    <row r="9" spans="1:9" ht="21" customHeight="1">
      <c r="A9" s="28">
        <v>3</v>
      </c>
      <c r="B9" s="29" t="s">
        <v>26</v>
      </c>
      <c r="C9" s="30">
        <f>C10+C11</f>
        <v>510657.19593220344</v>
      </c>
      <c r="D9" s="30">
        <f>D10+D11</f>
        <v>252882.07793220339</v>
      </c>
      <c r="E9" s="30">
        <f>E10+E11</f>
        <v>120814.59756000001</v>
      </c>
      <c r="F9" s="30">
        <f t="shared" ref="F9:G9" si="6">F10+F11</f>
        <v>-389842.59837220341</v>
      </c>
      <c r="G9" s="30">
        <f t="shared" si="6"/>
        <v>-132067.4803722034</v>
      </c>
      <c r="H9" s="98">
        <f t="shared" si="4"/>
        <v>23.658649779614535</v>
      </c>
      <c r="I9" s="98">
        <f t="shared" si="5"/>
        <v>47.775073088568135</v>
      </c>
    </row>
    <row r="10" spans="1:9" s="8" customFormat="1" ht="18.75" customHeight="1">
      <c r="A10" s="6" t="s">
        <v>13</v>
      </c>
      <c r="B10" s="6" t="s">
        <v>88</v>
      </c>
      <c r="C10" s="7">
        <f>'ВС,ВО'!C44</f>
        <v>268894.51</v>
      </c>
      <c r="D10" s="9">
        <f>'ВС,ВО'!D44</f>
        <v>97782.682000000001</v>
      </c>
      <c r="E10" s="7">
        <f>'ВС,ВО'!F44</f>
        <v>33199.642760000002</v>
      </c>
      <c r="F10" s="5">
        <f t="shared" ref="F10:F11" si="7">E10-C10</f>
        <v>-235694.86723999999</v>
      </c>
      <c r="G10" s="5">
        <f t="shared" ref="G10:G11" si="8">E10-D10</f>
        <v>-64583.039239999998</v>
      </c>
      <c r="H10" s="99">
        <f t="shared" si="4"/>
        <v>12.346716472567625</v>
      </c>
      <c r="I10" s="99">
        <f t="shared" si="5"/>
        <v>33.952477147231448</v>
      </c>
    </row>
    <row r="11" spans="1:9" s="8" customFormat="1" ht="18" customHeight="1">
      <c r="A11" s="6" t="s">
        <v>14</v>
      </c>
      <c r="B11" s="6" t="s">
        <v>89</v>
      </c>
      <c r="C11" s="7">
        <f>'ВС,ВО'!C48</f>
        <v>241762.68593220343</v>
      </c>
      <c r="D11" s="7">
        <f>'ВС,ВО'!D48</f>
        <v>155099.39593220339</v>
      </c>
      <c r="E11" s="7">
        <f>'ВС,ВО'!F48</f>
        <v>87614.954800000007</v>
      </c>
      <c r="F11" s="5">
        <f t="shared" si="7"/>
        <v>-154147.73113220342</v>
      </c>
      <c r="G11" s="5">
        <f t="shared" si="8"/>
        <v>-67484.441132203385</v>
      </c>
      <c r="H11" s="99">
        <f t="shared" si="4"/>
        <v>36.240065112682245</v>
      </c>
      <c r="I11" s="99">
        <f t="shared" si="5"/>
        <v>56.489552569436185</v>
      </c>
    </row>
    <row r="12" spans="1:9" s="8" customFormat="1" hidden="1">
      <c r="B12" s="8" t="s">
        <v>27</v>
      </c>
      <c r="D12" s="8">
        <f>D10+D11</f>
        <v>252882.07793220339</v>
      </c>
    </row>
  </sheetData>
  <mergeCells count="10">
    <mergeCell ref="H4:I4"/>
    <mergeCell ref="A4:A5"/>
    <mergeCell ref="B4:B5"/>
    <mergeCell ref="E1:G1"/>
    <mergeCell ref="F4:G4"/>
    <mergeCell ref="D4:D5"/>
    <mergeCell ref="E4:E5"/>
    <mergeCell ref="C4:C5"/>
    <mergeCell ref="G3:I3"/>
    <mergeCell ref="A2:I2"/>
  </mergeCells>
  <pageMargins left="0.2" right="0.31496062992125984" top="0.74803149606299213" bottom="0.74803149606299213" header="0.31496062992125984" footer="0.31496062992125984"/>
  <pageSetup paperSize="9" scale="94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FF00"/>
    <pageSetUpPr fitToPage="1"/>
  </sheetPr>
  <dimension ref="A1:I86"/>
  <sheetViews>
    <sheetView topLeftCell="A57" zoomScaleNormal="100" workbookViewId="0">
      <selection activeCell="B92" sqref="B92"/>
    </sheetView>
  </sheetViews>
  <sheetFormatPr defaultRowHeight="15.75"/>
  <cols>
    <col min="1" max="1" width="5.140625" style="57" customWidth="1"/>
    <col min="2" max="2" width="46.7109375" style="84" customWidth="1"/>
    <col min="3" max="3" width="18.140625" style="57" customWidth="1"/>
    <col min="4" max="4" width="14.42578125" style="85" customWidth="1"/>
    <col min="5" max="5" width="15.140625" style="57" customWidth="1"/>
    <col min="6" max="6" width="16.140625" style="72" customWidth="1"/>
    <col min="7" max="7" width="13.7109375" style="72" customWidth="1"/>
    <col min="8" max="8" width="11.28515625" style="72" customWidth="1"/>
    <col min="9" max="9" width="12.5703125" style="57" bestFit="1" customWidth="1"/>
    <col min="10" max="256" width="9.140625" style="57"/>
    <col min="257" max="257" width="5.140625" style="57" customWidth="1"/>
    <col min="258" max="258" width="57" style="57" customWidth="1"/>
    <col min="259" max="259" width="27.140625" style="57" customWidth="1"/>
    <col min="260" max="261" width="18" style="57" bestFit="1" customWidth="1"/>
    <col min="262" max="262" width="18" style="57" customWidth="1"/>
    <col min="263" max="263" width="12.28515625" style="57" customWidth="1"/>
    <col min="264" max="264" width="17.85546875" style="57" customWidth="1"/>
    <col min="265" max="265" width="12.5703125" style="57" bestFit="1" customWidth="1"/>
    <col min="266" max="512" width="9.140625" style="57"/>
    <col min="513" max="513" width="5.140625" style="57" customWidth="1"/>
    <col min="514" max="514" width="57" style="57" customWidth="1"/>
    <col min="515" max="515" width="27.140625" style="57" customWidth="1"/>
    <col min="516" max="517" width="18" style="57" bestFit="1" customWidth="1"/>
    <col min="518" max="518" width="18" style="57" customWidth="1"/>
    <col min="519" max="519" width="12.28515625" style="57" customWidth="1"/>
    <col min="520" max="520" width="17.85546875" style="57" customWidth="1"/>
    <col min="521" max="521" width="12.5703125" style="57" bestFit="1" customWidth="1"/>
    <col min="522" max="768" width="9.140625" style="57"/>
    <col min="769" max="769" width="5.140625" style="57" customWidth="1"/>
    <col min="770" max="770" width="57" style="57" customWidth="1"/>
    <col min="771" max="771" width="27.140625" style="57" customWidth="1"/>
    <col min="772" max="773" width="18" style="57" bestFit="1" customWidth="1"/>
    <col min="774" max="774" width="18" style="57" customWidth="1"/>
    <col min="775" max="775" width="12.28515625" style="57" customWidth="1"/>
    <col min="776" max="776" width="17.85546875" style="57" customWidth="1"/>
    <col min="777" max="777" width="12.5703125" style="57" bestFit="1" customWidth="1"/>
    <col min="778" max="1024" width="9.140625" style="57"/>
    <col min="1025" max="1025" width="5.140625" style="57" customWidth="1"/>
    <col min="1026" max="1026" width="57" style="57" customWidth="1"/>
    <col min="1027" max="1027" width="27.140625" style="57" customWidth="1"/>
    <col min="1028" max="1029" width="18" style="57" bestFit="1" customWidth="1"/>
    <col min="1030" max="1030" width="18" style="57" customWidth="1"/>
    <col min="1031" max="1031" width="12.28515625" style="57" customWidth="1"/>
    <col min="1032" max="1032" width="17.85546875" style="57" customWidth="1"/>
    <col min="1033" max="1033" width="12.5703125" style="57" bestFit="1" customWidth="1"/>
    <col min="1034" max="1280" width="9.140625" style="57"/>
    <col min="1281" max="1281" width="5.140625" style="57" customWidth="1"/>
    <col min="1282" max="1282" width="57" style="57" customWidth="1"/>
    <col min="1283" max="1283" width="27.140625" style="57" customWidth="1"/>
    <col min="1284" max="1285" width="18" style="57" bestFit="1" customWidth="1"/>
    <col min="1286" max="1286" width="18" style="57" customWidth="1"/>
    <col min="1287" max="1287" width="12.28515625" style="57" customWidth="1"/>
    <col min="1288" max="1288" width="17.85546875" style="57" customWidth="1"/>
    <col min="1289" max="1289" width="12.5703125" style="57" bestFit="1" customWidth="1"/>
    <col min="1290" max="1536" width="9.140625" style="57"/>
    <col min="1537" max="1537" width="5.140625" style="57" customWidth="1"/>
    <col min="1538" max="1538" width="57" style="57" customWidth="1"/>
    <col min="1539" max="1539" width="27.140625" style="57" customWidth="1"/>
    <col min="1540" max="1541" width="18" style="57" bestFit="1" customWidth="1"/>
    <col min="1542" max="1542" width="18" style="57" customWidth="1"/>
    <col min="1543" max="1543" width="12.28515625" style="57" customWidth="1"/>
    <col min="1544" max="1544" width="17.85546875" style="57" customWidth="1"/>
    <col min="1545" max="1545" width="12.5703125" style="57" bestFit="1" customWidth="1"/>
    <col min="1546" max="1792" width="9.140625" style="57"/>
    <col min="1793" max="1793" width="5.140625" style="57" customWidth="1"/>
    <col min="1794" max="1794" width="57" style="57" customWidth="1"/>
    <col min="1795" max="1795" width="27.140625" style="57" customWidth="1"/>
    <col min="1796" max="1797" width="18" style="57" bestFit="1" customWidth="1"/>
    <col min="1798" max="1798" width="18" style="57" customWidth="1"/>
    <col min="1799" max="1799" width="12.28515625" style="57" customWidth="1"/>
    <col min="1800" max="1800" width="17.85546875" style="57" customWidth="1"/>
    <col min="1801" max="1801" width="12.5703125" style="57" bestFit="1" customWidth="1"/>
    <col min="1802" max="2048" width="9.140625" style="57"/>
    <col min="2049" max="2049" width="5.140625" style="57" customWidth="1"/>
    <col min="2050" max="2050" width="57" style="57" customWidth="1"/>
    <col min="2051" max="2051" width="27.140625" style="57" customWidth="1"/>
    <col min="2052" max="2053" width="18" style="57" bestFit="1" customWidth="1"/>
    <col min="2054" max="2054" width="18" style="57" customWidth="1"/>
    <col min="2055" max="2055" width="12.28515625" style="57" customWidth="1"/>
    <col min="2056" max="2056" width="17.85546875" style="57" customWidth="1"/>
    <col min="2057" max="2057" width="12.5703125" style="57" bestFit="1" customWidth="1"/>
    <col min="2058" max="2304" width="9.140625" style="57"/>
    <col min="2305" max="2305" width="5.140625" style="57" customWidth="1"/>
    <col min="2306" max="2306" width="57" style="57" customWidth="1"/>
    <col min="2307" max="2307" width="27.140625" style="57" customWidth="1"/>
    <col min="2308" max="2309" width="18" style="57" bestFit="1" customWidth="1"/>
    <col min="2310" max="2310" width="18" style="57" customWidth="1"/>
    <col min="2311" max="2311" width="12.28515625" style="57" customWidth="1"/>
    <col min="2312" max="2312" width="17.85546875" style="57" customWidth="1"/>
    <col min="2313" max="2313" width="12.5703125" style="57" bestFit="1" customWidth="1"/>
    <col min="2314" max="2560" width="9.140625" style="57"/>
    <col min="2561" max="2561" width="5.140625" style="57" customWidth="1"/>
    <col min="2562" max="2562" width="57" style="57" customWidth="1"/>
    <col min="2563" max="2563" width="27.140625" style="57" customWidth="1"/>
    <col min="2564" max="2565" width="18" style="57" bestFit="1" customWidth="1"/>
    <col min="2566" max="2566" width="18" style="57" customWidth="1"/>
    <col min="2567" max="2567" width="12.28515625" style="57" customWidth="1"/>
    <col min="2568" max="2568" width="17.85546875" style="57" customWidth="1"/>
    <col min="2569" max="2569" width="12.5703125" style="57" bestFit="1" customWidth="1"/>
    <col min="2570" max="2816" width="9.140625" style="57"/>
    <col min="2817" max="2817" width="5.140625" style="57" customWidth="1"/>
    <col min="2818" max="2818" width="57" style="57" customWidth="1"/>
    <col min="2819" max="2819" width="27.140625" style="57" customWidth="1"/>
    <col min="2820" max="2821" width="18" style="57" bestFit="1" customWidth="1"/>
    <col min="2822" max="2822" width="18" style="57" customWidth="1"/>
    <col min="2823" max="2823" width="12.28515625" style="57" customWidth="1"/>
    <col min="2824" max="2824" width="17.85546875" style="57" customWidth="1"/>
    <col min="2825" max="2825" width="12.5703125" style="57" bestFit="1" customWidth="1"/>
    <col min="2826" max="3072" width="9.140625" style="57"/>
    <col min="3073" max="3073" width="5.140625" style="57" customWidth="1"/>
    <col min="3074" max="3074" width="57" style="57" customWidth="1"/>
    <col min="3075" max="3075" width="27.140625" style="57" customWidth="1"/>
    <col min="3076" max="3077" width="18" style="57" bestFit="1" customWidth="1"/>
    <col min="3078" max="3078" width="18" style="57" customWidth="1"/>
    <col min="3079" max="3079" width="12.28515625" style="57" customWidth="1"/>
    <col min="3080" max="3080" width="17.85546875" style="57" customWidth="1"/>
    <col min="3081" max="3081" width="12.5703125" style="57" bestFit="1" customWidth="1"/>
    <col min="3082" max="3328" width="9.140625" style="57"/>
    <col min="3329" max="3329" width="5.140625" style="57" customWidth="1"/>
    <col min="3330" max="3330" width="57" style="57" customWidth="1"/>
    <col min="3331" max="3331" width="27.140625" style="57" customWidth="1"/>
    <col min="3332" max="3333" width="18" style="57" bestFit="1" customWidth="1"/>
    <col min="3334" max="3334" width="18" style="57" customWidth="1"/>
    <col min="3335" max="3335" width="12.28515625" style="57" customWidth="1"/>
    <col min="3336" max="3336" width="17.85546875" style="57" customWidth="1"/>
    <col min="3337" max="3337" width="12.5703125" style="57" bestFit="1" customWidth="1"/>
    <col min="3338" max="3584" width="9.140625" style="57"/>
    <col min="3585" max="3585" width="5.140625" style="57" customWidth="1"/>
    <col min="3586" max="3586" width="57" style="57" customWidth="1"/>
    <col min="3587" max="3587" width="27.140625" style="57" customWidth="1"/>
    <col min="3588" max="3589" width="18" style="57" bestFit="1" customWidth="1"/>
    <col min="3590" max="3590" width="18" style="57" customWidth="1"/>
    <col min="3591" max="3591" width="12.28515625" style="57" customWidth="1"/>
    <col min="3592" max="3592" width="17.85546875" style="57" customWidth="1"/>
    <col min="3593" max="3593" width="12.5703125" style="57" bestFit="1" customWidth="1"/>
    <col min="3594" max="3840" width="9.140625" style="57"/>
    <col min="3841" max="3841" width="5.140625" style="57" customWidth="1"/>
    <col min="3842" max="3842" width="57" style="57" customWidth="1"/>
    <col min="3843" max="3843" width="27.140625" style="57" customWidth="1"/>
    <col min="3844" max="3845" width="18" style="57" bestFit="1" customWidth="1"/>
    <col min="3846" max="3846" width="18" style="57" customWidth="1"/>
    <col min="3847" max="3847" width="12.28515625" style="57" customWidth="1"/>
    <col min="3848" max="3848" width="17.85546875" style="57" customWidth="1"/>
    <col min="3849" max="3849" width="12.5703125" style="57" bestFit="1" customWidth="1"/>
    <col min="3850" max="4096" width="9.140625" style="57"/>
    <col min="4097" max="4097" width="5.140625" style="57" customWidth="1"/>
    <col min="4098" max="4098" width="57" style="57" customWidth="1"/>
    <col min="4099" max="4099" width="27.140625" style="57" customWidth="1"/>
    <col min="4100" max="4101" width="18" style="57" bestFit="1" customWidth="1"/>
    <col min="4102" max="4102" width="18" style="57" customWidth="1"/>
    <col min="4103" max="4103" width="12.28515625" style="57" customWidth="1"/>
    <col min="4104" max="4104" width="17.85546875" style="57" customWidth="1"/>
    <col min="4105" max="4105" width="12.5703125" style="57" bestFit="1" customWidth="1"/>
    <col min="4106" max="4352" width="9.140625" style="57"/>
    <col min="4353" max="4353" width="5.140625" style="57" customWidth="1"/>
    <col min="4354" max="4354" width="57" style="57" customWidth="1"/>
    <col min="4355" max="4355" width="27.140625" style="57" customWidth="1"/>
    <col min="4356" max="4357" width="18" style="57" bestFit="1" customWidth="1"/>
    <col min="4358" max="4358" width="18" style="57" customWidth="1"/>
    <col min="4359" max="4359" width="12.28515625" style="57" customWidth="1"/>
    <col min="4360" max="4360" width="17.85546875" style="57" customWidth="1"/>
    <col min="4361" max="4361" width="12.5703125" style="57" bestFit="1" customWidth="1"/>
    <col min="4362" max="4608" width="9.140625" style="57"/>
    <col min="4609" max="4609" width="5.140625" style="57" customWidth="1"/>
    <col min="4610" max="4610" width="57" style="57" customWidth="1"/>
    <col min="4611" max="4611" width="27.140625" style="57" customWidth="1"/>
    <col min="4612" max="4613" width="18" style="57" bestFit="1" customWidth="1"/>
    <col min="4614" max="4614" width="18" style="57" customWidth="1"/>
    <col min="4615" max="4615" width="12.28515625" style="57" customWidth="1"/>
    <col min="4616" max="4616" width="17.85546875" style="57" customWidth="1"/>
    <col min="4617" max="4617" width="12.5703125" style="57" bestFit="1" customWidth="1"/>
    <col min="4618" max="4864" width="9.140625" style="57"/>
    <col min="4865" max="4865" width="5.140625" style="57" customWidth="1"/>
    <col min="4866" max="4866" width="57" style="57" customWidth="1"/>
    <col min="4867" max="4867" width="27.140625" style="57" customWidth="1"/>
    <col min="4868" max="4869" width="18" style="57" bestFit="1" customWidth="1"/>
    <col min="4870" max="4870" width="18" style="57" customWidth="1"/>
    <col min="4871" max="4871" width="12.28515625" style="57" customWidth="1"/>
    <col min="4872" max="4872" width="17.85546875" style="57" customWidth="1"/>
    <col min="4873" max="4873" width="12.5703125" style="57" bestFit="1" customWidth="1"/>
    <col min="4874" max="5120" width="9.140625" style="57"/>
    <col min="5121" max="5121" width="5.140625" style="57" customWidth="1"/>
    <col min="5122" max="5122" width="57" style="57" customWidth="1"/>
    <col min="5123" max="5123" width="27.140625" style="57" customWidth="1"/>
    <col min="5124" max="5125" width="18" style="57" bestFit="1" customWidth="1"/>
    <col min="5126" max="5126" width="18" style="57" customWidth="1"/>
    <col min="5127" max="5127" width="12.28515625" style="57" customWidth="1"/>
    <col min="5128" max="5128" width="17.85546875" style="57" customWidth="1"/>
    <col min="5129" max="5129" width="12.5703125" style="57" bestFit="1" customWidth="1"/>
    <col min="5130" max="5376" width="9.140625" style="57"/>
    <col min="5377" max="5377" width="5.140625" style="57" customWidth="1"/>
    <col min="5378" max="5378" width="57" style="57" customWidth="1"/>
    <col min="5379" max="5379" width="27.140625" style="57" customWidth="1"/>
    <col min="5380" max="5381" width="18" style="57" bestFit="1" customWidth="1"/>
    <col min="5382" max="5382" width="18" style="57" customWidth="1"/>
    <col min="5383" max="5383" width="12.28515625" style="57" customWidth="1"/>
    <col min="5384" max="5384" width="17.85546875" style="57" customWidth="1"/>
    <col min="5385" max="5385" width="12.5703125" style="57" bestFit="1" customWidth="1"/>
    <col min="5386" max="5632" width="9.140625" style="57"/>
    <col min="5633" max="5633" width="5.140625" style="57" customWidth="1"/>
    <col min="5634" max="5634" width="57" style="57" customWidth="1"/>
    <col min="5635" max="5635" width="27.140625" style="57" customWidth="1"/>
    <col min="5636" max="5637" width="18" style="57" bestFit="1" customWidth="1"/>
    <col min="5638" max="5638" width="18" style="57" customWidth="1"/>
    <col min="5639" max="5639" width="12.28515625" style="57" customWidth="1"/>
    <col min="5640" max="5640" width="17.85546875" style="57" customWidth="1"/>
    <col min="5641" max="5641" width="12.5703125" style="57" bestFit="1" customWidth="1"/>
    <col min="5642" max="5888" width="9.140625" style="57"/>
    <col min="5889" max="5889" width="5.140625" style="57" customWidth="1"/>
    <col min="5890" max="5890" width="57" style="57" customWidth="1"/>
    <col min="5891" max="5891" width="27.140625" style="57" customWidth="1"/>
    <col min="5892" max="5893" width="18" style="57" bestFit="1" customWidth="1"/>
    <col min="5894" max="5894" width="18" style="57" customWidth="1"/>
    <col min="5895" max="5895" width="12.28515625" style="57" customWidth="1"/>
    <col min="5896" max="5896" width="17.85546875" style="57" customWidth="1"/>
    <col min="5897" max="5897" width="12.5703125" style="57" bestFit="1" customWidth="1"/>
    <col min="5898" max="6144" width="9.140625" style="57"/>
    <col min="6145" max="6145" width="5.140625" style="57" customWidth="1"/>
    <col min="6146" max="6146" width="57" style="57" customWidth="1"/>
    <col min="6147" max="6147" width="27.140625" style="57" customWidth="1"/>
    <col min="6148" max="6149" width="18" style="57" bestFit="1" customWidth="1"/>
    <col min="6150" max="6150" width="18" style="57" customWidth="1"/>
    <col min="6151" max="6151" width="12.28515625" style="57" customWidth="1"/>
    <col min="6152" max="6152" width="17.85546875" style="57" customWidth="1"/>
    <col min="6153" max="6153" width="12.5703125" style="57" bestFit="1" customWidth="1"/>
    <col min="6154" max="6400" width="9.140625" style="57"/>
    <col min="6401" max="6401" width="5.140625" style="57" customWidth="1"/>
    <col min="6402" max="6402" width="57" style="57" customWidth="1"/>
    <col min="6403" max="6403" width="27.140625" style="57" customWidth="1"/>
    <col min="6404" max="6405" width="18" style="57" bestFit="1" customWidth="1"/>
    <col min="6406" max="6406" width="18" style="57" customWidth="1"/>
    <col min="6407" max="6407" width="12.28515625" style="57" customWidth="1"/>
    <col min="6408" max="6408" width="17.85546875" style="57" customWidth="1"/>
    <col min="6409" max="6409" width="12.5703125" style="57" bestFit="1" customWidth="1"/>
    <col min="6410" max="6656" width="9.140625" style="57"/>
    <col min="6657" max="6657" width="5.140625" style="57" customWidth="1"/>
    <col min="6658" max="6658" width="57" style="57" customWidth="1"/>
    <col min="6659" max="6659" width="27.140625" style="57" customWidth="1"/>
    <col min="6660" max="6661" width="18" style="57" bestFit="1" customWidth="1"/>
    <col min="6662" max="6662" width="18" style="57" customWidth="1"/>
    <col min="6663" max="6663" width="12.28515625" style="57" customWidth="1"/>
    <col min="6664" max="6664" width="17.85546875" style="57" customWidth="1"/>
    <col min="6665" max="6665" width="12.5703125" style="57" bestFit="1" customWidth="1"/>
    <col min="6666" max="6912" width="9.140625" style="57"/>
    <col min="6913" max="6913" width="5.140625" style="57" customWidth="1"/>
    <col min="6914" max="6914" width="57" style="57" customWidth="1"/>
    <col min="6915" max="6915" width="27.140625" style="57" customWidth="1"/>
    <col min="6916" max="6917" width="18" style="57" bestFit="1" customWidth="1"/>
    <col min="6918" max="6918" width="18" style="57" customWidth="1"/>
    <col min="6919" max="6919" width="12.28515625" style="57" customWidth="1"/>
    <col min="6920" max="6920" width="17.85546875" style="57" customWidth="1"/>
    <col min="6921" max="6921" width="12.5703125" style="57" bestFit="1" customWidth="1"/>
    <col min="6922" max="7168" width="9.140625" style="57"/>
    <col min="7169" max="7169" width="5.140625" style="57" customWidth="1"/>
    <col min="7170" max="7170" width="57" style="57" customWidth="1"/>
    <col min="7171" max="7171" width="27.140625" style="57" customWidth="1"/>
    <col min="7172" max="7173" width="18" style="57" bestFit="1" customWidth="1"/>
    <col min="7174" max="7174" width="18" style="57" customWidth="1"/>
    <col min="7175" max="7175" width="12.28515625" style="57" customWidth="1"/>
    <col min="7176" max="7176" width="17.85546875" style="57" customWidth="1"/>
    <col min="7177" max="7177" width="12.5703125" style="57" bestFit="1" customWidth="1"/>
    <col min="7178" max="7424" width="9.140625" style="57"/>
    <col min="7425" max="7425" width="5.140625" style="57" customWidth="1"/>
    <col min="7426" max="7426" width="57" style="57" customWidth="1"/>
    <col min="7427" max="7427" width="27.140625" style="57" customWidth="1"/>
    <col min="7428" max="7429" width="18" style="57" bestFit="1" customWidth="1"/>
    <col min="7430" max="7430" width="18" style="57" customWidth="1"/>
    <col min="7431" max="7431" width="12.28515625" style="57" customWidth="1"/>
    <col min="7432" max="7432" width="17.85546875" style="57" customWidth="1"/>
    <col min="7433" max="7433" width="12.5703125" style="57" bestFit="1" customWidth="1"/>
    <col min="7434" max="7680" width="9.140625" style="57"/>
    <col min="7681" max="7681" width="5.140625" style="57" customWidth="1"/>
    <col min="7682" max="7682" width="57" style="57" customWidth="1"/>
    <col min="7683" max="7683" width="27.140625" style="57" customWidth="1"/>
    <col min="7684" max="7685" width="18" style="57" bestFit="1" customWidth="1"/>
    <col min="7686" max="7686" width="18" style="57" customWidth="1"/>
    <col min="7687" max="7687" width="12.28515625" style="57" customWidth="1"/>
    <col min="7688" max="7688" width="17.85546875" style="57" customWidth="1"/>
    <col min="7689" max="7689" width="12.5703125" style="57" bestFit="1" customWidth="1"/>
    <col min="7690" max="7936" width="9.140625" style="57"/>
    <col min="7937" max="7937" width="5.140625" style="57" customWidth="1"/>
    <col min="7938" max="7938" width="57" style="57" customWidth="1"/>
    <col min="7939" max="7939" width="27.140625" style="57" customWidth="1"/>
    <col min="7940" max="7941" width="18" style="57" bestFit="1" customWidth="1"/>
    <col min="7942" max="7942" width="18" style="57" customWidth="1"/>
    <col min="7943" max="7943" width="12.28515625" style="57" customWidth="1"/>
    <col min="7944" max="7944" width="17.85546875" style="57" customWidth="1"/>
    <col min="7945" max="7945" width="12.5703125" style="57" bestFit="1" customWidth="1"/>
    <col min="7946" max="8192" width="9.140625" style="57"/>
    <col min="8193" max="8193" width="5.140625" style="57" customWidth="1"/>
    <col min="8194" max="8194" width="57" style="57" customWidth="1"/>
    <col min="8195" max="8195" width="27.140625" style="57" customWidth="1"/>
    <col min="8196" max="8197" width="18" style="57" bestFit="1" customWidth="1"/>
    <col min="8198" max="8198" width="18" style="57" customWidth="1"/>
    <col min="8199" max="8199" width="12.28515625" style="57" customWidth="1"/>
    <col min="8200" max="8200" width="17.85546875" style="57" customWidth="1"/>
    <col min="8201" max="8201" width="12.5703125" style="57" bestFit="1" customWidth="1"/>
    <col min="8202" max="8448" width="9.140625" style="57"/>
    <col min="8449" max="8449" width="5.140625" style="57" customWidth="1"/>
    <col min="8450" max="8450" width="57" style="57" customWidth="1"/>
    <col min="8451" max="8451" width="27.140625" style="57" customWidth="1"/>
    <col min="8452" max="8453" width="18" style="57" bestFit="1" customWidth="1"/>
    <col min="8454" max="8454" width="18" style="57" customWidth="1"/>
    <col min="8455" max="8455" width="12.28515625" style="57" customWidth="1"/>
    <col min="8456" max="8456" width="17.85546875" style="57" customWidth="1"/>
    <col min="8457" max="8457" width="12.5703125" style="57" bestFit="1" customWidth="1"/>
    <col min="8458" max="8704" width="9.140625" style="57"/>
    <col min="8705" max="8705" width="5.140625" style="57" customWidth="1"/>
    <col min="8706" max="8706" width="57" style="57" customWidth="1"/>
    <col min="8707" max="8707" width="27.140625" style="57" customWidth="1"/>
    <col min="8708" max="8709" width="18" style="57" bestFit="1" customWidth="1"/>
    <col min="8710" max="8710" width="18" style="57" customWidth="1"/>
    <col min="8711" max="8711" width="12.28515625" style="57" customWidth="1"/>
    <col min="8712" max="8712" width="17.85546875" style="57" customWidth="1"/>
    <col min="8713" max="8713" width="12.5703125" style="57" bestFit="1" customWidth="1"/>
    <col min="8714" max="8960" width="9.140625" style="57"/>
    <col min="8961" max="8961" width="5.140625" style="57" customWidth="1"/>
    <col min="8962" max="8962" width="57" style="57" customWidth="1"/>
    <col min="8963" max="8963" width="27.140625" style="57" customWidth="1"/>
    <col min="8964" max="8965" width="18" style="57" bestFit="1" customWidth="1"/>
    <col min="8966" max="8966" width="18" style="57" customWidth="1"/>
    <col min="8967" max="8967" width="12.28515625" style="57" customWidth="1"/>
    <col min="8968" max="8968" width="17.85546875" style="57" customWidth="1"/>
    <col min="8969" max="8969" width="12.5703125" style="57" bestFit="1" customWidth="1"/>
    <col min="8970" max="9216" width="9.140625" style="57"/>
    <col min="9217" max="9217" width="5.140625" style="57" customWidth="1"/>
    <col min="9218" max="9218" width="57" style="57" customWidth="1"/>
    <col min="9219" max="9219" width="27.140625" style="57" customWidth="1"/>
    <col min="9220" max="9221" width="18" style="57" bestFit="1" customWidth="1"/>
    <col min="9222" max="9222" width="18" style="57" customWidth="1"/>
    <col min="9223" max="9223" width="12.28515625" style="57" customWidth="1"/>
    <col min="9224" max="9224" width="17.85546875" style="57" customWidth="1"/>
    <col min="9225" max="9225" width="12.5703125" style="57" bestFit="1" customWidth="1"/>
    <col min="9226" max="9472" width="9.140625" style="57"/>
    <col min="9473" max="9473" width="5.140625" style="57" customWidth="1"/>
    <col min="9474" max="9474" width="57" style="57" customWidth="1"/>
    <col min="9475" max="9475" width="27.140625" style="57" customWidth="1"/>
    <col min="9476" max="9477" width="18" style="57" bestFit="1" customWidth="1"/>
    <col min="9478" max="9478" width="18" style="57" customWidth="1"/>
    <col min="9479" max="9479" width="12.28515625" style="57" customWidth="1"/>
    <col min="9480" max="9480" width="17.85546875" style="57" customWidth="1"/>
    <col min="9481" max="9481" width="12.5703125" style="57" bestFit="1" customWidth="1"/>
    <col min="9482" max="9728" width="9.140625" style="57"/>
    <col min="9729" max="9729" width="5.140625" style="57" customWidth="1"/>
    <col min="9730" max="9730" width="57" style="57" customWidth="1"/>
    <col min="9731" max="9731" width="27.140625" style="57" customWidth="1"/>
    <col min="9732" max="9733" width="18" style="57" bestFit="1" customWidth="1"/>
    <col min="9734" max="9734" width="18" style="57" customWidth="1"/>
    <col min="9735" max="9735" width="12.28515625" style="57" customWidth="1"/>
    <col min="9736" max="9736" width="17.85546875" style="57" customWidth="1"/>
    <col min="9737" max="9737" width="12.5703125" style="57" bestFit="1" customWidth="1"/>
    <col min="9738" max="9984" width="9.140625" style="57"/>
    <col min="9985" max="9985" width="5.140625" style="57" customWidth="1"/>
    <col min="9986" max="9986" width="57" style="57" customWidth="1"/>
    <col min="9987" max="9987" width="27.140625" style="57" customWidth="1"/>
    <col min="9988" max="9989" width="18" style="57" bestFit="1" customWidth="1"/>
    <col min="9990" max="9990" width="18" style="57" customWidth="1"/>
    <col min="9991" max="9991" width="12.28515625" style="57" customWidth="1"/>
    <col min="9992" max="9992" width="17.85546875" style="57" customWidth="1"/>
    <col min="9993" max="9993" width="12.5703125" style="57" bestFit="1" customWidth="1"/>
    <col min="9994" max="10240" width="9.140625" style="57"/>
    <col min="10241" max="10241" width="5.140625" style="57" customWidth="1"/>
    <col min="10242" max="10242" width="57" style="57" customWidth="1"/>
    <col min="10243" max="10243" width="27.140625" style="57" customWidth="1"/>
    <col min="10244" max="10245" width="18" style="57" bestFit="1" customWidth="1"/>
    <col min="10246" max="10246" width="18" style="57" customWidth="1"/>
    <col min="10247" max="10247" width="12.28515625" style="57" customWidth="1"/>
    <col min="10248" max="10248" width="17.85546875" style="57" customWidth="1"/>
    <col min="10249" max="10249" width="12.5703125" style="57" bestFit="1" customWidth="1"/>
    <col min="10250" max="10496" width="9.140625" style="57"/>
    <col min="10497" max="10497" width="5.140625" style="57" customWidth="1"/>
    <col min="10498" max="10498" width="57" style="57" customWidth="1"/>
    <col min="10499" max="10499" width="27.140625" style="57" customWidth="1"/>
    <col min="10500" max="10501" width="18" style="57" bestFit="1" customWidth="1"/>
    <col min="10502" max="10502" width="18" style="57" customWidth="1"/>
    <col min="10503" max="10503" width="12.28515625" style="57" customWidth="1"/>
    <col min="10504" max="10504" width="17.85546875" style="57" customWidth="1"/>
    <col min="10505" max="10505" width="12.5703125" style="57" bestFit="1" customWidth="1"/>
    <col min="10506" max="10752" width="9.140625" style="57"/>
    <col min="10753" max="10753" width="5.140625" style="57" customWidth="1"/>
    <col min="10754" max="10754" width="57" style="57" customWidth="1"/>
    <col min="10755" max="10755" width="27.140625" style="57" customWidth="1"/>
    <col min="10756" max="10757" width="18" style="57" bestFit="1" customWidth="1"/>
    <col min="10758" max="10758" width="18" style="57" customWidth="1"/>
    <col min="10759" max="10759" width="12.28515625" style="57" customWidth="1"/>
    <col min="10760" max="10760" width="17.85546875" style="57" customWidth="1"/>
    <col min="10761" max="10761" width="12.5703125" style="57" bestFit="1" customWidth="1"/>
    <col min="10762" max="11008" width="9.140625" style="57"/>
    <col min="11009" max="11009" width="5.140625" style="57" customWidth="1"/>
    <col min="11010" max="11010" width="57" style="57" customWidth="1"/>
    <col min="11011" max="11011" width="27.140625" style="57" customWidth="1"/>
    <col min="11012" max="11013" width="18" style="57" bestFit="1" customWidth="1"/>
    <col min="11014" max="11014" width="18" style="57" customWidth="1"/>
    <col min="11015" max="11015" width="12.28515625" style="57" customWidth="1"/>
    <col min="11016" max="11016" width="17.85546875" style="57" customWidth="1"/>
    <col min="11017" max="11017" width="12.5703125" style="57" bestFit="1" customWidth="1"/>
    <col min="11018" max="11264" width="9.140625" style="57"/>
    <col min="11265" max="11265" width="5.140625" style="57" customWidth="1"/>
    <col min="11266" max="11266" width="57" style="57" customWidth="1"/>
    <col min="11267" max="11267" width="27.140625" style="57" customWidth="1"/>
    <col min="11268" max="11269" width="18" style="57" bestFit="1" customWidth="1"/>
    <col min="11270" max="11270" width="18" style="57" customWidth="1"/>
    <col min="11271" max="11271" width="12.28515625" style="57" customWidth="1"/>
    <col min="11272" max="11272" width="17.85546875" style="57" customWidth="1"/>
    <col min="11273" max="11273" width="12.5703125" style="57" bestFit="1" customWidth="1"/>
    <col min="11274" max="11520" width="9.140625" style="57"/>
    <col min="11521" max="11521" width="5.140625" style="57" customWidth="1"/>
    <col min="11522" max="11522" width="57" style="57" customWidth="1"/>
    <col min="11523" max="11523" width="27.140625" style="57" customWidth="1"/>
    <col min="11524" max="11525" width="18" style="57" bestFit="1" customWidth="1"/>
    <col min="11526" max="11526" width="18" style="57" customWidth="1"/>
    <col min="11527" max="11527" width="12.28515625" style="57" customWidth="1"/>
    <col min="11528" max="11528" width="17.85546875" style="57" customWidth="1"/>
    <col min="11529" max="11529" width="12.5703125" style="57" bestFit="1" customWidth="1"/>
    <col min="11530" max="11776" width="9.140625" style="57"/>
    <col min="11777" max="11777" width="5.140625" style="57" customWidth="1"/>
    <col min="11778" max="11778" width="57" style="57" customWidth="1"/>
    <col min="11779" max="11779" width="27.140625" style="57" customWidth="1"/>
    <col min="11780" max="11781" width="18" style="57" bestFit="1" customWidth="1"/>
    <col min="11782" max="11782" width="18" style="57" customWidth="1"/>
    <col min="11783" max="11783" width="12.28515625" style="57" customWidth="1"/>
    <col min="11784" max="11784" width="17.85546875" style="57" customWidth="1"/>
    <col min="11785" max="11785" width="12.5703125" style="57" bestFit="1" customWidth="1"/>
    <col min="11786" max="12032" width="9.140625" style="57"/>
    <col min="12033" max="12033" width="5.140625" style="57" customWidth="1"/>
    <col min="12034" max="12034" width="57" style="57" customWidth="1"/>
    <col min="12035" max="12035" width="27.140625" style="57" customWidth="1"/>
    <col min="12036" max="12037" width="18" style="57" bestFit="1" customWidth="1"/>
    <col min="12038" max="12038" width="18" style="57" customWidth="1"/>
    <col min="12039" max="12039" width="12.28515625" style="57" customWidth="1"/>
    <col min="12040" max="12040" width="17.85546875" style="57" customWidth="1"/>
    <col min="12041" max="12041" width="12.5703125" style="57" bestFit="1" customWidth="1"/>
    <col min="12042" max="12288" width="9.140625" style="57"/>
    <col min="12289" max="12289" width="5.140625" style="57" customWidth="1"/>
    <col min="12290" max="12290" width="57" style="57" customWidth="1"/>
    <col min="12291" max="12291" width="27.140625" style="57" customWidth="1"/>
    <col min="12292" max="12293" width="18" style="57" bestFit="1" customWidth="1"/>
    <col min="12294" max="12294" width="18" style="57" customWidth="1"/>
    <col min="12295" max="12295" width="12.28515625" style="57" customWidth="1"/>
    <col min="12296" max="12296" width="17.85546875" style="57" customWidth="1"/>
    <col min="12297" max="12297" width="12.5703125" style="57" bestFit="1" customWidth="1"/>
    <col min="12298" max="12544" width="9.140625" style="57"/>
    <col min="12545" max="12545" width="5.140625" style="57" customWidth="1"/>
    <col min="12546" max="12546" width="57" style="57" customWidth="1"/>
    <col min="12547" max="12547" width="27.140625" style="57" customWidth="1"/>
    <col min="12548" max="12549" width="18" style="57" bestFit="1" customWidth="1"/>
    <col min="12550" max="12550" width="18" style="57" customWidth="1"/>
    <col min="12551" max="12551" width="12.28515625" style="57" customWidth="1"/>
    <col min="12552" max="12552" width="17.85546875" style="57" customWidth="1"/>
    <col min="12553" max="12553" width="12.5703125" style="57" bestFit="1" customWidth="1"/>
    <col min="12554" max="12800" width="9.140625" style="57"/>
    <col min="12801" max="12801" width="5.140625" style="57" customWidth="1"/>
    <col min="12802" max="12802" width="57" style="57" customWidth="1"/>
    <col min="12803" max="12803" width="27.140625" style="57" customWidth="1"/>
    <col min="12804" max="12805" width="18" style="57" bestFit="1" customWidth="1"/>
    <col min="12806" max="12806" width="18" style="57" customWidth="1"/>
    <col min="12807" max="12807" width="12.28515625" style="57" customWidth="1"/>
    <col min="12808" max="12808" width="17.85546875" style="57" customWidth="1"/>
    <col min="12809" max="12809" width="12.5703125" style="57" bestFit="1" customWidth="1"/>
    <col min="12810" max="13056" width="9.140625" style="57"/>
    <col min="13057" max="13057" width="5.140625" style="57" customWidth="1"/>
    <col min="13058" max="13058" width="57" style="57" customWidth="1"/>
    <col min="13059" max="13059" width="27.140625" style="57" customWidth="1"/>
    <col min="13060" max="13061" width="18" style="57" bestFit="1" customWidth="1"/>
    <col min="13062" max="13062" width="18" style="57" customWidth="1"/>
    <col min="13063" max="13063" width="12.28515625" style="57" customWidth="1"/>
    <col min="13064" max="13064" width="17.85546875" style="57" customWidth="1"/>
    <col min="13065" max="13065" width="12.5703125" style="57" bestFit="1" customWidth="1"/>
    <col min="13066" max="13312" width="9.140625" style="57"/>
    <col min="13313" max="13313" width="5.140625" style="57" customWidth="1"/>
    <col min="13314" max="13314" width="57" style="57" customWidth="1"/>
    <col min="13315" max="13315" width="27.140625" style="57" customWidth="1"/>
    <col min="13316" max="13317" width="18" style="57" bestFit="1" customWidth="1"/>
    <col min="13318" max="13318" width="18" style="57" customWidth="1"/>
    <col min="13319" max="13319" width="12.28515625" style="57" customWidth="1"/>
    <col min="13320" max="13320" width="17.85546875" style="57" customWidth="1"/>
    <col min="13321" max="13321" width="12.5703125" style="57" bestFit="1" customWidth="1"/>
    <col min="13322" max="13568" width="9.140625" style="57"/>
    <col min="13569" max="13569" width="5.140625" style="57" customWidth="1"/>
    <col min="13570" max="13570" width="57" style="57" customWidth="1"/>
    <col min="13571" max="13571" width="27.140625" style="57" customWidth="1"/>
    <col min="13572" max="13573" width="18" style="57" bestFit="1" customWidth="1"/>
    <col min="13574" max="13574" width="18" style="57" customWidth="1"/>
    <col min="13575" max="13575" width="12.28515625" style="57" customWidth="1"/>
    <col min="13576" max="13576" width="17.85546875" style="57" customWidth="1"/>
    <col min="13577" max="13577" width="12.5703125" style="57" bestFit="1" customWidth="1"/>
    <col min="13578" max="13824" width="9.140625" style="57"/>
    <col min="13825" max="13825" width="5.140625" style="57" customWidth="1"/>
    <col min="13826" max="13826" width="57" style="57" customWidth="1"/>
    <col min="13827" max="13827" width="27.140625" style="57" customWidth="1"/>
    <col min="13828" max="13829" width="18" style="57" bestFit="1" customWidth="1"/>
    <col min="13830" max="13830" width="18" style="57" customWidth="1"/>
    <col min="13831" max="13831" width="12.28515625" style="57" customWidth="1"/>
    <col min="13832" max="13832" width="17.85546875" style="57" customWidth="1"/>
    <col min="13833" max="13833" width="12.5703125" style="57" bestFit="1" customWidth="1"/>
    <col min="13834" max="14080" width="9.140625" style="57"/>
    <col min="14081" max="14081" width="5.140625" style="57" customWidth="1"/>
    <col min="14082" max="14082" width="57" style="57" customWidth="1"/>
    <col min="14083" max="14083" width="27.140625" style="57" customWidth="1"/>
    <col min="14084" max="14085" width="18" style="57" bestFit="1" customWidth="1"/>
    <col min="14086" max="14086" width="18" style="57" customWidth="1"/>
    <col min="14087" max="14087" width="12.28515625" style="57" customWidth="1"/>
    <col min="14088" max="14088" width="17.85546875" style="57" customWidth="1"/>
    <col min="14089" max="14089" width="12.5703125" style="57" bestFit="1" customWidth="1"/>
    <col min="14090" max="14336" width="9.140625" style="57"/>
    <col min="14337" max="14337" width="5.140625" style="57" customWidth="1"/>
    <col min="14338" max="14338" width="57" style="57" customWidth="1"/>
    <col min="14339" max="14339" width="27.140625" style="57" customWidth="1"/>
    <col min="14340" max="14341" width="18" style="57" bestFit="1" customWidth="1"/>
    <col min="14342" max="14342" width="18" style="57" customWidth="1"/>
    <col min="14343" max="14343" width="12.28515625" style="57" customWidth="1"/>
    <col min="14344" max="14344" width="17.85546875" style="57" customWidth="1"/>
    <col min="14345" max="14345" width="12.5703125" style="57" bestFit="1" customWidth="1"/>
    <col min="14346" max="14592" width="9.140625" style="57"/>
    <col min="14593" max="14593" width="5.140625" style="57" customWidth="1"/>
    <col min="14594" max="14594" width="57" style="57" customWidth="1"/>
    <col min="14595" max="14595" width="27.140625" style="57" customWidth="1"/>
    <col min="14596" max="14597" width="18" style="57" bestFit="1" customWidth="1"/>
    <col min="14598" max="14598" width="18" style="57" customWidth="1"/>
    <col min="14599" max="14599" width="12.28515625" style="57" customWidth="1"/>
    <col min="14600" max="14600" width="17.85546875" style="57" customWidth="1"/>
    <col min="14601" max="14601" width="12.5703125" style="57" bestFit="1" customWidth="1"/>
    <col min="14602" max="14848" width="9.140625" style="57"/>
    <col min="14849" max="14849" width="5.140625" style="57" customWidth="1"/>
    <col min="14850" max="14850" width="57" style="57" customWidth="1"/>
    <col min="14851" max="14851" width="27.140625" style="57" customWidth="1"/>
    <col min="14852" max="14853" width="18" style="57" bestFit="1" customWidth="1"/>
    <col min="14854" max="14854" width="18" style="57" customWidth="1"/>
    <col min="14855" max="14855" width="12.28515625" style="57" customWidth="1"/>
    <col min="14856" max="14856" width="17.85546875" style="57" customWidth="1"/>
    <col min="14857" max="14857" width="12.5703125" style="57" bestFit="1" customWidth="1"/>
    <col min="14858" max="15104" width="9.140625" style="57"/>
    <col min="15105" max="15105" width="5.140625" style="57" customWidth="1"/>
    <col min="15106" max="15106" width="57" style="57" customWidth="1"/>
    <col min="15107" max="15107" width="27.140625" style="57" customWidth="1"/>
    <col min="15108" max="15109" width="18" style="57" bestFit="1" customWidth="1"/>
    <col min="15110" max="15110" width="18" style="57" customWidth="1"/>
    <col min="15111" max="15111" width="12.28515625" style="57" customWidth="1"/>
    <col min="15112" max="15112" width="17.85546875" style="57" customWidth="1"/>
    <col min="15113" max="15113" width="12.5703125" style="57" bestFit="1" customWidth="1"/>
    <col min="15114" max="15360" width="9.140625" style="57"/>
    <col min="15361" max="15361" width="5.140625" style="57" customWidth="1"/>
    <col min="15362" max="15362" width="57" style="57" customWidth="1"/>
    <col min="15363" max="15363" width="27.140625" style="57" customWidth="1"/>
    <col min="15364" max="15365" width="18" style="57" bestFit="1" customWidth="1"/>
    <col min="15366" max="15366" width="18" style="57" customWidth="1"/>
    <col min="15367" max="15367" width="12.28515625" style="57" customWidth="1"/>
    <col min="15368" max="15368" width="17.85546875" style="57" customWidth="1"/>
    <col min="15369" max="15369" width="12.5703125" style="57" bestFit="1" customWidth="1"/>
    <col min="15370" max="15616" width="9.140625" style="57"/>
    <col min="15617" max="15617" width="5.140625" style="57" customWidth="1"/>
    <col min="15618" max="15618" width="57" style="57" customWidth="1"/>
    <col min="15619" max="15619" width="27.140625" style="57" customWidth="1"/>
    <col min="15620" max="15621" width="18" style="57" bestFit="1" customWidth="1"/>
    <col min="15622" max="15622" width="18" style="57" customWidth="1"/>
    <col min="15623" max="15623" width="12.28515625" style="57" customWidth="1"/>
    <col min="15624" max="15624" width="17.85546875" style="57" customWidth="1"/>
    <col min="15625" max="15625" width="12.5703125" style="57" bestFit="1" customWidth="1"/>
    <col min="15626" max="15872" width="9.140625" style="57"/>
    <col min="15873" max="15873" width="5.140625" style="57" customWidth="1"/>
    <col min="15874" max="15874" width="57" style="57" customWidth="1"/>
    <col min="15875" max="15875" width="27.140625" style="57" customWidth="1"/>
    <col min="15876" max="15877" width="18" style="57" bestFit="1" customWidth="1"/>
    <col min="15878" max="15878" width="18" style="57" customWidth="1"/>
    <col min="15879" max="15879" width="12.28515625" style="57" customWidth="1"/>
    <col min="15880" max="15880" width="17.85546875" style="57" customWidth="1"/>
    <col min="15881" max="15881" width="12.5703125" style="57" bestFit="1" customWidth="1"/>
    <col min="15882" max="16128" width="9.140625" style="57"/>
    <col min="16129" max="16129" width="5.140625" style="57" customWidth="1"/>
    <col min="16130" max="16130" width="57" style="57" customWidth="1"/>
    <col min="16131" max="16131" width="27.140625" style="57" customWidth="1"/>
    <col min="16132" max="16133" width="18" style="57" bestFit="1" customWidth="1"/>
    <col min="16134" max="16134" width="18" style="57" customWidth="1"/>
    <col min="16135" max="16135" width="12.28515625" style="57" customWidth="1"/>
    <col min="16136" max="16136" width="17.85546875" style="57" customWidth="1"/>
    <col min="16137" max="16137" width="12.5703125" style="57" bestFit="1" customWidth="1"/>
    <col min="16138" max="16384" width="9.140625" style="57"/>
  </cols>
  <sheetData>
    <row r="1" spans="1:9" s="40" customFormat="1">
      <c r="A1" s="152" t="s">
        <v>144</v>
      </c>
      <c r="B1" s="153"/>
      <c r="C1" s="153"/>
      <c r="D1" s="153"/>
      <c r="E1" s="153"/>
      <c r="F1" s="153"/>
      <c r="G1" s="153"/>
    </row>
    <row r="2" spans="1:9" s="42" customFormat="1">
      <c r="A2" s="41"/>
      <c r="B2" s="41"/>
      <c r="C2" s="41"/>
      <c r="D2" s="154" t="s">
        <v>111</v>
      </c>
      <c r="E2" s="154"/>
      <c r="F2" s="154"/>
      <c r="G2" s="154"/>
    </row>
    <row r="3" spans="1:9" s="46" customFormat="1" ht="47.25">
      <c r="A3" s="155" t="s">
        <v>112</v>
      </c>
      <c r="B3" s="155"/>
      <c r="C3" s="43" t="s">
        <v>113</v>
      </c>
      <c r="D3" s="44" t="s">
        <v>114</v>
      </c>
      <c r="E3" s="43" t="s">
        <v>146</v>
      </c>
      <c r="F3" s="45" t="s">
        <v>116</v>
      </c>
      <c r="G3" s="45" t="s">
        <v>117</v>
      </c>
      <c r="H3" s="45" t="s">
        <v>147</v>
      </c>
    </row>
    <row r="4" spans="1:9" s="51" customFormat="1" ht="17.25">
      <c r="A4" s="156" t="s">
        <v>118</v>
      </c>
      <c r="B4" s="156"/>
      <c r="C4" s="47" t="s">
        <v>119</v>
      </c>
      <c r="D4" s="48">
        <f>D7+D6+D5+D8</f>
        <v>308321.73000000004</v>
      </c>
      <c r="E4" s="48">
        <f t="shared" ref="E4:F4" si="0">E7+E6+E5+E8</f>
        <v>117713.046</v>
      </c>
      <c r="F4" s="49">
        <f t="shared" si="0"/>
        <v>-190608.68400000001</v>
      </c>
      <c r="G4" s="50">
        <f t="shared" ref="G4:G7" si="1">E4*100/D4</f>
        <v>38.178640863230747</v>
      </c>
      <c r="H4" s="50"/>
      <c r="I4" s="52"/>
    </row>
    <row r="5" spans="1:9" ht="17.25">
      <c r="A5" s="156"/>
      <c r="B5" s="156"/>
      <c r="C5" s="53" t="s">
        <v>0</v>
      </c>
      <c r="D5" s="54">
        <f>D13</f>
        <v>122260.63000000002</v>
      </c>
      <c r="E5" s="54">
        <f>E13</f>
        <v>8784.3310000000001</v>
      </c>
      <c r="F5" s="55">
        <f>E5-D5</f>
        <v>-113476.29900000001</v>
      </c>
      <c r="G5" s="56">
        <f t="shared" si="1"/>
        <v>7.1849220799860092</v>
      </c>
      <c r="H5" s="56"/>
    </row>
    <row r="6" spans="1:9" ht="17.25">
      <c r="A6" s="156"/>
      <c r="B6" s="156"/>
      <c r="C6" s="53" t="s">
        <v>1</v>
      </c>
      <c r="D6" s="54">
        <f>D14</f>
        <v>30057.100000000006</v>
      </c>
      <c r="E6" s="54">
        <f>E14</f>
        <v>2756.1650000000004</v>
      </c>
      <c r="F6" s="55">
        <f>E6-D6</f>
        <v>-27300.935000000005</v>
      </c>
      <c r="G6" s="56">
        <f t="shared" si="1"/>
        <v>9.1697635500430845</v>
      </c>
      <c r="H6" s="56"/>
    </row>
    <row r="7" spans="1:9" ht="34.5" customHeight="1">
      <c r="A7" s="156"/>
      <c r="B7" s="156"/>
      <c r="C7" s="53" t="s">
        <v>63</v>
      </c>
      <c r="D7" s="54">
        <f>D10</f>
        <v>156004</v>
      </c>
      <c r="E7" s="54">
        <f>E10</f>
        <v>106172.55</v>
      </c>
      <c r="F7" s="55">
        <f>E7-D7</f>
        <v>-49831.45</v>
      </c>
      <c r="G7" s="56">
        <f t="shared" si="1"/>
        <v>68.057581856875458</v>
      </c>
      <c r="H7" s="56"/>
    </row>
    <row r="8" spans="1:9" ht="22.5" hidden="1" customHeight="1">
      <c r="A8" s="156"/>
      <c r="B8" s="156"/>
      <c r="C8" s="53" t="s">
        <v>120</v>
      </c>
      <c r="D8" s="54">
        <f>D11</f>
        <v>0</v>
      </c>
      <c r="E8" s="58">
        <f>E11</f>
        <v>0</v>
      </c>
      <c r="F8" s="59">
        <f>E8-D8</f>
        <v>0</v>
      </c>
      <c r="G8" s="56">
        <v>0</v>
      </c>
      <c r="H8" s="56"/>
    </row>
    <row r="9" spans="1:9" s="64" customFormat="1">
      <c r="A9" s="149">
        <v>1</v>
      </c>
      <c r="B9" s="150" t="s">
        <v>121</v>
      </c>
      <c r="C9" s="60" t="s">
        <v>119</v>
      </c>
      <c r="D9" s="61">
        <f>D10+D11</f>
        <v>156004</v>
      </c>
      <c r="E9" s="61">
        <f>E10+E11</f>
        <v>106172.55</v>
      </c>
      <c r="F9" s="62">
        <f>F10+F11</f>
        <v>-49831.45</v>
      </c>
      <c r="G9" s="63">
        <f>E9*100/D9</f>
        <v>68.057581856875458</v>
      </c>
      <c r="H9" s="62">
        <f>H10+H11</f>
        <v>0</v>
      </c>
    </row>
    <row r="10" spans="1:9" ht="31.5">
      <c r="A10" s="149"/>
      <c r="B10" s="150"/>
      <c r="C10" s="65" t="s">
        <v>145</v>
      </c>
      <c r="D10" s="66">
        <v>156004</v>
      </c>
      <c r="E10" s="67">
        <v>106172.55</v>
      </c>
      <c r="F10" s="68">
        <f>E10-D10</f>
        <v>-49831.45</v>
      </c>
      <c r="G10" s="69">
        <f>E10*100/D10</f>
        <v>68.057581856875458</v>
      </c>
      <c r="H10" s="56"/>
    </row>
    <row r="11" spans="1:9" ht="19.5" customHeight="1">
      <c r="A11" s="149"/>
      <c r="B11" s="150"/>
      <c r="C11" s="65" t="s">
        <v>120</v>
      </c>
      <c r="D11" s="66">
        <v>0</v>
      </c>
      <c r="E11" s="70">
        <v>0</v>
      </c>
      <c r="F11" s="68">
        <f>E11-D11</f>
        <v>0</v>
      </c>
      <c r="G11" s="69">
        <v>0</v>
      </c>
      <c r="H11" s="56"/>
    </row>
    <row r="12" spans="1:9" s="72" customFormat="1" hidden="1">
      <c r="A12" s="157" t="s">
        <v>122</v>
      </c>
      <c r="B12" s="157"/>
      <c r="C12" s="71" t="s">
        <v>119</v>
      </c>
      <c r="D12" s="62">
        <f>D13+D14</f>
        <v>152317.73000000004</v>
      </c>
      <c r="E12" s="62">
        <f>E13+E14</f>
        <v>11540.496000000001</v>
      </c>
      <c r="F12" s="62">
        <f>F13+F14</f>
        <v>-139300.84300000005</v>
      </c>
      <c r="G12" s="63">
        <f>E12*100/D12</f>
        <v>7.57659400517589</v>
      </c>
      <c r="H12" s="62">
        <f>H13+H14</f>
        <v>374.3799999999992</v>
      </c>
    </row>
    <row r="13" spans="1:9" s="72" customFormat="1" hidden="1">
      <c r="A13" s="157"/>
      <c r="B13" s="157"/>
      <c r="C13" s="73" t="s">
        <v>0</v>
      </c>
      <c r="D13" s="74">
        <f>D16+D19+D22+D25+D28+D31+D34+D37+D40+D43+D46+D49+D52+D55+D61+D64+D67+D70+D58+D73+D76+D79+D82+D85</f>
        <v>122260.63000000002</v>
      </c>
      <c r="E13" s="74">
        <f>E16+E19+E22+E25+E28+E31+E34+E37+E40+E43+E46+E49+E52+E55+E61+E64+E67+E70+E58+E73+E76+E79+E82+E85</f>
        <v>8784.3310000000001</v>
      </c>
      <c r="F13" s="74">
        <f t="shared" ref="F13:F14" si="2">F16+F19+F22+F25+F28+F31+F34+F37+F40+F43+F46+F49+F52+F55+F61+F64+F67+F70+F58+F73+F76+F79+F82</f>
        <v>-112170.48800000004</v>
      </c>
      <c r="G13" s="75">
        <f t="shared" ref="G13:G80" si="3">E13*100/D13</f>
        <v>7.1849220799860092</v>
      </c>
      <c r="H13" s="89">
        <f>H16+H19+H22+H25+H28+H31+H34+H37+H40+H43+H46+H49+H52+H55+H61+H64+H67+H70+H58+H73+H76+H79+H82+H85</f>
        <v>374.3799999999992</v>
      </c>
    </row>
    <row r="14" spans="1:9" s="72" customFormat="1" hidden="1">
      <c r="A14" s="157"/>
      <c r="B14" s="157"/>
      <c r="C14" s="73" t="s">
        <v>1</v>
      </c>
      <c r="D14" s="74">
        <f>D17+D20+D23+D26+D29+D32+D35+D38+D41+D44+D47+D50+D53+D56+D62+D65+D68+D71+D59+D74+D77+D80+D83+D86</f>
        <v>30057.100000000006</v>
      </c>
      <c r="E14" s="74">
        <f>E17+E20+E23+E26+E29+E32+E35+E38+E41+E44+E47+E50+E53+E56+E62+E65+E68+E71+E59+E74+E77+E80+E83+E86</f>
        <v>2756.1650000000004</v>
      </c>
      <c r="F14" s="74">
        <f t="shared" si="2"/>
        <v>-27130.355000000003</v>
      </c>
      <c r="G14" s="75">
        <f t="shared" si="3"/>
        <v>9.1697635500430845</v>
      </c>
      <c r="H14" s="89">
        <f>H17+H20+H23+H26+H29+H32+H35+H38+H41+H44+H47+H50+H53+H56+H62+H65+H68+H71+H59+H74+H77+H80+H83+H86</f>
        <v>0</v>
      </c>
    </row>
    <row r="15" spans="1:9" s="64" customFormat="1">
      <c r="A15" s="149">
        <v>2</v>
      </c>
      <c r="B15" s="150" t="s">
        <v>123</v>
      </c>
      <c r="C15" s="60" t="s">
        <v>119</v>
      </c>
      <c r="D15" s="61">
        <f>D16+D17</f>
        <v>97830.1</v>
      </c>
      <c r="E15" s="61">
        <f>E16+E17</f>
        <v>4542.18</v>
      </c>
      <c r="F15" s="62">
        <f>F16+F17</f>
        <v>-93287.920000000013</v>
      </c>
      <c r="G15" s="63">
        <f t="shared" si="3"/>
        <v>4.6429268701555042</v>
      </c>
      <c r="H15" s="63"/>
    </row>
    <row r="16" spans="1:9">
      <c r="A16" s="149"/>
      <c r="B16" s="150"/>
      <c r="C16" s="65" t="s">
        <v>0</v>
      </c>
      <c r="D16" s="67">
        <v>90395.1</v>
      </c>
      <c r="E16" s="67">
        <v>4542.18</v>
      </c>
      <c r="F16" s="68">
        <f>E16-D16</f>
        <v>-85852.920000000013</v>
      </c>
      <c r="G16" s="69">
        <f t="shared" si="3"/>
        <v>5.0248077605976427</v>
      </c>
      <c r="H16" s="69"/>
    </row>
    <row r="17" spans="1:8">
      <c r="A17" s="149"/>
      <c r="B17" s="150"/>
      <c r="C17" s="65" t="s">
        <v>1</v>
      </c>
      <c r="D17" s="67">
        <v>7435</v>
      </c>
      <c r="E17" s="67">
        <v>0</v>
      </c>
      <c r="F17" s="68">
        <f>E17-D17</f>
        <v>-7435</v>
      </c>
      <c r="G17" s="69">
        <f t="shared" si="3"/>
        <v>0</v>
      </c>
      <c r="H17" s="69"/>
    </row>
    <row r="18" spans="1:8" s="77" customFormat="1">
      <c r="A18" s="149">
        <v>3</v>
      </c>
      <c r="B18" s="150" t="s">
        <v>124</v>
      </c>
      <c r="C18" s="60" t="s">
        <v>119</v>
      </c>
      <c r="D18" s="61">
        <f>D19+D20</f>
        <v>391.43</v>
      </c>
      <c r="E18" s="61">
        <f>E19+E20</f>
        <v>0</v>
      </c>
      <c r="F18" s="62">
        <f>F19+F20</f>
        <v>-391.43</v>
      </c>
      <c r="G18" s="63">
        <f t="shared" si="3"/>
        <v>0</v>
      </c>
      <c r="H18" s="61">
        <f>H19+H20</f>
        <v>53.849999999999994</v>
      </c>
    </row>
    <row r="19" spans="1:8">
      <c r="A19" s="149"/>
      <c r="B19" s="150"/>
      <c r="C19" s="65" t="s">
        <v>0</v>
      </c>
      <c r="D19" s="67">
        <v>168.72</v>
      </c>
      <c r="E19" s="67">
        <v>0</v>
      </c>
      <c r="F19" s="68">
        <f>E19-D19</f>
        <v>-168.72</v>
      </c>
      <c r="G19" s="69">
        <f t="shared" si="3"/>
        <v>0</v>
      </c>
      <c r="H19" s="87">
        <f>'ИП ТСО в тарифах'!D19-'ИП ТСО в органы власти'!D19</f>
        <v>53.849999999999994</v>
      </c>
    </row>
    <row r="20" spans="1:8">
      <c r="A20" s="149"/>
      <c r="B20" s="150"/>
      <c r="C20" s="65" t="s">
        <v>1</v>
      </c>
      <c r="D20" s="67">
        <v>222.71</v>
      </c>
      <c r="E20" s="67">
        <v>0</v>
      </c>
      <c r="F20" s="68">
        <f>E20-D20</f>
        <v>-222.71</v>
      </c>
      <c r="G20" s="69">
        <f t="shared" si="3"/>
        <v>0</v>
      </c>
      <c r="H20" s="87">
        <f>'ИП ТСО в тарифах'!D20-'ИП ТСО в органы власти'!D20</f>
        <v>0</v>
      </c>
    </row>
    <row r="21" spans="1:8" s="77" customFormat="1">
      <c r="A21" s="149">
        <v>4</v>
      </c>
      <c r="B21" s="150" t="s">
        <v>125</v>
      </c>
      <c r="C21" s="60" t="s">
        <v>119</v>
      </c>
      <c r="D21" s="61">
        <f>D22+D23</f>
        <v>786.78</v>
      </c>
      <c r="E21" s="61">
        <f>E22+E23</f>
        <v>639.11300000000006</v>
      </c>
      <c r="F21" s="62">
        <f>F22+F23</f>
        <v>-147.66699999999992</v>
      </c>
      <c r="G21" s="63">
        <f t="shared" si="3"/>
        <v>81.231475126464844</v>
      </c>
      <c r="H21" s="63"/>
    </row>
    <row r="22" spans="1:8">
      <c r="A22" s="149"/>
      <c r="B22" s="150"/>
      <c r="C22" s="65" t="s">
        <v>0</v>
      </c>
      <c r="D22" s="67">
        <v>665.68</v>
      </c>
      <c r="E22" s="67">
        <v>518.01300000000003</v>
      </c>
      <c r="F22" s="68">
        <f>E22-D22</f>
        <v>-147.66699999999992</v>
      </c>
      <c r="G22" s="69">
        <f t="shared" si="3"/>
        <v>77.817119336618205</v>
      </c>
      <c r="H22" s="69"/>
    </row>
    <row r="23" spans="1:8">
      <c r="A23" s="149"/>
      <c r="B23" s="150"/>
      <c r="C23" s="65" t="s">
        <v>1</v>
      </c>
      <c r="D23" s="67">
        <v>121.1</v>
      </c>
      <c r="E23" s="70">
        <v>121.1</v>
      </c>
      <c r="F23" s="68">
        <f>E23-D23</f>
        <v>0</v>
      </c>
      <c r="G23" s="69">
        <f t="shared" si="3"/>
        <v>100</v>
      </c>
      <c r="H23" s="69"/>
    </row>
    <row r="24" spans="1:8" s="77" customFormat="1">
      <c r="A24" s="149">
        <v>5</v>
      </c>
      <c r="B24" s="150" t="s">
        <v>126</v>
      </c>
      <c r="C24" s="60" t="s">
        <v>119</v>
      </c>
      <c r="D24" s="61">
        <f>D25+D26</f>
        <v>998.03</v>
      </c>
      <c r="E24" s="61">
        <f>E25+E26</f>
        <v>0</v>
      </c>
      <c r="F24" s="62">
        <f>F25+F26</f>
        <v>-998.03</v>
      </c>
      <c r="G24" s="63">
        <f t="shared" si="3"/>
        <v>0</v>
      </c>
      <c r="H24" s="63"/>
    </row>
    <row r="25" spans="1:8">
      <c r="A25" s="149"/>
      <c r="B25" s="150"/>
      <c r="C25" s="65" t="s">
        <v>0</v>
      </c>
      <c r="D25" s="67">
        <v>103.69</v>
      </c>
      <c r="E25" s="67">
        <v>0</v>
      </c>
      <c r="F25" s="68">
        <f>E25-D25</f>
        <v>-103.69</v>
      </c>
      <c r="G25" s="69">
        <f t="shared" si="3"/>
        <v>0</v>
      </c>
      <c r="H25" s="69"/>
    </row>
    <row r="26" spans="1:8">
      <c r="A26" s="149"/>
      <c r="B26" s="150"/>
      <c r="C26" s="65" t="s">
        <v>1</v>
      </c>
      <c r="D26" s="67">
        <v>894.34</v>
      </c>
      <c r="E26" s="67">
        <v>0</v>
      </c>
      <c r="F26" s="68">
        <f>E26-D26</f>
        <v>-894.34</v>
      </c>
      <c r="G26" s="69">
        <f t="shared" si="3"/>
        <v>0</v>
      </c>
      <c r="H26" s="69"/>
    </row>
    <row r="27" spans="1:8" s="77" customFormat="1">
      <c r="A27" s="149">
        <v>6</v>
      </c>
      <c r="B27" s="150" t="s">
        <v>127</v>
      </c>
      <c r="C27" s="60" t="s">
        <v>119</v>
      </c>
      <c r="D27" s="61">
        <f>D28+D29</f>
        <v>20541.7</v>
      </c>
      <c r="E27" s="61">
        <f>E28+E29</f>
        <v>191.22</v>
      </c>
      <c r="F27" s="62">
        <f>F28+F29</f>
        <v>-20350.480000000003</v>
      </c>
      <c r="G27" s="78">
        <f t="shared" si="3"/>
        <v>0.93088692756685176</v>
      </c>
      <c r="H27" s="61">
        <f>H28+H29</f>
        <v>0.53999999999905413</v>
      </c>
    </row>
    <row r="28" spans="1:8">
      <c r="A28" s="149"/>
      <c r="B28" s="150"/>
      <c r="C28" s="65" t="s">
        <v>0</v>
      </c>
      <c r="D28" s="88">
        <v>10541.7</v>
      </c>
      <c r="E28" s="67">
        <v>163.965</v>
      </c>
      <c r="F28" s="68">
        <f>E28-D28</f>
        <v>-10377.735000000001</v>
      </c>
      <c r="G28" s="69">
        <f t="shared" si="3"/>
        <v>1.5553942912433478</v>
      </c>
      <c r="H28" s="90">
        <f>'ИП ТСО в тарифах'!D28-'ИП ТСО в органы власти'!D28</f>
        <v>0.53999999999905413</v>
      </c>
    </row>
    <row r="29" spans="1:8">
      <c r="A29" s="149"/>
      <c r="B29" s="150"/>
      <c r="C29" s="65" t="s">
        <v>1</v>
      </c>
      <c r="D29" s="67">
        <v>10000</v>
      </c>
      <c r="E29" s="70">
        <v>27.254999999999999</v>
      </c>
      <c r="F29" s="68">
        <f>E29-D29</f>
        <v>-9972.7450000000008</v>
      </c>
      <c r="G29" s="69">
        <f t="shared" si="3"/>
        <v>0.27255000000000001</v>
      </c>
      <c r="H29" s="87">
        <f>'ИП ТСО в тарифах'!D29-'ИП ТСО в органы власти'!D29</f>
        <v>0</v>
      </c>
    </row>
    <row r="30" spans="1:8" s="77" customFormat="1">
      <c r="A30" s="149">
        <v>7</v>
      </c>
      <c r="B30" s="150" t="s">
        <v>128</v>
      </c>
      <c r="C30" s="60" t="s">
        <v>119</v>
      </c>
      <c r="D30" s="61">
        <f>D31+D32</f>
        <v>12838.9</v>
      </c>
      <c r="E30" s="61">
        <f>E31+E32</f>
        <v>3666.7300000000005</v>
      </c>
      <c r="F30" s="62">
        <f>F31+F32</f>
        <v>-9172.1699999999983</v>
      </c>
      <c r="G30" s="63">
        <f t="shared" si="3"/>
        <v>28.559533916457024</v>
      </c>
      <c r="H30" s="63"/>
    </row>
    <row r="31" spans="1:8">
      <c r="A31" s="149"/>
      <c r="B31" s="150"/>
      <c r="C31" s="65" t="s">
        <v>0</v>
      </c>
      <c r="D31" s="67">
        <v>9196.39</v>
      </c>
      <c r="E31" s="67">
        <v>2622.28</v>
      </c>
      <c r="F31" s="68">
        <f>E31-D31</f>
        <v>-6574.1099999999988</v>
      </c>
      <c r="G31" s="69">
        <f t="shared" si="3"/>
        <v>28.514232215032205</v>
      </c>
      <c r="H31" s="69"/>
    </row>
    <row r="32" spans="1:8">
      <c r="A32" s="149"/>
      <c r="B32" s="150"/>
      <c r="C32" s="65" t="s">
        <v>1</v>
      </c>
      <c r="D32" s="67">
        <v>3642.51</v>
      </c>
      <c r="E32" s="67">
        <v>1044.45</v>
      </c>
      <c r="F32" s="68">
        <f>E32-D32</f>
        <v>-2598.0600000000004</v>
      </c>
      <c r="G32" s="69">
        <f t="shared" si="3"/>
        <v>28.673908925438777</v>
      </c>
      <c r="H32" s="69"/>
    </row>
    <row r="33" spans="1:8" s="77" customFormat="1">
      <c r="A33" s="149">
        <v>8</v>
      </c>
      <c r="B33" s="150" t="s">
        <v>129</v>
      </c>
      <c r="C33" s="60" t="s">
        <v>119</v>
      </c>
      <c r="D33" s="61">
        <f>D34+D35</f>
        <v>5327.13</v>
      </c>
      <c r="E33" s="61">
        <f>E34+E35</f>
        <v>0</v>
      </c>
      <c r="F33" s="62">
        <f>F34+F35</f>
        <v>-5327.13</v>
      </c>
      <c r="G33" s="63">
        <f t="shared" si="3"/>
        <v>0</v>
      </c>
      <c r="H33" s="63"/>
    </row>
    <row r="34" spans="1:8">
      <c r="A34" s="149"/>
      <c r="B34" s="150"/>
      <c r="C34" s="65" t="s">
        <v>0</v>
      </c>
      <c r="D34" s="67">
        <v>2827.13</v>
      </c>
      <c r="E34" s="67">
        <v>0</v>
      </c>
      <c r="F34" s="68">
        <f>E34-D34</f>
        <v>-2827.13</v>
      </c>
      <c r="G34" s="69">
        <f t="shared" si="3"/>
        <v>0</v>
      </c>
      <c r="H34" s="69"/>
    </row>
    <row r="35" spans="1:8">
      <c r="A35" s="149"/>
      <c r="B35" s="150"/>
      <c r="C35" s="65" t="s">
        <v>1</v>
      </c>
      <c r="D35" s="67">
        <v>2500</v>
      </c>
      <c r="E35" s="67">
        <v>0</v>
      </c>
      <c r="F35" s="68">
        <f>E35-D35</f>
        <v>-2500</v>
      </c>
      <c r="G35" s="69">
        <f t="shared" si="3"/>
        <v>0</v>
      </c>
      <c r="H35" s="69"/>
    </row>
    <row r="36" spans="1:8" s="77" customFormat="1">
      <c r="A36" s="149">
        <v>9</v>
      </c>
      <c r="B36" s="150" t="s">
        <v>130</v>
      </c>
      <c r="C36" s="60" t="s">
        <v>119</v>
      </c>
      <c r="D36" s="61">
        <f>D37+D38</f>
        <v>1023.54</v>
      </c>
      <c r="E36" s="61">
        <f>E37+E38</f>
        <v>1023.54</v>
      </c>
      <c r="F36" s="62">
        <f>F37+F38</f>
        <v>0</v>
      </c>
      <c r="G36" s="63">
        <f t="shared" si="3"/>
        <v>100</v>
      </c>
      <c r="H36" s="63"/>
    </row>
    <row r="37" spans="1:8">
      <c r="A37" s="149"/>
      <c r="B37" s="150"/>
      <c r="C37" s="65" t="s">
        <v>0</v>
      </c>
      <c r="D37" s="67">
        <v>123.54</v>
      </c>
      <c r="E37" s="67">
        <v>123.54</v>
      </c>
      <c r="F37" s="68">
        <f>E37-D37</f>
        <v>0</v>
      </c>
      <c r="G37" s="69">
        <f t="shared" si="3"/>
        <v>100</v>
      </c>
      <c r="H37" s="69"/>
    </row>
    <row r="38" spans="1:8">
      <c r="A38" s="149"/>
      <c r="B38" s="150"/>
      <c r="C38" s="65" t="s">
        <v>1</v>
      </c>
      <c r="D38" s="67">
        <v>900</v>
      </c>
      <c r="E38" s="67">
        <v>900</v>
      </c>
      <c r="F38" s="68">
        <f>E38-D38</f>
        <v>0</v>
      </c>
      <c r="G38" s="69">
        <f t="shared" si="3"/>
        <v>100</v>
      </c>
      <c r="H38" s="69"/>
    </row>
    <row r="39" spans="1:8" s="77" customFormat="1">
      <c r="A39" s="149">
        <v>10</v>
      </c>
      <c r="B39" s="150" t="s">
        <v>131</v>
      </c>
      <c r="C39" s="60" t="s">
        <v>119</v>
      </c>
      <c r="D39" s="61">
        <f>D40+D41</f>
        <v>4158.3099999999995</v>
      </c>
      <c r="E39" s="61">
        <f>E40+E41</f>
        <v>449.06400000000002</v>
      </c>
      <c r="F39" s="62">
        <f>F40+F41</f>
        <v>-3709.2460000000001</v>
      </c>
      <c r="G39" s="63">
        <f t="shared" si="3"/>
        <v>10.79919486522169</v>
      </c>
      <c r="H39" s="63"/>
    </row>
    <row r="40" spans="1:8">
      <c r="A40" s="149"/>
      <c r="B40" s="150"/>
      <c r="C40" s="65" t="s">
        <v>0</v>
      </c>
      <c r="D40" s="67">
        <v>2628.22</v>
      </c>
      <c r="E40" s="67">
        <v>449.06400000000002</v>
      </c>
      <c r="F40" s="68">
        <f>E40-D40</f>
        <v>-2179.1559999999999</v>
      </c>
      <c r="G40" s="69">
        <f t="shared" si="3"/>
        <v>17.086240877856497</v>
      </c>
      <c r="H40" s="69"/>
    </row>
    <row r="41" spans="1:8">
      <c r="A41" s="149"/>
      <c r="B41" s="150"/>
      <c r="C41" s="65" t="s">
        <v>1</v>
      </c>
      <c r="D41" s="67">
        <v>1530.09</v>
      </c>
      <c r="E41" s="67">
        <v>0</v>
      </c>
      <c r="F41" s="68">
        <f>E41-D41</f>
        <v>-1530.09</v>
      </c>
      <c r="G41" s="69">
        <f t="shared" si="3"/>
        <v>0</v>
      </c>
      <c r="H41" s="69"/>
    </row>
    <row r="42" spans="1:8" s="77" customFormat="1">
      <c r="A42" s="149">
        <v>11</v>
      </c>
      <c r="B42" s="150" t="s">
        <v>132</v>
      </c>
      <c r="C42" s="60" t="s">
        <v>119</v>
      </c>
      <c r="D42" s="61">
        <f>D43+D44</f>
        <v>1019.33</v>
      </c>
      <c r="E42" s="61">
        <f>E43+E44</f>
        <v>0</v>
      </c>
      <c r="F42" s="62">
        <f>F43+F44</f>
        <v>-1019.33</v>
      </c>
      <c r="G42" s="63">
        <f t="shared" si="3"/>
        <v>0</v>
      </c>
      <c r="H42" s="61">
        <f>H43+H44</f>
        <v>37.960000000000036</v>
      </c>
    </row>
    <row r="43" spans="1:8">
      <c r="A43" s="149"/>
      <c r="B43" s="150"/>
      <c r="C43" s="65" t="s">
        <v>0</v>
      </c>
      <c r="D43" s="88">
        <v>480</v>
      </c>
      <c r="E43" s="67">
        <v>0</v>
      </c>
      <c r="F43" s="68">
        <f>E43-D43</f>
        <v>-480</v>
      </c>
      <c r="G43" s="69">
        <f t="shared" si="3"/>
        <v>0</v>
      </c>
      <c r="H43" s="90">
        <f>'ИП ТСО в тарифах'!D43-'ИП ТСО в органы власти'!D43</f>
        <v>37.960000000000036</v>
      </c>
    </row>
    <row r="44" spans="1:8">
      <c r="A44" s="149"/>
      <c r="B44" s="150"/>
      <c r="C44" s="65" t="s">
        <v>1</v>
      </c>
      <c r="D44" s="67">
        <v>539.33000000000004</v>
      </c>
      <c r="E44" s="67">
        <v>0</v>
      </c>
      <c r="F44" s="68">
        <f>E44-D44</f>
        <v>-539.33000000000004</v>
      </c>
      <c r="G44" s="69">
        <f t="shared" si="3"/>
        <v>0</v>
      </c>
      <c r="H44" s="87">
        <f>'ИП ТСО в тарифах'!D44-'ИП ТСО в органы власти'!D44</f>
        <v>0</v>
      </c>
    </row>
    <row r="45" spans="1:8" s="77" customFormat="1">
      <c r="A45" s="149">
        <v>12</v>
      </c>
      <c r="B45" s="150" t="s">
        <v>133</v>
      </c>
      <c r="C45" s="60" t="s">
        <v>119</v>
      </c>
      <c r="D45" s="61">
        <f>D46+D47</f>
        <v>109.35</v>
      </c>
      <c r="E45" s="61">
        <f>E46+E47</f>
        <v>0</v>
      </c>
      <c r="F45" s="62">
        <f>F46+F47</f>
        <v>-109.35</v>
      </c>
      <c r="G45" s="63">
        <f t="shared" si="3"/>
        <v>0</v>
      </c>
      <c r="H45" s="63"/>
    </row>
    <row r="46" spans="1:8">
      <c r="A46" s="149"/>
      <c r="B46" s="150"/>
      <c r="C46" s="65" t="s">
        <v>0</v>
      </c>
      <c r="D46" s="79">
        <v>109.35</v>
      </c>
      <c r="E46" s="67">
        <v>0</v>
      </c>
      <c r="F46" s="68">
        <f>E46-D46</f>
        <v>-109.35</v>
      </c>
      <c r="G46" s="69">
        <f t="shared" si="3"/>
        <v>0</v>
      </c>
      <c r="H46" s="69"/>
    </row>
    <row r="47" spans="1:8" ht="22.5" customHeight="1">
      <c r="A47" s="149"/>
      <c r="B47" s="150"/>
      <c r="C47" s="65" t="s">
        <v>1</v>
      </c>
      <c r="D47" s="79">
        <v>0</v>
      </c>
      <c r="E47" s="67">
        <v>0</v>
      </c>
      <c r="F47" s="68">
        <v>0</v>
      </c>
      <c r="G47" s="69" t="s">
        <v>85</v>
      </c>
      <c r="H47" s="69"/>
    </row>
    <row r="48" spans="1:8" s="77" customFormat="1" hidden="1">
      <c r="A48" s="149">
        <v>13</v>
      </c>
      <c r="B48" s="150" t="s">
        <v>134</v>
      </c>
      <c r="C48" s="60" t="s">
        <v>119</v>
      </c>
      <c r="D48" s="61"/>
      <c r="E48" s="61"/>
      <c r="F48" s="62"/>
      <c r="G48" s="63"/>
      <c r="H48" s="63"/>
    </row>
    <row r="49" spans="1:8" hidden="1">
      <c r="A49" s="149"/>
      <c r="B49" s="150"/>
      <c r="C49" s="65" t="s">
        <v>0</v>
      </c>
      <c r="D49" s="91"/>
      <c r="E49" s="91"/>
      <c r="F49" s="92"/>
      <c r="G49" s="93"/>
      <c r="H49" s="93"/>
    </row>
    <row r="50" spans="1:8" hidden="1">
      <c r="A50" s="149"/>
      <c r="B50" s="150"/>
      <c r="C50" s="65" t="s">
        <v>1</v>
      </c>
      <c r="D50" s="91"/>
      <c r="E50" s="91"/>
      <c r="F50" s="92"/>
      <c r="G50" s="93"/>
      <c r="H50" s="93"/>
    </row>
    <row r="51" spans="1:8" s="77" customFormat="1" hidden="1">
      <c r="A51" s="149">
        <v>14</v>
      </c>
      <c r="B51" s="150" t="s">
        <v>135</v>
      </c>
      <c r="C51" s="60" t="s">
        <v>119</v>
      </c>
      <c r="D51" s="61"/>
      <c r="E51" s="61"/>
      <c r="F51" s="62"/>
      <c r="G51" s="63"/>
      <c r="H51" s="63"/>
    </row>
    <row r="52" spans="1:8" hidden="1">
      <c r="A52" s="149"/>
      <c r="B52" s="150"/>
      <c r="C52" s="65" t="s">
        <v>0</v>
      </c>
      <c r="D52" s="91"/>
      <c r="E52" s="91"/>
      <c r="F52" s="92"/>
      <c r="G52" s="93"/>
      <c r="H52" s="93"/>
    </row>
    <row r="53" spans="1:8" hidden="1">
      <c r="A53" s="149"/>
      <c r="B53" s="150"/>
      <c r="C53" s="65" t="s">
        <v>1</v>
      </c>
      <c r="D53" s="91"/>
      <c r="E53" s="91"/>
      <c r="F53" s="92"/>
      <c r="G53" s="93"/>
      <c r="H53" s="93"/>
    </row>
    <row r="54" spans="1:8" s="77" customFormat="1" hidden="1">
      <c r="A54" s="149">
        <v>15</v>
      </c>
      <c r="B54" s="150" t="s">
        <v>136</v>
      </c>
      <c r="C54" s="60" t="s">
        <v>119</v>
      </c>
      <c r="D54" s="61"/>
      <c r="E54" s="61"/>
      <c r="F54" s="62"/>
      <c r="G54" s="63"/>
      <c r="H54" s="63"/>
    </row>
    <row r="55" spans="1:8" hidden="1">
      <c r="A55" s="149"/>
      <c r="B55" s="150"/>
      <c r="C55" s="65" t="s">
        <v>0</v>
      </c>
      <c r="D55" s="94"/>
      <c r="E55" s="94"/>
      <c r="F55" s="92"/>
      <c r="G55" s="93"/>
      <c r="H55" s="93"/>
    </row>
    <row r="56" spans="1:8" hidden="1">
      <c r="A56" s="149"/>
      <c r="B56" s="150"/>
      <c r="C56" s="65" t="s">
        <v>1</v>
      </c>
      <c r="D56" s="94"/>
      <c r="E56" s="91"/>
      <c r="F56" s="92"/>
      <c r="G56" s="93"/>
      <c r="H56" s="93"/>
    </row>
    <row r="57" spans="1:8" s="77" customFormat="1">
      <c r="A57" s="149">
        <v>13</v>
      </c>
      <c r="B57" s="150" t="s">
        <v>137</v>
      </c>
      <c r="C57" s="60" t="s">
        <v>119</v>
      </c>
      <c r="D57" s="61">
        <f>D58+D59</f>
        <v>466.52</v>
      </c>
      <c r="E57" s="61">
        <f>E58+E59</f>
        <v>0</v>
      </c>
      <c r="F57" s="62">
        <f>F58+F59</f>
        <v>-466.52</v>
      </c>
      <c r="G57" s="63">
        <f t="shared" si="3"/>
        <v>0</v>
      </c>
      <c r="H57" s="63"/>
    </row>
    <row r="58" spans="1:8">
      <c r="A58" s="149"/>
      <c r="B58" s="150"/>
      <c r="C58" s="65" t="s">
        <v>0</v>
      </c>
      <c r="D58" s="80">
        <v>466.52</v>
      </c>
      <c r="E58" s="67">
        <v>0</v>
      </c>
      <c r="F58" s="68">
        <f>E58-D58</f>
        <v>-466.52</v>
      </c>
      <c r="G58" s="69">
        <f t="shared" si="3"/>
        <v>0</v>
      </c>
      <c r="H58" s="69"/>
    </row>
    <row r="59" spans="1:8" ht="22.5" customHeight="1">
      <c r="A59" s="149"/>
      <c r="B59" s="150"/>
      <c r="C59" s="65" t="s">
        <v>1</v>
      </c>
      <c r="D59" s="80">
        <v>0</v>
      </c>
      <c r="E59" s="67">
        <v>0</v>
      </c>
      <c r="F59" s="68">
        <v>0</v>
      </c>
      <c r="G59" s="69">
        <v>0</v>
      </c>
      <c r="H59" s="69"/>
    </row>
    <row r="60" spans="1:8" hidden="1">
      <c r="A60" s="149">
        <v>17</v>
      </c>
      <c r="B60" s="150" t="s">
        <v>138</v>
      </c>
      <c r="C60" s="81" t="s">
        <v>119</v>
      </c>
      <c r="D60" s="61"/>
      <c r="E60" s="82"/>
      <c r="F60" s="83"/>
      <c r="G60" s="63"/>
      <c r="H60" s="63"/>
    </row>
    <row r="61" spans="1:8" hidden="1">
      <c r="A61" s="149"/>
      <c r="B61" s="150"/>
      <c r="C61" s="65" t="s">
        <v>0</v>
      </c>
      <c r="D61" s="91"/>
      <c r="E61" s="91"/>
      <c r="F61" s="92"/>
      <c r="G61" s="93"/>
      <c r="H61" s="93"/>
    </row>
    <row r="62" spans="1:8" hidden="1">
      <c r="A62" s="149"/>
      <c r="B62" s="150"/>
      <c r="C62" s="65" t="s">
        <v>1</v>
      </c>
      <c r="D62" s="94"/>
      <c r="E62" s="91"/>
      <c r="F62" s="92"/>
      <c r="G62" s="93"/>
      <c r="H62" s="93"/>
    </row>
    <row r="63" spans="1:8" s="77" customFormat="1">
      <c r="A63" s="149">
        <v>14</v>
      </c>
      <c r="B63" s="150" t="s">
        <v>139</v>
      </c>
      <c r="C63" s="81" t="s">
        <v>119</v>
      </c>
      <c r="D63" s="61">
        <f>D64+D65</f>
        <v>1628.7</v>
      </c>
      <c r="E63" s="61">
        <f>E64+E65</f>
        <v>0</v>
      </c>
      <c r="F63" s="62">
        <f>F64+F65</f>
        <v>-1628.7</v>
      </c>
      <c r="G63" s="63">
        <f t="shared" si="3"/>
        <v>0</v>
      </c>
      <c r="H63" s="63"/>
    </row>
    <row r="64" spans="1:8">
      <c r="A64" s="149"/>
      <c r="B64" s="150"/>
      <c r="C64" s="65" t="s">
        <v>0</v>
      </c>
      <c r="D64" s="67">
        <v>1628.7</v>
      </c>
      <c r="E64" s="67">
        <v>0</v>
      </c>
      <c r="F64" s="68">
        <f>E64-D64</f>
        <v>-1628.7</v>
      </c>
      <c r="G64" s="69">
        <f t="shared" si="3"/>
        <v>0</v>
      </c>
      <c r="H64" s="69"/>
    </row>
    <row r="65" spans="1:8" ht="21" customHeight="1">
      <c r="A65" s="149"/>
      <c r="B65" s="150"/>
      <c r="C65" s="65" t="s">
        <v>1</v>
      </c>
      <c r="D65" s="80">
        <v>0</v>
      </c>
      <c r="E65" s="67">
        <v>0</v>
      </c>
      <c r="F65" s="68">
        <v>0</v>
      </c>
      <c r="G65" s="69" t="s">
        <v>85</v>
      </c>
      <c r="H65" s="69"/>
    </row>
    <row r="66" spans="1:8" s="77" customFormat="1" hidden="1">
      <c r="A66" s="149">
        <v>19</v>
      </c>
      <c r="B66" s="150" t="s">
        <v>140</v>
      </c>
      <c r="C66" s="81" t="s">
        <v>119</v>
      </c>
      <c r="D66" s="61"/>
      <c r="E66" s="61"/>
      <c r="F66" s="62"/>
      <c r="G66" s="63"/>
      <c r="H66" s="63"/>
    </row>
    <row r="67" spans="1:8" hidden="1">
      <c r="A67" s="149"/>
      <c r="B67" s="150"/>
      <c r="C67" s="65" t="s">
        <v>0</v>
      </c>
      <c r="D67" s="91"/>
      <c r="E67" s="91"/>
      <c r="F67" s="92"/>
      <c r="G67" s="93"/>
      <c r="H67" s="93"/>
    </row>
    <row r="68" spans="1:8" hidden="1">
      <c r="A68" s="149"/>
      <c r="B68" s="150"/>
      <c r="C68" s="65" t="s">
        <v>1</v>
      </c>
      <c r="D68" s="94"/>
      <c r="E68" s="91"/>
      <c r="F68" s="92"/>
      <c r="G68" s="93"/>
      <c r="H68" s="93"/>
    </row>
    <row r="69" spans="1:8">
      <c r="A69" s="149">
        <v>15</v>
      </c>
      <c r="B69" s="150" t="s">
        <v>141</v>
      </c>
      <c r="C69" s="81" t="s">
        <v>119</v>
      </c>
      <c r="D69" s="61">
        <f>D70+D71</f>
        <v>1098.0900000000001</v>
      </c>
      <c r="E69" s="61">
        <f>E70+E71</f>
        <v>492.76</v>
      </c>
      <c r="F69" s="83">
        <f>F70+F71</f>
        <v>-605.33000000000004</v>
      </c>
      <c r="G69" s="63">
        <f t="shared" si="3"/>
        <v>44.874281707328173</v>
      </c>
      <c r="H69" s="63"/>
    </row>
    <row r="70" spans="1:8">
      <c r="A70" s="149"/>
      <c r="B70" s="150"/>
      <c r="C70" s="65" t="s">
        <v>0</v>
      </c>
      <c r="D70" s="67">
        <v>605.33000000000004</v>
      </c>
      <c r="E70" s="67">
        <v>0</v>
      </c>
      <c r="F70" s="68">
        <f>E70-D70</f>
        <v>-605.33000000000004</v>
      </c>
      <c r="G70" s="69">
        <f t="shared" si="3"/>
        <v>0</v>
      </c>
      <c r="H70" s="69"/>
    </row>
    <row r="71" spans="1:8">
      <c r="A71" s="149"/>
      <c r="B71" s="150"/>
      <c r="C71" s="65" t="s">
        <v>1</v>
      </c>
      <c r="D71" s="67">
        <v>492.76</v>
      </c>
      <c r="E71" s="67">
        <v>492.76</v>
      </c>
      <c r="F71" s="68">
        <f>E71-D71</f>
        <v>0</v>
      </c>
      <c r="G71" s="69">
        <f t="shared" si="3"/>
        <v>100</v>
      </c>
      <c r="H71" s="69"/>
    </row>
    <row r="72" spans="1:8">
      <c r="A72" s="149">
        <v>16</v>
      </c>
      <c r="B72" s="150" t="s">
        <v>142</v>
      </c>
      <c r="C72" s="60" t="s">
        <v>119</v>
      </c>
      <c r="D72" s="61">
        <f>D73+D74</f>
        <v>633.46</v>
      </c>
      <c r="E72" s="61">
        <f>E73+E74</f>
        <v>0</v>
      </c>
      <c r="F72" s="62">
        <f>F73+F74</f>
        <v>-633.46</v>
      </c>
      <c r="G72" s="63">
        <f>E72*100/D72</f>
        <v>0</v>
      </c>
      <c r="H72" s="61">
        <f>H73+H74</f>
        <v>65.91</v>
      </c>
    </row>
    <row r="73" spans="1:8">
      <c r="A73" s="149"/>
      <c r="B73" s="150"/>
      <c r="C73" s="65" t="s">
        <v>0</v>
      </c>
      <c r="D73" s="86">
        <v>203.46</v>
      </c>
      <c r="E73" s="67">
        <v>0</v>
      </c>
      <c r="F73" s="68">
        <f>E73-D73</f>
        <v>-203.46</v>
      </c>
      <c r="G73" s="69">
        <f t="shared" si="3"/>
        <v>0</v>
      </c>
      <c r="H73" s="87">
        <f>'ИП ТСО в тарифах'!D73-'ИП ТСО в органы власти'!D73</f>
        <v>65.91</v>
      </c>
    </row>
    <row r="74" spans="1:8" ht="22.5" customHeight="1">
      <c r="A74" s="149"/>
      <c r="B74" s="150"/>
      <c r="C74" s="65" t="s">
        <v>1</v>
      </c>
      <c r="D74" s="80">
        <v>430</v>
      </c>
      <c r="E74" s="67">
        <v>0</v>
      </c>
      <c r="F74" s="68">
        <f>E74-D74</f>
        <v>-430</v>
      </c>
      <c r="G74" s="69">
        <f t="shared" si="3"/>
        <v>0</v>
      </c>
      <c r="H74" s="87">
        <f>'ИП ТСО в тарифах'!D74-'ИП ТСО в органы власти'!D74</f>
        <v>0</v>
      </c>
    </row>
    <row r="75" spans="1:8" hidden="1">
      <c r="A75" s="149">
        <v>22</v>
      </c>
      <c r="B75" s="150" t="s">
        <v>53</v>
      </c>
      <c r="C75" s="60" t="s">
        <v>119</v>
      </c>
      <c r="D75" s="61"/>
      <c r="E75" s="61"/>
      <c r="F75" s="62"/>
      <c r="G75" s="63"/>
      <c r="H75" s="63"/>
    </row>
    <row r="76" spans="1:8" hidden="1">
      <c r="A76" s="149"/>
      <c r="B76" s="150"/>
      <c r="C76" s="65" t="s">
        <v>0</v>
      </c>
      <c r="D76" s="94"/>
      <c r="E76" s="95"/>
      <c r="F76" s="92"/>
      <c r="G76" s="93"/>
      <c r="H76" s="93"/>
    </row>
    <row r="77" spans="1:8" hidden="1">
      <c r="A77" s="149"/>
      <c r="B77" s="150"/>
      <c r="C77" s="65" t="s">
        <v>1</v>
      </c>
      <c r="D77" s="94"/>
      <c r="E77" s="91"/>
      <c r="F77" s="92"/>
      <c r="G77" s="93"/>
      <c r="H77" s="93"/>
    </row>
    <row r="78" spans="1:8">
      <c r="A78" s="149">
        <v>17</v>
      </c>
      <c r="B78" s="150" t="s">
        <v>143</v>
      </c>
      <c r="C78" s="60" t="s">
        <v>119</v>
      </c>
      <c r="D78" s="61">
        <f>D79+D80</f>
        <v>693.08</v>
      </c>
      <c r="E78" s="61">
        <f>E79+E80</f>
        <v>0</v>
      </c>
      <c r="F78" s="62">
        <f>F79+F80</f>
        <v>-693.08</v>
      </c>
      <c r="G78" s="63">
        <f>E78*100/D78</f>
        <v>0</v>
      </c>
      <c r="H78" s="63"/>
    </row>
    <row r="79" spans="1:8">
      <c r="A79" s="149"/>
      <c r="B79" s="150"/>
      <c r="C79" s="65" t="s">
        <v>0</v>
      </c>
      <c r="D79" s="80">
        <v>0</v>
      </c>
      <c r="E79" s="67">
        <v>0</v>
      </c>
      <c r="F79" s="68">
        <v>0</v>
      </c>
      <c r="G79" s="69">
        <v>0</v>
      </c>
      <c r="H79" s="69"/>
    </row>
    <row r="80" spans="1:8">
      <c r="A80" s="149"/>
      <c r="B80" s="150"/>
      <c r="C80" s="65" t="s">
        <v>1</v>
      </c>
      <c r="D80" s="80">
        <v>693.08</v>
      </c>
      <c r="E80" s="70">
        <v>0</v>
      </c>
      <c r="F80" s="68">
        <f>E80-D80</f>
        <v>-693.08</v>
      </c>
      <c r="G80" s="69">
        <f t="shared" si="3"/>
        <v>0</v>
      </c>
      <c r="H80" s="69"/>
    </row>
    <row r="81" spans="1:8">
      <c r="A81" s="149">
        <v>18</v>
      </c>
      <c r="B81" s="151" t="s">
        <v>55</v>
      </c>
      <c r="C81" s="60" t="s">
        <v>119</v>
      </c>
      <c r="D81" s="61">
        <f>D82+D83</f>
        <v>761</v>
      </c>
      <c r="E81" s="61">
        <f>E82+E83</f>
        <v>0</v>
      </c>
      <c r="F81" s="62">
        <f>F82+F83</f>
        <v>-761</v>
      </c>
      <c r="G81" s="63">
        <f>E81*100/D81</f>
        <v>0</v>
      </c>
      <c r="H81" s="61">
        <f>H82+H83</f>
        <v>0</v>
      </c>
    </row>
    <row r="82" spans="1:8">
      <c r="A82" s="149"/>
      <c r="B82" s="151"/>
      <c r="C82" s="65" t="s">
        <v>0</v>
      </c>
      <c r="D82" s="80">
        <v>446</v>
      </c>
      <c r="E82" s="70">
        <v>0</v>
      </c>
      <c r="F82" s="68">
        <f>E82-D82</f>
        <v>-446</v>
      </c>
      <c r="G82" s="69">
        <f t="shared" ref="G82:G83" si="4">E82*100/D82</f>
        <v>0</v>
      </c>
      <c r="H82" s="69"/>
    </row>
    <row r="83" spans="1:8">
      <c r="A83" s="149"/>
      <c r="B83" s="151"/>
      <c r="C83" s="65" t="s">
        <v>1</v>
      </c>
      <c r="D83" s="80">
        <v>315</v>
      </c>
      <c r="E83" s="70">
        <v>0</v>
      </c>
      <c r="F83" s="68">
        <f>E83-D83</f>
        <v>-315</v>
      </c>
      <c r="G83" s="69">
        <f t="shared" si="4"/>
        <v>0</v>
      </c>
      <c r="H83" s="69"/>
    </row>
    <row r="84" spans="1:8">
      <c r="A84" s="149">
        <v>19</v>
      </c>
      <c r="B84" s="150" t="s">
        <v>56</v>
      </c>
      <c r="C84" s="60" t="s">
        <v>119</v>
      </c>
      <c r="D84" s="61">
        <f>D85+D86</f>
        <v>2012.28</v>
      </c>
      <c r="E84" s="61">
        <f>E85+E86</f>
        <v>535.88900000000001</v>
      </c>
      <c r="F84" s="62">
        <f>F85+F86</f>
        <v>-1476.3909999999998</v>
      </c>
      <c r="G84" s="63">
        <f>E84*100/D84</f>
        <v>26.630936052636812</v>
      </c>
      <c r="H84" s="61">
        <f>H85+H86</f>
        <v>216.12000000000012</v>
      </c>
    </row>
    <row r="85" spans="1:8">
      <c r="A85" s="149"/>
      <c r="B85" s="150"/>
      <c r="C85" s="65" t="s">
        <v>0</v>
      </c>
      <c r="D85" s="86">
        <v>1671.1</v>
      </c>
      <c r="E85" s="67">
        <v>365.28899999999999</v>
      </c>
      <c r="F85" s="68">
        <f>E85-D85</f>
        <v>-1305.8109999999999</v>
      </c>
      <c r="G85" s="69">
        <f t="shared" ref="G85:G86" si="5">E85*100/D85</f>
        <v>21.859194542516907</v>
      </c>
      <c r="H85" s="87">
        <f>'ИП ТСО в тарифах'!D85-'ИП ТСО в органы власти'!D85</f>
        <v>216.12000000000012</v>
      </c>
    </row>
    <row r="86" spans="1:8">
      <c r="A86" s="149"/>
      <c r="B86" s="150"/>
      <c r="C86" s="65" t="s">
        <v>1</v>
      </c>
      <c r="D86" s="80">
        <v>341.18</v>
      </c>
      <c r="E86" s="70">
        <v>170.6</v>
      </c>
      <c r="F86" s="68">
        <f>E86-D86</f>
        <v>-170.58</v>
      </c>
      <c r="G86" s="69">
        <f t="shared" si="5"/>
        <v>50.002931004162022</v>
      </c>
      <c r="H86" s="87">
        <f>'ИП ТСО в тарифах'!D86-'ИП ТСО в органы власти'!D86</f>
        <v>0</v>
      </c>
    </row>
  </sheetData>
  <mergeCells count="55">
    <mergeCell ref="A21:A23"/>
    <mergeCell ref="B21:B23"/>
    <mergeCell ref="A1:G1"/>
    <mergeCell ref="D2:G2"/>
    <mergeCell ref="A3:B3"/>
    <mergeCell ref="A4:B8"/>
    <mergeCell ref="A9:A11"/>
    <mergeCell ref="B9:B11"/>
    <mergeCell ref="A12:B14"/>
    <mergeCell ref="A15:A17"/>
    <mergeCell ref="B15:B17"/>
    <mergeCell ref="A18:A20"/>
    <mergeCell ref="B18:B20"/>
    <mergeCell ref="A24:A26"/>
    <mergeCell ref="B24:B26"/>
    <mergeCell ref="A27:A29"/>
    <mergeCell ref="B27:B29"/>
    <mergeCell ref="A30:A32"/>
    <mergeCell ref="B30:B32"/>
    <mergeCell ref="A33:A35"/>
    <mergeCell ref="B33:B35"/>
    <mergeCell ref="A36:A38"/>
    <mergeCell ref="B36:B38"/>
    <mergeCell ref="A39:A41"/>
    <mergeCell ref="B39:B41"/>
    <mergeCell ref="A42:A44"/>
    <mergeCell ref="B42:B44"/>
    <mergeCell ref="A45:A47"/>
    <mergeCell ref="B45:B47"/>
    <mergeCell ref="A48:A50"/>
    <mergeCell ref="B48:B50"/>
    <mergeCell ref="A51:A53"/>
    <mergeCell ref="B51:B53"/>
    <mergeCell ref="A54:A56"/>
    <mergeCell ref="B54:B56"/>
    <mergeCell ref="A57:A59"/>
    <mergeCell ref="B57:B59"/>
    <mergeCell ref="A60:A62"/>
    <mergeCell ref="B60:B62"/>
    <mergeCell ref="A63:A65"/>
    <mergeCell ref="B63:B65"/>
    <mergeCell ref="A66:A68"/>
    <mergeCell ref="B66:B68"/>
    <mergeCell ref="A69:A71"/>
    <mergeCell ref="B69:B71"/>
    <mergeCell ref="A72:A74"/>
    <mergeCell ref="B72:B74"/>
    <mergeCell ref="A75:A77"/>
    <mergeCell ref="B75:B77"/>
    <mergeCell ref="A78:A80"/>
    <mergeCell ref="B78:B80"/>
    <mergeCell ref="A81:A83"/>
    <mergeCell ref="B81:B83"/>
    <mergeCell ref="A84:A86"/>
    <mergeCell ref="B84:B86"/>
  </mergeCells>
  <pageMargins left="0.47" right="0.21" top="0.2" bottom="0.2" header="0.31496062992125984" footer="0.31496062992125984"/>
  <pageSetup paperSize="9" scale="74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00B0F0"/>
    <pageSetUpPr fitToPage="1"/>
  </sheetPr>
  <dimension ref="A1:R52"/>
  <sheetViews>
    <sheetView tabSelected="1" topLeftCell="A10" zoomScaleNormal="100" workbookViewId="0">
      <selection activeCell="G14" sqref="G14"/>
    </sheetView>
  </sheetViews>
  <sheetFormatPr defaultColWidth="9.140625" defaultRowHeight="15.75"/>
  <cols>
    <col min="1" max="1" width="8.28515625" style="19" customWidth="1"/>
    <col min="2" max="2" width="46.28515625" style="19" customWidth="1"/>
    <col min="3" max="3" width="16.7109375" style="11" customWidth="1"/>
    <col min="4" max="4" width="15.5703125" style="12" customWidth="1"/>
    <col min="5" max="5" width="12.85546875" style="24" hidden="1" customWidth="1"/>
    <col min="6" max="6" width="15.5703125" style="12" customWidth="1"/>
    <col min="7" max="7" width="21.85546875" style="12" customWidth="1"/>
    <col min="8" max="8" width="16.28515625" style="12" customWidth="1"/>
    <col min="9" max="9" width="21.5703125" style="100" customWidth="1"/>
    <col min="10" max="10" width="13.5703125" style="100" customWidth="1"/>
    <col min="11" max="11" width="14.85546875" style="134" customWidth="1"/>
    <col min="12" max="12" width="9.7109375" style="134" customWidth="1"/>
    <col min="13" max="13" width="12.42578125" style="139" customWidth="1"/>
    <col min="14" max="16384" width="9.140625" style="19"/>
  </cols>
  <sheetData>
    <row r="1" spans="1:13" s="101" customFormat="1">
      <c r="C1" s="112"/>
      <c r="D1" s="112"/>
      <c r="F1" s="112"/>
      <c r="G1" s="112"/>
      <c r="H1" s="112"/>
      <c r="I1" s="111"/>
      <c r="J1" s="111"/>
      <c r="K1" s="159" t="s">
        <v>163</v>
      </c>
      <c r="L1" s="159"/>
      <c r="M1" s="135"/>
    </row>
    <row r="2" spans="1:13" s="23" customFormat="1" ht="30.75" customHeight="1">
      <c r="A2" s="173" t="s">
        <v>164</v>
      </c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36"/>
    </row>
    <row r="3" spans="1:13" ht="16.5" thickBot="1">
      <c r="A3" s="160" t="s">
        <v>148</v>
      </c>
      <c r="B3" s="160"/>
      <c r="C3" s="160"/>
      <c r="D3" s="160"/>
      <c r="E3" s="160"/>
      <c r="F3" s="160"/>
      <c r="G3" s="160"/>
      <c r="H3" s="160"/>
      <c r="I3" s="160"/>
      <c r="J3" s="160"/>
      <c r="K3" s="160"/>
      <c r="L3" s="160"/>
      <c r="M3" s="136"/>
    </row>
    <row r="4" spans="1:13" s="132" customFormat="1" ht="17.25" customHeight="1">
      <c r="A4" s="171" t="s">
        <v>7</v>
      </c>
      <c r="B4" s="167" t="s">
        <v>158</v>
      </c>
      <c r="C4" s="167" t="s">
        <v>160</v>
      </c>
      <c r="D4" s="167" t="s">
        <v>86</v>
      </c>
      <c r="E4" s="174" t="s">
        <v>103</v>
      </c>
      <c r="F4" s="141" t="s">
        <v>165</v>
      </c>
      <c r="G4" s="141" t="s">
        <v>90</v>
      </c>
      <c r="H4" s="141"/>
      <c r="I4" s="141" t="s">
        <v>83</v>
      </c>
      <c r="J4" s="141"/>
      <c r="K4" s="170" t="s">
        <v>9</v>
      </c>
      <c r="L4" s="176" t="s">
        <v>159</v>
      </c>
      <c r="M4" s="162" t="s">
        <v>166</v>
      </c>
    </row>
    <row r="5" spans="1:13" s="132" customFormat="1" ht="66" customHeight="1">
      <c r="A5" s="172"/>
      <c r="B5" s="158"/>
      <c r="C5" s="158"/>
      <c r="D5" s="158"/>
      <c r="E5" s="175"/>
      <c r="F5" s="141"/>
      <c r="G5" s="114" t="s">
        <v>161</v>
      </c>
      <c r="H5" s="114" t="s">
        <v>84</v>
      </c>
      <c r="I5" s="114" t="s">
        <v>162</v>
      </c>
      <c r="J5" s="114" t="s">
        <v>84</v>
      </c>
      <c r="K5" s="170"/>
      <c r="L5" s="176"/>
      <c r="M5" s="163"/>
    </row>
    <row r="6" spans="1:13">
      <c r="A6" s="125">
        <v>1</v>
      </c>
      <c r="B6" s="102" t="s">
        <v>69</v>
      </c>
      <c r="C6" s="103">
        <f>C7+C11</f>
        <v>164641.72999999998</v>
      </c>
      <c r="D6" s="103">
        <f>D7+D11</f>
        <v>145592.34000000003</v>
      </c>
      <c r="E6" s="168" t="s">
        <v>102</v>
      </c>
      <c r="F6" s="103">
        <f>F7+F11</f>
        <v>31800.221799999999</v>
      </c>
      <c r="G6" s="103">
        <f>G7+G11</f>
        <v>-132841.50819999998</v>
      </c>
      <c r="H6" s="103">
        <f>H7+H11</f>
        <v>-113792.1182</v>
      </c>
      <c r="I6" s="104">
        <f>F6*100/C6</f>
        <v>19.314800567268094</v>
      </c>
      <c r="J6" s="104">
        <f>F6*100/D6</f>
        <v>21.841960778980535</v>
      </c>
      <c r="K6" s="170" t="s">
        <v>151</v>
      </c>
      <c r="L6" s="176" t="s">
        <v>17</v>
      </c>
      <c r="M6" s="137">
        <f>M7+M11</f>
        <v>7312.1403</v>
      </c>
    </row>
    <row r="7" spans="1:13" s="25" customFormat="1">
      <c r="A7" s="126" t="s">
        <v>5</v>
      </c>
      <c r="B7" s="105" t="s">
        <v>2</v>
      </c>
      <c r="C7" s="26">
        <f>C8+C9+C10</f>
        <v>77230.03</v>
      </c>
      <c r="D7" s="26">
        <f>D8+D9+D10</f>
        <v>77876.73000000001</v>
      </c>
      <c r="E7" s="168"/>
      <c r="F7" s="26">
        <f>F8+F9+F10</f>
        <v>27143.346999999998</v>
      </c>
      <c r="G7" s="26">
        <f>G8+G9+G10</f>
        <v>-50086.683000000005</v>
      </c>
      <c r="H7" s="26">
        <f>H8+H9+H10</f>
        <v>-50733.383000000002</v>
      </c>
      <c r="I7" s="106">
        <f>F7*100/C7</f>
        <v>35.146104436318353</v>
      </c>
      <c r="J7" s="106">
        <f t="shared" ref="J7:J52" si="0">F7*100/D7</f>
        <v>34.854245934568638</v>
      </c>
      <c r="K7" s="170"/>
      <c r="L7" s="176"/>
      <c r="M7" s="138">
        <f>M8+M9+M10</f>
        <v>7312.1403</v>
      </c>
    </row>
    <row r="8" spans="1:13" s="24" customFormat="1">
      <c r="A8" s="127" t="s">
        <v>20</v>
      </c>
      <c r="B8" s="107" t="s">
        <v>0</v>
      </c>
      <c r="C8" s="1">
        <v>18095.46</v>
      </c>
      <c r="D8" s="1">
        <v>17642.900000000001</v>
      </c>
      <c r="E8" s="168"/>
      <c r="F8" s="1">
        <v>58.853700000000003</v>
      </c>
      <c r="G8" s="1">
        <f>F8-C8</f>
        <v>-18036.606299999999</v>
      </c>
      <c r="H8" s="1">
        <f>F8-D8</f>
        <v>-17584.046300000002</v>
      </c>
      <c r="I8" s="7">
        <f t="shared" ref="I8:I9" si="1">F8*100/C8</f>
        <v>0.32524014310771882</v>
      </c>
      <c r="J8" s="7">
        <f t="shared" si="0"/>
        <v>0.33358291437348736</v>
      </c>
      <c r="K8" s="170"/>
      <c r="L8" s="176"/>
      <c r="M8" s="140">
        <v>7312.1403</v>
      </c>
    </row>
    <row r="9" spans="1:13" s="24" customFormat="1">
      <c r="A9" s="127" t="s">
        <v>72</v>
      </c>
      <c r="B9" s="107" t="s">
        <v>152</v>
      </c>
      <c r="C9" s="1">
        <v>1250</v>
      </c>
      <c r="D9" s="1">
        <v>1250</v>
      </c>
      <c r="E9" s="168"/>
      <c r="F9" s="1">
        <v>0</v>
      </c>
      <c r="G9" s="1">
        <f t="shared" ref="G9" si="2">F9-C9</f>
        <v>-1250</v>
      </c>
      <c r="H9" s="1">
        <f t="shared" ref="H9" si="3">F9-D9</f>
        <v>-1250</v>
      </c>
      <c r="I9" s="7">
        <f t="shared" si="1"/>
        <v>0</v>
      </c>
      <c r="J9" s="7">
        <f t="shared" si="0"/>
        <v>0</v>
      </c>
      <c r="K9" s="170"/>
      <c r="L9" s="176"/>
      <c r="M9" s="140">
        <v>0</v>
      </c>
    </row>
    <row r="10" spans="1:13" s="24" customFormat="1">
      <c r="A10" s="127" t="s">
        <v>73</v>
      </c>
      <c r="B10" s="107" t="s">
        <v>153</v>
      </c>
      <c r="C10" s="1">
        <v>57884.57</v>
      </c>
      <c r="D10" s="1">
        <v>58983.83</v>
      </c>
      <c r="E10" s="168"/>
      <c r="F10" s="1">
        <v>27084.493299999998</v>
      </c>
      <c r="G10" s="1">
        <f t="shared" ref="G10" si="4">F10-C10</f>
        <v>-30800.076700000001</v>
      </c>
      <c r="H10" s="1">
        <f t="shared" ref="H10" si="5">F10-D10</f>
        <v>-31899.336700000003</v>
      </c>
      <c r="I10" s="7">
        <f t="shared" ref="I10" si="6">F10*100/C10</f>
        <v>46.790523450377187</v>
      </c>
      <c r="J10" s="7">
        <f t="shared" si="0"/>
        <v>45.918505631119572</v>
      </c>
      <c r="K10" s="170"/>
      <c r="L10" s="176"/>
      <c r="M10" s="140">
        <v>0</v>
      </c>
    </row>
    <row r="11" spans="1:13" s="25" customFormat="1">
      <c r="A11" s="126" t="s">
        <v>6</v>
      </c>
      <c r="B11" s="105" t="s">
        <v>3</v>
      </c>
      <c r="C11" s="26">
        <f>C12+C13+C14</f>
        <v>87411.7</v>
      </c>
      <c r="D11" s="26">
        <f>D12+D13+D14</f>
        <v>67715.61</v>
      </c>
      <c r="E11" s="168"/>
      <c r="F11" s="26">
        <f>F12+F13+F14</f>
        <v>4656.8747999999996</v>
      </c>
      <c r="G11" s="26">
        <f>G12+G13+G14</f>
        <v>-82754.825199999992</v>
      </c>
      <c r="H11" s="26">
        <f>H12+H13+H14</f>
        <v>-63058.735199999996</v>
      </c>
      <c r="I11" s="106">
        <f>F11*100/C11</f>
        <v>5.3275188561714275</v>
      </c>
      <c r="J11" s="106">
        <f t="shared" si="0"/>
        <v>6.8771067705068294</v>
      </c>
      <c r="K11" s="170"/>
      <c r="L11" s="176"/>
      <c r="M11" s="138">
        <f>M12+M13+M14</f>
        <v>0</v>
      </c>
    </row>
    <row r="12" spans="1:13" s="24" customFormat="1">
      <c r="A12" s="128" t="s">
        <v>75</v>
      </c>
      <c r="B12" s="107" t="s">
        <v>0</v>
      </c>
      <c r="C12" s="1">
        <v>7561.81</v>
      </c>
      <c r="D12" s="1">
        <v>7462.02</v>
      </c>
      <c r="E12" s="168"/>
      <c r="F12" s="1">
        <v>0</v>
      </c>
      <c r="G12" s="1">
        <f t="shared" ref="G12:G13" si="7">F12-C12</f>
        <v>-7561.81</v>
      </c>
      <c r="H12" s="1">
        <f t="shared" ref="H12:H13" si="8">F12-D12</f>
        <v>-7462.02</v>
      </c>
      <c r="I12" s="7">
        <f t="shared" ref="I12:I13" si="9">F12*100/C12</f>
        <v>0</v>
      </c>
      <c r="J12" s="7">
        <f t="shared" si="0"/>
        <v>0</v>
      </c>
      <c r="K12" s="170"/>
      <c r="L12" s="176"/>
      <c r="M12" s="140">
        <v>0</v>
      </c>
    </row>
    <row r="13" spans="1:13" s="24" customFormat="1">
      <c r="A13" s="127" t="s">
        <v>74</v>
      </c>
      <c r="B13" s="107" t="s">
        <v>152</v>
      </c>
      <c r="C13" s="1">
        <v>8958.89</v>
      </c>
      <c r="D13" s="1">
        <v>8958.89</v>
      </c>
      <c r="E13" s="168"/>
      <c r="F13" s="1">
        <v>0</v>
      </c>
      <c r="G13" s="1">
        <f t="shared" si="7"/>
        <v>-8958.89</v>
      </c>
      <c r="H13" s="1">
        <f t="shared" si="8"/>
        <v>-8958.89</v>
      </c>
      <c r="I13" s="7">
        <f t="shared" si="9"/>
        <v>0</v>
      </c>
      <c r="J13" s="7">
        <f t="shared" si="0"/>
        <v>0</v>
      </c>
      <c r="K13" s="170"/>
      <c r="L13" s="176"/>
      <c r="M13" s="140">
        <v>0</v>
      </c>
    </row>
    <row r="14" spans="1:13" s="24" customFormat="1">
      <c r="A14" s="127" t="s">
        <v>104</v>
      </c>
      <c r="B14" s="107" t="s">
        <v>153</v>
      </c>
      <c r="C14" s="1">
        <v>70891</v>
      </c>
      <c r="D14" s="1">
        <v>51294.7</v>
      </c>
      <c r="E14" s="168"/>
      <c r="F14" s="1">
        <v>4656.8747999999996</v>
      </c>
      <c r="G14" s="1">
        <f t="shared" ref="G14" si="10">F14-C14</f>
        <v>-66234.125199999995</v>
      </c>
      <c r="H14" s="1">
        <f t="shared" ref="H14" si="11">F14-D14</f>
        <v>-46637.825199999999</v>
      </c>
      <c r="I14" s="7">
        <f t="shared" ref="I14" si="12">F14*100/C14</f>
        <v>6.569063491839584</v>
      </c>
      <c r="J14" s="7">
        <f t="shared" si="0"/>
        <v>9.0786666068814128</v>
      </c>
      <c r="K14" s="170"/>
      <c r="L14" s="176"/>
      <c r="M14" s="140">
        <v>0</v>
      </c>
    </row>
    <row r="15" spans="1:13">
      <c r="A15" s="125">
        <v>2</v>
      </c>
      <c r="B15" s="102" t="s">
        <v>110</v>
      </c>
      <c r="C15" s="103">
        <f>C16+C19</f>
        <v>226129.08000000002</v>
      </c>
      <c r="D15" s="103">
        <f>D16+D19</f>
        <v>17600.632000000001</v>
      </c>
      <c r="E15" s="168" t="s">
        <v>102</v>
      </c>
      <c r="F15" s="103">
        <f>F16+F19</f>
        <v>6250.6200000000008</v>
      </c>
      <c r="G15" s="103">
        <f>G16+G19</f>
        <v>-219878.46</v>
      </c>
      <c r="H15" s="103">
        <f>H16+H19</f>
        <v>-11350.012000000001</v>
      </c>
      <c r="I15" s="104">
        <f>F15*100/C15</f>
        <v>2.7641822980043083</v>
      </c>
      <c r="J15" s="104">
        <f t="shared" si="0"/>
        <v>35.51361110214679</v>
      </c>
      <c r="K15" s="170" t="s">
        <v>105</v>
      </c>
      <c r="L15" s="170" t="s">
        <v>18</v>
      </c>
      <c r="M15" s="164"/>
    </row>
    <row r="16" spans="1:13" s="25" customFormat="1">
      <c r="A16" s="126" t="s">
        <v>11</v>
      </c>
      <c r="B16" s="105" t="s">
        <v>91</v>
      </c>
      <c r="C16" s="26">
        <f>C17+C18</f>
        <v>186656.28</v>
      </c>
      <c r="D16" s="26">
        <f>D17+D18</f>
        <v>14897.752</v>
      </c>
      <c r="E16" s="168"/>
      <c r="F16" s="26">
        <f t="shared" ref="F16:H16" si="13">F17+F18</f>
        <v>3750.8</v>
      </c>
      <c r="G16" s="26">
        <f t="shared" si="13"/>
        <v>-182905.47999999998</v>
      </c>
      <c r="H16" s="26">
        <f t="shared" si="13"/>
        <v>-11146.952000000001</v>
      </c>
      <c r="I16" s="106">
        <f>F16*100/C16</f>
        <v>2.009468955451164</v>
      </c>
      <c r="J16" s="106">
        <f t="shared" si="0"/>
        <v>25.176952871815828</v>
      </c>
      <c r="K16" s="170"/>
      <c r="L16" s="170"/>
      <c r="M16" s="165"/>
    </row>
    <row r="17" spans="1:13" s="24" customFormat="1">
      <c r="A17" s="129" t="s">
        <v>76</v>
      </c>
      <c r="B17" s="107" t="s">
        <v>0</v>
      </c>
      <c r="C17" s="1">
        <f>8039.88+3230.6</f>
        <v>11270.48</v>
      </c>
      <c r="D17" s="108">
        <v>11192.752</v>
      </c>
      <c r="E17" s="168"/>
      <c r="F17" s="7">
        <v>3750.8</v>
      </c>
      <c r="G17" s="1">
        <f t="shared" ref="G17:G18" si="14">F17-C17</f>
        <v>-7519.6799999999994</v>
      </c>
      <c r="H17" s="1">
        <f t="shared" ref="H17:H18" si="15">F17-D17</f>
        <v>-7441.9520000000002</v>
      </c>
      <c r="I17" s="7">
        <f t="shared" ref="I17:I18" si="16">F17*100/C17</f>
        <v>33.279860307635523</v>
      </c>
      <c r="J17" s="7">
        <f t="shared" si="0"/>
        <v>33.510972100516476</v>
      </c>
      <c r="K17" s="170"/>
      <c r="L17" s="170"/>
      <c r="M17" s="165"/>
    </row>
    <row r="18" spans="1:13" s="24" customFormat="1">
      <c r="A18" s="129" t="s">
        <v>21</v>
      </c>
      <c r="B18" s="107" t="s">
        <v>152</v>
      </c>
      <c r="C18" s="1">
        <f>100267.8+75118</f>
        <v>175385.8</v>
      </c>
      <c r="D18" s="108">
        <f>2964/0.8</f>
        <v>3705</v>
      </c>
      <c r="E18" s="168"/>
      <c r="F18" s="7">
        <v>0</v>
      </c>
      <c r="G18" s="1">
        <f t="shared" si="14"/>
        <v>-175385.8</v>
      </c>
      <c r="H18" s="1">
        <f t="shared" si="15"/>
        <v>-3705</v>
      </c>
      <c r="I18" s="7">
        <f t="shared" si="16"/>
        <v>0</v>
      </c>
      <c r="J18" s="7">
        <f t="shared" si="0"/>
        <v>0</v>
      </c>
      <c r="K18" s="170"/>
      <c r="L18" s="170"/>
      <c r="M18" s="165"/>
    </row>
    <row r="19" spans="1:13" s="25" customFormat="1">
      <c r="A19" s="126" t="s">
        <v>12</v>
      </c>
      <c r="B19" s="105" t="s">
        <v>3</v>
      </c>
      <c r="C19" s="26">
        <f>C20+C21</f>
        <v>39472.800000000003</v>
      </c>
      <c r="D19" s="26">
        <f t="shared" ref="D19" si="17">D20+D21</f>
        <v>2702.88</v>
      </c>
      <c r="E19" s="168"/>
      <c r="F19" s="26">
        <f t="shared" ref="F19" si="18">F20+F21</f>
        <v>2499.8200000000002</v>
      </c>
      <c r="G19" s="26">
        <f t="shared" ref="G19" si="19">G20+G21</f>
        <v>-36972.980000000003</v>
      </c>
      <c r="H19" s="26">
        <f t="shared" ref="H19" si="20">H20+H21</f>
        <v>-203.05999999999995</v>
      </c>
      <c r="I19" s="106">
        <f>F19*100/C19</f>
        <v>6.3330191929632562</v>
      </c>
      <c r="J19" s="106">
        <f t="shared" si="0"/>
        <v>92.487272834902043</v>
      </c>
      <c r="K19" s="170"/>
      <c r="L19" s="170"/>
      <c r="M19" s="165"/>
    </row>
    <row r="20" spans="1:13" s="24" customFormat="1">
      <c r="A20" s="129" t="s">
        <v>68</v>
      </c>
      <c r="B20" s="107" t="s">
        <v>0</v>
      </c>
      <c r="C20" s="7">
        <v>3990.8</v>
      </c>
      <c r="D20" s="109">
        <v>2702.88</v>
      </c>
      <c r="E20" s="168"/>
      <c r="F20" s="7">
        <v>2499.8200000000002</v>
      </c>
      <c r="G20" s="1">
        <f t="shared" ref="G20:G21" si="21">F20-C20</f>
        <v>-1490.98</v>
      </c>
      <c r="H20" s="1">
        <f t="shared" ref="H20:H21" si="22">F20-D20</f>
        <v>-203.05999999999995</v>
      </c>
      <c r="I20" s="7">
        <f t="shared" ref="I20:I21" si="23">F20*100/C20</f>
        <v>62.639571013330666</v>
      </c>
      <c r="J20" s="7">
        <f t="shared" si="0"/>
        <v>92.487272834902043</v>
      </c>
      <c r="K20" s="170"/>
      <c r="L20" s="170"/>
      <c r="M20" s="165"/>
    </row>
    <row r="21" spans="1:13" s="24" customFormat="1">
      <c r="A21" s="129" t="s">
        <v>92</v>
      </c>
      <c r="B21" s="107" t="s">
        <v>152</v>
      </c>
      <c r="C21" s="7">
        <v>35482</v>
      </c>
      <c r="D21" s="109">
        <v>0</v>
      </c>
      <c r="E21" s="168"/>
      <c r="F21" s="7">
        <v>0</v>
      </c>
      <c r="G21" s="1">
        <f t="shared" si="21"/>
        <v>-35482</v>
      </c>
      <c r="H21" s="1">
        <f t="shared" si="22"/>
        <v>0</v>
      </c>
      <c r="I21" s="7">
        <f t="shared" si="23"/>
        <v>0</v>
      </c>
      <c r="J21" s="7" t="s">
        <v>85</v>
      </c>
      <c r="K21" s="170"/>
      <c r="L21" s="170"/>
      <c r="M21" s="165"/>
    </row>
    <row r="22" spans="1:13" ht="15.75" customHeight="1">
      <c r="A22" s="125">
        <v>3</v>
      </c>
      <c r="B22" s="102" t="s">
        <v>19</v>
      </c>
      <c r="C22" s="103">
        <f>C23</f>
        <v>98979.995932203397</v>
      </c>
      <c r="D22" s="103">
        <f>D23</f>
        <v>83881.355932203398</v>
      </c>
      <c r="E22" s="168"/>
      <c r="F22" s="103">
        <f>F23</f>
        <v>80458.259999999995</v>
      </c>
      <c r="G22" s="103">
        <f>G23</f>
        <v>-18521.73593220341</v>
      </c>
      <c r="H22" s="103">
        <f>H23</f>
        <v>-3423.0959322034087</v>
      </c>
      <c r="I22" s="104">
        <f>F22*100/C22</f>
        <v>81.287394732881268</v>
      </c>
      <c r="J22" s="104">
        <f t="shared" si="0"/>
        <v>95.9191218427965</v>
      </c>
      <c r="K22" s="170" t="s">
        <v>107</v>
      </c>
      <c r="L22" s="170" t="s">
        <v>108</v>
      </c>
      <c r="M22" s="165"/>
    </row>
    <row r="23" spans="1:13">
      <c r="A23" s="126" t="s">
        <v>13</v>
      </c>
      <c r="B23" s="105" t="s">
        <v>3</v>
      </c>
      <c r="C23" s="26">
        <f>C24+C25</f>
        <v>98979.995932203397</v>
      </c>
      <c r="D23" s="26">
        <f>D24+D25</f>
        <v>83881.355932203398</v>
      </c>
      <c r="E23" s="168"/>
      <c r="F23" s="26">
        <f>F24+F25</f>
        <v>80458.259999999995</v>
      </c>
      <c r="G23" s="26">
        <f t="shared" ref="G23:H23" si="24">G24+G25</f>
        <v>-18521.73593220341</v>
      </c>
      <c r="H23" s="26">
        <f t="shared" si="24"/>
        <v>-3423.0959322034087</v>
      </c>
      <c r="I23" s="7">
        <f>F23*100/C23</f>
        <v>81.287394732881268</v>
      </c>
      <c r="J23" s="7">
        <f t="shared" si="0"/>
        <v>95.9191218427965</v>
      </c>
      <c r="K23" s="170"/>
      <c r="L23" s="170"/>
      <c r="M23" s="165"/>
    </row>
    <row r="24" spans="1:13" s="24" customFormat="1" ht="20.25" customHeight="1">
      <c r="A24" s="129" t="s">
        <v>77</v>
      </c>
      <c r="B24" s="133" t="s">
        <v>155</v>
      </c>
      <c r="C24" s="1">
        <f>98980/1.18</f>
        <v>83881.355932203398</v>
      </c>
      <c r="D24" s="1">
        <f>98980/1.18</f>
        <v>83881.355932203398</v>
      </c>
      <c r="E24" s="168"/>
      <c r="F24" s="1">
        <f>80458.26-F25</f>
        <v>65975.76999999999</v>
      </c>
      <c r="G24" s="1">
        <f t="shared" ref="G24:G26" si="25">F24-C24</f>
        <v>-17905.585932203408</v>
      </c>
      <c r="H24" s="1">
        <f t="shared" ref="H24:H26" si="26">F24-D24</f>
        <v>-17905.585932203408</v>
      </c>
      <c r="I24" s="7">
        <f t="shared" ref="I24:I26" si="27">F24*100/C24</f>
        <v>78.65367609618103</v>
      </c>
      <c r="J24" s="7">
        <f t="shared" si="0"/>
        <v>78.65367609618103</v>
      </c>
      <c r="K24" s="170"/>
      <c r="L24" s="170"/>
      <c r="M24" s="165"/>
    </row>
    <row r="25" spans="1:13" s="24" customFormat="1" ht="47.25" customHeight="1">
      <c r="A25" s="129" t="s">
        <v>78</v>
      </c>
      <c r="B25" s="133" t="s">
        <v>157</v>
      </c>
      <c r="C25" s="1">
        <v>15098.64</v>
      </c>
      <c r="D25" s="1">
        <v>0</v>
      </c>
      <c r="E25" s="168"/>
      <c r="F25" s="1">
        <v>14482.49</v>
      </c>
      <c r="G25" s="1">
        <f t="shared" si="25"/>
        <v>-616.14999999999964</v>
      </c>
      <c r="H25" s="1">
        <f t="shared" si="26"/>
        <v>14482.49</v>
      </c>
      <c r="I25" s="7">
        <f t="shared" si="27"/>
        <v>95.919168878786436</v>
      </c>
      <c r="J25" s="7" t="s">
        <v>85</v>
      </c>
      <c r="K25" s="170"/>
      <c r="L25" s="170"/>
      <c r="M25" s="165"/>
    </row>
    <row r="26" spans="1:13" s="24" customFormat="1" ht="2.25" hidden="1" customHeight="1">
      <c r="A26" s="129"/>
      <c r="B26" s="110"/>
      <c r="C26" s="1">
        <f>C25-(C25/1.25)</f>
        <v>3019.7279999999992</v>
      </c>
      <c r="D26" s="1">
        <f>D25-(D25/1.25)</f>
        <v>0</v>
      </c>
      <c r="E26" s="168"/>
      <c r="F26" s="1">
        <v>0</v>
      </c>
      <c r="G26" s="1">
        <f t="shared" si="25"/>
        <v>-3019.7279999999992</v>
      </c>
      <c r="H26" s="1">
        <f t="shared" si="26"/>
        <v>0</v>
      </c>
      <c r="I26" s="7">
        <f t="shared" si="27"/>
        <v>0</v>
      </c>
      <c r="J26" s="7" t="e">
        <f t="shared" si="0"/>
        <v>#DIV/0!</v>
      </c>
      <c r="K26" s="170"/>
      <c r="L26" s="170"/>
      <c r="M26" s="165"/>
    </row>
    <row r="27" spans="1:13" ht="15.75" customHeight="1">
      <c r="A27" s="125">
        <v>4</v>
      </c>
      <c r="B27" s="102" t="s">
        <v>10</v>
      </c>
      <c r="C27" s="103">
        <f>C28+C31</f>
        <v>1066.75</v>
      </c>
      <c r="D27" s="103">
        <f>D28+D31</f>
        <v>1066.75</v>
      </c>
      <c r="E27" s="168"/>
      <c r="F27" s="103">
        <f>F28+F31</f>
        <v>267.20576</v>
      </c>
      <c r="G27" s="103">
        <f>G28+G31</f>
        <v>-799.54423999999995</v>
      </c>
      <c r="H27" s="103">
        <f>H28+H31</f>
        <v>-799.54423999999995</v>
      </c>
      <c r="I27" s="104">
        <f>F27*100/C27</f>
        <v>25.048583079446917</v>
      </c>
      <c r="J27" s="104">
        <f t="shared" si="0"/>
        <v>25.048583079446917</v>
      </c>
      <c r="K27" s="170" t="s">
        <v>8</v>
      </c>
      <c r="L27" s="170" t="s">
        <v>4</v>
      </c>
      <c r="M27" s="165"/>
    </row>
    <row r="28" spans="1:13" s="37" customFormat="1">
      <c r="A28" s="126" t="s">
        <v>79</v>
      </c>
      <c r="B28" s="105" t="s">
        <v>2</v>
      </c>
      <c r="C28" s="26">
        <f>C29+C30</f>
        <v>267.2</v>
      </c>
      <c r="D28" s="26">
        <f>D29+D30</f>
        <v>267.2</v>
      </c>
      <c r="E28" s="168"/>
      <c r="F28" s="26">
        <f t="shared" ref="F28:H28" si="28">F29+F30</f>
        <v>267.20576</v>
      </c>
      <c r="G28" s="26">
        <f t="shared" si="28"/>
        <v>5.7600000000093132E-3</v>
      </c>
      <c r="H28" s="26">
        <f t="shared" si="28"/>
        <v>5.7600000000093132E-3</v>
      </c>
      <c r="I28" s="7">
        <f>F28*100/C28</f>
        <v>100.00215568862276</v>
      </c>
      <c r="J28" s="7">
        <f t="shared" si="0"/>
        <v>100.00215568862276</v>
      </c>
      <c r="K28" s="170"/>
      <c r="L28" s="170"/>
      <c r="M28" s="165"/>
    </row>
    <row r="29" spans="1:13" s="24" customFormat="1">
      <c r="A29" s="127" t="s">
        <v>80</v>
      </c>
      <c r="B29" s="133" t="s">
        <v>0</v>
      </c>
      <c r="C29" s="1">
        <v>267.2</v>
      </c>
      <c r="D29" s="1">
        <v>267.2</v>
      </c>
      <c r="E29" s="168"/>
      <c r="F29" s="7">
        <v>267.20576</v>
      </c>
      <c r="G29" s="1">
        <f>F29-C29</f>
        <v>5.7600000000093132E-3</v>
      </c>
      <c r="H29" s="1">
        <f>F29-D29</f>
        <v>5.7600000000093132E-3</v>
      </c>
      <c r="I29" s="7">
        <f t="shared" ref="I29" si="29">F29*100/C29</f>
        <v>100.00215568862276</v>
      </c>
      <c r="J29" s="7">
        <f t="shared" si="0"/>
        <v>100.00215568862276</v>
      </c>
      <c r="K29" s="170"/>
      <c r="L29" s="170"/>
      <c r="M29" s="165"/>
    </row>
    <row r="30" spans="1:13" s="24" customFormat="1" ht="14.25" customHeight="1">
      <c r="A30" s="127" t="s">
        <v>81</v>
      </c>
      <c r="B30" s="133" t="s">
        <v>152</v>
      </c>
      <c r="C30" s="1">
        <v>0</v>
      </c>
      <c r="D30" s="1">
        <v>0</v>
      </c>
      <c r="E30" s="168"/>
      <c r="F30" s="7">
        <v>0</v>
      </c>
      <c r="G30" s="1">
        <f t="shared" ref="G30" si="30">F30-C30</f>
        <v>0</v>
      </c>
      <c r="H30" s="1">
        <f t="shared" ref="H30" si="31">F30-D30</f>
        <v>0</v>
      </c>
      <c r="I30" s="7" t="s">
        <v>85</v>
      </c>
      <c r="J30" s="7" t="s">
        <v>85</v>
      </c>
      <c r="K30" s="170"/>
      <c r="L30" s="170"/>
      <c r="M30" s="165"/>
    </row>
    <row r="31" spans="1:13" s="37" customFormat="1">
      <c r="A31" s="126" t="s">
        <v>15</v>
      </c>
      <c r="B31" s="105" t="s">
        <v>3</v>
      </c>
      <c r="C31" s="26">
        <f>C32+C33</f>
        <v>799.55</v>
      </c>
      <c r="D31" s="26">
        <f>D32+D33</f>
        <v>799.55</v>
      </c>
      <c r="E31" s="168"/>
      <c r="F31" s="26">
        <f t="shared" ref="F31:H31" si="32">F32+F33</f>
        <v>0</v>
      </c>
      <c r="G31" s="26">
        <f t="shared" si="32"/>
        <v>-799.55</v>
      </c>
      <c r="H31" s="26">
        <f t="shared" si="32"/>
        <v>-799.55</v>
      </c>
      <c r="I31" s="7">
        <f>F31*100/C31</f>
        <v>0</v>
      </c>
      <c r="J31" s="7">
        <f t="shared" si="0"/>
        <v>0</v>
      </c>
      <c r="K31" s="170"/>
      <c r="L31" s="170"/>
      <c r="M31" s="165"/>
    </row>
    <row r="32" spans="1:13" s="38" customFormat="1">
      <c r="A32" s="130" t="s">
        <v>93</v>
      </c>
      <c r="B32" s="133" t="s">
        <v>0</v>
      </c>
      <c r="C32" s="7">
        <v>365.61</v>
      </c>
      <c r="D32" s="7">
        <v>365.61</v>
      </c>
      <c r="E32" s="168"/>
      <c r="F32" s="7">
        <v>0</v>
      </c>
      <c r="G32" s="1">
        <f t="shared" ref="G32:G33" si="33">F32-C32</f>
        <v>-365.61</v>
      </c>
      <c r="H32" s="1">
        <f t="shared" ref="H32:H33" si="34">F32-D32</f>
        <v>-365.61</v>
      </c>
      <c r="I32" s="7">
        <f t="shared" ref="I32:I33" si="35">F32*100/C32</f>
        <v>0</v>
      </c>
      <c r="J32" s="7">
        <f t="shared" si="0"/>
        <v>0</v>
      </c>
      <c r="K32" s="170"/>
      <c r="L32" s="170"/>
      <c r="M32" s="165"/>
    </row>
    <row r="33" spans="1:18" s="38" customFormat="1">
      <c r="A33" s="130" t="s">
        <v>94</v>
      </c>
      <c r="B33" s="133" t="s">
        <v>152</v>
      </c>
      <c r="C33" s="7">
        <f>361.62+72.32</f>
        <v>433.94</v>
      </c>
      <c r="D33" s="7">
        <f>361.62+72.32</f>
        <v>433.94</v>
      </c>
      <c r="E33" s="168"/>
      <c r="F33" s="7">
        <v>0</v>
      </c>
      <c r="G33" s="1">
        <f t="shared" si="33"/>
        <v>-433.94</v>
      </c>
      <c r="H33" s="1">
        <f t="shared" si="34"/>
        <v>-433.94</v>
      </c>
      <c r="I33" s="7">
        <f t="shared" si="35"/>
        <v>0</v>
      </c>
      <c r="J33" s="7">
        <f t="shared" si="0"/>
        <v>0</v>
      </c>
      <c r="K33" s="170"/>
      <c r="L33" s="170"/>
      <c r="M33" s="165"/>
    </row>
    <row r="34" spans="1:18" ht="15.75" customHeight="1">
      <c r="A34" s="125">
        <v>5</v>
      </c>
      <c r="B34" s="102" t="s">
        <v>70</v>
      </c>
      <c r="C34" s="103">
        <f t="shared" ref="C34" si="36">C35+C39</f>
        <v>4741</v>
      </c>
      <c r="D34" s="103">
        <f t="shared" ref="D34" si="37">D35+D39</f>
        <v>4741</v>
      </c>
      <c r="E34" s="168"/>
      <c r="F34" s="103">
        <f t="shared" ref="F34" si="38">F35+F39</f>
        <v>2038.29</v>
      </c>
      <c r="G34" s="103">
        <f t="shared" ref="G34" si="39">G35+G39</f>
        <v>-2702.71</v>
      </c>
      <c r="H34" s="103">
        <f t="shared" ref="H34" si="40">H35+H39</f>
        <v>-2702.71</v>
      </c>
      <c r="I34" s="104">
        <f>F34*100/C34</f>
        <v>42.992828517190468</v>
      </c>
      <c r="J34" s="104">
        <f t="shared" si="0"/>
        <v>42.992828517190468</v>
      </c>
      <c r="K34" s="170" t="s">
        <v>8</v>
      </c>
      <c r="L34" s="170" t="s">
        <v>4</v>
      </c>
      <c r="M34" s="165"/>
    </row>
    <row r="35" spans="1:18" s="37" customFormat="1">
      <c r="A35" s="126" t="s">
        <v>95</v>
      </c>
      <c r="B35" s="105" t="s">
        <v>2</v>
      </c>
      <c r="C35" s="26">
        <f>C36+C37</f>
        <v>4741</v>
      </c>
      <c r="D35" s="26">
        <f>D36+D37</f>
        <v>4741</v>
      </c>
      <c r="E35" s="168"/>
      <c r="F35" s="26">
        <f t="shared" ref="F35:H35" si="41">F36+F37</f>
        <v>2038.29</v>
      </c>
      <c r="G35" s="26">
        <f t="shared" si="41"/>
        <v>-2702.71</v>
      </c>
      <c r="H35" s="26">
        <f t="shared" si="41"/>
        <v>-2702.71</v>
      </c>
      <c r="I35" s="7">
        <f>F35*100/C35</f>
        <v>42.992828517190468</v>
      </c>
      <c r="J35" s="7">
        <f t="shared" si="0"/>
        <v>42.992828517190468</v>
      </c>
      <c r="K35" s="170"/>
      <c r="L35" s="170"/>
      <c r="M35" s="165"/>
      <c r="R35" s="37" t="s">
        <v>167</v>
      </c>
    </row>
    <row r="36" spans="1:18" s="23" customFormat="1">
      <c r="A36" s="127" t="s">
        <v>96</v>
      </c>
      <c r="B36" s="107" t="s">
        <v>0</v>
      </c>
      <c r="C36" s="7">
        <v>4741</v>
      </c>
      <c r="D36" s="7">
        <v>4741</v>
      </c>
      <c r="E36" s="168"/>
      <c r="F36" s="7">
        <v>2038.29</v>
      </c>
      <c r="G36" s="1">
        <f>F36-C36</f>
        <v>-2702.71</v>
      </c>
      <c r="H36" s="1">
        <f>F36-D36</f>
        <v>-2702.71</v>
      </c>
      <c r="I36" s="7">
        <f t="shared" ref="I36:I38" si="42">F36*100/C36</f>
        <v>42.992828517190468</v>
      </c>
      <c r="J36" s="7">
        <f t="shared" si="0"/>
        <v>42.992828517190468</v>
      </c>
      <c r="K36" s="170"/>
      <c r="L36" s="170"/>
      <c r="M36" s="165"/>
    </row>
    <row r="37" spans="1:18" s="23" customFormat="1" ht="15.75" hidden="1" customHeight="1">
      <c r="A37" s="127" t="s">
        <v>97</v>
      </c>
      <c r="B37" s="107" t="s">
        <v>106</v>
      </c>
      <c r="C37" s="1">
        <v>0</v>
      </c>
      <c r="D37" s="108">
        <v>0</v>
      </c>
      <c r="E37" s="168"/>
      <c r="F37" s="7">
        <v>0</v>
      </c>
      <c r="G37" s="1">
        <f t="shared" ref="G37:G38" si="43">F37-C37</f>
        <v>0</v>
      </c>
      <c r="H37" s="1">
        <f t="shared" ref="H37:H38" si="44">F37-D37</f>
        <v>0</v>
      </c>
      <c r="I37" s="7" t="e">
        <f t="shared" si="42"/>
        <v>#DIV/0!</v>
      </c>
      <c r="J37" s="7" t="e">
        <f t="shared" si="0"/>
        <v>#DIV/0!</v>
      </c>
      <c r="K37" s="170"/>
      <c r="L37" s="170"/>
      <c r="M37" s="165"/>
    </row>
    <row r="38" spans="1:18" s="23" customFormat="1" ht="15.75" hidden="1" customHeight="1">
      <c r="A38" s="127" t="s">
        <v>98</v>
      </c>
      <c r="B38" s="110" t="s">
        <v>71</v>
      </c>
      <c r="C38" s="1">
        <f>C37-(C37/1.25)</f>
        <v>0</v>
      </c>
      <c r="D38" s="1">
        <f>D37-(D37/1.25)</f>
        <v>0</v>
      </c>
      <c r="E38" s="168"/>
      <c r="F38" s="7">
        <v>0</v>
      </c>
      <c r="G38" s="1">
        <f t="shared" si="43"/>
        <v>0</v>
      </c>
      <c r="H38" s="1">
        <f t="shared" si="44"/>
        <v>0</v>
      </c>
      <c r="I38" s="7" t="e">
        <f t="shared" si="42"/>
        <v>#DIV/0!</v>
      </c>
      <c r="J38" s="7" t="e">
        <f t="shared" si="0"/>
        <v>#DIV/0!</v>
      </c>
      <c r="K38" s="170"/>
      <c r="L38" s="170"/>
      <c r="M38" s="165"/>
    </row>
    <row r="39" spans="1:18" s="37" customFormat="1">
      <c r="A39" s="126" t="s">
        <v>16</v>
      </c>
      <c r="B39" s="105" t="s">
        <v>3</v>
      </c>
      <c r="C39" s="26">
        <f t="shared" ref="C39:D39" si="45">C40+C41</f>
        <v>0</v>
      </c>
      <c r="D39" s="26">
        <f t="shared" si="45"/>
        <v>0</v>
      </c>
      <c r="E39" s="168"/>
      <c r="F39" s="26">
        <f t="shared" ref="F39" si="46">F40+F41</f>
        <v>0</v>
      </c>
      <c r="G39" s="26">
        <f t="shared" ref="G39" si="47">G40+G41</f>
        <v>0</v>
      </c>
      <c r="H39" s="26">
        <f t="shared" ref="H39" si="48">H40+H41</f>
        <v>0</v>
      </c>
      <c r="I39" s="7" t="s">
        <v>85</v>
      </c>
      <c r="J39" s="7" t="s">
        <v>85</v>
      </c>
      <c r="K39" s="170"/>
      <c r="L39" s="170"/>
      <c r="M39" s="165"/>
    </row>
    <row r="40" spans="1:18" s="23" customFormat="1" ht="16.5" customHeight="1">
      <c r="A40" s="127" t="s">
        <v>99</v>
      </c>
      <c r="B40" s="107" t="s">
        <v>0</v>
      </c>
      <c r="C40" s="7">
        <v>0</v>
      </c>
      <c r="D40" s="7">
        <v>0</v>
      </c>
      <c r="E40" s="168"/>
      <c r="F40" s="7">
        <v>0</v>
      </c>
      <c r="G40" s="1">
        <f t="shared" ref="G40:G42" si="49">F40-C40</f>
        <v>0</v>
      </c>
      <c r="H40" s="1">
        <f t="shared" ref="H40:H42" si="50">F40-D40</f>
        <v>0</v>
      </c>
      <c r="I40" s="7" t="s">
        <v>85</v>
      </c>
      <c r="J40" s="7" t="s">
        <v>85</v>
      </c>
      <c r="K40" s="170"/>
      <c r="L40" s="170"/>
      <c r="M40" s="165"/>
    </row>
    <row r="41" spans="1:18" s="23" customFormat="1" ht="18" customHeight="1" thickBot="1">
      <c r="A41" s="127" t="s">
        <v>101</v>
      </c>
      <c r="B41" s="107" t="s">
        <v>152</v>
      </c>
      <c r="C41" s="7">
        <v>0</v>
      </c>
      <c r="D41" s="7">
        <v>0</v>
      </c>
      <c r="E41" s="168"/>
      <c r="F41" s="7">
        <v>0</v>
      </c>
      <c r="G41" s="1">
        <f t="shared" si="49"/>
        <v>0</v>
      </c>
      <c r="H41" s="1">
        <f t="shared" si="50"/>
        <v>0</v>
      </c>
      <c r="I41" s="7" t="s">
        <v>85</v>
      </c>
      <c r="J41" s="7" t="s">
        <v>85</v>
      </c>
      <c r="K41" s="170"/>
      <c r="L41" s="170"/>
      <c r="M41" s="165"/>
    </row>
    <row r="42" spans="1:18" s="23" customFormat="1" ht="15.75" hidden="1" customHeight="1">
      <c r="A42" s="131" t="s">
        <v>100</v>
      </c>
      <c r="B42" s="115" t="s">
        <v>71</v>
      </c>
      <c r="C42" s="116">
        <f>C41-(C41/1.25)</f>
        <v>0</v>
      </c>
      <c r="D42" s="116">
        <f>D41-(D41/1.25)</f>
        <v>0</v>
      </c>
      <c r="E42" s="169"/>
      <c r="F42" s="117">
        <v>0</v>
      </c>
      <c r="G42" s="116">
        <f t="shared" si="49"/>
        <v>0</v>
      </c>
      <c r="H42" s="116">
        <f t="shared" si="50"/>
        <v>0</v>
      </c>
      <c r="I42" s="117" t="e">
        <f t="shared" ref="I42" si="51">F42*100/C42</f>
        <v>#DIV/0!</v>
      </c>
      <c r="J42" s="117" t="e">
        <f t="shared" si="0"/>
        <v>#DIV/0!</v>
      </c>
      <c r="K42" s="170"/>
      <c r="L42" s="170"/>
      <c r="M42" s="165"/>
    </row>
    <row r="43" spans="1:18" s="113" customFormat="1">
      <c r="A43" s="118"/>
      <c r="B43" s="119" t="s">
        <v>109</v>
      </c>
      <c r="C43" s="120">
        <f>C44+C48</f>
        <v>510657.19593220344</v>
      </c>
      <c r="D43" s="120">
        <f>D44+D48</f>
        <v>252882.07793220339</v>
      </c>
      <c r="E43" s="181"/>
      <c r="F43" s="120">
        <f>F44+F48</f>
        <v>120814.59756000001</v>
      </c>
      <c r="G43" s="120">
        <f>G44+G48</f>
        <v>-374743.9583722034</v>
      </c>
      <c r="H43" s="120">
        <f>H44+H48</f>
        <v>-132067.48037220343</v>
      </c>
      <c r="I43" s="121">
        <f>F43*100/C43</f>
        <v>23.658649779614535</v>
      </c>
      <c r="J43" s="121">
        <f t="shared" si="0"/>
        <v>47.775073088568135</v>
      </c>
      <c r="K43" s="161"/>
      <c r="L43" s="161"/>
      <c r="M43" s="165"/>
    </row>
    <row r="44" spans="1:18" s="25" customFormat="1">
      <c r="A44" s="177"/>
      <c r="B44" s="105" t="s">
        <v>2</v>
      </c>
      <c r="C44" s="26">
        <f>C45+C46+C47</f>
        <v>268894.51</v>
      </c>
      <c r="D44" s="26">
        <f>D45+D46+D47</f>
        <v>97782.682000000001</v>
      </c>
      <c r="E44" s="182"/>
      <c r="F44" s="26">
        <f>F45+F46+F47</f>
        <v>33199.642760000002</v>
      </c>
      <c r="G44" s="26">
        <f>G45+G46+G47</f>
        <v>-235694.86723999999</v>
      </c>
      <c r="H44" s="26">
        <f>H45+H46+H47</f>
        <v>-64583.039240000006</v>
      </c>
      <c r="I44" s="106">
        <f>F44*100/C44</f>
        <v>12.346716472567625</v>
      </c>
      <c r="J44" s="106">
        <f t="shared" si="0"/>
        <v>33.952477147231448</v>
      </c>
      <c r="K44" s="161"/>
      <c r="L44" s="161"/>
      <c r="M44" s="165"/>
    </row>
    <row r="45" spans="1:18" s="23" customFormat="1">
      <c r="A45" s="178"/>
      <c r="B45" s="107" t="s">
        <v>0</v>
      </c>
      <c r="C45" s="1">
        <f>C8+C17+C29+C36</f>
        <v>34374.14</v>
      </c>
      <c r="D45" s="1">
        <f>D8+D17+D29+D36</f>
        <v>33843.851999999999</v>
      </c>
      <c r="E45" s="182"/>
      <c r="F45" s="1">
        <f t="shared" ref="F45:H46" si="52">F8+F17+F29+F36</f>
        <v>6115.1494600000005</v>
      </c>
      <c r="G45" s="1">
        <f t="shared" si="52"/>
        <v>-28258.990539999999</v>
      </c>
      <c r="H45" s="1">
        <f t="shared" si="52"/>
        <v>-27728.702540000002</v>
      </c>
      <c r="I45" s="7">
        <f t="shared" ref="I45:I46" si="53">F45*100/C45</f>
        <v>17.789970774541558</v>
      </c>
      <c r="J45" s="7">
        <f t="shared" si="0"/>
        <v>18.06871587784984</v>
      </c>
      <c r="K45" s="161"/>
      <c r="L45" s="161"/>
      <c r="M45" s="165"/>
    </row>
    <row r="46" spans="1:18" s="23" customFormat="1">
      <c r="A46" s="178"/>
      <c r="B46" s="107" t="s">
        <v>1</v>
      </c>
      <c r="C46" s="1">
        <f>C9+C18+C30+C37</f>
        <v>176635.8</v>
      </c>
      <c r="D46" s="1">
        <f>D9+D18+D30+D37</f>
        <v>4955</v>
      </c>
      <c r="E46" s="182"/>
      <c r="F46" s="1">
        <f t="shared" si="52"/>
        <v>0</v>
      </c>
      <c r="G46" s="1">
        <f t="shared" si="52"/>
        <v>-176635.8</v>
      </c>
      <c r="H46" s="1">
        <f t="shared" si="52"/>
        <v>-4955</v>
      </c>
      <c r="I46" s="7">
        <f t="shared" si="53"/>
        <v>0</v>
      </c>
      <c r="J46" s="7">
        <f t="shared" si="0"/>
        <v>0</v>
      </c>
      <c r="K46" s="161"/>
      <c r="L46" s="161"/>
      <c r="M46" s="165"/>
    </row>
    <row r="47" spans="1:18" s="23" customFormat="1">
      <c r="A47" s="179"/>
      <c r="B47" s="107" t="s">
        <v>154</v>
      </c>
      <c r="C47" s="1">
        <f>C10</f>
        <v>57884.57</v>
      </c>
      <c r="D47" s="1">
        <f>D10</f>
        <v>58983.83</v>
      </c>
      <c r="E47" s="182"/>
      <c r="F47" s="1">
        <f>F10</f>
        <v>27084.493299999998</v>
      </c>
      <c r="G47" s="1">
        <f t="shared" ref="G47:H47" si="54">G10</f>
        <v>-30800.076700000001</v>
      </c>
      <c r="H47" s="1">
        <f t="shared" si="54"/>
        <v>-31899.336700000003</v>
      </c>
      <c r="I47" s="7">
        <f t="shared" ref="I47" si="55">F47*100/C47</f>
        <v>46.790523450377187</v>
      </c>
      <c r="J47" s="7">
        <f t="shared" si="0"/>
        <v>45.918505631119572</v>
      </c>
      <c r="K47" s="161"/>
      <c r="L47" s="161"/>
      <c r="M47" s="165"/>
    </row>
    <row r="48" spans="1:18" s="25" customFormat="1">
      <c r="A48" s="177"/>
      <c r="B48" s="105" t="s">
        <v>3</v>
      </c>
      <c r="C48" s="26">
        <f>C49+C51+C52+C50</f>
        <v>241762.68593220343</v>
      </c>
      <c r="D48" s="26">
        <f>D49+D51+D52</f>
        <v>155099.39593220339</v>
      </c>
      <c r="E48" s="182"/>
      <c r="F48" s="26">
        <f>F49+F51+F52</f>
        <v>87614.954800000007</v>
      </c>
      <c r="G48" s="26">
        <f>G49+G51+G52</f>
        <v>-139049.09113220341</v>
      </c>
      <c r="H48" s="26">
        <f>H49+H51+H52</f>
        <v>-67484.441132203414</v>
      </c>
      <c r="I48" s="106">
        <f>F48*100/C48</f>
        <v>36.240065112682245</v>
      </c>
      <c r="J48" s="106">
        <f t="shared" si="0"/>
        <v>56.489552569436185</v>
      </c>
      <c r="K48" s="161"/>
      <c r="L48" s="161"/>
      <c r="M48" s="165"/>
    </row>
    <row r="49" spans="1:13" s="23" customFormat="1">
      <c r="A49" s="178"/>
      <c r="B49" s="107" t="s">
        <v>0</v>
      </c>
      <c r="C49" s="1">
        <f>C12+C20+C24+C32+C40</f>
        <v>95799.575932203399</v>
      </c>
      <c r="D49" s="1">
        <f>D12+D20+D24+D32+D40</f>
        <v>94411.865932203407</v>
      </c>
      <c r="E49" s="182"/>
      <c r="F49" s="1">
        <f>F12+F20+F24+F32+F40</f>
        <v>68475.59</v>
      </c>
      <c r="G49" s="1">
        <f>G12+G20+G24+G32+G40</f>
        <v>-27323.98593220341</v>
      </c>
      <c r="H49" s="1">
        <f>H12+H20+H24+H32+H40</f>
        <v>-25936.275932203411</v>
      </c>
      <c r="I49" s="7">
        <f t="shared" ref="I49:I51" si="56">F49*100/C49</f>
        <v>71.477967761005161</v>
      </c>
      <c r="J49" s="7">
        <f t="shared" si="0"/>
        <v>72.528584541663349</v>
      </c>
      <c r="K49" s="161"/>
      <c r="L49" s="161"/>
      <c r="M49" s="165"/>
    </row>
    <row r="50" spans="1:13" s="23" customFormat="1" ht="46.5" customHeight="1">
      <c r="A50" s="178"/>
      <c r="B50" s="107" t="s">
        <v>156</v>
      </c>
      <c r="C50" s="1">
        <f>C25</f>
        <v>15098.64</v>
      </c>
      <c r="D50" s="1">
        <f>D25</f>
        <v>0</v>
      </c>
      <c r="E50" s="182"/>
      <c r="F50" s="1">
        <f t="shared" ref="F50:H50" si="57">F25</f>
        <v>14482.49</v>
      </c>
      <c r="G50" s="1">
        <f t="shared" si="57"/>
        <v>-616.14999999999964</v>
      </c>
      <c r="H50" s="1">
        <f t="shared" si="57"/>
        <v>14482.49</v>
      </c>
      <c r="I50" s="7">
        <f t="shared" ref="I50" si="58">F50*100/C50</f>
        <v>95.919168878786436</v>
      </c>
      <c r="J50" s="7" t="e">
        <f t="shared" ref="J50" si="59">F50*100/D50</f>
        <v>#DIV/0!</v>
      </c>
      <c r="K50" s="161"/>
      <c r="L50" s="161"/>
      <c r="M50" s="165"/>
    </row>
    <row r="51" spans="1:13" s="23" customFormat="1">
      <c r="A51" s="178"/>
      <c r="B51" s="107" t="s">
        <v>1</v>
      </c>
      <c r="C51" s="1">
        <f>C13+C21+C25+C33+C41</f>
        <v>59973.47</v>
      </c>
      <c r="D51" s="1">
        <f>D13+D21+D25+D33+D41</f>
        <v>9392.83</v>
      </c>
      <c r="E51" s="182"/>
      <c r="F51" s="1">
        <f>F13+F21+F25+F33+F41</f>
        <v>14482.49</v>
      </c>
      <c r="G51" s="1">
        <f>G13+G21+G25+G33+G41</f>
        <v>-45490.98</v>
      </c>
      <c r="H51" s="1">
        <f>H13+H21+H25+H33+H41</f>
        <v>5089.6600000000008</v>
      </c>
      <c r="I51" s="7">
        <f t="shared" si="56"/>
        <v>24.148160845120351</v>
      </c>
      <c r="J51" s="7">
        <f t="shared" si="0"/>
        <v>154.1866508815767</v>
      </c>
      <c r="K51" s="161"/>
      <c r="L51" s="161"/>
      <c r="M51" s="165"/>
    </row>
    <row r="52" spans="1:13" s="24" customFormat="1" ht="16.5" thickBot="1">
      <c r="A52" s="180"/>
      <c r="B52" s="122" t="s">
        <v>154</v>
      </c>
      <c r="C52" s="123">
        <f>C14</f>
        <v>70891</v>
      </c>
      <c r="D52" s="123">
        <f>D14</f>
        <v>51294.7</v>
      </c>
      <c r="E52" s="183"/>
      <c r="F52" s="123">
        <f t="shared" ref="F52:H52" si="60">F14</f>
        <v>4656.8747999999996</v>
      </c>
      <c r="G52" s="123">
        <f t="shared" si="60"/>
        <v>-66234.125199999995</v>
      </c>
      <c r="H52" s="123">
        <f t="shared" si="60"/>
        <v>-46637.825199999999</v>
      </c>
      <c r="I52" s="124">
        <f>F52*100/C52</f>
        <v>6.569063491839584</v>
      </c>
      <c r="J52" s="124">
        <f t="shared" si="0"/>
        <v>9.0786666068814128</v>
      </c>
      <c r="K52" s="161"/>
      <c r="L52" s="161"/>
      <c r="M52" s="166"/>
    </row>
  </sheetData>
  <mergeCells count="34">
    <mergeCell ref="A44:A47"/>
    <mergeCell ref="A48:A52"/>
    <mergeCell ref="K43:L52"/>
    <mergeCell ref="E43:E52"/>
    <mergeCell ref="K6:K14"/>
    <mergeCell ref="L6:L14"/>
    <mergeCell ref="E6:E14"/>
    <mergeCell ref="K15:K21"/>
    <mergeCell ref="L15:L21"/>
    <mergeCell ref="K22:K26"/>
    <mergeCell ref="L22:L26"/>
    <mergeCell ref="K27:K33"/>
    <mergeCell ref="L27:L33"/>
    <mergeCell ref="E15:E21"/>
    <mergeCell ref="E22:E26"/>
    <mergeCell ref="E27:E33"/>
    <mergeCell ref="A4:A5"/>
    <mergeCell ref="A2:L2"/>
    <mergeCell ref="A3:L3"/>
    <mergeCell ref="D4:D5"/>
    <mergeCell ref="F4:F5"/>
    <mergeCell ref="G4:H4"/>
    <mergeCell ref="K4:K5"/>
    <mergeCell ref="E4:E5"/>
    <mergeCell ref="I4:J4"/>
    <mergeCell ref="L4:L5"/>
    <mergeCell ref="M4:M5"/>
    <mergeCell ref="M15:M52"/>
    <mergeCell ref="K1:L1"/>
    <mergeCell ref="C4:C5"/>
    <mergeCell ref="B4:B5"/>
    <mergeCell ref="E34:E42"/>
    <mergeCell ref="K34:K42"/>
    <mergeCell ref="L34:L42"/>
  </mergeCells>
  <pageMargins left="0.19685039370078741" right="0.2" top="0.2" bottom="0.19685039370078741" header="0.2" footer="0.19685039370078741"/>
  <pageSetup paperSize="9" scale="65" orientation="landscape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FF00"/>
  </sheetPr>
  <dimension ref="A1:I86"/>
  <sheetViews>
    <sheetView workbookViewId="0">
      <selection activeCell="B93" sqref="B93"/>
    </sheetView>
  </sheetViews>
  <sheetFormatPr defaultRowHeight="15.75"/>
  <cols>
    <col min="1" max="1" width="5.140625" style="57" customWidth="1"/>
    <col min="2" max="2" width="57" style="84" customWidth="1"/>
    <col min="3" max="3" width="19.5703125" style="57" customWidth="1"/>
    <col min="4" max="4" width="18" style="85" bestFit="1" customWidth="1"/>
    <col min="5" max="5" width="18" style="57" bestFit="1" customWidth="1"/>
    <col min="6" max="6" width="16.42578125" style="72" customWidth="1"/>
    <col min="7" max="7" width="11.28515625" style="72" customWidth="1"/>
    <col min="8" max="8" width="17.85546875" style="57" customWidth="1"/>
    <col min="9" max="9" width="12.5703125" style="57" bestFit="1" customWidth="1"/>
    <col min="10" max="256" width="9.140625" style="57"/>
    <col min="257" max="257" width="5.140625" style="57" customWidth="1"/>
    <col min="258" max="258" width="57" style="57" customWidth="1"/>
    <col min="259" max="259" width="27.140625" style="57" customWidth="1"/>
    <col min="260" max="261" width="18" style="57" bestFit="1" customWidth="1"/>
    <col min="262" max="262" width="18" style="57" customWidth="1"/>
    <col min="263" max="263" width="12.28515625" style="57" customWidth="1"/>
    <col min="264" max="264" width="17.85546875" style="57" customWidth="1"/>
    <col min="265" max="265" width="12.5703125" style="57" bestFit="1" customWidth="1"/>
    <col min="266" max="512" width="9.140625" style="57"/>
    <col min="513" max="513" width="5.140625" style="57" customWidth="1"/>
    <col min="514" max="514" width="57" style="57" customWidth="1"/>
    <col min="515" max="515" width="27.140625" style="57" customWidth="1"/>
    <col min="516" max="517" width="18" style="57" bestFit="1" customWidth="1"/>
    <col min="518" max="518" width="18" style="57" customWidth="1"/>
    <col min="519" max="519" width="12.28515625" style="57" customWidth="1"/>
    <col min="520" max="520" width="17.85546875" style="57" customWidth="1"/>
    <col min="521" max="521" width="12.5703125" style="57" bestFit="1" customWidth="1"/>
    <col min="522" max="768" width="9.140625" style="57"/>
    <col min="769" max="769" width="5.140625" style="57" customWidth="1"/>
    <col min="770" max="770" width="57" style="57" customWidth="1"/>
    <col min="771" max="771" width="27.140625" style="57" customWidth="1"/>
    <col min="772" max="773" width="18" style="57" bestFit="1" customWidth="1"/>
    <col min="774" max="774" width="18" style="57" customWidth="1"/>
    <col min="775" max="775" width="12.28515625" style="57" customWidth="1"/>
    <col min="776" max="776" width="17.85546875" style="57" customWidth="1"/>
    <col min="777" max="777" width="12.5703125" style="57" bestFit="1" customWidth="1"/>
    <col min="778" max="1024" width="9.140625" style="57"/>
    <col min="1025" max="1025" width="5.140625" style="57" customWidth="1"/>
    <col min="1026" max="1026" width="57" style="57" customWidth="1"/>
    <col min="1027" max="1027" width="27.140625" style="57" customWidth="1"/>
    <col min="1028" max="1029" width="18" style="57" bestFit="1" customWidth="1"/>
    <col min="1030" max="1030" width="18" style="57" customWidth="1"/>
    <col min="1031" max="1031" width="12.28515625" style="57" customWidth="1"/>
    <col min="1032" max="1032" width="17.85546875" style="57" customWidth="1"/>
    <col min="1033" max="1033" width="12.5703125" style="57" bestFit="1" customWidth="1"/>
    <col min="1034" max="1280" width="9.140625" style="57"/>
    <col min="1281" max="1281" width="5.140625" style="57" customWidth="1"/>
    <col min="1282" max="1282" width="57" style="57" customWidth="1"/>
    <col min="1283" max="1283" width="27.140625" style="57" customWidth="1"/>
    <col min="1284" max="1285" width="18" style="57" bestFit="1" customWidth="1"/>
    <col min="1286" max="1286" width="18" style="57" customWidth="1"/>
    <col min="1287" max="1287" width="12.28515625" style="57" customWidth="1"/>
    <col min="1288" max="1288" width="17.85546875" style="57" customWidth="1"/>
    <col min="1289" max="1289" width="12.5703125" style="57" bestFit="1" customWidth="1"/>
    <col min="1290" max="1536" width="9.140625" style="57"/>
    <col min="1537" max="1537" width="5.140625" style="57" customWidth="1"/>
    <col min="1538" max="1538" width="57" style="57" customWidth="1"/>
    <col min="1539" max="1539" width="27.140625" style="57" customWidth="1"/>
    <col min="1540" max="1541" width="18" style="57" bestFit="1" customWidth="1"/>
    <col min="1542" max="1542" width="18" style="57" customWidth="1"/>
    <col min="1543" max="1543" width="12.28515625" style="57" customWidth="1"/>
    <col min="1544" max="1544" width="17.85546875" style="57" customWidth="1"/>
    <col min="1545" max="1545" width="12.5703125" style="57" bestFit="1" customWidth="1"/>
    <col min="1546" max="1792" width="9.140625" style="57"/>
    <col min="1793" max="1793" width="5.140625" style="57" customWidth="1"/>
    <col min="1794" max="1794" width="57" style="57" customWidth="1"/>
    <col min="1795" max="1795" width="27.140625" style="57" customWidth="1"/>
    <col min="1796" max="1797" width="18" style="57" bestFit="1" customWidth="1"/>
    <col min="1798" max="1798" width="18" style="57" customWidth="1"/>
    <col min="1799" max="1799" width="12.28515625" style="57" customWidth="1"/>
    <col min="1800" max="1800" width="17.85546875" style="57" customWidth="1"/>
    <col min="1801" max="1801" width="12.5703125" style="57" bestFit="1" customWidth="1"/>
    <col min="1802" max="2048" width="9.140625" style="57"/>
    <col min="2049" max="2049" width="5.140625" style="57" customWidth="1"/>
    <col min="2050" max="2050" width="57" style="57" customWidth="1"/>
    <col min="2051" max="2051" width="27.140625" style="57" customWidth="1"/>
    <col min="2052" max="2053" width="18" style="57" bestFit="1" customWidth="1"/>
    <col min="2054" max="2054" width="18" style="57" customWidth="1"/>
    <col min="2055" max="2055" width="12.28515625" style="57" customWidth="1"/>
    <col min="2056" max="2056" width="17.85546875" style="57" customWidth="1"/>
    <col min="2057" max="2057" width="12.5703125" style="57" bestFit="1" customWidth="1"/>
    <col min="2058" max="2304" width="9.140625" style="57"/>
    <col min="2305" max="2305" width="5.140625" style="57" customWidth="1"/>
    <col min="2306" max="2306" width="57" style="57" customWidth="1"/>
    <col min="2307" max="2307" width="27.140625" style="57" customWidth="1"/>
    <col min="2308" max="2309" width="18" style="57" bestFit="1" customWidth="1"/>
    <col min="2310" max="2310" width="18" style="57" customWidth="1"/>
    <col min="2311" max="2311" width="12.28515625" style="57" customWidth="1"/>
    <col min="2312" max="2312" width="17.85546875" style="57" customWidth="1"/>
    <col min="2313" max="2313" width="12.5703125" style="57" bestFit="1" customWidth="1"/>
    <col min="2314" max="2560" width="9.140625" style="57"/>
    <col min="2561" max="2561" width="5.140625" style="57" customWidth="1"/>
    <col min="2562" max="2562" width="57" style="57" customWidth="1"/>
    <col min="2563" max="2563" width="27.140625" style="57" customWidth="1"/>
    <col min="2564" max="2565" width="18" style="57" bestFit="1" customWidth="1"/>
    <col min="2566" max="2566" width="18" style="57" customWidth="1"/>
    <col min="2567" max="2567" width="12.28515625" style="57" customWidth="1"/>
    <col min="2568" max="2568" width="17.85546875" style="57" customWidth="1"/>
    <col min="2569" max="2569" width="12.5703125" style="57" bestFit="1" customWidth="1"/>
    <col min="2570" max="2816" width="9.140625" style="57"/>
    <col min="2817" max="2817" width="5.140625" style="57" customWidth="1"/>
    <col min="2818" max="2818" width="57" style="57" customWidth="1"/>
    <col min="2819" max="2819" width="27.140625" style="57" customWidth="1"/>
    <col min="2820" max="2821" width="18" style="57" bestFit="1" customWidth="1"/>
    <col min="2822" max="2822" width="18" style="57" customWidth="1"/>
    <col min="2823" max="2823" width="12.28515625" style="57" customWidth="1"/>
    <col min="2824" max="2824" width="17.85546875" style="57" customWidth="1"/>
    <col min="2825" max="2825" width="12.5703125" style="57" bestFit="1" customWidth="1"/>
    <col min="2826" max="3072" width="9.140625" style="57"/>
    <col min="3073" max="3073" width="5.140625" style="57" customWidth="1"/>
    <col min="3074" max="3074" width="57" style="57" customWidth="1"/>
    <col min="3075" max="3075" width="27.140625" style="57" customWidth="1"/>
    <col min="3076" max="3077" width="18" style="57" bestFit="1" customWidth="1"/>
    <col min="3078" max="3078" width="18" style="57" customWidth="1"/>
    <col min="3079" max="3079" width="12.28515625" style="57" customWidth="1"/>
    <col min="3080" max="3080" width="17.85546875" style="57" customWidth="1"/>
    <col min="3081" max="3081" width="12.5703125" style="57" bestFit="1" customWidth="1"/>
    <col min="3082" max="3328" width="9.140625" style="57"/>
    <col min="3329" max="3329" width="5.140625" style="57" customWidth="1"/>
    <col min="3330" max="3330" width="57" style="57" customWidth="1"/>
    <col min="3331" max="3331" width="27.140625" style="57" customWidth="1"/>
    <col min="3332" max="3333" width="18" style="57" bestFit="1" customWidth="1"/>
    <col min="3334" max="3334" width="18" style="57" customWidth="1"/>
    <col min="3335" max="3335" width="12.28515625" style="57" customWidth="1"/>
    <col min="3336" max="3336" width="17.85546875" style="57" customWidth="1"/>
    <col min="3337" max="3337" width="12.5703125" style="57" bestFit="1" customWidth="1"/>
    <col min="3338" max="3584" width="9.140625" style="57"/>
    <col min="3585" max="3585" width="5.140625" style="57" customWidth="1"/>
    <col min="3586" max="3586" width="57" style="57" customWidth="1"/>
    <col min="3587" max="3587" width="27.140625" style="57" customWidth="1"/>
    <col min="3588" max="3589" width="18" style="57" bestFit="1" customWidth="1"/>
    <col min="3590" max="3590" width="18" style="57" customWidth="1"/>
    <col min="3591" max="3591" width="12.28515625" style="57" customWidth="1"/>
    <col min="3592" max="3592" width="17.85546875" style="57" customWidth="1"/>
    <col min="3593" max="3593" width="12.5703125" style="57" bestFit="1" customWidth="1"/>
    <col min="3594" max="3840" width="9.140625" style="57"/>
    <col min="3841" max="3841" width="5.140625" style="57" customWidth="1"/>
    <col min="3842" max="3842" width="57" style="57" customWidth="1"/>
    <col min="3843" max="3843" width="27.140625" style="57" customWidth="1"/>
    <col min="3844" max="3845" width="18" style="57" bestFit="1" customWidth="1"/>
    <col min="3846" max="3846" width="18" style="57" customWidth="1"/>
    <col min="3847" max="3847" width="12.28515625" style="57" customWidth="1"/>
    <col min="3848" max="3848" width="17.85546875" style="57" customWidth="1"/>
    <col min="3849" max="3849" width="12.5703125" style="57" bestFit="1" customWidth="1"/>
    <col min="3850" max="4096" width="9.140625" style="57"/>
    <col min="4097" max="4097" width="5.140625" style="57" customWidth="1"/>
    <col min="4098" max="4098" width="57" style="57" customWidth="1"/>
    <col min="4099" max="4099" width="27.140625" style="57" customWidth="1"/>
    <col min="4100" max="4101" width="18" style="57" bestFit="1" customWidth="1"/>
    <col min="4102" max="4102" width="18" style="57" customWidth="1"/>
    <col min="4103" max="4103" width="12.28515625" style="57" customWidth="1"/>
    <col min="4104" max="4104" width="17.85546875" style="57" customWidth="1"/>
    <col min="4105" max="4105" width="12.5703125" style="57" bestFit="1" customWidth="1"/>
    <col min="4106" max="4352" width="9.140625" style="57"/>
    <col min="4353" max="4353" width="5.140625" style="57" customWidth="1"/>
    <col min="4354" max="4354" width="57" style="57" customWidth="1"/>
    <col min="4355" max="4355" width="27.140625" style="57" customWidth="1"/>
    <col min="4356" max="4357" width="18" style="57" bestFit="1" customWidth="1"/>
    <col min="4358" max="4358" width="18" style="57" customWidth="1"/>
    <col min="4359" max="4359" width="12.28515625" style="57" customWidth="1"/>
    <col min="4360" max="4360" width="17.85546875" style="57" customWidth="1"/>
    <col min="4361" max="4361" width="12.5703125" style="57" bestFit="1" customWidth="1"/>
    <col min="4362" max="4608" width="9.140625" style="57"/>
    <col min="4609" max="4609" width="5.140625" style="57" customWidth="1"/>
    <col min="4610" max="4610" width="57" style="57" customWidth="1"/>
    <col min="4611" max="4611" width="27.140625" style="57" customWidth="1"/>
    <col min="4612" max="4613" width="18" style="57" bestFit="1" customWidth="1"/>
    <col min="4614" max="4614" width="18" style="57" customWidth="1"/>
    <col min="4615" max="4615" width="12.28515625" style="57" customWidth="1"/>
    <col min="4616" max="4616" width="17.85546875" style="57" customWidth="1"/>
    <col min="4617" max="4617" width="12.5703125" style="57" bestFit="1" customWidth="1"/>
    <col min="4618" max="4864" width="9.140625" style="57"/>
    <col min="4865" max="4865" width="5.140625" style="57" customWidth="1"/>
    <col min="4866" max="4866" width="57" style="57" customWidth="1"/>
    <col min="4867" max="4867" width="27.140625" style="57" customWidth="1"/>
    <col min="4868" max="4869" width="18" style="57" bestFit="1" customWidth="1"/>
    <col min="4870" max="4870" width="18" style="57" customWidth="1"/>
    <col min="4871" max="4871" width="12.28515625" style="57" customWidth="1"/>
    <col min="4872" max="4872" width="17.85546875" style="57" customWidth="1"/>
    <col min="4873" max="4873" width="12.5703125" style="57" bestFit="1" customWidth="1"/>
    <col min="4874" max="5120" width="9.140625" style="57"/>
    <col min="5121" max="5121" width="5.140625" style="57" customWidth="1"/>
    <col min="5122" max="5122" width="57" style="57" customWidth="1"/>
    <col min="5123" max="5123" width="27.140625" style="57" customWidth="1"/>
    <col min="5124" max="5125" width="18" style="57" bestFit="1" customWidth="1"/>
    <col min="5126" max="5126" width="18" style="57" customWidth="1"/>
    <col min="5127" max="5127" width="12.28515625" style="57" customWidth="1"/>
    <col min="5128" max="5128" width="17.85546875" style="57" customWidth="1"/>
    <col min="5129" max="5129" width="12.5703125" style="57" bestFit="1" customWidth="1"/>
    <col min="5130" max="5376" width="9.140625" style="57"/>
    <col min="5377" max="5377" width="5.140625" style="57" customWidth="1"/>
    <col min="5378" max="5378" width="57" style="57" customWidth="1"/>
    <col min="5379" max="5379" width="27.140625" style="57" customWidth="1"/>
    <col min="5380" max="5381" width="18" style="57" bestFit="1" customWidth="1"/>
    <col min="5382" max="5382" width="18" style="57" customWidth="1"/>
    <col min="5383" max="5383" width="12.28515625" style="57" customWidth="1"/>
    <col min="5384" max="5384" width="17.85546875" style="57" customWidth="1"/>
    <col min="5385" max="5385" width="12.5703125" style="57" bestFit="1" customWidth="1"/>
    <col min="5386" max="5632" width="9.140625" style="57"/>
    <col min="5633" max="5633" width="5.140625" style="57" customWidth="1"/>
    <col min="5634" max="5634" width="57" style="57" customWidth="1"/>
    <col min="5635" max="5635" width="27.140625" style="57" customWidth="1"/>
    <col min="5636" max="5637" width="18" style="57" bestFit="1" customWidth="1"/>
    <col min="5638" max="5638" width="18" style="57" customWidth="1"/>
    <col min="5639" max="5639" width="12.28515625" style="57" customWidth="1"/>
    <col min="5640" max="5640" width="17.85546875" style="57" customWidth="1"/>
    <col min="5641" max="5641" width="12.5703125" style="57" bestFit="1" customWidth="1"/>
    <col min="5642" max="5888" width="9.140625" style="57"/>
    <col min="5889" max="5889" width="5.140625" style="57" customWidth="1"/>
    <col min="5890" max="5890" width="57" style="57" customWidth="1"/>
    <col min="5891" max="5891" width="27.140625" style="57" customWidth="1"/>
    <col min="5892" max="5893" width="18" style="57" bestFit="1" customWidth="1"/>
    <col min="5894" max="5894" width="18" style="57" customWidth="1"/>
    <col min="5895" max="5895" width="12.28515625" style="57" customWidth="1"/>
    <col min="5896" max="5896" width="17.85546875" style="57" customWidth="1"/>
    <col min="5897" max="5897" width="12.5703125" style="57" bestFit="1" customWidth="1"/>
    <col min="5898" max="6144" width="9.140625" style="57"/>
    <col min="6145" max="6145" width="5.140625" style="57" customWidth="1"/>
    <col min="6146" max="6146" width="57" style="57" customWidth="1"/>
    <col min="6147" max="6147" width="27.140625" style="57" customWidth="1"/>
    <col min="6148" max="6149" width="18" style="57" bestFit="1" customWidth="1"/>
    <col min="6150" max="6150" width="18" style="57" customWidth="1"/>
    <col min="6151" max="6151" width="12.28515625" style="57" customWidth="1"/>
    <col min="6152" max="6152" width="17.85546875" style="57" customWidth="1"/>
    <col min="6153" max="6153" width="12.5703125" style="57" bestFit="1" customWidth="1"/>
    <col min="6154" max="6400" width="9.140625" style="57"/>
    <col min="6401" max="6401" width="5.140625" style="57" customWidth="1"/>
    <col min="6402" max="6402" width="57" style="57" customWidth="1"/>
    <col min="6403" max="6403" width="27.140625" style="57" customWidth="1"/>
    <col min="6404" max="6405" width="18" style="57" bestFit="1" customWidth="1"/>
    <col min="6406" max="6406" width="18" style="57" customWidth="1"/>
    <col min="6407" max="6407" width="12.28515625" style="57" customWidth="1"/>
    <col min="6408" max="6408" width="17.85546875" style="57" customWidth="1"/>
    <col min="6409" max="6409" width="12.5703125" style="57" bestFit="1" customWidth="1"/>
    <col min="6410" max="6656" width="9.140625" style="57"/>
    <col min="6657" max="6657" width="5.140625" style="57" customWidth="1"/>
    <col min="6658" max="6658" width="57" style="57" customWidth="1"/>
    <col min="6659" max="6659" width="27.140625" style="57" customWidth="1"/>
    <col min="6660" max="6661" width="18" style="57" bestFit="1" customWidth="1"/>
    <col min="6662" max="6662" width="18" style="57" customWidth="1"/>
    <col min="6663" max="6663" width="12.28515625" style="57" customWidth="1"/>
    <col min="6664" max="6664" width="17.85546875" style="57" customWidth="1"/>
    <col min="6665" max="6665" width="12.5703125" style="57" bestFit="1" customWidth="1"/>
    <col min="6666" max="6912" width="9.140625" style="57"/>
    <col min="6913" max="6913" width="5.140625" style="57" customWidth="1"/>
    <col min="6914" max="6914" width="57" style="57" customWidth="1"/>
    <col min="6915" max="6915" width="27.140625" style="57" customWidth="1"/>
    <col min="6916" max="6917" width="18" style="57" bestFit="1" customWidth="1"/>
    <col min="6918" max="6918" width="18" style="57" customWidth="1"/>
    <col min="6919" max="6919" width="12.28515625" style="57" customWidth="1"/>
    <col min="6920" max="6920" width="17.85546875" style="57" customWidth="1"/>
    <col min="6921" max="6921" width="12.5703125" style="57" bestFit="1" customWidth="1"/>
    <col min="6922" max="7168" width="9.140625" style="57"/>
    <col min="7169" max="7169" width="5.140625" style="57" customWidth="1"/>
    <col min="7170" max="7170" width="57" style="57" customWidth="1"/>
    <col min="7171" max="7171" width="27.140625" style="57" customWidth="1"/>
    <col min="7172" max="7173" width="18" style="57" bestFit="1" customWidth="1"/>
    <col min="7174" max="7174" width="18" style="57" customWidth="1"/>
    <col min="7175" max="7175" width="12.28515625" style="57" customWidth="1"/>
    <col min="7176" max="7176" width="17.85546875" style="57" customWidth="1"/>
    <col min="7177" max="7177" width="12.5703125" style="57" bestFit="1" customWidth="1"/>
    <col min="7178" max="7424" width="9.140625" style="57"/>
    <col min="7425" max="7425" width="5.140625" style="57" customWidth="1"/>
    <col min="7426" max="7426" width="57" style="57" customWidth="1"/>
    <col min="7427" max="7427" width="27.140625" style="57" customWidth="1"/>
    <col min="7428" max="7429" width="18" style="57" bestFit="1" customWidth="1"/>
    <col min="7430" max="7430" width="18" style="57" customWidth="1"/>
    <col min="7431" max="7431" width="12.28515625" style="57" customWidth="1"/>
    <col min="7432" max="7432" width="17.85546875" style="57" customWidth="1"/>
    <col min="7433" max="7433" width="12.5703125" style="57" bestFit="1" customWidth="1"/>
    <col min="7434" max="7680" width="9.140625" style="57"/>
    <col min="7681" max="7681" width="5.140625" style="57" customWidth="1"/>
    <col min="7682" max="7682" width="57" style="57" customWidth="1"/>
    <col min="7683" max="7683" width="27.140625" style="57" customWidth="1"/>
    <col min="7684" max="7685" width="18" style="57" bestFit="1" customWidth="1"/>
    <col min="7686" max="7686" width="18" style="57" customWidth="1"/>
    <col min="7687" max="7687" width="12.28515625" style="57" customWidth="1"/>
    <col min="7688" max="7688" width="17.85546875" style="57" customWidth="1"/>
    <col min="7689" max="7689" width="12.5703125" style="57" bestFit="1" customWidth="1"/>
    <col min="7690" max="7936" width="9.140625" style="57"/>
    <col min="7937" max="7937" width="5.140625" style="57" customWidth="1"/>
    <col min="7938" max="7938" width="57" style="57" customWidth="1"/>
    <col min="7939" max="7939" width="27.140625" style="57" customWidth="1"/>
    <col min="7940" max="7941" width="18" style="57" bestFit="1" customWidth="1"/>
    <col min="7942" max="7942" width="18" style="57" customWidth="1"/>
    <col min="7943" max="7943" width="12.28515625" style="57" customWidth="1"/>
    <col min="7944" max="7944" width="17.85546875" style="57" customWidth="1"/>
    <col min="7945" max="7945" width="12.5703125" style="57" bestFit="1" customWidth="1"/>
    <col min="7946" max="8192" width="9.140625" style="57"/>
    <col min="8193" max="8193" width="5.140625" style="57" customWidth="1"/>
    <col min="8194" max="8194" width="57" style="57" customWidth="1"/>
    <col min="8195" max="8195" width="27.140625" style="57" customWidth="1"/>
    <col min="8196" max="8197" width="18" style="57" bestFit="1" customWidth="1"/>
    <col min="8198" max="8198" width="18" style="57" customWidth="1"/>
    <col min="8199" max="8199" width="12.28515625" style="57" customWidth="1"/>
    <col min="8200" max="8200" width="17.85546875" style="57" customWidth="1"/>
    <col min="8201" max="8201" width="12.5703125" style="57" bestFit="1" customWidth="1"/>
    <col min="8202" max="8448" width="9.140625" style="57"/>
    <col min="8449" max="8449" width="5.140625" style="57" customWidth="1"/>
    <col min="8450" max="8450" width="57" style="57" customWidth="1"/>
    <col min="8451" max="8451" width="27.140625" style="57" customWidth="1"/>
    <col min="8452" max="8453" width="18" style="57" bestFit="1" customWidth="1"/>
    <col min="8454" max="8454" width="18" style="57" customWidth="1"/>
    <col min="8455" max="8455" width="12.28515625" style="57" customWidth="1"/>
    <col min="8456" max="8456" width="17.85546875" style="57" customWidth="1"/>
    <col min="8457" max="8457" width="12.5703125" style="57" bestFit="1" customWidth="1"/>
    <col min="8458" max="8704" width="9.140625" style="57"/>
    <col min="8705" max="8705" width="5.140625" style="57" customWidth="1"/>
    <col min="8706" max="8706" width="57" style="57" customWidth="1"/>
    <col min="8707" max="8707" width="27.140625" style="57" customWidth="1"/>
    <col min="8708" max="8709" width="18" style="57" bestFit="1" customWidth="1"/>
    <col min="8710" max="8710" width="18" style="57" customWidth="1"/>
    <col min="8711" max="8711" width="12.28515625" style="57" customWidth="1"/>
    <col min="8712" max="8712" width="17.85546875" style="57" customWidth="1"/>
    <col min="8713" max="8713" width="12.5703125" style="57" bestFit="1" customWidth="1"/>
    <col min="8714" max="8960" width="9.140625" style="57"/>
    <col min="8961" max="8961" width="5.140625" style="57" customWidth="1"/>
    <col min="8962" max="8962" width="57" style="57" customWidth="1"/>
    <col min="8963" max="8963" width="27.140625" style="57" customWidth="1"/>
    <col min="8964" max="8965" width="18" style="57" bestFit="1" customWidth="1"/>
    <col min="8966" max="8966" width="18" style="57" customWidth="1"/>
    <col min="8967" max="8967" width="12.28515625" style="57" customWidth="1"/>
    <col min="8968" max="8968" width="17.85546875" style="57" customWidth="1"/>
    <col min="8969" max="8969" width="12.5703125" style="57" bestFit="1" customWidth="1"/>
    <col min="8970" max="9216" width="9.140625" style="57"/>
    <col min="9217" max="9217" width="5.140625" style="57" customWidth="1"/>
    <col min="9218" max="9218" width="57" style="57" customWidth="1"/>
    <col min="9219" max="9219" width="27.140625" style="57" customWidth="1"/>
    <col min="9220" max="9221" width="18" style="57" bestFit="1" customWidth="1"/>
    <col min="9222" max="9222" width="18" style="57" customWidth="1"/>
    <col min="9223" max="9223" width="12.28515625" style="57" customWidth="1"/>
    <col min="9224" max="9224" width="17.85546875" style="57" customWidth="1"/>
    <col min="9225" max="9225" width="12.5703125" style="57" bestFit="1" customWidth="1"/>
    <col min="9226" max="9472" width="9.140625" style="57"/>
    <col min="9473" max="9473" width="5.140625" style="57" customWidth="1"/>
    <col min="9474" max="9474" width="57" style="57" customWidth="1"/>
    <col min="9475" max="9475" width="27.140625" style="57" customWidth="1"/>
    <col min="9476" max="9477" width="18" style="57" bestFit="1" customWidth="1"/>
    <col min="9478" max="9478" width="18" style="57" customWidth="1"/>
    <col min="9479" max="9479" width="12.28515625" style="57" customWidth="1"/>
    <col min="9480" max="9480" width="17.85546875" style="57" customWidth="1"/>
    <col min="9481" max="9481" width="12.5703125" style="57" bestFit="1" customWidth="1"/>
    <col min="9482" max="9728" width="9.140625" style="57"/>
    <col min="9729" max="9729" width="5.140625" style="57" customWidth="1"/>
    <col min="9730" max="9730" width="57" style="57" customWidth="1"/>
    <col min="9731" max="9731" width="27.140625" style="57" customWidth="1"/>
    <col min="9732" max="9733" width="18" style="57" bestFit="1" customWidth="1"/>
    <col min="9734" max="9734" width="18" style="57" customWidth="1"/>
    <col min="9735" max="9735" width="12.28515625" style="57" customWidth="1"/>
    <col min="9736" max="9736" width="17.85546875" style="57" customWidth="1"/>
    <col min="9737" max="9737" width="12.5703125" style="57" bestFit="1" customWidth="1"/>
    <col min="9738" max="9984" width="9.140625" style="57"/>
    <col min="9985" max="9985" width="5.140625" style="57" customWidth="1"/>
    <col min="9986" max="9986" width="57" style="57" customWidth="1"/>
    <col min="9987" max="9987" width="27.140625" style="57" customWidth="1"/>
    <col min="9988" max="9989" width="18" style="57" bestFit="1" customWidth="1"/>
    <col min="9990" max="9990" width="18" style="57" customWidth="1"/>
    <col min="9991" max="9991" width="12.28515625" style="57" customWidth="1"/>
    <col min="9992" max="9992" width="17.85546875" style="57" customWidth="1"/>
    <col min="9993" max="9993" width="12.5703125" style="57" bestFit="1" customWidth="1"/>
    <col min="9994" max="10240" width="9.140625" style="57"/>
    <col min="10241" max="10241" width="5.140625" style="57" customWidth="1"/>
    <col min="10242" max="10242" width="57" style="57" customWidth="1"/>
    <col min="10243" max="10243" width="27.140625" style="57" customWidth="1"/>
    <col min="10244" max="10245" width="18" style="57" bestFit="1" customWidth="1"/>
    <col min="10246" max="10246" width="18" style="57" customWidth="1"/>
    <col min="10247" max="10247" width="12.28515625" style="57" customWidth="1"/>
    <col min="10248" max="10248" width="17.85546875" style="57" customWidth="1"/>
    <col min="10249" max="10249" width="12.5703125" style="57" bestFit="1" customWidth="1"/>
    <col min="10250" max="10496" width="9.140625" style="57"/>
    <col min="10497" max="10497" width="5.140625" style="57" customWidth="1"/>
    <col min="10498" max="10498" width="57" style="57" customWidth="1"/>
    <col min="10499" max="10499" width="27.140625" style="57" customWidth="1"/>
    <col min="10500" max="10501" width="18" style="57" bestFit="1" customWidth="1"/>
    <col min="10502" max="10502" width="18" style="57" customWidth="1"/>
    <col min="10503" max="10503" width="12.28515625" style="57" customWidth="1"/>
    <col min="10504" max="10504" width="17.85546875" style="57" customWidth="1"/>
    <col min="10505" max="10505" width="12.5703125" style="57" bestFit="1" customWidth="1"/>
    <col min="10506" max="10752" width="9.140625" style="57"/>
    <col min="10753" max="10753" width="5.140625" style="57" customWidth="1"/>
    <col min="10754" max="10754" width="57" style="57" customWidth="1"/>
    <col min="10755" max="10755" width="27.140625" style="57" customWidth="1"/>
    <col min="10756" max="10757" width="18" style="57" bestFit="1" customWidth="1"/>
    <col min="10758" max="10758" width="18" style="57" customWidth="1"/>
    <col min="10759" max="10759" width="12.28515625" style="57" customWidth="1"/>
    <col min="10760" max="10760" width="17.85546875" style="57" customWidth="1"/>
    <col min="10761" max="10761" width="12.5703125" style="57" bestFit="1" customWidth="1"/>
    <col min="10762" max="11008" width="9.140625" style="57"/>
    <col min="11009" max="11009" width="5.140625" style="57" customWidth="1"/>
    <col min="11010" max="11010" width="57" style="57" customWidth="1"/>
    <col min="11011" max="11011" width="27.140625" style="57" customWidth="1"/>
    <col min="11012" max="11013" width="18" style="57" bestFit="1" customWidth="1"/>
    <col min="11014" max="11014" width="18" style="57" customWidth="1"/>
    <col min="11015" max="11015" width="12.28515625" style="57" customWidth="1"/>
    <col min="11016" max="11016" width="17.85546875" style="57" customWidth="1"/>
    <col min="11017" max="11017" width="12.5703125" style="57" bestFit="1" customWidth="1"/>
    <col min="11018" max="11264" width="9.140625" style="57"/>
    <col min="11265" max="11265" width="5.140625" style="57" customWidth="1"/>
    <col min="11266" max="11266" width="57" style="57" customWidth="1"/>
    <col min="11267" max="11267" width="27.140625" style="57" customWidth="1"/>
    <col min="11268" max="11269" width="18" style="57" bestFit="1" customWidth="1"/>
    <col min="11270" max="11270" width="18" style="57" customWidth="1"/>
    <col min="11271" max="11271" width="12.28515625" style="57" customWidth="1"/>
    <col min="11272" max="11272" width="17.85546875" style="57" customWidth="1"/>
    <col min="11273" max="11273" width="12.5703125" style="57" bestFit="1" customWidth="1"/>
    <col min="11274" max="11520" width="9.140625" style="57"/>
    <col min="11521" max="11521" width="5.140625" style="57" customWidth="1"/>
    <col min="11522" max="11522" width="57" style="57" customWidth="1"/>
    <col min="11523" max="11523" width="27.140625" style="57" customWidth="1"/>
    <col min="11524" max="11525" width="18" style="57" bestFit="1" customWidth="1"/>
    <col min="11526" max="11526" width="18" style="57" customWidth="1"/>
    <col min="11527" max="11527" width="12.28515625" style="57" customWidth="1"/>
    <col min="11528" max="11528" width="17.85546875" style="57" customWidth="1"/>
    <col min="11529" max="11529" width="12.5703125" style="57" bestFit="1" customWidth="1"/>
    <col min="11530" max="11776" width="9.140625" style="57"/>
    <col min="11777" max="11777" width="5.140625" style="57" customWidth="1"/>
    <col min="11778" max="11778" width="57" style="57" customWidth="1"/>
    <col min="11779" max="11779" width="27.140625" style="57" customWidth="1"/>
    <col min="11780" max="11781" width="18" style="57" bestFit="1" customWidth="1"/>
    <col min="11782" max="11782" width="18" style="57" customWidth="1"/>
    <col min="11783" max="11783" width="12.28515625" style="57" customWidth="1"/>
    <col min="11784" max="11784" width="17.85546875" style="57" customWidth="1"/>
    <col min="11785" max="11785" width="12.5703125" style="57" bestFit="1" customWidth="1"/>
    <col min="11786" max="12032" width="9.140625" style="57"/>
    <col min="12033" max="12033" width="5.140625" style="57" customWidth="1"/>
    <col min="12034" max="12034" width="57" style="57" customWidth="1"/>
    <col min="12035" max="12035" width="27.140625" style="57" customWidth="1"/>
    <col min="12036" max="12037" width="18" style="57" bestFit="1" customWidth="1"/>
    <col min="12038" max="12038" width="18" style="57" customWidth="1"/>
    <col min="12039" max="12039" width="12.28515625" style="57" customWidth="1"/>
    <col min="12040" max="12040" width="17.85546875" style="57" customWidth="1"/>
    <col min="12041" max="12041" width="12.5703125" style="57" bestFit="1" customWidth="1"/>
    <col min="12042" max="12288" width="9.140625" style="57"/>
    <col min="12289" max="12289" width="5.140625" style="57" customWidth="1"/>
    <col min="12290" max="12290" width="57" style="57" customWidth="1"/>
    <col min="12291" max="12291" width="27.140625" style="57" customWidth="1"/>
    <col min="12292" max="12293" width="18" style="57" bestFit="1" customWidth="1"/>
    <col min="12294" max="12294" width="18" style="57" customWidth="1"/>
    <col min="12295" max="12295" width="12.28515625" style="57" customWidth="1"/>
    <col min="12296" max="12296" width="17.85546875" style="57" customWidth="1"/>
    <col min="12297" max="12297" width="12.5703125" style="57" bestFit="1" customWidth="1"/>
    <col min="12298" max="12544" width="9.140625" style="57"/>
    <col min="12545" max="12545" width="5.140625" style="57" customWidth="1"/>
    <col min="12546" max="12546" width="57" style="57" customWidth="1"/>
    <col min="12547" max="12547" width="27.140625" style="57" customWidth="1"/>
    <col min="12548" max="12549" width="18" style="57" bestFit="1" customWidth="1"/>
    <col min="12550" max="12550" width="18" style="57" customWidth="1"/>
    <col min="12551" max="12551" width="12.28515625" style="57" customWidth="1"/>
    <col min="12552" max="12552" width="17.85546875" style="57" customWidth="1"/>
    <col min="12553" max="12553" width="12.5703125" style="57" bestFit="1" customWidth="1"/>
    <col min="12554" max="12800" width="9.140625" style="57"/>
    <col min="12801" max="12801" width="5.140625" style="57" customWidth="1"/>
    <col min="12802" max="12802" width="57" style="57" customWidth="1"/>
    <col min="12803" max="12803" width="27.140625" style="57" customWidth="1"/>
    <col min="12804" max="12805" width="18" style="57" bestFit="1" customWidth="1"/>
    <col min="12806" max="12806" width="18" style="57" customWidth="1"/>
    <col min="12807" max="12807" width="12.28515625" style="57" customWidth="1"/>
    <col min="12808" max="12808" width="17.85546875" style="57" customWidth="1"/>
    <col min="12809" max="12809" width="12.5703125" style="57" bestFit="1" customWidth="1"/>
    <col min="12810" max="13056" width="9.140625" style="57"/>
    <col min="13057" max="13057" width="5.140625" style="57" customWidth="1"/>
    <col min="13058" max="13058" width="57" style="57" customWidth="1"/>
    <col min="13059" max="13059" width="27.140625" style="57" customWidth="1"/>
    <col min="13060" max="13061" width="18" style="57" bestFit="1" customWidth="1"/>
    <col min="13062" max="13062" width="18" style="57" customWidth="1"/>
    <col min="13063" max="13063" width="12.28515625" style="57" customWidth="1"/>
    <col min="13064" max="13064" width="17.85546875" style="57" customWidth="1"/>
    <col min="13065" max="13065" width="12.5703125" style="57" bestFit="1" customWidth="1"/>
    <col min="13066" max="13312" width="9.140625" style="57"/>
    <col min="13313" max="13313" width="5.140625" style="57" customWidth="1"/>
    <col min="13314" max="13314" width="57" style="57" customWidth="1"/>
    <col min="13315" max="13315" width="27.140625" style="57" customWidth="1"/>
    <col min="13316" max="13317" width="18" style="57" bestFit="1" customWidth="1"/>
    <col min="13318" max="13318" width="18" style="57" customWidth="1"/>
    <col min="13319" max="13319" width="12.28515625" style="57" customWidth="1"/>
    <col min="13320" max="13320" width="17.85546875" style="57" customWidth="1"/>
    <col min="13321" max="13321" width="12.5703125" style="57" bestFit="1" customWidth="1"/>
    <col min="13322" max="13568" width="9.140625" style="57"/>
    <col min="13569" max="13569" width="5.140625" style="57" customWidth="1"/>
    <col min="13570" max="13570" width="57" style="57" customWidth="1"/>
    <col min="13571" max="13571" width="27.140625" style="57" customWidth="1"/>
    <col min="13572" max="13573" width="18" style="57" bestFit="1" customWidth="1"/>
    <col min="13574" max="13574" width="18" style="57" customWidth="1"/>
    <col min="13575" max="13575" width="12.28515625" style="57" customWidth="1"/>
    <col min="13576" max="13576" width="17.85546875" style="57" customWidth="1"/>
    <col min="13577" max="13577" width="12.5703125" style="57" bestFit="1" customWidth="1"/>
    <col min="13578" max="13824" width="9.140625" style="57"/>
    <col min="13825" max="13825" width="5.140625" style="57" customWidth="1"/>
    <col min="13826" max="13826" width="57" style="57" customWidth="1"/>
    <col min="13827" max="13827" width="27.140625" style="57" customWidth="1"/>
    <col min="13828" max="13829" width="18" style="57" bestFit="1" customWidth="1"/>
    <col min="13830" max="13830" width="18" style="57" customWidth="1"/>
    <col min="13831" max="13831" width="12.28515625" style="57" customWidth="1"/>
    <col min="13832" max="13832" width="17.85546875" style="57" customWidth="1"/>
    <col min="13833" max="13833" width="12.5703125" style="57" bestFit="1" customWidth="1"/>
    <col min="13834" max="14080" width="9.140625" style="57"/>
    <col min="14081" max="14081" width="5.140625" style="57" customWidth="1"/>
    <col min="14082" max="14082" width="57" style="57" customWidth="1"/>
    <col min="14083" max="14083" width="27.140625" style="57" customWidth="1"/>
    <col min="14084" max="14085" width="18" style="57" bestFit="1" customWidth="1"/>
    <col min="14086" max="14086" width="18" style="57" customWidth="1"/>
    <col min="14087" max="14087" width="12.28515625" style="57" customWidth="1"/>
    <col min="14088" max="14088" width="17.85546875" style="57" customWidth="1"/>
    <col min="14089" max="14089" width="12.5703125" style="57" bestFit="1" customWidth="1"/>
    <col min="14090" max="14336" width="9.140625" style="57"/>
    <col min="14337" max="14337" width="5.140625" style="57" customWidth="1"/>
    <col min="14338" max="14338" width="57" style="57" customWidth="1"/>
    <col min="14339" max="14339" width="27.140625" style="57" customWidth="1"/>
    <col min="14340" max="14341" width="18" style="57" bestFit="1" customWidth="1"/>
    <col min="14342" max="14342" width="18" style="57" customWidth="1"/>
    <col min="14343" max="14343" width="12.28515625" style="57" customWidth="1"/>
    <col min="14344" max="14344" width="17.85546875" style="57" customWidth="1"/>
    <col min="14345" max="14345" width="12.5703125" style="57" bestFit="1" customWidth="1"/>
    <col min="14346" max="14592" width="9.140625" style="57"/>
    <col min="14593" max="14593" width="5.140625" style="57" customWidth="1"/>
    <col min="14594" max="14594" width="57" style="57" customWidth="1"/>
    <col min="14595" max="14595" width="27.140625" style="57" customWidth="1"/>
    <col min="14596" max="14597" width="18" style="57" bestFit="1" customWidth="1"/>
    <col min="14598" max="14598" width="18" style="57" customWidth="1"/>
    <col min="14599" max="14599" width="12.28515625" style="57" customWidth="1"/>
    <col min="14600" max="14600" width="17.85546875" style="57" customWidth="1"/>
    <col min="14601" max="14601" width="12.5703125" style="57" bestFit="1" customWidth="1"/>
    <col min="14602" max="14848" width="9.140625" style="57"/>
    <col min="14849" max="14849" width="5.140625" style="57" customWidth="1"/>
    <col min="14850" max="14850" width="57" style="57" customWidth="1"/>
    <col min="14851" max="14851" width="27.140625" style="57" customWidth="1"/>
    <col min="14852" max="14853" width="18" style="57" bestFit="1" customWidth="1"/>
    <col min="14854" max="14854" width="18" style="57" customWidth="1"/>
    <col min="14855" max="14855" width="12.28515625" style="57" customWidth="1"/>
    <col min="14856" max="14856" width="17.85546875" style="57" customWidth="1"/>
    <col min="14857" max="14857" width="12.5703125" style="57" bestFit="1" customWidth="1"/>
    <col min="14858" max="15104" width="9.140625" style="57"/>
    <col min="15105" max="15105" width="5.140625" style="57" customWidth="1"/>
    <col min="15106" max="15106" width="57" style="57" customWidth="1"/>
    <col min="15107" max="15107" width="27.140625" style="57" customWidth="1"/>
    <col min="15108" max="15109" width="18" style="57" bestFit="1" customWidth="1"/>
    <col min="15110" max="15110" width="18" style="57" customWidth="1"/>
    <col min="15111" max="15111" width="12.28515625" style="57" customWidth="1"/>
    <col min="15112" max="15112" width="17.85546875" style="57" customWidth="1"/>
    <col min="15113" max="15113" width="12.5703125" style="57" bestFit="1" customWidth="1"/>
    <col min="15114" max="15360" width="9.140625" style="57"/>
    <col min="15361" max="15361" width="5.140625" style="57" customWidth="1"/>
    <col min="15362" max="15362" width="57" style="57" customWidth="1"/>
    <col min="15363" max="15363" width="27.140625" style="57" customWidth="1"/>
    <col min="15364" max="15365" width="18" style="57" bestFit="1" customWidth="1"/>
    <col min="15366" max="15366" width="18" style="57" customWidth="1"/>
    <col min="15367" max="15367" width="12.28515625" style="57" customWidth="1"/>
    <col min="15368" max="15368" width="17.85546875" style="57" customWidth="1"/>
    <col min="15369" max="15369" width="12.5703125" style="57" bestFit="1" customWidth="1"/>
    <col min="15370" max="15616" width="9.140625" style="57"/>
    <col min="15617" max="15617" width="5.140625" style="57" customWidth="1"/>
    <col min="15618" max="15618" width="57" style="57" customWidth="1"/>
    <col min="15619" max="15619" width="27.140625" style="57" customWidth="1"/>
    <col min="15620" max="15621" width="18" style="57" bestFit="1" customWidth="1"/>
    <col min="15622" max="15622" width="18" style="57" customWidth="1"/>
    <col min="15623" max="15623" width="12.28515625" style="57" customWidth="1"/>
    <col min="15624" max="15624" width="17.85546875" style="57" customWidth="1"/>
    <col min="15625" max="15625" width="12.5703125" style="57" bestFit="1" customWidth="1"/>
    <col min="15626" max="15872" width="9.140625" style="57"/>
    <col min="15873" max="15873" width="5.140625" style="57" customWidth="1"/>
    <col min="15874" max="15874" width="57" style="57" customWidth="1"/>
    <col min="15875" max="15875" width="27.140625" style="57" customWidth="1"/>
    <col min="15876" max="15877" width="18" style="57" bestFit="1" customWidth="1"/>
    <col min="15878" max="15878" width="18" style="57" customWidth="1"/>
    <col min="15879" max="15879" width="12.28515625" style="57" customWidth="1"/>
    <col min="15880" max="15880" width="17.85546875" style="57" customWidth="1"/>
    <col min="15881" max="15881" width="12.5703125" style="57" bestFit="1" customWidth="1"/>
    <col min="15882" max="16128" width="9.140625" style="57"/>
    <col min="16129" max="16129" width="5.140625" style="57" customWidth="1"/>
    <col min="16130" max="16130" width="57" style="57" customWidth="1"/>
    <col min="16131" max="16131" width="27.140625" style="57" customWidth="1"/>
    <col min="16132" max="16133" width="18" style="57" bestFit="1" customWidth="1"/>
    <col min="16134" max="16134" width="18" style="57" customWidth="1"/>
    <col min="16135" max="16135" width="12.28515625" style="57" customWidth="1"/>
    <col min="16136" max="16136" width="17.85546875" style="57" customWidth="1"/>
    <col min="16137" max="16137" width="12.5703125" style="57" bestFit="1" customWidth="1"/>
    <col min="16138" max="16384" width="9.140625" style="57"/>
  </cols>
  <sheetData>
    <row r="1" spans="1:9" s="40" customFormat="1" ht="21.75" customHeight="1">
      <c r="A1" s="152" t="s">
        <v>144</v>
      </c>
      <c r="B1" s="153"/>
      <c r="C1" s="153"/>
      <c r="D1" s="153"/>
      <c r="E1" s="153"/>
      <c r="F1" s="153"/>
      <c r="G1" s="153"/>
    </row>
    <row r="2" spans="1:9" s="42" customFormat="1" ht="18.75" customHeight="1">
      <c r="A2" s="41"/>
      <c r="B2" s="41"/>
      <c r="C2" s="41"/>
      <c r="D2" s="154" t="s">
        <v>111</v>
      </c>
      <c r="E2" s="154"/>
      <c r="F2" s="154"/>
      <c r="G2" s="154"/>
    </row>
    <row r="3" spans="1:9" s="46" customFormat="1" ht="30.75" customHeight="1">
      <c r="A3" s="155" t="s">
        <v>112</v>
      </c>
      <c r="B3" s="155"/>
      <c r="C3" s="43" t="s">
        <v>113</v>
      </c>
      <c r="D3" s="44" t="s">
        <v>114</v>
      </c>
      <c r="E3" s="43" t="s">
        <v>115</v>
      </c>
      <c r="F3" s="45" t="s">
        <v>116</v>
      </c>
      <c r="G3" s="45" t="s">
        <v>117</v>
      </c>
    </row>
    <row r="4" spans="1:9" s="51" customFormat="1" ht="17.25">
      <c r="A4" s="185" t="s">
        <v>118</v>
      </c>
      <c r="B4" s="185"/>
      <c r="C4" s="47" t="s">
        <v>119</v>
      </c>
      <c r="D4" s="48">
        <f>D7+D6+D5+D8</f>
        <v>314288.89</v>
      </c>
      <c r="E4" s="48">
        <f t="shared" ref="E4:F4" si="0">E7+E6+E5+E8</f>
        <v>120273.106</v>
      </c>
      <c r="F4" s="49">
        <f t="shared" si="0"/>
        <v>-194015.78400000001</v>
      </c>
      <c r="G4" s="50">
        <f t="shared" ref="G4:G7" si="1">E4*100/D4</f>
        <v>38.268328861386095</v>
      </c>
      <c r="I4" s="52"/>
    </row>
    <row r="5" spans="1:9" ht="17.25">
      <c r="A5" s="185"/>
      <c r="B5" s="185"/>
      <c r="C5" s="53" t="s">
        <v>0</v>
      </c>
      <c r="D5" s="54">
        <f>D13</f>
        <v>128227.62000000002</v>
      </c>
      <c r="E5" s="54">
        <f>E13</f>
        <v>11344.391</v>
      </c>
      <c r="F5" s="55">
        <f>E5-D5</f>
        <v>-116883.22900000002</v>
      </c>
      <c r="G5" s="56">
        <f t="shared" si="1"/>
        <v>8.8470728849213582</v>
      </c>
    </row>
    <row r="6" spans="1:9" ht="17.25">
      <c r="A6" s="185"/>
      <c r="B6" s="185"/>
      <c r="C6" s="53" t="s">
        <v>1</v>
      </c>
      <c r="D6" s="54">
        <f>D14</f>
        <v>30057.440000000006</v>
      </c>
      <c r="E6" s="54">
        <f>E14</f>
        <v>2756.1650000000004</v>
      </c>
      <c r="F6" s="55">
        <f>E6-D6</f>
        <v>-27301.275000000005</v>
      </c>
      <c r="G6" s="56">
        <f t="shared" si="1"/>
        <v>9.1696598246557262</v>
      </c>
    </row>
    <row r="7" spans="1:9" ht="33">
      <c r="A7" s="185"/>
      <c r="B7" s="185"/>
      <c r="C7" s="53" t="s">
        <v>63</v>
      </c>
      <c r="D7" s="54">
        <f>D10</f>
        <v>156003.82999999999</v>
      </c>
      <c r="E7" s="54">
        <f>E10</f>
        <v>106172.55</v>
      </c>
      <c r="F7" s="55">
        <f>E7-D7</f>
        <v>-49831.279999999984</v>
      </c>
      <c r="G7" s="56">
        <f t="shared" si="1"/>
        <v>68.057656020368228</v>
      </c>
    </row>
    <row r="8" spans="1:9" ht="33">
      <c r="A8" s="185"/>
      <c r="B8" s="185"/>
      <c r="C8" s="53" t="s">
        <v>120</v>
      </c>
      <c r="D8" s="54">
        <f>D11</f>
        <v>0</v>
      </c>
      <c r="E8" s="58">
        <f>E11</f>
        <v>0</v>
      </c>
      <c r="F8" s="59">
        <f>E8-D8</f>
        <v>0</v>
      </c>
      <c r="G8" s="56">
        <v>0</v>
      </c>
    </row>
    <row r="9" spans="1:9" s="64" customFormat="1">
      <c r="A9" s="149">
        <v>1</v>
      </c>
      <c r="B9" s="150" t="s">
        <v>121</v>
      </c>
      <c r="C9" s="60" t="s">
        <v>119</v>
      </c>
      <c r="D9" s="61">
        <f>D10+D11</f>
        <v>156003.82999999999</v>
      </c>
      <c r="E9" s="61">
        <f>E10+E11</f>
        <v>106172.55</v>
      </c>
      <c r="F9" s="62">
        <f>F10+F11</f>
        <v>-49831.279999999984</v>
      </c>
      <c r="G9" s="63">
        <f>E9*100/D9</f>
        <v>68.057656020368228</v>
      </c>
    </row>
    <row r="10" spans="1:9" ht="31.5">
      <c r="A10" s="149"/>
      <c r="B10" s="150"/>
      <c r="C10" s="65" t="s">
        <v>145</v>
      </c>
      <c r="D10" s="66">
        <v>156003.82999999999</v>
      </c>
      <c r="E10" s="67">
        <v>106172.55</v>
      </c>
      <c r="F10" s="68">
        <f>E10-D10</f>
        <v>-49831.279999999984</v>
      </c>
      <c r="G10" s="69">
        <f>E10*100/D10</f>
        <v>68.057656020368228</v>
      </c>
    </row>
    <row r="11" spans="1:9">
      <c r="A11" s="149"/>
      <c r="B11" s="150"/>
      <c r="C11" s="65" t="s">
        <v>120</v>
      </c>
      <c r="D11" s="66">
        <v>0</v>
      </c>
      <c r="E11" s="70">
        <v>0</v>
      </c>
      <c r="F11" s="68">
        <f>E11-D11</f>
        <v>0</v>
      </c>
      <c r="G11" s="69">
        <v>0</v>
      </c>
    </row>
    <row r="12" spans="1:9" s="72" customFormat="1">
      <c r="A12" s="157" t="s">
        <v>122</v>
      </c>
      <c r="B12" s="157"/>
      <c r="C12" s="71" t="s">
        <v>119</v>
      </c>
      <c r="D12" s="62">
        <f>D13+D14</f>
        <v>158285.06000000003</v>
      </c>
      <c r="E12" s="62">
        <f>E13+E14</f>
        <v>14100.556</v>
      </c>
      <c r="F12" s="62">
        <f>F13+F14</f>
        <v>-142491.99300000005</v>
      </c>
      <c r="G12" s="63">
        <f>E12*100/D12</f>
        <v>8.9083303250477321</v>
      </c>
    </row>
    <row r="13" spans="1:9" s="72" customFormat="1">
      <c r="A13" s="157"/>
      <c r="B13" s="157"/>
      <c r="C13" s="73" t="s">
        <v>0</v>
      </c>
      <c r="D13" s="74">
        <f>D16+D19+D22+D25+D28+D31+D34+D37+D40+D43+D46+D49+D52+D55+D61+D64+D67+D70+D58+D73+D76+D79+D82+D85</f>
        <v>128227.62000000002</v>
      </c>
      <c r="E13" s="74">
        <f>E16+E19+E22+E25+E28+E31+E34+E37+E40+E43+E46+E49+E52+E55+E61+E64+E67+E70+E58+E73+E76+E79+E82+E85</f>
        <v>11344.391</v>
      </c>
      <c r="F13" s="74">
        <f t="shared" ref="F13:F14" si="2">F16+F19+F22+F25+F28+F31+F34+F37+F40+F43+F46+F49+F52+F55+F61+F64+F67+F70+F58+F73+F76+F79+F82</f>
        <v>-115361.29800000004</v>
      </c>
      <c r="G13" s="75">
        <f t="shared" ref="G13:G80" si="3">E13*100/D13</f>
        <v>8.8470728849213582</v>
      </c>
      <c r="H13" s="76"/>
    </row>
    <row r="14" spans="1:9" s="72" customFormat="1">
      <c r="A14" s="157"/>
      <c r="B14" s="157"/>
      <c r="C14" s="73" t="s">
        <v>1</v>
      </c>
      <c r="D14" s="74">
        <f>D17+D20+D23+D26+D29+D32+D35+D38+D41+D44+D47+D50+D53+D56+D62+D65+D68+D71+D59+D74+D77+D80+D83+D86</f>
        <v>30057.440000000006</v>
      </c>
      <c r="E14" s="74">
        <f>E17+E20+E23+E26+E29+E32+E35+E38+E41+E44+E47+E50+E53+E56+E62+E65+E68+E71+E59+E74+E77+E80+E83+E86</f>
        <v>2756.1650000000004</v>
      </c>
      <c r="F14" s="74">
        <f t="shared" si="2"/>
        <v>-27130.695000000003</v>
      </c>
      <c r="G14" s="75">
        <f t="shared" si="3"/>
        <v>9.1696598246557262</v>
      </c>
    </row>
    <row r="15" spans="1:9" s="64" customFormat="1">
      <c r="A15" s="149">
        <v>2</v>
      </c>
      <c r="B15" s="150" t="s">
        <v>123</v>
      </c>
      <c r="C15" s="60" t="s">
        <v>119</v>
      </c>
      <c r="D15" s="61">
        <f>D16+D17</f>
        <v>97830.1</v>
      </c>
      <c r="E15" s="61">
        <f>E16+E17</f>
        <v>4542.18</v>
      </c>
      <c r="F15" s="62">
        <f>F16+F17</f>
        <v>-93287.920000000013</v>
      </c>
      <c r="G15" s="63">
        <f t="shared" si="3"/>
        <v>4.6429268701555042</v>
      </c>
    </row>
    <row r="16" spans="1:9">
      <c r="A16" s="149"/>
      <c r="B16" s="150"/>
      <c r="C16" s="65" t="s">
        <v>0</v>
      </c>
      <c r="D16" s="67">
        <v>90395.1</v>
      </c>
      <c r="E16" s="67">
        <v>4542.18</v>
      </c>
      <c r="F16" s="68">
        <f>E16-D16</f>
        <v>-85852.920000000013</v>
      </c>
      <c r="G16" s="69">
        <f t="shared" si="3"/>
        <v>5.0248077605976427</v>
      </c>
    </row>
    <row r="17" spans="1:7">
      <c r="A17" s="149"/>
      <c r="B17" s="150"/>
      <c r="C17" s="65" t="s">
        <v>1</v>
      </c>
      <c r="D17" s="67">
        <v>7435</v>
      </c>
      <c r="E17" s="67">
        <v>0</v>
      </c>
      <c r="F17" s="68">
        <f>E17-D17</f>
        <v>-7435</v>
      </c>
      <c r="G17" s="69">
        <f t="shared" si="3"/>
        <v>0</v>
      </c>
    </row>
    <row r="18" spans="1:7" s="77" customFormat="1">
      <c r="A18" s="149">
        <v>3</v>
      </c>
      <c r="B18" s="150" t="s">
        <v>124</v>
      </c>
      <c r="C18" s="60" t="s">
        <v>119</v>
      </c>
      <c r="D18" s="61">
        <f>D19+D20</f>
        <v>445.28</v>
      </c>
      <c r="E18" s="61">
        <f>E19+E20</f>
        <v>0</v>
      </c>
      <c r="F18" s="62">
        <f>F19+F20</f>
        <v>-445.28</v>
      </c>
      <c r="G18" s="63">
        <f t="shared" si="3"/>
        <v>0</v>
      </c>
    </row>
    <row r="19" spans="1:7">
      <c r="A19" s="149"/>
      <c r="B19" s="150"/>
      <c r="C19" s="65" t="s">
        <v>0</v>
      </c>
      <c r="D19" s="67">
        <v>222.57</v>
      </c>
      <c r="E19" s="67">
        <v>0</v>
      </c>
      <c r="F19" s="68">
        <f>E19-D19</f>
        <v>-222.57</v>
      </c>
      <c r="G19" s="69">
        <f t="shared" si="3"/>
        <v>0</v>
      </c>
    </row>
    <row r="20" spans="1:7">
      <c r="A20" s="149"/>
      <c r="B20" s="150"/>
      <c r="C20" s="65" t="s">
        <v>1</v>
      </c>
      <c r="D20" s="67">
        <v>222.71</v>
      </c>
      <c r="E20" s="67">
        <v>0</v>
      </c>
      <c r="F20" s="68">
        <f>E20-D20</f>
        <v>-222.71</v>
      </c>
      <c r="G20" s="69">
        <f t="shared" si="3"/>
        <v>0</v>
      </c>
    </row>
    <row r="21" spans="1:7" s="77" customFormat="1">
      <c r="A21" s="149">
        <v>4</v>
      </c>
      <c r="B21" s="150" t="s">
        <v>125</v>
      </c>
      <c r="C21" s="60" t="s">
        <v>119</v>
      </c>
      <c r="D21" s="61">
        <f>D22+D23</f>
        <v>786.78</v>
      </c>
      <c r="E21" s="61">
        <f>E22+E23</f>
        <v>639.11300000000006</v>
      </c>
      <c r="F21" s="62">
        <f>F22+F23</f>
        <v>-147.66699999999992</v>
      </c>
      <c r="G21" s="63">
        <f t="shared" si="3"/>
        <v>81.231475126464844</v>
      </c>
    </row>
    <row r="22" spans="1:7">
      <c r="A22" s="149"/>
      <c r="B22" s="150"/>
      <c r="C22" s="65" t="s">
        <v>0</v>
      </c>
      <c r="D22" s="67">
        <v>665.68</v>
      </c>
      <c r="E22" s="67">
        <v>518.01300000000003</v>
      </c>
      <c r="F22" s="68">
        <f>E22-D22</f>
        <v>-147.66699999999992</v>
      </c>
      <c r="G22" s="69">
        <f t="shared" si="3"/>
        <v>77.817119336618205</v>
      </c>
    </row>
    <row r="23" spans="1:7">
      <c r="A23" s="149"/>
      <c r="B23" s="150"/>
      <c r="C23" s="65" t="s">
        <v>1</v>
      </c>
      <c r="D23" s="67">
        <v>121.1</v>
      </c>
      <c r="E23" s="70">
        <v>121.1</v>
      </c>
      <c r="F23" s="68">
        <f>E23-D23</f>
        <v>0</v>
      </c>
      <c r="G23" s="69">
        <f t="shared" si="3"/>
        <v>100</v>
      </c>
    </row>
    <row r="24" spans="1:7" s="77" customFormat="1">
      <c r="A24" s="149">
        <v>5</v>
      </c>
      <c r="B24" s="150" t="s">
        <v>126</v>
      </c>
      <c r="C24" s="60" t="s">
        <v>119</v>
      </c>
      <c r="D24" s="61">
        <f>D25+D26</f>
        <v>998.03</v>
      </c>
      <c r="E24" s="61">
        <f>E25+E26</f>
        <v>0</v>
      </c>
      <c r="F24" s="62">
        <f>F25+F26</f>
        <v>-998.03</v>
      </c>
      <c r="G24" s="63">
        <f t="shared" si="3"/>
        <v>0</v>
      </c>
    </row>
    <row r="25" spans="1:7">
      <c r="A25" s="149"/>
      <c r="B25" s="150"/>
      <c r="C25" s="65" t="s">
        <v>0</v>
      </c>
      <c r="D25" s="67">
        <v>103.69</v>
      </c>
      <c r="E25" s="67">
        <v>0</v>
      </c>
      <c r="F25" s="68">
        <f>E25-D25</f>
        <v>-103.69</v>
      </c>
      <c r="G25" s="69">
        <f t="shared" si="3"/>
        <v>0</v>
      </c>
    </row>
    <row r="26" spans="1:7">
      <c r="A26" s="149"/>
      <c r="B26" s="150"/>
      <c r="C26" s="65" t="s">
        <v>1</v>
      </c>
      <c r="D26" s="67">
        <v>894.34</v>
      </c>
      <c r="E26" s="67">
        <v>0</v>
      </c>
      <c r="F26" s="68">
        <f>E26-D26</f>
        <v>-894.34</v>
      </c>
      <c r="G26" s="69">
        <f t="shared" si="3"/>
        <v>0</v>
      </c>
    </row>
    <row r="27" spans="1:7" s="77" customFormat="1">
      <c r="A27" s="149">
        <v>6</v>
      </c>
      <c r="B27" s="150" t="s">
        <v>127</v>
      </c>
      <c r="C27" s="60" t="s">
        <v>119</v>
      </c>
      <c r="D27" s="61">
        <f>D28+D29</f>
        <v>20542.239999999998</v>
      </c>
      <c r="E27" s="61">
        <f>E28+E29</f>
        <v>191.22</v>
      </c>
      <c r="F27" s="62">
        <f>F28+F29</f>
        <v>-20351.02</v>
      </c>
      <c r="G27" s="78">
        <f t="shared" si="3"/>
        <v>0.93086245706407877</v>
      </c>
    </row>
    <row r="28" spans="1:7">
      <c r="A28" s="149"/>
      <c r="B28" s="150"/>
      <c r="C28" s="65" t="s">
        <v>0</v>
      </c>
      <c r="D28" s="67">
        <v>10542.24</v>
      </c>
      <c r="E28" s="67">
        <v>163.965</v>
      </c>
      <c r="F28" s="68">
        <f>E28-D28</f>
        <v>-10378.275</v>
      </c>
      <c r="G28" s="69">
        <f t="shared" si="3"/>
        <v>1.5553146200427992</v>
      </c>
    </row>
    <row r="29" spans="1:7">
      <c r="A29" s="149"/>
      <c r="B29" s="150"/>
      <c r="C29" s="65" t="s">
        <v>1</v>
      </c>
      <c r="D29" s="67">
        <v>10000</v>
      </c>
      <c r="E29" s="70">
        <v>27.254999999999999</v>
      </c>
      <c r="F29" s="68">
        <f>E29-D29</f>
        <v>-9972.7450000000008</v>
      </c>
      <c r="G29" s="69">
        <f t="shared" si="3"/>
        <v>0.27255000000000001</v>
      </c>
    </row>
    <row r="30" spans="1:7" s="77" customFormat="1">
      <c r="A30" s="149">
        <v>7</v>
      </c>
      <c r="B30" s="150" t="s">
        <v>128</v>
      </c>
      <c r="C30" s="60" t="s">
        <v>119</v>
      </c>
      <c r="D30" s="61">
        <f>D31+D32</f>
        <v>12838.9</v>
      </c>
      <c r="E30" s="61">
        <f>E31+E32</f>
        <v>3666.7300000000005</v>
      </c>
      <c r="F30" s="62">
        <f>F31+F32</f>
        <v>-9172.1699999999983</v>
      </c>
      <c r="G30" s="63">
        <f t="shared" si="3"/>
        <v>28.559533916457024</v>
      </c>
    </row>
    <row r="31" spans="1:7">
      <c r="A31" s="149"/>
      <c r="B31" s="150"/>
      <c r="C31" s="65" t="s">
        <v>0</v>
      </c>
      <c r="D31" s="67">
        <v>9196.39</v>
      </c>
      <c r="E31" s="67">
        <v>2622.28</v>
      </c>
      <c r="F31" s="68">
        <f>E31-D31</f>
        <v>-6574.1099999999988</v>
      </c>
      <c r="G31" s="69">
        <f t="shared" si="3"/>
        <v>28.514232215032205</v>
      </c>
    </row>
    <row r="32" spans="1:7">
      <c r="A32" s="149"/>
      <c r="B32" s="150"/>
      <c r="C32" s="65" t="s">
        <v>1</v>
      </c>
      <c r="D32" s="67">
        <v>3642.51</v>
      </c>
      <c r="E32" s="67">
        <v>1044.45</v>
      </c>
      <c r="F32" s="68">
        <f>E32-D32</f>
        <v>-2598.0600000000004</v>
      </c>
      <c r="G32" s="69">
        <f t="shared" si="3"/>
        <v>28.673908925438777</v>
      </c>
    </row>
    <row r="33" spans="1:7" s="77" customFormat="1">
      <c r="A33" s="149">
        <v>8</v>
      </c>
      <c r="B33" s="150" t="s">
        <v>129</v>
      </c>
      <c r="C33" s="60" t="s">
        <v>119</v>
      </c>
      <c r="D33" s="61">
        <f>D34+D35</f>
        <v>5327.13</v>
      </c>
      <c r="E33" s="61">
        <f>E34+E35</f>
        <v>0</v>
      </c>
      <c r="F33" s="62">
        <f>F34+F35</f>
        <v>-5327.13</v>
      </c>
      <c r="G33" s="63">
        <f t="shared" si="3"/>
        <v>0</v>
      </c>
    </row>
    <row r="34" spans="1:7">
      <c r="A34" s="149"/>
      <c r="B34" s="150"/>
      <c r="C34" s="65" t="s">
        <v>0</v>
      </c>
      <c r="D34" s="67">
        <v>2827.13</v>
      </c>
      <c r="E34" s="67">
        <v>0</v>
      </c>
      <c r="F34" s="68">
        <f>E34-D34</f>
        <v>-2827.13</v>
      </c>
      <c r="G34" s="69">
        <f t="shared" si="3"/>
        <v>0</v>
      </c>
    </row>
    <row r="35" spans="1:7">
      <c r="A35" s="149"/>
      <c r="B35" s="150"/>
      <c r="C35" s="65" t="s">
        <v>1</v>
      </c>
      <c r="D35" s="67">
        <v>2500</v>
      </c>
      <c r="E35" s="67">
        <v>0</v>
      </c>
      <c r="F35" s="68">
        <f>E35-D35</f>
        <v>-2500</v>
      </c>
      <c r="G35" s="69">
        <f t="shared" si="3"/>
        <v>0</v>
      </c>
    </row>
    <row r="36" spans="1:7" s="77" customFormat="1">
      <c r="A36" s="149">
        <v>9</v>
      </c>
      <c r="B36" s="150" t="s">
        <v>130</v>
      </c>
      <c r="C36" s="60" t="s">
        <v>119</v>
      </c>
      <c r="D36" s="61">
        <f>D37+D38</f>
        <v>1023.54</v>
      </c>
      <c r="E36" s="61">
        <f>E37+E38</f>
        <v>1023.54</v>
      </c>
      <c r="F36" s="62">
        <f>F37+F38</f>
        <v>0</v>
      </c>
      <c r="G36" s="63">
        <f t="shared" si="3"/>
        <v>100</v>
      </c>
    </row>
    <row r="37" spans="1:7">
      <c r="A37" s="149"/>
      <c r="B37" s="150"/>
      <c r="C37" s="65" t="s">
        <v>0</v>
      </c>
      <c r="D37" s="67">
        <v>123.54</v>
      </c>
      <c r="E37" s="67">
        <v>123.54</v>
      </c>
      <c r="F37" s="68">
        <f>E37-D37</f>
        <v>0</v>
      </c>
      <c r="G37" s="69">
        <f t="shared" si="3"/>
        <v>100</v>
      </c>
    </row>
    <row r="38" spans="1:7">
      <c r="A38" s="149"/>
      <c r="B38" s="150"/>
      <c r="C38" s="65" t="s">
        <v>1</v>
      </c>
      <c r="D38" s="67">
        <v>900</v>
      </c>
      <c r="E38" s="67">
        <v>900</v>
      </c>
      <c r="F38" s="68">
        <f>E38-D38</f>
        <v>0</v>
      </c>
      <c r="G38" s="69">
        <f t="shared" si="3"/>
        <v>100</v>
      </c>
    </row>
    <row r="39" spans="1:7" s="77" customFormat="1">
      <c r="A39" s="149">
        <v>10</v>
      </c>
      <c r="B39" s="150" t="s">
        <v>131</v>
      </c>
      <c r="C39" s="60" t="s">
        <v>119</v>
      </c>
      <c r="D39" s="61">
        <f>D40+D41</f>
        <v>4158.3099999999995</v>
      </c>
      <c r="E39" s="61">
        <f>E40+E41</f>
        <v>449.06400000000002</v>
      </c>
      <c r="F39" s="62">
        <f>F40+F41</f>
        <v>-3709.2460000000001</v>
      </c>
      <c r="G39" s="63">
        <f t="shared" si="3"/>
        <v>10.79919486522169</v>
      </c>
    </row>
    <row r="40" spans="1:7">
      <c r="A40" s="149"/>
      <c r="B40" s="150"/>
      <c r="C40" s="65" t="s">
        <v>0</v>
      </c>
      <c r="D40" s="67">
        <v>2628.22</v>
      </c>
      <c r="E40" s="67">
        <v>449.06400000000002</v>
      </c>
      <c r="F40" s="68">
        <f>E40-D40</f>
        <v>-2179.1559999999999</v>
      </c>
      <c r="G40" s="69">
        <f t="shared" si="3"/>
        <v>17.086240877856497</v>
      </c>
    </row>
    <row r="41" spans="1:7">
      <c r="A41" s="149"/>
      <c r="B41" s="150"/>
      <c r="C41" s="65" t="s">
        <v>1</v>
      </c>
      <c r="D41" s="67">
        <v>1530.09</v>
      </c>
      <c r="E41" s="67">
        <v>0</v>
      </c>
      <c r="F41" s="68">
        <f>E41-D41</f>
        <v>-1530.09</v>
      </c>
      <c r="G41" s="69">
        <f t="shared" si="3"/>
        <v>0</v>
      </c>
    </row>
    <row r="42" spans="1:7" s="77" customFormat="1">
      <c r="A42" s="149">
        <v>11</v>
      </c>
      <c r="B42" s="150" t="s">
        <v>132</v>
      </c>
      <c r="C42" s="60" t="s">
        <v>119</v>
      </c>
      <c r="D42" s="61">
        <f>D43+D44</f>
        <v>1057.29</v>
      </c>
      <c r="E42" s="61">
        <f>E43+E44</f>
        <v>0</v>
      </c>
      <c r="F42" s="62">
        <f>F43+F44</f>
        <v>-1057.29</v>
      </c>
      <c r="G42" s="63">
        <f t="shared" si="3"/>
        <v>0</v>
      </c>
    </row>
    <row r="43" spans="1:7">
      <c r="A43" s="149"/>
      <c r="B43" s="150"/>
      <c r="C43" s="65" t="s">
        <v>0</v>
      </c>
      <c r="D43" s="67">
        <v>517.96</v>
      </c>
      <c r="E43" s="67">
        <v>0</v>
      </c>
      <c r="F43" s="68">
        <f>E43-D43</f>
        <v>-517.96</v>
      </c>
      <c r="G43" s="69">
        <f t="shared" si="3"/>
        <v>0</v>
      </c>
    </row>
    <row r="44" spans="1:7">
      <c r="A44" s="149"/>
      <c r="B44" s="150"/>
      <c r="C44" s="65" t="s">
        <v>1</v>
      </c>
      <c r="D44" s="67">
        <v>539.33000000000004</v>
      </c>
      <c r="E44" s="67">
        <v>0</v>
      </c>
      <c r="F44" s="68">
        <f>E44-D44</f>
        <v>-539.33000000000004</v>
      </c>
      <c r="G44" s="69">
        <f t="shared" si="3"/>
        <v>0</v>
      </c>
    </row>
    <row r="45" spans="1:7" s="77" customFormat="1">
      <c r="A45" s="149">
        <v>12</v>
      </c>
      <c r="B45" s="150" t="s">
        <v>133</v>
      </c>
      <c r="C45" s="60" t="s">
        <v>119</v>
      </c>
      <c r="D45" s="61">
        <f>D46+D47</f>
        <v>109.35</v>
      </c>
      <c r="E45" s="61">
        <f>E46+E47</f>
        <v>0</v>
      </c>
      <c r="F45" s="62">
        <f>F46+F47</f>
        <v>-109.35</v>
      </c>
      <c r="G45" s="63">
        <f t="shared" si="3"/>
        <v>0</v>
      </c>
    </row>
    <row r="46" spans="1:7">
      <c r="A46" s="149"/>
      <c r="B46" s="150"/>
      <c r="C46" s="65" t="s">
        <v>0</v>
      </c>
      <c r="D46" s="79">
        <v>109.35</v>
      </c>
      <c r="E46" s="67">
        <v>0</v>
      </c>
      <c r="F46" s="68">
        <f>E46-D46</f>
        <v>-109.35</v>
      </c>
      <c r="G46" s="69">
        <f t="shared" si="3"/>
        <v>0</v>
      </c>
    </row>
    <row r="47" spans="1:7">
      <c r="A47" s="149"/>
      <c r="B47" s="150"/>
      <c r="C47" s="65" t="s">
        <v>1</v>
      </c>
      <c r="D47" s="79">
        <v>0</v>
      </c>
      <c r="E47" s="67">
        <v>0</v>
      </c>
      <c r="F47" s="68">
        <v>0</v>
      </c>
      <c r="G47" s="69" t="s">
        <v>85</v>
      </c>
    </row>
    <row r="48" spans="1:7" s="77" customFormat="1">
      <c r="A48" s="149">
        <v>13</v>
      </c>
      <c r="B48" s="150" t="s">
        <v>134</v>
      </c>
      <c r="C48" s="60" t="s">
        <v>119</v>
      </c>
      <c r="D48" s="61">
        <f>D49+D50</f>
        <v>1880.39</v>
      </c>
      <c r="E48" s="61">
        <f>E49+E50</f>
        <v>0</v>
      </c>
      <c r="F48" s="62">
        <f>F49+F50</f>
        <v>-1880.39</v>
      </c>
      <c r="G48" s="63">
        <f t="shared" si="3"/>
        <v>0</v>
      </c>
    </row>
    <row r="49" spans="1:7">
      <c r="A49" s="149"/>
      <c r="B49" s="150"/>
      <c r="C49" s="65" t="s">
        <v>0</v>
      </c>
      <c r="D49" s="67">
        <v>1880.39</v>
      </c>
      <c r="E49" s="67">
        <v>0</v>
      </c>
      <c r="F49" s="68">
        <f>E49-D49</f>
        <v>-1880.39</v>
      </c>
      <c r="G49" s="69">
        <f t="shared" si="3"/>
        <v>0</v>
      </c>
    </row>
    <row r="50" spans="1:7">
      <c r="A50" s="149"/>
      <c r="B50" s="150"/>
      <c r="C50" s="65" t="s">
        <v>1</v>
      </c>
      <c r="D50" s="67">
        <v>0</v>
      </c>
      <c r="E50" s="67">
        <v>0</v>
      </c>
      <c r="F50" s="68">
        <f>E50-D50</f>
        <v>0</v>
      </c>
      <c r="G50" s="69">
        <v>0</v>
      </c>
    </row>
    <row r="51" spans="1:7" s="77" customFormat="1">
      <c r="A51" s="149">
        <v>14</v>
      </c>
      <c r="B51" s="150" t="s">
        <v>135</v>
      </c>
      <c r="C51" s="60" t="s">
        <v>119</v>
      </c>
      <c r="D51" s="61">
        <f>D52+D53</f>
        <v>89.78</v>
      </c>
      <c r="E51" s="61">
        <f>E52+E53</f>
        <v>0</v>
      </c>
      <c r="F51" s="62">
        <f>F52+F53</f>
        <v>-89.78</v>
      </c>
      <c r="G51" s="63">
        <f t="shared" si="3"/>
        <v>0</v>
      </c>
    </row>
    <row r="52" spans="1:7">
      <c r="A52" s="149"/>
      <c r="B52" s="150"/>
      <c r="C52" s="65" t="s">
        <v>0</v>
      </c>
      <c r="D52" s="67">
        <v>89.78</v>
      </c>
      <c r="E52" s="67">
        <v>0</v>
      </c>
      <c r="F52" s="68">
        <f>E52-D52</f>
        <v>-89.78</v>
      </c>
      <c r="G52" s="69">
        <f t="shared" si="3"/>
        <v>0</v>
      </c>
    </row>
    <row r="53" spans="1:7">
      <c r="A53" s="149"/>
      <c r="B53" s="150"/>
      <c r="C53" s="65" t="s">
        <v>1</v>
      </c>
      <c r="D53" s="67">
        <v>0</v>
      </c>
      <c r="E53" s="67">
        <v>0</v>
      </c>
      <c r="F53" s="68">
        <v>0</v>
      </c>
      <c r="G53" s="69" t="s">
        <v>85</v>
      </c>
    </row>
    <row r="54" spans="1:7" s="77" customFormat="1">
      <c r="A54" s="149">
        <v>15</v>
      </c>
      <c r="B54" s="150" t="s">
        <v>136</v>
      </c>
      <c r="C54" s="60" t="s">
        <v>119</v>
      </c>
      <c r="D54" s="61">
        <f>D55+D56</f>
        <v>2560.06</v>
      </c>
      <c r="E54" s="61">
        <f>E55+E56</f>
        <v>2560.06</v>
      </c>
      <c r="F54" s="62">
        <f>F55+F56</f>
        <v>0</v>
      </c>
      <c r="G54" s="63">
        <f t="shared" si="3"/>
        <v>100</v>
      </c>
    </row>
    <row r="55" spans="1:7">
      <c r="A55" s="149"/>
      <c r="B55" s="150"/>
      <c r="C55" s="65" t="s">
        <v>0</v>
      </c>
      <c r="D55" s="80">
        <v>2560.06</v>
      </c>
      <c r="E55" s="80">
        <v>2560.06</v>
      </c>
      <c r="F55" s="68">
        <f>E55-D55</f>
        <v>0</v>
      </c>
      <c r="G55" s="69">
        <f t="shared" si="3"/>
        <v>100</v>
      </c>
    </row>
    <row r="56" spans="1:7">
      <c r="A56" s="149"/>
      <c r="B56" s="150"/>
      <c r="C56" s="65" t="s">
        <v>1</v>
      </c>
      <c r="D56" s="80">
        <v>0</v>
      </c>
      <c r="E56" s="67">
        <v>0</v>
      </c>
      <c r="F56" s="68">
        <v>0</v>
      </c>
      <c r="G56" s="69">
        <v>0</v>
      </c>
    </row>
    <row r="57" spans="1:7" s="77" customFormat="1">
      <c r="A57" s="149">
        <v>16</v>
      </c>
      <c r="B57" s="150" t="s">
        <v>137</v>
      </c>
      <c r="C57" s="60" t="s">
        <v>119</v>
      </c>
      <c r="D57" s="61">
        <f>D58+D59</f>
        <v>466.52</v>
      </c>
      <c r="E57" s="61">
        <f>E58+E59</f>
        <v>0</v>
      </c>
      <c r="F57" s="62">
        <f>F58+F59</f>
        <v>-466.52</v>
      </c>
      <c r="G57" s="63">
        <f t="shared" si="3"/>
        <v>0</v>
      </c>
    </row>
    <row r="58" spans="1:7">
      <c r="A58" s="149"/>
      <c r="B58" s="150"/>
      <c r="C58" s="65" t="s">
        <v>0</v>
      </c>
      <c r="D58" s="80">
        <v>466.52</v>
      </c>
      <c r="E58" s="67">
        <v>0</v>
      </c>
      <c r="F58" s="68">
        <f>E58-D58</f>
        <v>-466.52</v>
      </c>
      <c r="G58" s="69">
        <f t="shared" si="3"/>
        <v>0</v>
      </c>
    </row>
    <row r="59" spans="1:7">
      <c r="A59" s="149"/>
      <c r="B59" s="150"/>
      <c r="C59" s="65" t="s">
        <v>1</v>
      </c>
      <c r="D59" s="80">
        <v>0</v>
      </c>
      <c r="E59" s="67">
        <v>0</v>
      </c>
      <c r="F59" s="68">
        <v>0</v>
      </c>
      <c r="G59" s="69">
        <v>0</v>
      </c>
    </row>
    <row r="60" spans="1:7">
      <c r="A60" s="149">
        <v>17</v>
      </c>
      <c r="B60" s="150" t="s">
        <v>138</v>
      </c>
      <c r="C60" s="81" t="s">
        <v>119</v>
      </c>
      <c r="D60" s="61">
        <f>D61+D62</f>
        <v>665.46</v>
      </c>
      <c r="E60" s="82">
        <f>E61+E62</f>
        <v>0</v>
      </c>
      <c r="F60" s="83">
        <f>F61+F62</f>
        <v>-665.46</v>
      </c>
      <c r="G60" s="63">
        <f t="shared" si="3"/>
        <v>0</v>
      </c>
    </row>
    <row r="61" spans="1:7">
      <c r="A61" s="149"/>
      <c r="B61" s="150"/>
      <c r="C61" s="65" t="s">
        <v>0</v>
      </c>
      <c r="D61" s="67">
        <v>665.46</v>
      </c>
      <c r="E61" s="67">
        <v>0</v>
      </c>
      <c r="F61" s="68">
        <f>E61-D61</f>
        <v>-665.46</v>
      </c>
      <c r="G61" s="69">
        <f t="shared" si="3"/>
        <v>0</v>
      </c>
    </row>
    <row r="62" spans="1:7">
      <c r="A62" s="149"/>
      <c r="B62" s="150"/>
      <c r="C62" s="65" t="s">
        <v>1</v>
      </c>
      <c r="D62" s="80">
        <v>0</v>
      </c>
      <c r="E62" s="67">
        <v>0</v>
      </c>
      <c r="F62" s="68">
        <v>0</v>
      </c>
      <c r="G62" s="69" t="s">
        <v>85</v>
      </c>
    </row>
    <row r="63" spans="1:7" s="77" customFormat="1">
      <c r="A63" s="149">
        <v>18</v>
      </c>
      <c r="B63" s="150" t="s">
        <v>139</v>
      </c>
      <c r="C63" s="81" t="s">
        <v>119</v>
      </c>
      <c r="D63" s="61">
        <f>D64+D65</f>
        <v>1628.7</v>
      </c>
      <c r="E63" s="61">
        <f>E64+E65</f>
        <v>0</v>
      </c>
      <c r="F63" s="62">
        <f>F64+F65</f>
        <v>-1628.7</v>
      </c>
      <c r="G63" s="63">
        <f t="shared" si="3"/>
        <v>0</v>
      </c>
    </row>
    <row r="64" spans="1:7">
      <c r="A64" s="149"/>
      <c r="B64" s="150"/>
      <c r="C64" s="65" t="s">
        <v>0</v>
      </c>
      <c r="D64" s="67">
        <v>1628.7</v>
      </c>
      <c r="E64" s="67">
        <v>0</v>
      </c>
      <c r="F64" s="68">
        <f>E64-D64</f>
        <v>-1628.7</v>
      </c>
      <c r="G64" s="69">
        <f t="shared" si="3"/>
        <v>0</v>
      </c>
    </row>
    <row r="65" spans="1:7">
      <c r="A65" s="149"/>
      <c r="B65" s="150"/>
      <c r="C65" s="65" t="s">
        <v>1</v>
      </c>
      <c r="D65" s="80">
        <v>0</v>
      </c>
      <c r="E65" s="67">
        <v>0</v>
      </c>
      <c r="F65" s="68">
        <v>0</v>
      </c>
      <c r="G65" s="69" t="s">
        <v>85</v>
      </c>
    </row>
    <row r="66" spans="1:7" s="77" customFormat="1">
      <c r="A66" s="149">
        <v>19</v>
      </c>
      <c r="B66" s="150" t="s">
        <v>140</v>
      </c>
      <c r="C66" s="81" t="s">
        <v>119</v>
      </c>
      <c r="D66" s="61">
        <f>D67+D68</f>
        <v>310.69</v>
      </c>
      <c r="E66" s="61">
        <f>E67+E68</f>
        <v>0</v>
      </c>
      <c r="F66" s="62">
        <f>F67+F68</f>
        <v>-310.69</v>
      </c>
      <c r="G66" s="63">
        <f t="shared" si="3"/>
        <v>0</v>
      </c>
    </row>
    <row r="67" spans="1:7">
      <c r="A67" s="149"/>
      <c r="B67" s="150"/>
      <c r="C67" s="65" t="s">
        <v>0</v>
      </c>
      <c r="D67" s="67">
        <v>310.69</v>
      </c>
      <c r="E67" s="67">
        <v>0</v>
      </c>
      <c r="F67" s="68">
        <f>E67-D67</f>
        <v>-310.69</v>
      </c>
      <c r="G67" s="69">
        <f t="shared" si="3"/>
        <v>0</v>
      </c>
    </row>
    <row r="68" spans="1:7">
      <c r="A68" s="149"/>
      <c r="B68" s="150"/>
      <c r="C68" s="65" t="s">
        <v>1</v>
      </c>
      <c r="D68" s="80">
        <v>0</v>
      </c>
      <c r="E68" s="67">
        <v>0</v>
      </c>
      <c r="F68" s="68">
        <v>0</v>
      </c>
      <c r="G68" s="69" t="s">
        <v>85</v>
      </c>
    </row>
    <row r="69" spans="1:7">
      <c r="A69" s="149">
        <v>20</v>
      </c>
      <c r="B69" s="150" t="s">
        <v>141</v>
      </c>
      <c r="C69" s="81" t="s">
        <v>119</v>
      </c>
      <c r="D69" s="61">
        <f>D70+D71</f>
        <v>1098.0900000000001</v>
      </c>
      <c r="E69" s="61">
        <f>E70+E71</f>
        <v>492.76</v>
      </c>
      <c r="F69" s="83">
        <f>F70+F71</f>
        <v>-605.33000000000004</v>
      </c>
      <c r="G69" s="63">
        <f t="shared" si="3"/>
        <v>44.874281707328173</v>
      </c>
    </row>
    <row r="70" spans="1:7">
      <c r="A70" s="149"/>
      <c r="B70" s="150"/>
      <c r="C70" s="65" t="s">
        <v>0</v>
      </c>
      <c r="D70" s="67">
        <v>605.33000000000004</v>
      </c>
      <c r="E70" s="67">
        <v>0</v>
      </c>
      <c r="F70" s="68">
        <f>E70-D70</f>
        <v>-605.33000000000004</v>
      </c>
      <c r="G70" s="69">
        <f t="shared" si="3"/>
        <v>0</v>
      </c>
    </row>
    <row r="71" spans="1:7">
      <c r="A71" s="149"/>
      <c r="B71" s="150"/>
      <c r="C71" s="65" t="s">
        <v>1</v>
      </c>
      <c r="D71" s="67">
        <v>492.76</v>
      </c>
      <c r="E71" s="67">
        <v>492.76</v>
      </c>
      <c r="F71" s="68">
        <f>E71-D71</f>
        <v>0</v>
      </c>
      <c r="G71" s="69">
        <f t="shared" si="3"/>
        <v>100</v>
      </c>
    </row>
    <row r="72" spans="1:7">
      <c r="A72" s="149">
        <v>21</v>
      </c>
      <c r="B72" s="150" t="s">
        <v>142</v>
      </c>
      <c r="C72" s="60" t="s">
        <v>119</v>
      </c>
      <c r="D72" s="61">
        <f>D73+D74</f>
        <v>699.37</v>
      </c>
      <c r="E72" s="61">
        <f>E73+E74</f>
        <v>0</v>
      </c>
      <c r="F72" s="62">
        <f>F73+F74</f>
        <v>-699.37</v>
      </c>
      <c r="G72" s="63">
        <f>E72*100/D72</f>
        <v>0</v>
      </c>
    </row>
    <row r="73" spans="1:7">
      <c r="A73" s="149"/>
      <c r="B73" s="150"/>
      <c r="C73" s="65" t="s">
        <v>0</v>
      </c>
      <c r="D73" s="80">
        <v>269.37</v>
      </c>
      <c r="E73" s="67">
        <v>0</v>
      </c>
      <c r="F73" s="68">
        <f>E73-D73</f>
        <v>-269.37</v>
      </c>
      <c r="G73" s="69">
        <f t="shared" si="3"/>
        <v>0</v>
      </c>
    </row>
    <row r="74" spans="1:7">
      <c r="A74" s="149"/>
      <c r="B74" s="150"/>
      <c r="C74" s="65" t="s">
        <v>1</v>
      </c>
      <c r="D74" s="80">
        <v>430</v>
      </c>
      <c r="E74" s="67">
        <v>0</v>
      </c>
      <c r="F74" s="68">
        <f>E74-D74</f>
        <v>-430</v>
      </c>
      <c r="G74" s="69">
        <f t="shared" si="3"/>
        <v>0</v>
      </c>
    </row>
    <row r="75" spans="1:7">
      <c r="A75" s="149">
        <v>22</v>
      </c>
      <c r="B75" s="150" t="s">
        <v>53</v>
      </c>
      <c r="C75" s="60" t="s">
        <v>119</v>
      </c>
      <c r="D75" s="61">
        <f>D76+D77</f>
        <v>86.18</v>
      </c>
      <c r="E75" s="61">
        <f>E76+E77</f>
        <v>0</v>
      </c>
      <c r="F75" s="62">
        <f>F76+F77</f>
        <v>-86.18</v>
      </c>
      <c r="G75" s="63">
        <f>E75*100/D75</f>
        <v>0</v>
      </c>
    </row>
    <row r="76" spans="1:7">
      <c r="A76" s="149"/>
      <c r="B76" s="150"/>
      <c r="C76" s="65" t="s">
        <v>0</v>
      </c>
      <c r="D76" s="80">
        <v>86.18</v>
      </c>
      <c r="E76" s="70">
        <v>0</v>
      </c>
      <c r="F76" s="68">
        <f>E76-D76</f>
        <v>-86.18</v>
      </c>
      <c r="G76" s="69">
        <f t="shared" si="3"/>
        <v>0</v>
      </c>
    </row>
    <row r="77" spans="1:7">
      <c r="A77" s="149"/>
      <c r="B77" s="150"/>
      <c r="C77" s="65" t="s">
        <v>1</v>
      </c>
      <c r="D77" s="80">
        <v>0</v>
      </c>
      <c r="E77" s="67">
        <v>0</v>
      </c>
      <c r="F77" s="68">
        <v>0</v>
      </c>
      <c r="G77" s="69" t="s">
        <v>85</v>
      </c>
    </row>
    <row r="78" spans="1:7">
      <c r="A78" s="149">
        <v>23</v>
      </c>
      <c r="B78" s="150" t="s">
        <v>143</v>
      </c>
      <c r="C78" s="60" t="s">
        <v>119</v>
      </c>
      <c r="D78" s="61">
        <f>D79+D80</f>
        <v>693.08</v>
      </c>
      <c r="E78" s="61">
        <f>E79+E80</f>
        <v>0</v>
      </c>
      <c r="F78" s="62">
        <f>F79+F80</f>
        <v>-693.08</v>
      </c>
      <c r="G78" s="63">
        <f>E78*100/D78</f>
        <v>0</v>
      </c>
    </row>
    <row r="79" spans="1:7">
      <c r="A79" s="149"/>
      <c r="B79" s="150"/>
      <c r="C79" s="65" t="s">
        <v>0</v>
      </c>
      <c r="D79" s="80">
        <v>0</v>
      </c>
      <c r="E79" s="67">
        <v>0</v>
      </c>
      <c r="F79" s="68">
        <v>0</v>
      </c>
      <c r="G79" s="69">
        <v>0</v>
      </c>
    </row>
    <row r="80" spans="1:7">
      <c r="A80" s="149"/>
      <c r="B80" s="150"/>
      <c r="C80" s="65" t="s">
        <v>1</v>
      </c>
      <c r="D80" s="80">
        <v>693.08</v>
      </c>
      <c r="E80" s="70">
        <v>0</v>
      </c>
      <c r="F80" s="68">
        <f>E80-D80</f>
        <v>-693.08</v>
      </c>
      <c r="G80" s="69">
        <f t="shared" si="3"/>
        <v>0</v>
      </c>
    </row>
    <row r="81" spans="1:7">
      <c r="A81" s="149">
        <v>24</v>
      </c>
      <c r="B81" s="184" t="s">
        <v>55</v>
      </c>
      <c r="C81" s="60" t="s">
        <v>119</v>
      </c>
      <c r="D81" s="61">
        <f>D82+D83</f>
        <v>761.39</v>
      </c>
      <c r="E81" s="61">
        <f>E82+E83</f>
        <v>0</v>
      </c>
      <c r="F81" s="62">
        <f>F82+F83</f>
        <v>-761.39</v>
      </c>
      <c r="G81" s="63">
        <f>E81*100/D81</f>
        <v>0</v>
      </c>
    </row>
    <row r="82" spans="1:7">
      <c r="A82" s="149"/>
      <c r="B82" s="184"/>
      <c r="C82" s="65" t="s">
        <v>0</v>
      </c>
      <c r="D82" s="80">
        <v>446.05</v>
      </c>
      <c r="E82" s="70">
        <v>0</v>
      </c>
      <c r="F82" s="68">
        <f>E82-D82</f>
        <v>-446.05</v>
      </c>
      <c r="G82" s="69">
        <f t="shared" ref="G82:G83" si="4">E82*100/D82</f>
        <v>0</v>
      </c>
    </row>
    <row r="83" spans="1:7">
      <c r="A83" s="149"/>
      <c r="B83" s="184"/>
      <c r="C83" s="65" t="s">
        <v>1</v>
      </c>
      <c r="D83" s="80">
        <v>315.33999999999997</v>
      </c>
      <c r="E83" s="70">
        <v>0</v>
      </c>
      <c r="F83" s="68">
        <f>E83-D83</f>
        <v>-315.33999999999997</v>
      </c>
      <c r="G83" s="69">
        <f t="shared" si="4"/>
        <v>0</v>
      </c>
    </row>
    <row r="84" spans="1:7">
      <c r="A84" s="149">
        <v>25</v>
      </c>
      <c r="B84" s="150" t="s">
        <v>56</v>
      </c>
      <c r="C84" s="60" t="s">
        <v>119</v>
      </c>
      <c r="D84" s="61">
        <f>D85+D86</f>
        <v>2228.4</v>
      </c>
      <c r="E84" s="61">
        <f>E85+E86</f>
        <v>535.88900000000001</v>
      </c>
      <c r="F84" s="62">
        <f>F85+F86</f>
        <v>-1692.511</v>
      </c>
      <c r="G84" s="63">
        <f>E84*100/D84</f>
        <v>24.048151139831269</v>
      </c>
    </row>
    <row r="85" spans="1:7">
      <c r="A85" s="149"/>
      <c r="B85" s="150"/>
      <c r="C85" s="65" t="s">
        <v>0</v>
      </c>
      <c r="D85" s="80">
        <v>1887.22</v>
      </c>
      <c r="E85" s="67">
        <v>365.28899999999999</v>
      </c>
      <c r="F85" s="68">
        <f>E85-D85</f>
        <v>-1521.931</v>
      </c>
      <c r="G85" s="69">
        <f t="shared" ref="G85:G86" si="5">E85*100/D85</f>
        <v>19.355930946047625</v>
      </c>
    </row>
    <row r="86" spans="1:7">
      <c r="A86" s="149"/>
      <c r="B86" s="150"/>
      <c r="C86" s="65" t="s">
        <v>1</v>
      </c>
      <c r="D86" s="80">
        <v>341.18</v>
      </c>
      <c r="E86" s="70">
        <v>170.6</v>
      </c>
      <c r="F86" s="68">
        <f>E86-D86</f>
        <v>-170.58</v>
      </c>
      <c r="G86" s="69">
        <f t="shared" si="5"/>
        <v>50.002931004162022</v>
      </c>
    </row>
  </sheetData>
  <mergeCells count="55">
    <mergeCell ref="A12:B14"/>
    <mergeCell ref="A1:G1"/>
    <mergeCell ref="D2:G2"/>
    <mergeCell ref="A3:B3"/>
    <mergeCell ref="A4:B8"/>
    <mergeCell ref="A9:A11"/>
    <mergeCell ref="B9:B11"/>
    <mergeCell ref="A15:A17"/>
    <mergeCell ref="B15:B17"/>
    <mergeCell ref="A18:A20"/>
    <mergeCell ref="B18:B20"/>
    <mergeCell ref="A21:A23"/>
    <mergeCell ref="B21:B23"/>
    <mergeCell ref="A24:A26"/>
    <mergeCell ref="B24:B26"/>
    <mergeCell ref="A27:A29"/>
    <mergeCell ref="B27:B29"/>
    <mergeCell ref="A30:A32"/>
    <mergeCell ref="B30:B32"/>
    <mergeCell ref="A33:A35"/>
    <mergeCell ref="B33:B35"/>
    <mergeCell ref="A36:A38"/>
    <mergeCell ref="B36:B38"/>
    <mergeCell ref="A39:A41"/>
    <mergeCell ref="B39:B41"/>
    <mergeCell ref="A42:A44"/>
    <mergeCell ref="B42:B44"/>
    <mergeCell ref="A45:A47"/>
    <mergeCell ref="B45:B47"/>
    <mergeCell ref="A48:A50"/>
    <mergeCell ref="B48:B50"/>
    <mergeCell ref="A51:A53"/>
    <mergeCell ref="B51:B53"/>
    <mergeCell ref="A54:A56"/>
    <mergeCell ref="B54:B56"/>
    <mergeCell ref="A57:A59"/>
    <mergeCell ref="B57:B59"/>
    <mergeCell ref="A60:A62"/>
    <mergeCell ref="B60:B62"/>
    <mergeCell ref="A63:A65"/>
    <mergeCell ref="B63:B65"/>
    <mergeCell ref="A66:A68"/>
    <mergeCell ref="B66:B68"/>
    <mergeCell ref="A69:A71"/>
    <mergeCell ref="B69:B71"/>
    <mergeCell ref="A72:A74"/>
    <mergeCell ref="B72:B74"/>
    <mergeCell ref="A75:A77"/>
    <mergeCell ref="B75:B77"/>
    <mergeCell ref="A78:A80"/>
    <mergeCell ref="B78:B80"/>
    <mergeCell ref="A81:A83"/>
    <mergeCell ref="B81:B83"/>
    <mergeCell ref="A84:A86"/>
    <mergeCell ref="B84:B86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7030A0"/>
  </sheetPr>
  <dimension ref="A1:C41"/>
  <sheetViews>
    <sheetView topLeftCell="A2" workbookViewId="0">
      <selection activeCell="I22" sqref="I21:I22"/>
    </sheetView>
  </sheetViews>
  <sheetFormatPr defaultColWidth="9.140625" defaultRowHeight="15"/>
  <cols>
    <col min="1" max="1" width="4.7109375" style="16" customWidth="1"/>
    <col min="2" max="2" width="45.28515625" style="16" customWidth="1"/>
    <col min="3" max="3" width="26.85546875" style="18" customWidth="1"/>
    <col min="4" max="16384" width="9.140625" style="16"/>
  </cols>
  <sheetData>
    <row r="1" spans="1:3" ht="18.75" hidden="1" customHeight="1">
      <c r="A1" s="186" t="s">
        <v>64</v>
      </c>
      <c r="B1" s="186"/>
      <c r="C1" s="186"/>
    </row>
    <row r="2" spans="1:3" ht="18.75" customHeight="1">
      <c r="A2" s="188" t="s">
        <v>67</v>
      </c>
      <c r="B2" s="188"/>
      <c r="C2" s="188"/>
    </row>
    <row r="3" spans="1:3" ht="29.45" customHeight="1">
      <c r="A3" s="187" t="s">
        <v>28</v>
      </c>
      <c r="B3" s="187" t="s">
        <v>29</v>
      </c>
      <c r="C3" s="189" t="s">
        <v>30</v>
      </c>
    </row>
    <row r="4" spans="1:3" ht="13.5" customHeight="1">
      <c r="A4" s="187"/>
      <c r="B4" s="187"/>
      <c r="C4" s="189"/>
    </row>
    <row r="5" spans="1:3" ht="41.25" customHeight="1">
      <c r="A5" s="187"/>
      <c r="B5" s="187"/>
      <c r="C5" s="189"/>
    </row>
    <row r="6" spans="1:3">
      <c r="A6" s="17"/>
      <c r="B6" s="17" t="s">
        <v>62</v>
      </c>
      <c r="C6" s="14">
        <f t="shared" ref="C6" si="0">C8+C11</f>
        <v>326679.28000000003</v>
      </c>
    </row>
    <row r="7" spans="1:3" hidden="1">
      <c r="A7" s="187">
        <v>1</v>
      </c>
      <c r="B7" s="187" t="s">
        <v>31</v>
      </c>
      <c r="C7" s="15" t="s">
        <v>61</v>
      </c>
    </row>
    <row r="8" spans="1:3">
      <c r="A8" s="187"/>
      <c r="B8" s="187"/>
      <c r="C8" s="15">
        <v>237731.1</v>
      </c>
    </row>
    <row r="9" spans="1:3" ht="15" hidden="1" customHeight="1">
      <c r="A9" s="187" t="s">
        <v>60</v>
      </c>
      <c r="B9" s="187"/>
      <c r="C9" s="189" t="s">
        <v>23</v>
      </c>
    </row>
    <row r="10" spans="1:3" ht="15" hidden="1" customHeight="1">
      <c r="A10" s="187"/>
      <c r="B10" s="187"/>
      <c r="C10" s="189"/>
    </row>
    <row r="11" spans="1:3" hidden="1">
      <c r="A11" s="187"/>
      <c r="B11" s="187"/>
      <c r="C11" s="15">
        <f>SUM(C12:C41)</f>
        <v>88948.180000000008</v>
      </c>
    </row>
    <row r="12" spans="1:3">
      <c r="A12" s="13">
        <v>2</v>
      </c>
      <c r="B12" s="13" t="s">
        <v>32</v>
      </c>
      <c r="C12" s="15">
        <v>48563.37</v>
      </c>
    </row>
    <row r="13" spans="1:3">
      <c r="A13" s="13">
        <v>3</v>
      </c>
      <c r="B13" s="13" t="s">
        <v>33</v>
      </c>
      <c r="C13" s="15">
        <v>637.96</v>
      </c>
    </row>
    <row r="14" spans="1:3" ht="30">
      <c r="A14" s="13">
        <v>4</v>
      </c>
      <c r="B14" s="13" t="s">
        <v>66</v>
      </c>
      <c r="C14" s="15">
        <v>164.58</v>
      </c>
    </row>
    <row r="15" spans="1:3">
      <c r="A15" s="13">
        <v>5</v>
      </c>
      <c r="B15" s="13" t="s">
        <v>34</v>
      </c>
      <c r="C15" s="15">
        <v>748.29</v>
      </c>
    </row>
    <row r="16" spans="1:3" ht="30">
      <c r="A16" s="13">
        <v>6</v>
      </c>
      <c r="B16" s="13" t="s">
        <v>65</v>
      </c>
      <c r="C16" s="15">
        <v>9252.5499999999993</v>
      </c>
    </row>
    <row r="17" spans="1:3" ht="30">
      <c r="A17" s="13">
        <v>7</v>
      </c>
      <c r="B17" s="13" t="s">
        <v>35</v>
      </c>
      <c r="C17" s="15">
        <v>3032.51</v>
      </c>
    </row>
    <row r="18" spans="1:3" ht="30">
      <c r="A18" s="13">
        <v>8</v>
      </c>
      <c r="B18" s="13" t="s">
        <v>36</v>
      </c>
      <c r="C18" s="15">
        <v>1620.74</v>
      </c>
    </row>
    <row r="19" spans="1:3">
      <c r="A19" s="13">
        <v>9</v>
      </c>
      <c r="B19" s="13" t="s">
        <v>37</v>
      </c>
      <c r="C19" s="15">
        <v>705.99</v>
      </c>
    </row>
    <row r="20" spans="1:3">
      <c r="A20" s="13">
        <v>10</v>
      </c>
      <c r="B20" s="13" t="s">
        <v>38</v>
      </c>
      <c r="C20" s="15">
        <v>4836.62</v>
      </c>
    </row>
    <row r="21" spans="1:3" ht="30">
      <c r="A21" s="13">
        <v>11</v>
      </c>
      <c r="B21" s="13" t="s">
        <v>39</v>
      </c>
      <c r="C21" s="15">
        <v>1598.75</v>
      </c>
    </row>
    <row r="22" spans="1:3">
      <c r="A22" s="13">
        <v>12</v>
      </c>
      <c r="B22" s="13" t="s">
        <v>40</v>
      </c>
      <c r="C22" s="15">
        <v>369.21</v>
      </c>
    </row>
    <row r="23" spans="1:3">
      <c r="A23" s="13">
        <v>13</v>
      </c>
      <c r="B23" s="13" t="s">
        <v>42</v>
      </c>
      <c r="C23" s="15">
        <v>439.38</v>
      </c>
    </row>
    <row r="24" spans="1:3">
      <c r="A24" s="13">
        <v>14</v>
      </c>
      <c r="B24" s="13" t="s">
        <v>43</v>
      </c>
      <c r="C24" s="15">
        <v>674.1</v>
      </c>
    </row>
    <row r="25" spans="1:3">
      <c r="A25" s="13">
        <v>15</v>
      </c>
      <c r="B25" s="13" t="s">
        <v>44</v>
      </c>
      <c r="C25" s="15">
        <v>2100</v>
      </c>
    </row>
    <row r="26" spans="1:3">
      <c r="A26" s="13">
        <v>16</v>
      </c>
      <c r="B26" s="13" t="s">
        <v>45</v>
      </c>
      <c r="C26" s="15">
        <v>107.32</v>
      </c>
    </row>
    <row r="27" spans="1:3">
      <c r="A27" s="13">
        <v>17</v>
      </c>
      <c r="B27" s="13" t="s">
        <v>46</v>
      </c>
      <c r="C27" s="15">
        <v>575.85</v>
      </c>
    </row>
    <row r="28" spans="1:3">
      <c r="A28" s="13">
        <v>18</v>
      </c>
      <c r="B28" s="13" t="s">
        <v>47</v>
      </c>
      <c r="C28" s="15">
        <v>477.67</v>
      </c>
    </row>
    <row r="29" spans="1:3">
      <c r="A29" s="13">
        <v>19</v>
      </c>
      <c r="B29" s="13" t="s">
        <v>49</v>
      </c>
      <c r="C29" s="15">
        <v>195.41</v>
      </c>
    </row>
    <row r="30" spans="1:3" ht="30">
      <c r="A30" s="13">
        <v>20</v>
      </c>
      <c r="B30" s="13" t="s">
        <v>50</v>
      </c>
      <c r="C30" s="15">
        <v>997.21</v>
      </c>
    </row>
    <row r="31" spans="1:3">
      <c r="A31" s="13">
        <v>21</v>
      </c>
      <c r="B31" s="13" t="s">
        <v>51</v>
      </c>
      <c r="C31" s="15">
        <v>915.37</v>
      </c>
    </row>
    <row r="32" spans="1:3">
      <c r="A32" s="13">
        <v>22</v>
      </c>
      <c r="B32" s="13" t="s">
        <v>52</v>
      </c>
      <c r="C32" s="15">
        <v>686.42</v>
      </c>
    </row>
    <row r="33" spans="1:3">
      <c r="A33" s="13">
        <v>23</v>
      </c>
      <c r="B33" s="13" t="s">
        <v>53</v>
      </c>
      <c r="C33" s="15">
        <v>2768.01</v>
      </c>
    </row>
    <row r="34" spans="1:3">
      <c r="A34" s="13">
        <v>24</v>
      </c>
      <c r="B34" s="13" t="s">
        <v>54</v>
      </c>
      <c r="C34" s="15">
        <v>1047.53</v>
      </c>
    </row>
    <row r="35" spans="1:3">
      <c r="A35" s="13">
        <v>25</v>
      </c>
      <c r="B35" s="13" t="s">
        <v>55</v>
      </c>
      <c r="C35" s="15">
        <v>338.12</v>
      </c>
    </row>
    <row r="36" spans="1:3">
      <c r="A36" s="13">
        <v>26</v>
      </c>
      <c r="B36" s="13" t="s">
        <v>56</v>
      </c>
      <c r="C36" s="15">
        <v>505.05</v>
      </c>
    </row>
    <row r="37" spans="1:3">
      <c r="A37" s="13">
        <v>27</v>
      </c>
      <c r="B37" s="13" t="s">
        <v>48</v>
      </c>
      <c r="C37" s="15">
        <v>1221.28</v>
      </c>
    </row>
    <row r="38" spans="1:3">
      <c r="A38" s="13">
        <v>28</v>
      </c>
      <c r="B38" s="13" t="s">
        <v>57</v>
      </c>
      <c r="C38" s="15">
        <v>266.47000000000003</v>
      </c>
    </row>
    <row r="39" spans="1:3">
      <c r="A39" s="13">
        <v>29</v>
      </c>
      <c r="B39" s="13" t="s">
        <v>58</v>
      </c>
      <c r="C39" s="15">
        <v>1536.18</v>
      </c>
    </row>
    <row r="40" spans="1:3" ht="30">
      <c r="A40" s="13">
        <v>30</v>
      </c>
      <c r="B40" s="13" t="s">
        <v>41</v>
      </c>
      <c r="C40" s="15">
        <v>1155.9000000000001</v>
      </c>
    </row>
    <row r="41" spans="1:3">
      <c r="A41" s="13">
        <v>31</v>
      </c>
      <c r="B41" s="13" t="s">
        <v>59</v>
      </c>
      <c r="C41" s="15">
        <v>1410.34</v>
      </c>
    </row>
  </sheetData>
  <mergeCells count="9">
    <mergeCell ref="A1:C1"/>
    <mergeCell ref="A9:B11"/>
    <mergeCell ref="A2:C2"/>
    <mergeCell ref="A3:A5"/>
    <mergeCell ref="B3:B5"/>
    <mergeCell ref="C3:C5"/>
    <mergeCell ref="B7:B8"/>
    <mergeCell ref="A7:A8"/>
    <mergeCell ref="C9:C10"/>
  </mergeCells>
  <pageMargins left="0.73" right="0.19685039370078741" top="0.19685039370078741" bottom="0.23622047244094491" header="0.19685039370078741" footer="0.19685039370078741"/>
  <pageSetup paperSize="9" scale="10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3</vt:i4>
      </vt:variant>
    </vt:vector>
  </HeadingPairs>
  <TitlesOfParts>
    <vt:vector size="8" baseType="lpstr">
      <vt:lpstr>Свод </vt:lpstr>
      <vt:lpstr>ИП ТСО в органы власти</vt:lpstr>
      <vt:lpstr>ВС,ВО</vt:lpstr>
      <vt:lpstr>ИП ТСО в тарифах</vt:lpstr>
      <vt:lpstr>Ремонт - ТСО</vt:lpstr>
      <vt:lpstr>'ВС,ВО'!Область_печати</vt:lpstr>
      <vt:lpstr>'ИП ТСО в органы власти'!Область_печати</vt:lpstr>
      <vt:lpstr>'Свод 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2016-11-01T14:36:00Z</dcterms:modified>
</cp:coreProperties>
</file>