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ЭЭ в тыс. руб." sheetId="1" r:id="rId1"/>
    <sheet name="Свод в тыс. руб." sheetId="2" r:id="rId2"/>
  </sheets>
  <externalReferences>
    <externalReference r:id="rId5"/>
  </externalReferences>
  <definedNames>
    <definedName name="god">'[1]Титульный'!$F$9</definedName>
    <definedName name="region_name">'[1]Титульный'!$F$7</definedName>
    <definedName name="_xlnm.Print_Area" localSheetId="1">'Свод в тыс. руб.'!$A$1:$F$20</definedName>
    <definedName name="_xlnm.Print_Area" localSheetId="0">'ЭЭ в тыс. руб.'!$A$1:$H$98</definedName>
  </definedNames>
  <calcPr fullCalcOnLoad="1"/>
</workbook>
</file>

<file path=xl/sharedStrings.xml><?xml version="1.0" encoding="utf-8"?>
<sst xmlns="http://schemas.openxmlformats.org/spreadsheetml/2006/main" count="168" uniqueCount="91">
  <si>
    <t>Всего</t>
  </si>
  <si>
    <t>Источник финансирования</t>
  </si>
  <si>
    <t>ВСЕГО по Чувашской Республике</t>
  </si>
  <si>
    <t>Наименование организации</t>
  </si>
  <si>
    <t>ремонт основных фондов</t>
  </si>
  <si>
    <t>МУП ЖКХ Красноармейского района                                          (без дополнительного предъявления НДС)</t>
  </si>
  <si>
    <t>тыс. руб.</t>
  </si>
  <si>
    <t>ОАО «ГЭСстрой»                                                                   (без НДС)</t>
  </si>
  <si>
    <t>ООО «Коммунальные технологии»                                                                   (без НДС)</t>
  </si>
  <si>
    <t>ООО «ПромЛогистика»                                                                                          (без НДС)</t>
  </si>
  <si>
    <t>Аликовский район (1 организация)</t>
  </si>
  <si>
    <t>Вурнарский район (1 организация)</t>
  </si>
  <si>
    <t>Козловский район (1 организация)</t>
  </si>
  <si>
    <t> Красноармейский район (1 организация)</t>
  </si>
  <si>
    <t>Моргаушский район (1 организация)</t>
  </si>
  <si>
    <t>Порецкий район (1 организация)</t>
  </si>
  <si>
    <t>Урмарский район (1 организация)</t>
  </si>
  <si>
    <t> Ядринский район (1 организация)</t>
  </si>
  <si>
    <t>  Янтиковский район (1 организация)</t>
  </si>
  <si>
    <t> город Алатырь (1 организация)</t>
  </si>
  <si>
    <t> город Шумерля (1 организация)</t>
  </si>
  <si>
    <t>ООО «Тепловодоканал»                                                                  (без дополнительного предъявления НДС)</t>
  </si>
  <si>
    <t>МУП ЖКХ «Моргаушское»                                                                         (без дополнительного предъявления НДС)</t>
  </si>
  <si>
    <t>ООО «Теплоэнергосеть»                                                                             (без дополнительного предъявления НДС)</t>
  </si>
  <si>
    <t>ООО «Энергостроймонтаж»                                                                     (без НДС)</t>
  </si>
  <si>
    <t>ООО «Порецкагропромэнерго»                                          (без дополнительного предъявления НДС)</t>
  </si>
  <si>
    <t>ООО «Урмарские электрические сети»                                          (без дополнительного предъявления НДС)</t>
  </si>
  <si>
    <t>ООО «Энергосеть»                                                                              (без дополнительного предъявления НДС)</t>
  </si>
  <si>
    <t>МУП «Алатырские городские электрические сети»                                                                                  (без НДС)</t>
  </si>
  <si>
    <t>ОАО «Канашские городские электрические сети»                                                                                        (без НДС)</t>
  </si>
  <si>
    <t>ОАО «Чувашская энергосбытовая компания»                                                                   (без НДС)</t>
  </si>
  <si>
    <t>ООО «СУОР»                                                                                                (без НДС)</t>
  </si>
  <si>
    <t>МУП «Шумерлинские городские электрические сети»                                                                                                        (без НДС)</t>
  </si>
  <si>
    <t>ООО «Управляющая компания «Первая площадка»                                                                              (без НДС)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</si>
  <si>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</si>
  <si>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</si>
  <si>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</si>
  <si>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</si>
  <si>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</si>
  <si>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Ядринское МПП ЖКХ                                                            (без НДС)</t>
  </si>
  <si>
    <t>ООО «Янтарь»                                                                             (без дополнительного предъявления НДС)</t>
  </si>
  <si>
    <t>Ибресинский район (1 организация)</t>
  </si>
  <si>
    <t>ООО «Энергия»                                                                        (без дополнительного предъявления НДС)</t>
  </si>
  <si>
    <t>ООО «ЭЛЕКТРОСНАБ»                                                                        (без дополнительного предъявления НДС)</t>
  </si>
  <si>
    <t>АО «ЧПО им. В.И. Чапаева»                                                                        (без НДС)</t>
  </si>
  <si>
    <t>ПАО «МРСК Волги» на территории ЧР                                                                                              (без НДС)</t>
  </si>
  <si>
    <t>ООО «Энерго-Актив»                                                                                             (без дополнительного предъявления НДС)</t>
  </si>
  <si>
    <t>ООО «Энергосоюз»                                                                                       (без НДС)</t>
  </si>
  <si>
    <t>ООО «ЧЭМЗ – Электросети»                                                       (без НДС)</t>
  </si>
  <si>
    <t>ООО «АВС - энерго»                                                                     (без НДС)</t>
  </si>
  <si>
    <t>ООО «Новосеть»                                                                                                                    (без дополнительного предъявления НДС)</t>
  </si>
  <si>
    <t>ПАО «Химпром»                                                                                (без НДС)</t>
  </si>
  <si>
    <t>МУП «Коммунальные сети г. Новочебоксарска»                                            (без НДС)</t>
  </si>
  <si>
    <t>ООО «Энергосеть»                                                                                      (без НДС)</t>
  </si>
  <si>
    <t>ОАО «Российские железные дороги»                                                                          (без НДС)</t>
  </si>
  <si>
    <t>утверждено          в тарифах               на 2016 год</t>
  </si>
  <si>
    <t>ООО «Региональная распределительная сетевая компания» (без НДС)</t>
  </si>
  <si>
    <t>ООО «МЦОРТ»                                                                                                (без НДС)</t>
  </si>
  <si>
    <t>ООО «Устра»                                                                                                   (без НДС)</t>
  </si>
  <si>
    <t>Чебоксарский район (2 организации)</t>
  </si>
  <si>
    <t> город Новочебоксарск (4 организации)</t>
  </si>
  <si>
    <t>тыс.руб.</t>
  </si>
  <si>
    <t>№       п/п</t>
  </si>
  <si>
    <t>Наименование муниципального образования</t>
  </si>
  <si>
    <t>план</t>
  </si>
  <si>
    <t>отклонение от планового объема</t>
  </si>
  <si>
    <t xml:space="preserve">% освоения </t>
  </si>
  <si>
    <t>Всего по Чувашской Республике</t>
  </si>
  <si>
    <t> Аликовский район</t>
  </si>
  <si>
    <t> Вурнарский район</t>
  </si>
  <si>
    <t> Ибресинский район</t>
  </si>
  <si>
    <t> Козловский район</t>
  </si>
  <si>
    <t> Красноармейский район</t>
  </si>
  <si>
    <t> Моргаушский район</t>
  </si>
  <si>
    <t> Порецкий район</t>
  </si>
  <si>
    <t> Урмарский район</t>
  </si>
  <si>
    <t> Чебоксарский район</t>
  </si>
  <si>
    <t> Ядринский район</t>
  </si>
  <si>
    <t> Янтиковский район</t>
  </si>
  <si>
    <t> г. Алатырь</t>
  </si>
  <si>
    <t> г. Канаш</t>
  </si>
  <si>
    <t> г. Новочебоксарск</t>
  </si>
  <si>
    <t> г. Чебоксары</t>
  </si>
  <si>
    <t> г. Шумерля</t>
  </si>
  <si>
    <t> город Канаш (2 организации)</t>
  </si>
  <si>
    <t>ООО «Электротехмонтажлаборатория Плюс»                                            (без дополнительного предъявления НДС)</t>
  </si>
  <si>
    <t> город Чебоксары (17 организаций)</t>
  </si>
  <si>
    <t>ООО «НЭСК»                                                                                                                                            (без НДС)</t>
  </si>
  <si>
    <t>ООО «Строительные технологии»                                                                                           (без НДС)</t>
  </si>
  <si>
    <t>Мониторинг планов ремонтных работ организаций в сфере электроэнергетики за 1 полугодие 2016 г.</t>
  </si>
  <si>
    <t xml:space="preserve">Мониторинг планов ремонтных работ организаций за 1 полугодие 2016 года в сфере электроэнергетики по муниципальным образованиям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</si>
</sst>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General_)"/>
    <numFmt numFmtId="194" formatCode="#,##0.0"/>
    <numFmt numFmtId="195" formatCode="0.000000"/>
    <numFmt numFmtId="196" formatCode="0.00000"/>
    <numFmt numFmtId="197" formatCode="0.0000"/>
    <numFmt numFmtId="198" formatCode="[$-FC19]d\ mmmm\ yyyy\ &quot;г.&quot;"/>
  </numFmts>
  <fonts count="58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b/>
      <sz val="14"/>
      <name val="Franklin Gothic Medium"/>
      <family val="2"/>
    </font>
    <font>
      <sz val="9"/>
      <name val="Tahoma"/>
      <family val="2"/>
    </font>
    <font>
      <sz val="12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93" fontId="11" fillId="0" borderId="1">
      <alignment/>
      <protection locked="0"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7" applyBorder="0">
      <alignment horizontal="center" vertical="center" wrapText="1"/>
      <protection/>
    </xf>
    <xf numFmtId="193" fontId="12" fillId="28" borderId="1">
      <alignment/>
      <protection/>
    </xf>
    <xf numFmtId="4" fontId="6" fillId="29" borderId="8" applyBorder="0">
      <alignment horizontal="right"/>
      <protection/>
    </xf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7" fillId="31" borderId="0" applyFill="0">
      <alignment wrapText="1"/>
      <protection/>
    </xf>
    <xf numFmtId="0" fontId="1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49" fontId="7" fillId="0" borderId="0">
      <alignment horizontal="center"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6" fillId="31" borderId="0" applyBorder="0">
      <alignment horizontal="right"/>
      <protection/>
    </xf>
    <xf numFmtId="4" fontId="6" fillId="35" borderId="13" applyBorder="0">
      <alignment horizontal="right"/>
      <protection/>
    </xf>
    <xf numFmtId="4" fontId="6" fillId="31" borderId="8" applyFont="0" applyBorder="0">
      <alignment horizontal="right"/>
      <protection/>
    </xf>
    <xf numFmtId="4" fontId="6" fillId="31" borderId="8" applyFont="0" applyBorder="0">
      <alignment horizontal="right"/>
      <protection/>
    </xf>
    <xf numFmtId="0" fontId="56" fillId="36" borderId="0" applyNumberFormat="0" applyBorder="0" applyAlignment="0" applyProtection="0"/>
  </cellStyleXfs>
  <cellXfs count="49"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29" borderId="8" xfId="0" applyFont="1" applyFill="1" applyBorder="1" applyAlignment="1">
      <alignment horizontal="center" vertical="center" wrapText="1"/>
    </xf>
    <xf numFmtId="0" fontId="18" fillId="29" borderId="0" xfId="0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8" fillId="37" borderId="8" xfId="0" applyNumberFormat="1" applyFont="1" applyFill="1" applyBorder="1" applyAlignment="1">
      <alignment horizontal="center" vertical="center" wrapText="1"/>
    </xf>
    <xf numFmtId="4" fontId="16" fillId="29" borderId="8" xfId="0" applyNumberFormat="1" applyFont="1" applyFill="1" applyBorder="1" applyAlignment="1">
      <alignment horizontal="center" vertical="center" wrapText="1"/>
    </xf>
    <xf numFmtId="0" fontId="16" fillId="29" borderId="0" xfId="0" applyFont="1" applyFill="1" applyBorder="1" applyAlignment="1">
      <alignment horizontal="center" vertical="center" wrapText="1"/>
    </xf>
    <xf numFmtId="4" fontId="19" fillId="0" borderId="8" xfId="168" applyNumberFormat="1" applyFont="1" applyFill="1" applyBorder="1" applyAlignment="1">
      <alignment horizontal="center" vertical="center"/>
      <protection/>
    </xf>
    <xf numFmtId="4" fontId="16" fillId="38" borderId="8" xfId="0" applyNumberFormat="1" applyFont="1" applyFill="1" applyBorder="1" applyAlignment="1">
      <alignment horizontal="center" vertical="center" wrapText="1"/>
    </xf>
    <xf numFmtId="4" fontId="18" fillId="38" borderId="8" xfId="0" applyNumberFormat="1" applyFont="1" applyFill="1" applyBorder="1" applyAlignment="1">
      <alignment horizontal="center" vertical="center" wrapText="1"/>
    </xf>
    <xf numFmtId="0" fontId="16" fillId="39" borderId="8" xfId="0" applyFont="1" applyFill="1" applyBorder="1" applyAlignment="1">
      <alignment horizontal="center" vertical="center" wrapText="1"/>
    </xf>
    <xf numFmtId="4" fontId="16" fillId="39" borderId="8" xfId="0" applyNumberFormat="1" applyFont="1" applyFill="1" applyBorder="1" applyAlignment="1">
      <alignment horizontal="center" vertical="center" wrapText="1"/>
    </xf>
    <xf numFmtId="4" fontId="18" fillId="39" borderId="8" xfId="0" applyNumberFormat="1" applyFont="1" applyFill="1" applyBorder="1" applyAlignment="1">
      <alignment horizontal="center" vertical="center" wrapText="1"/>
    </xf>
    <xf numFmtId="4" fontId="18" fillId="40" borderId="8" xfId="0" applyNumberFormat="1" applyFont="1" applyFill="1" applyBorder="1" applyAlignment="1">
      <alignment horizontal="center" vertical="center" wrapText="1"/>
    </xf>
    <xf numFmtId="0" fontId="18" fillId="41" borderId="8" xfId="0" applyFont="1" applyFill="1" applyBorder="1" applyAlignment="1">
      <alignment horizontal="center" vertical="center" wrapText="1"/>
    </xf>
    <xf numFmtId="4" fontId="18" fillId="41" borderId="8" xfId="0" applyNumberFormat="1" applyFont="1" applyFill="1" applyBorder="1" applyAlignment="1">
      <alignment horizontal="center" vertical="center" wrapText="1"/>
    </xf>
    <xf numFmtId="4" fontId="16" fillId="29" borderId="0" xfId="0" applyNumberFormat="1" applyFont="1" applyFill="1" applyBorder="1" applyAlignment="1">
      <alignment horizontal="center" vertical="center" wrapText="1"/>
    </xf>
    <xf numFmtId="4" fontId="18" fillId="38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8" fillId="39" borderId="0" xfId="0" applyNumberFormat="1" applyFont="1" applyFill="1" applyBorder="1" applyAlignment="1">
      <alignment horizontal="center" vertical="center" wrapText="1"/>
    </xf>
    <xf numFmtId="4" fontId="19" fillId="38" borderId="8" xfId="168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" fontId="16" fillId="40" borderId="8" xfId="0" applyNumberFormat="1" applyFont="1" applyFill="1" applyBorder="1" applyAlignment="1">
      <alignment horizontal="center" vertical="center" wrapText="1"/>
    </xf>
    <xf numFmtId="4" fontId="16" fillId="42" borderId="8" xfId="0" applyNumberFormat="1" applyFont="1" applyFill="1" applyBorder="1" applyAlignment="1">
      <alignment horizontal="center" vertical="center" wrapText="1"/>
    </xf>
    <xf numFmtId="4" fontId="16" fillId="43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8" fillId="39" borderId="0" xfId="0" applyFont="1" applyFill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 wrapText="1"/>
    </xf>
    <xf numFmtId="4" fontId="19" fillId="39" borderId="8" xfId="168" applyNumberFormat="1" applyFont="1" applyFill="1" applyBorder="1" applyAlignment="1">
      <alignment horizontal="center" vertical="center"/>
      <protection/>
    </xf>
    <xf numFmtId="0" fontId="16" fillId="0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right" vertical="center" wrapText="1"/>
    </xf>
    <xf numFmtId="0" fontId="18" fillId="37" borderId="8" xfId="0" applyFont="1" applyFill="1" applyBorder="1" applyAlignment="1">
      <alignment horizontal="center" vertical="center" wrapText="1"/>
    </xf>
    <xf numFmtId="0" fontId="16" fillId="39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8" fillId="40" borderId="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18" fillId="39" borderId="8" xfId="0" applyFont="1" applyFill="1" applyBorder="1" applyAlignment="1">
      <alignment horizontal="center" vertical="center" wrapText="1"/>
    </xf>
    <xf numFmtId="0" fontId="19" fillId="0" borderId="8" xfId="136" applyFont="1" applyFill="1" applyBorder="1" applyAlignment="1" applyProtection="1">
      <alignment horizontal="center" vertical="center" wrapText="1"/>
      <protection/>
    </xf>
    <xf numFmtId="0" fontId="57" fillId="0" borderId="8" xfId="0" applyFont="1" applyFill="1" applyBorder="1" applyAlignment="1">
      <alignment horizontal="center" vertical="center" wrapText="1"/>
    </xf>
    <xf numFmtId="0" fontId="19" fillId="0" borderId="0" xfId="136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_инвестиции 202 596 по уровням" xfId="15"/>
    <cellStyle name="_план ввода 2007г. по кварталам" xfId="16"/>
    <cellStyle name="_Расчет кассовых разрывов 2007_посл_кр180" xfId="17"/>
    <cellStyle name="_Расчет ТЭЦ-2" xfId="18"/>
    <cellStyle name="_Чувашэнерго_Предельные_тарифы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ma [0]_laroux" xfId="38"/>
    <cellStyle name="Comma_laroux" xfId="39"/>
    <cellStyle name="Currency [0]" xfId="40"/>
    <cellStyle name="Currency_laroux" xfId="41"/>
    <cellStyle name="Normal_ASUS" xfId="42"/>
    <cellStyle name="Normal1" xfId="43"/>
    <cellStyle name="Price_Body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ззащитный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" xfId="58"/>
    <cellStyle name="Заголовок 1" xfId="59"/>
    <cellStyle name="Заголовок 2" xfId="60"/>
    <cellStyle name="Заголовок 3" xfId="61"/>
    <cellStyle name="Заголовок 4" xfId="62"/>
    <cellStyle name="ЗаголовокСтолбца" xfId="63"/>
    <cellStyle name="Защитный" xfId="64"/>
    <cellStyle name="Значение" xfId="65"/>
    <cellStyle name="Итог" xfId="66"/>
    <cellStyle name="Контрольная ячейка" xfId="67"/>
    <cellStyle name="Мои наименования показателей" xfId="68"/>
    <cellStyle name="Мой заголовок" xfId="69"/>
    <cellStyle name="Мой заголовок лист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14" xfId="77"/>
    <cellStyle name="Обычный 15" xfId="78"/>
    <cellStyle name="Обычный 16" xfId="79"/>
    <cellStyle name="Обычный 17" xfId="80"/>
    <cellStyle name="Обычный 18" xfId="81"/>
    <cellStyle name="Обычный 19" xfId="82"/>
    <cellStyle name="Обычный 2" xfId="83"/>
    <cellStyle name="Обычный 2 10" xfId="84"/>
    <cellStyle name="Обычный 2 11" xfId="85"/>
    <cellStyle name="Обычный 2 12" xfId="86"/>
    <cellStyle name="Обычный 2 13" xfId="87"/>
    <cellStyle name="Обычный 2 14" xfId="88"/>
    <cellStyle name="Обычный 2 15" xfId="89"/>
    <cellStyle name="Обычный 2 16" xfId="90"/>
    <cellStyle name="Обычный 2 17" xfId="91"/>
    <cellStyle name="Обычный 2 18" xfId="92"/>
    <cellStyle name="Обычный 2 19" xfId="93"/>
    <cellStyle name="Обычный 2 2" xfId="94"/>
    <cellStyle name="Обычный 2 20" xfId="95"/>
    <cellStyle name="Обычный 2 21" xfId="96"/>
    <cellStyle name="Обычный 2 22" xfId="97"/>
    <cellStyle name="Обычный 2 23" xfId="98"/>
    <cellStyle name="Обычный 2 24" xfId="99"/>
    <cellStyle name="Обычный 2 25" xfId="100"/>
    <cellStyle name="Обычный 2 26" xfId="101"/>
    <cellStyle name="Обычный 2 27" xfId="102"/>
    <cellStyle name="Обычный 2 28" xfId="103"/>
    <cellStyle name="Обычный 2 29" xfId="104"/>
    <cellStyle name="Обычный 2 3" xfId="105"/>
    <cellStyle name="Обычный 2 30" xfId="106"/>
    <cellStyle name="Обычный 2 31" xfId="107"/>
    <cellStyle name="Обычный 2 32" xfId="108"/>
    <cellStyle name="Обычный 2 4" xfId="109"/>
    <cellStyle name="Обычный 2 5" xfId="110"/>
    <cellStyle name="Обычный 2 6" xfId="111"/>
    <cellStyle name="Обычный 2 7" xfId="112"/>
    <cellStyle name="Обычный 2 8" xfId="113"/>
    <cellStyle name="Обычный 2 9" xfId="114"/>
    <cellStyle name="Обычный 20" xfId="115"/>
    <cellStyle name="Обычный 21" xfId="116"/>
    <cellStyle name="Обычный 22" xfId="117"/>
    <cellStyle name="Обычный 23" xfId="118"/>
    <cellStyle name="Обычный 24" xfId="119"/>
    <cellStyle name="Обычный 25" xfId="120"/>
    <cellStyle name="Обычный 26" xfId="121"/>
    <cellStyle name="Обычный 27" xfId="122"/>
    <cellStyle name="Обычный 28" xfId="123"/>
    <cellStyle name="Обычный 29" xfId="124"/>
    <cellStyle name="Обычный 3" xfId="125"/>
    <cellStyle name="Обычный 30" xfId="126"/>
    <cellStyle name="Обычный 31" xfId="127"/>
    <cellStyle name="Обычный 32" xfId="128"/>
    <cellStyle name="Обычный 33" xfId="129"/>
    <cellStyle name="Обычный 4" xfId="130"/>
    <cellStyle name="Обычный 5" xfId="131"/>
    <cellStyle name="Обычный 6" xfId="132"/>
    <cellStyle name="Обычный 7" xfId="133"/>
    <cellStyle name="Обычный 8" xfId="134"/>
    <cellStyle name="Обычный 9" xfId="135"/>
    <cellStyle name="Обычный_Средний тариф по ЧР на 2010 г" xfId="136"/>
    <cellStyle name="Followed Hyperlink" xfId="137"/>
    <cellStyle name="Плохой" xfId="138"/>
    <cellStyle name="Пояснение" xfId="139"/>
    <cellStyle name="Примечание" xfId="140"/>
    <cellStyle name="Percent" xfId="141"/>
    <cellStyle name="Процентный 2" xfId="142"/>
    <cellStyle name="Процентный 2 10" xfId="143"/>
    <cellStyle name="Процентный 2 11" xfId="144"/>
    <cellStyle name="Процентный 2 12" xfId="145"/>
    <cellStyle name="Процентный 2 13" xfId="146"/>
    <cellStyle name="Процентный 2 14" xfId="147"/>
    <cellStyle name="Процентный 2 2" xfId="148"/>
    <cellStyle name="Процентный 2 3" xfId="149"/>
    <cellStyle name="Процентный 2 4" xfId="150"/>
    <cellStyle name="Процентный 2 5" xfId="151"/>
    <cellStyle name="Процентный 2 6" xfId="152"/>
    <cellStyle name="Процентный 2 7" xfId="153"/>
    <cellStyle name="Процентный 2 8" xfId="154"/>
    <cellStyle name="Процентный 2 9" xfId="155"/>
    <cellStyle name="Процентный 3" xfId="156"/>
    <cellStyle name="Связанная ячейка" xfId="157"/>
    <cellStyle name="Стиль 1" xfId="158"/>
    <cellStyle name="Текст предупреждения" xfId="159"/>
    <cellStyle name="Текстовый" xfId="160"/>
    <cellStyle name="Тысячи [0]_3Com" xfId="161"/>
    <cellStyle name="Тысячи_3Com" xfId="162"/>
    <cellStyle name="Comma" xfId="163"/>
    <cellStyle name="Comma [0]" xfId="164"/>
    <cellStyle name="Формула" xfId="165"/>
    <cellStyle name="ФормулаВБ" xfId="166"/>
    <cellStyle name="ФормулаНаКонтроль" xfId="167"/>
    <cellStyle name="ФормулаНаКонтроль_GRES.2007.5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08"/>
  <sheetViews>
    <sheetView view="pageBreakPreview" zoomScaleNormal="75" zoomScaleSheetLayoutView="100" zoomScalePageLayoutView="0" workbookViewId="0" topLeftCell="A1">
      <selection activeCell="A5" sqref="A5:B6"/>
    </sheetView>
  </sheetViews>
  <sheetFormatPr defaultColWidth="9.140625" defaultRowHeight="12.75"/>
  <cols>
    <col min="1" max="1" width="4.8515625" style="1" customWidth="1"/>
    <col min="2" max="2" width="46.7109375" style="1" customWidth="1"/>
    <col min="3" max="3" width="22.140625" style="1" bestFit="1" customWidth="1"/>
    <col min="4" max="4" width="14.00390625" style="1" customWidth="1"/>
    <col min="5" max="6" width="11.28125" style="1" bestFit="1" customWidth="1"/>
    <col min="7" max="7" width="12.28125" style="1" customWidth="1"/>
    <col min="8" max="8" width="11.7109375" style="1" customWidth="1"/>
    <col min="9" max="16384" width="9.140625" style="1" customWidth="1"/>
  </cols>
  <sheetData>
    <row r="1" spans="1:8" ht="29.25" customHeight="1">
      <c r="A1" s="35" t="s">
        <v>89</v>
      </c>
      <c r="B1" s="35"/>
      <c r="C1" s="35"/>
      <c r="D1" s="35"/>
      <c r="E1" s="35"/>
      <c r="F1" s="35"/>
      <c r="G1" s="35"/>
      <c r="H1" s="35"/>
    </row>
    <row r="2" spans="1:8" ht="12.75" customHeight="1">
      <c r="A2" s="36" t="s">
        <v>6</v>
      </c>
      <c r="B2" s="36"/>
      <c r="C2" s="36"/>
      <c r="D2" s="36"/>
      <c r="E2" s="36"/>
      <c r="F2" s="36"/>
      <c r="G2" s="36"/>
      <c r="H2" s="36"/>
    </row>
    <row r="3" spans="1:8" ht="12.75" customHeight="1">
      <c r="A3" s="34"/>
      <c r="B3" s="34" t="s">
        <v>3</v>
      </c>
      <c r="C3" s="34" t="s">
        <v>1</v>
      </c>
      <c r="D3" s="34" t="s">
        <v>55</v>
      </c>
      <c r="E3" s="34" t="s">
        <v>34</v>
      </c>
      <c r="F3" s="34"/>
      <c r="G3" s="34"/>
      <c r="H3" s="34"/>
    </row>
    <row r="4" spans="1:8" ht="25.5">
      <c r="A4" s="34"/>
      <c r="B4" s="34"/>
      <c r="C4" s="34"/>
      <c r="D4" s="34"/>
      <c r="E4" s="2" t="s">
        <v>35</v>
      </c>
      <c r="F4" s="2" t="s">
        <v>36</v>
      </c>
      <c r="G4" s="2" t="s">
        <v>37</v>
      </c>
      <c r="H4" s="2" t="s">
        <v>38</v>
      </c>
    </row>
    <row r="5" spans="1:8" s="4" customFormat="1" ht="12.75">
      <c r="A5" s="38" t="s">
        <v>2</v>
      </c>
      <c r="B5" s="38"/>
      <c r="C5" s="16" t="s">
        <v>0</v>
      </c>
      <c r="D5" s="17">
        <f>D7+D10+D13+D16+D19+D22+D25+D28+D31+D36+D39+D42+D45+D50+D59+D96</f>
        <v>332912.5250000001</v>
      </c>
      <c r="E5" s="17">
        <f>E7+E10+E13+E16+E19+E22+E25+E28+E31+E36+E39+E42+E45+E50+E59+E96</f>
        <v>89204.24867</v>
      </c>
      <c r="F5" s="17">
        <f>F7+F10+F13+F16+F19+F22+F25+F28+F31+F36+F39+F42+F45+F50+F59+F96</f>
        <v>89028.63951000004</v>
      </c>
      <c r="G5" s="17">
        <f>G7+G10+G13+G16+G19+G22+G25+G28+G31+G36+G39+G42+G45+G50+G59+G96</f>
        <v>-243883.88548999996</v>
      </c>
      <c r="H5" s="17">
        <f>F5*100/D5</f>
        <v>26.742352066807943</v>
      </c>
    </row>
    <row r="6" spans="1:8" ht="12.75">
      <c r="A6" s="38"/>
      <c r="B6" s="38"/>
      <c r="C6" s="12" t="s">
        <v>4</v>
      </c>
      <c r="D6" s="13">
        <f>D9+D12+D15+D18+D21+D24+D27+D30+D33+D35+D38+D41+D44+D47+D49+D52+D54+D56+D58+D61+D63+D65+D67+D69+D71+D73+D75+D77+D79+D81+D83+D85+D87+D89+D91+D93+D95+D98</f>
        <v>332912.5250000001</v>
      </c>
      <c r="E6" s="13">
        <f>E9+E12+E15+E18+E21+E24+E27+E30+E33+E35+E38+E41+E44+E47+E49+E52+E54+E56+E58+E61+E63+E65+E67+E69+E71+E73+E75+E77+E79+E81+E83+E85+E87+E89+E91+E93+E95+E98</f>
        <v>89204.24867</v>
      </c>
      <c r="F6" s="13">
        <f>F9+F12+F15+F18+F21+F24+F27+F30+F33+F35+F38+F41+F44+F47+F49+F52+F54+F56+F58+F61+F63+F65+F67+F69+F71+F73+F75+F77+F79+F81+F83+F85+F87+F89+F91+F93+F95+F98</f>
        <v>89028.63951000004</v>
      </c>
      <c r="G6" s="13">
        <f>G9+G12+G15+G18+G21+G24+G27+G30+G33+G35+G38+G41+G44+G47+G49+G52+G54+G56+G58+G61+G63+G65+G67+G69+G71+G73+G75+G77+G79+G81+G83+G85+G87+G89+G91+G93+G95+G98</f>
        <v>-243883.88548999996</v>
      </c>
      <c r="H6" s="14">
        <f>F6*100/D6</f>
        <v>26.742352066807943</v>
      </c>
    </row>
    <row r="7" spans="1:8" ht="12.75">
      <c r="A7" s="37" t="s">
        <v>10</v>
      </c>
      <c r="B7" s="37"/>
      <c r="C7" s="37"/>
      <c r="D7" s="6">
        <f aca="true" t="shared" si="0" ref="D7:G8">D8</f>
        <v>637.96</v>
      </c>
      <c r="E7" s="6">
        <f t="shared" si="0"/>
        <v>180.33938</v>
      </c>
      <c r="F7" s="6">
        <f t="shared" si="0"/>
        <v>180.33938</v>
      </c>
      <c r="G7" s="6">
        <f t="shared" si="0"/>
        <v>-457.62062000000003</v>
      </c>
      <c r="H7" s="15">
        <f aca="true" t="shared" si="1" ref="H7:H70">F7*100/D7</f>
        <v>28.268132798294566</v>
      </c>
    </row>
    <row r="8" spans="1:8" s="8" customFormat="1" ht="12.75">
      <c r="A8" s="34">
        <v>1</v>
      </c>
      <c r="B8" s="34" t="s">
        <v>21</v>
      </c>
      <c r="C8" s="3" t="s">
        <v>0</v>
      </c>
      <c r="D8" s="7">
        <f t="shared" si="0"/>
        <v>637.96</v>
      </c>
      <c r="E8" s="7">
        <f t="shared" si="0"/>
        <v>180.33938</v>
      </c>
      <c r="F8" s="7">
        <f t="shared" si="0"/>
        <v>180.33938</v>
      </c>
      <c r="G8" s="7">
        <f t="shared" si="0"/>
        <v>-457.62062000000003</v>
      </c>
      <c r="H8" s="11">
        <f t="shared" si="1"/>
        <v>28.268132798294566</v>
      </c>
    </row>
    <row r="9" spans="1:8" ht="12.75">
      <c r="A9" s="34"/>
      <c r="B9" s="34"/>
      <c r="C9" s="2" t="s">
        <v>4</v>
      </c>
      <c r="D9" s="5">
        <v>637.96</v>
      </c>
      <c r="E9" s="5">
        <v>180.33938</v>
      </c>
      <c r="F9" s="5">
        <v>180.33938</v>
      </c>
      <c r="G9" s="14">
        <f>F9-D9</f>
        <v>-457.62062000000003</v>
      </c>
      <c r="H9" s="14">
        <f>F9*100/D9</f>
        <v>28.268132798294566</v>
      </c>
    </row>
    <row r="10" spans="1:8" ht="12.75">
      <c r="A10" s="37" t="s">
        <v>11</v>
      </c>
      <c r="B10" s="37"/>
      <c r="C10" s="37"/>
      <c r="D10" s="6">
        <f aca="true" t="shared" si="2" ref="D10:G11">D11</f>
        <v>4836.62</v>
      </c>
      <c r="E10" s="6">
        <f t="shared" si="2"/>
        <v>1538.389</v>
      </c>
      <c r="F10" s="6">
        <f t="shared" si="2"/>
        <v>1538.3890000000001</v>
      </c>
      <c r="G10" s="6">
        <f t="shared" si="2"/>
        <v>-3298.2309999999998</v>
      </c>
      <c r="H10" s="15">
        <f t="shared" si="1"/>
        <v>31.80710909684863</v>
      </c>
    </row>
    <row r="11" spans="1:8" s="8" customFormat="1" ht="12.75">
      <c r="A11" s="34">
        <v>2</v>
      </c>
      <c r="B11" s="34" t="s">
        <v>24</v>
      </c>
      <c r="C11" s="3" t="s">
        <v>0</v>
      </c>
      <c r="D11" s="7">
        <f t="shared" si="2"/>
        <v>4836.62</v>
      </c>
      <c r="E11" s="7">
        <f t="shared" si="2"/>
        <v>1538.389</v>
      </c>
      <c r="F11" s="7">
        <f t="shared" si="2"/>
        <v>1538.3890000000001</v>
      </c>
      <c r="G11" s="7">
        <f t="shared" si="2"/>
        <v>-3298.2309999999998</v>
      </c>
      <c r="H11" s="11">
        <f t="shared" si="1"/>
        <v>31.80710909684863</v>
      </c>
    </row>
    <row r="12" spans="1:8" ht="12.75">
      <c r="A12" s="34"/>
      <c r="B12" s="34"/>
      <c r="C12" s="2" t="s">
        <v>4</v>
      </c>
      <c r="D12" s="9">
        <v>4836.62</v>
      </c>
      <c r="E12" s="9">
        <v>1538.389</v>
      </c>
      <c r="F12" s="9">
        <f>810.874+727.515</f>
        <v>1538.3890000000001</v>
      </c>
      <c r="G12" s="14">
        <f>F12-D12</f>
        <v>-3298.2309999999998</v>
      </c>
      <c r="H12" s="14">
        <f t="shared" si="1"/>
        <v>31.80710909684863</v>
      </c>
    </row>
    <row r="13" spans="1:8" ht="12.75">
      <c r="A13" s="37" t="s">
        <v>41</v>
      </c>
      <c r="B13" s="37"/>
      <c r="C13" s="37"/>
      <c r="D13" s="6">
        <f aca="true" t="shared" si="3" ref="D13:G14">D14</f>
        <v>2100</v>
      </c>
      <c r="E13" s="6">
        <f t="shared" si="3"/>
        <v>0</v>
      </c>
      <c r="F13" s="6">
        <f t="shared" si="3"/>
        <v>0</v>
      </c>
      <c r="G13" s="6">
        <f t="shared" si="3"/>
        <v>-2100</v>
      </c>
      <c r="H13" s="15">
        <f t="shared" si="1"/>
        <v>0</v>
      </c>
    </row>
    <row r="14" spans="1:8" s="8" customFormat="1" ht="12.75">
      <c r="A14" s="34">
        <v>3</v>
      </c>
      <c r="B14" s="34" t="s">
        <v>42</v>
      </c>
      <c r="C14" s="3" t="s">
        <v>0</v>
      </c>
      <c r="D14" s="7">
        <f t="shared" si="3"/>
        <v>2100</v>
      </c>
      <c r="E14" s="7">
        <f t="shared" si="3"/>
        <v>0</v>
      </c>
      <c r="F14" s="7">
        <f t="shared" si="3"/>
        <v>0</v>
      </c>
      <c r="G14" s="7">
        <f t="shared" si="3"/>
        <v>-2100</v>
      </c>
      <c r="H14" s="11">
        <f t="shared" si="1"/>
        <v>0</v>
      </c>
    </row>
    <row r="15" spans="1:8" ht="12.75">
      <c r="A15" s="34"/>
      <c r="B15" s="34"/>
      <c r="C15" s="2" t="s">
        <v>4</v>
      </c>
      <c r="D15" s="9">
        <v>2100</v>
      </c>
      <c r="E15" s="9">
        <v>0</v>
      </c>
      <c r="F15" s="9">
        <v>0</v>
      </c>
      <c r="G15" s="14">
        <f>F15-D15</f>
        <v>-2100</v>
      </c>
      <c r="H15" s="14">
        <f t="shared" si="1"/>
        <v>0</v>
      </c>
    </row>
    <row r="16" spans="1:8" ht="12.75">
      <c r="A16" s="37" t="s">
        <v>12</v>
      </c>
      <c r="B16" s="37"/>
      <c r="C16" s="37"/>
      <c r="D16" s="6">
        <f aca="true" t="shared" si="4" ref="D16:G17">D17</f>
        <v>705.99</v>
      </c>
      <c r="E16" s="6">
        <f t="shared" si="4"/>
        <v>231.5</v>
      </c>
      <c r="F16" s="6">
        <f t="shared" si="4"/>
        <v>231.50486</v>
      </c>
      <c r="G16" s="6">
        <f t="shared" si="4"/>
        <v>-474.48514</v>
      </c>
      <c r="H16" s="15">
        <f t="shared" si="1"/>
        <v>32.791521126361566</v>
      </c>
    </row>
    <row r="17" spans="1:8" ht="12.75">
      <c r="A17" s="34">
        <v>4</v>
      </c>
      <c r="B17" s="34" t="s">
        <v>43</v>
      </c>
      <c r="C17" s="3" t="s">
        <v>0</v>
      </c>
      <c r="D17" s="7">
        <f t="shared" si="4"/>
        <v>705.99</v>
      </c>
      <c r="E17" s="7">
        <f t="shared" si="4"/>
        <v>231.5</v>
      </c>
      <c r="F17" s="7">
        <f t="shared" si="4"/>
        <v>231.50486</v>
      </c>
      <c r="G17" s="7">
        <f t="shared" si="4"/>
        <v>-474.48514</v>
      </c>
      <c r="H17" s="11">
        <f t="shared" si="1"/>
        <v>32.791521126361566</v>
      </c>
    </row>
    <row r="18" spans="1:8" ht="12.75">
      <c r="A18" s="34"/>
      <c r="B18" s="34"/>
      <c r="C18" s="2" t="s">
        <v>4</v>
      </c>
      <c r="D18" s="9">
        <v>705.99</v>
      </c>
      <c r="E18" s="9">
        <v>231.5</v>
      </c>
      <c r="F18" s="9">
        <f>156.76486+74.74</f>
        <v>231.50486</v>
      </c>
      <c r="G18" s="14">
        <f>F18-D18</f>
        <v>-474.48514</v>
      </c>
      <c r="H18" s="14">
        <f t="shared" si="1"/>
        <v>32.791521126361566</v>
      </c>
    </row>
    <row r="19" spans="1:8" ht="12.75">
      <c r="A19" s="37" t="s">
        <v>13</v>
      </c>
      <c r="B19" s="37"/>
      <c r="C19" s="37"/>
      <c r="D19" s="6">
        <f aca="true" t="shared" si="5" ref="D19:G20">D20</f>
        <v>338.12</v>
      </c>
      <c r="E19" s="6">
        <f t="shared" si="5"/>
        <v>120.53</v>
      </c>
      <c r="F19" s="6">
        <f t="shared" si="5"/>
        <v>120.53241</v>
      </c>
      <c r="G19" s="6">
        <f t="shared" si="5"/>
        <v>-217.58759</v>
      </c>
      <c r="H19" s="15">
        <f t="shared" si="1"/>
        <v>35.64782030048504</v>
      </c>
    </row>
    <row r="20" spans="1:8" s="8" customFormat="1" ht="12.75">
      <c r="A20" s="34">
        <v>5</v>
      </c>
      <c r="B20" s="34" t="s">
        <v>5</v>
      </c>
      <c r="C20" s="3" t="s">
        <v>0</v>
      </c>
      <c r="D20" s="7">
        <f t="shared" si="5"/>
        <v>338.12</v>
      </c>
      <c r="E20" s="7">
        <f t="shared" si="5"/>
        <v>120.53</v>
      </c>
      <c r="F20" s="7">
        <f t="shared" si="5"/>
        <v>120.53241</v>
      </c>
      <c r="G20" s="7">
        <f t="shared" si="5"/>
        <v>-217.58759</v>
      </c>
      <c r="H20" s="11">
        <f t="shared" si="1"/>
        <v>35.64782030048504</v>
      </c>
    </row>
    <row r="21" spans="1:8" ht="12.75">
      <c r="A21" s="34"/>
      <c r="B21" s="34"/>
      <c r="C21" s="2" t="s">
        <v>4</v>
      </c>
      <c r="D21" s="9">
        <v>338.12</v>
      </c>
      <c r="E21" s="9">
        <v>120.53</v>
      </c>
      <c r="F21" s="9">
        <f>28.51241+92.02</f>
        <v>120.53241</v>
      </c>
      <c r="G21" s="14">
        <f>F21-D21</f>
        <v>-217.58759</v>
      </c>
      <c r="H21" s="14">
        <f t="shared" si="1"/>
        <v>35.64782030048504</v>
      </c>
    </row>
    <row r="22" spans="1:8" ht="12.75">
      <c r="A22" s="37" t="s">
        <v>14</v>
      </c>
      <c r="B22" s="37"/>
      <c r="C22" s="37"/>
      <c r="D22" s="6">
        <f aca="true" t="shared" si="6" ref="D22:G23">D23</f>
        <v>686.42</v>
      </c>
      <c r="E22" s="6">
        <f t="shared" si="6"/>
        <v>338.14</v>
      </c>
      <c r="F22" s="6">
        <f t="shared" si="6"/>
        <v>338.13196</v>
      </c>
      <c r="G22" s="6">
        <f t="shared" si="6"/>
        <v>-348.28803999999997</v>
      </c>
      <c r="H22" s="15">
        <f t="shared" si="1"/>
        <v>49.26021386323242</v>
      </c>
    </row>
    <row r="23" spans="1:8" s="8" customFormat="1" ht="12.75">
      <c r="A23" s="34">
        <v>6</v>
      </c>
      <c r="B23" s="34" t="s">
        <v>22</v>
      </c>
      <c r="C23" s="3" t="s">
        <v>0</v>
      </c>
      <c r="D23" s="7">
        <f t="shared" si="6"/>
        <v>686.42</v>
      </c>
      <c r="E23" s="7">
        <f t="shared" si="6"/>
        <v>338.14</v>
      </c>
      <c r="F23" s="7">
        <f t="shared" si="6"/>
        <v>338.13196</v>
      </c>
      <c r="G23" s="7">
        <f t="shared" si="6"/>
        <v>-348.28803999999997</v>
      </c>
      <c r="H23" s="11">
        <f t="shared" si="1"/>
        <v>49.26021386323242</v>
      </c>
    </row>
    <row r="24" spans="1:8" ht="12.75">
      <c r="A24" s="34"/>
      <c r="B24" s="34"/>
      <c r="C24" s="2" t="s">
        <v>4</v>
      </c>
      <c r="D24" s="9">
        <v>686.42</v>
      </c>
      <c r="E24" s="9">
        <v>338.14</v>
      </c>
      <c r="F24" s="9">
        <f>21.08659+317.04537</f>
        <v>338.13196</v>
      </c>
      <c r="G24" s="14">
        <f>F24-D24</f>
        <v>-348.28803999999997</v>
      </c>
      <c r="H24" s="14">
        <f t="shared" si="1"/>
        <v>49.26021386323242</v>
      </c>
    </row>
    <row r="25" spans="1:8" ht="12.75">
      <c r="A25" s="37" t="s">
        <v>15</v>
      </c>
      <c r="B25" s="37"/>
      <c r="C25" s="37"/>
      <c r="D25" s="6">
        <f aca="true" t="shared" si="7" ref="D25:G26">D26</f>
        <v>748.29</v>
      </c>
      <c r="E25" s="6">
        <f t="shared" si="7"/>
        <v>324.998</v>
      </c>
      <c r="F25" s="6">
        <f t="shared" si="7"/>
        <v>324.998</v>
      </c>
      <c r="G25" s="6">
        <f t="shared" si="7"/>
        <v>-423.292</v>
      </c>
      <c r="H25" s="15">
        <f t="shared" si="1"/>
        <v>43.43209183605287</v>
      </c>
    </row>
    <row r="26" spans="1:8" s="8" customFormat="1" ht="12.75">
      <c r="A26" s="34">
        <v>7</v>
      </c>
      <c r="B26" s="46" t="s">
        <v>25</v>
      </c>
      <c r="C26" s="3" t="s">
        <v>0</v>
      </c>
      <c r="D26" s="7">
        <f t="shared" si="7"/>
        <v>748.29</v>
      </c>
      <c r="E26" s="7">
        <f t="shared" si="7"/>
        <v>324.998</v>
      </c>
      <c r="F26" s="7">
        <f t="shared" si="7"/>
        <v>324.998</v>
      </c>
      <c r="G26" s="7">
        <f t="shared" si="7"/>
        <v>-423.292</v>
      </c>
      <c r="H26" s="11">
        <f t="shared" si="1"/>
        <v>43.43209183605287</v>
      </c>
    </row>
    <row r="27" spans="1:8" ht="12.75">
      <c r="A27" s="34"/>
      <c r="B27" s="46"/>
      <c r="C27" s="2" t="s">
        <v>4</v>
      </c>
      <c r="D27" s="9">
        <v>748.29</v>
      </c>
      <c r="E27" s="9">
        <v>324.998</v>
      </c>
      <c r="F27" s="9">
        <v>324.998</v>
      </c>
      <c r="G27" s="14">
        <f>F27-D27</f>
        <v>-423.292</v>
      </c>
      <c r="H27" s="14">
        <f t="shared" si="1"/>
        <v>43.43209183605287</v>
      </c>
    </row>
    <row r="28" spans="1:8" ht="12.75">
      <c r="A28" s="37" t="s">
        <v>16</v>
      </c>
      <c r="B28" s="37"/>
      <c r="C28" s="37"/>
      <c r="D28" s="6">
        <f aca="true" t="shared" si="8" ref="D28:G29">D29</f>
        <v>505.05</v>
      </c>
      <c r="E28" s="6">
        <f t="shared" si="8"/>
        <v>296.7501</v>
      </c>
      <c r="F28" s="6">
        <f t="shared" si="8"/>
        <v>296.7501</v>
      </c>
      <c r="G28" s="6">
        <f t="shared" si="8"/>
        <v>-208.29990000000004</v>
      </c>
      <c r="H28" s="15">
        <f t="shared" si="1"/>
        <v>58.75657855657855</v>
      </c>
    </row>
    <row r="29" spans="1:8" s="8" customFormat="1" ht="12.75">
      <c r="A29" s="34">
        <v>8</v>
      </c>
      <c r="B29" s="46" t="s">
        <v>26</v>
      </c>
      <c r="C29" s="3" t="s">
        <v>0</v>
      </c>
      <c r="D29" s="7">
        <f t="shared" si="8"/>
        <v>505.05</v>
      </c>
      <c r="E29" s="7">
        <f t="shared" si="8"/>
        <v>296.7501</v>
      </c>
      <c r="F29" s="7">
        <f t="shared" si="8"/>
        <v>296.7501</v>
      </c>
      <c r="G29" s="7">
        <f t="shared" si="8"/>
        <v>-208.29990000000004</v>
      </c>
      <c r="H29" s="11">
        <f t="shared" si="1"/>
        <v>58.75657855657855</v>
      </c>
    </row>
    <row r="30" spans="1:8" ht="12.75">
      <c r="A30" s="34"/>
      <c r="B30" s="46"/>
      <c r="C30" s="2" t="s">
        <v>4</v>
      </c>
      <c r="D30" s="9">
        <v>505.05</v>
      </c>
      <c r="E30" s="9">
        <v>296.7501</v>
      </c>
      <c r="F30" s="9">
        <f>78.18023+218.56987</f>
        <v>296.7501</v>
      </c>
      <c r="G30" s="14">
        <f>F30-D30</f>
        <v>-208.29990000000004</v>
      </c>
      <c r="H30" s="14">
        <f t="shared" si="1"/>
        <v>58.75657855657855</v>
      </c>
    </row>
    <row r="31" spans="1:8" ht="12.75">
      <c r="A31" s="37" t="s">
        <v>59</v>
      </c>
      <c r="B31" s="37"/>
      <c r="C31" s="37"/>
      <c r="D31" s="6">
        <f>D32+D34</f>
        <v>1047.53</v>
      </c>
      <c r="E31" s="6">
        <f>E32+E34</f>
        <v>427.91</v>
      </c>
      <c r="F31" s="6">
        <f>F32+F34</f>
        <v>427.90999999999997</v>
      </c>
      <c r="G31" s="6">
        <f>G32+G34</f>
        <v>-619.62</v>
      </c>
      <c r="H31" s="15">
        <f t="shared" si="1"/>
        <v>40.84942674672802</v>
      </c>
    </row>
    <row r="32" spans="1:8" s="8" customFormat="1" ht="12.75">
      <c r="A32" s="34">
        <v>9</v>
      </c>
      <c r="B32" s="34" t="s">
        <v>23</v>
      </c>
      <c r="C32" s="3" t="s">
        <v>0</v>
      </c>
      <c r="D32" s="7">
        <f>D33</f>
        <v>1047.53</v>
      </c>
      <c r="E32" s="7">
        <f>E33</f>
        <v>427.91</v>
      </c>
      <c r="F32" s="7">
        <f>F33</f>
        <v>427.90999999999997</v>
      </c>
      <c r="G32" s="7">
        <f>G33</f>
        <v>-619.62</v>
      </c>
      <c r="H32" s="11">
        <f t="shared" si="1"/>
        <v>40.84942674672802</v>
      </c>
    </row>
    <row r="33" spans="1:8" ht="12.75">
      <c r="A33" s="34"/>
      <c r="B33" s="34"/>
      <c r="C33" s="2" t="s">
        <v>4</v>
      </c>
      <c r="D33" s="9">
        <v>1047.53</v>
      </c>
      <c r="E33" s="9">
        <v>427.91</v>
      </c>
      <c r="F33" s="9">
        <f>159.46+268.45</f>
        <v>427.90999999999997</v>
      </c>
      <c r="G33" s="14">
        <f>F33-D33</f>
        <v>-619.62</v>
      </c>
      <c r="H33" s="14">
        <f t="shared" si="1"/>
        <v>40.84942674672802</v>
      </c>
    </row>
    <row r="34" spans="1:8" s="8" customFormat="1" ht="12.75">
      <c r="A34" s="34">
        <v>10</v>
      </c>
      <c r="B34" s="34" t="s">
        <v>48</v>
      </c>
      <c r="C34" s="3" t="s">
        <v>0</v>
      </c>
      <c r="D34" s="7">
        <f>D35</f>
        <v>0</v>
      </c>
      <c r="E34" s="7">
        <f>E35</f>
        <v>0</v>
      </c>
      <c r="F34" s="7">
        <f>F35</f>
        <v>0</v>
      </c>
      <c r="G34" s="7">
        <f>G35</f>
        <v>0</v>
      </c>
      <c r="H34" s="11" t="e">
        <f t="shared" si="1"/>
        <v>#DIV/0!</v>
      </c>
    </row>
    <row r="35" spans="1:8" ht="12.75">
      <c r="A35" s="34"/>
      <c r="B35" s="34"/>
      <c r="C35" s="2" t="s">
        <v>4</v>
      </c>
      <c r="D35" s="9">
        <v>0</v>
      </c>
      <c r="E35" s="9">
        <v>0</v>
      </c>
      <c r="F35" s="9">
        <v>0</v>
      </c>
      <c r="G35" s="14">
        <f>F35-D35</f>
        <v>0</v>
      </c>
      <c r="H35" s="14" t="e">
        <f t="shared" si="1"/>
        <v>#DIV/0!</v>
      </c>
    </row>
    <row r="36" spans="1:8" ht="12.75">
      <c r="A36" s="37" t="s">
        <v>17</v>
      </c>
      <c r="B36" s="37"/>
      <c r="C36" s="37"/>
      <c r="D36" s="6">
        <f aca="true" t="shared" si="9" ref="D36:G37">D37</f>
        <v>2768.01</v>
      </c>
      <c r="E36" s="6">
        <f t="shared" si="9"/>
        <v>694.914</v>
      </c>
      <c r="F36" s="6">
        <f t="shared" si="9"/>
        <v>694.915</v>
      </c>
      <c r="G36" s="6">
        <f t="shared" si="9"/>
        <v>-2073.0950000000003</v>
      </c>
      <c r="H36" s="15">
        <f t="shared" si="1"/>
        <v>25.1052199955925</v>
      </c>
    </row>
    <row r="37" spans="1:8" s="8" customFormat="1" ht="12.75">
      <c r="A37" s="34">
        <v>11</v>
      </c>
      <c r="B37" s="34" t="s">
        <v>39</v>
      </c>
      <c r="C37" s="3" t="s">
        <v>0</v>
      </c>
      <c r="D37" s="7">
        <f t="shared" si="9"/>
        <v>2768.01</v>
      </c>
      <c r="E37" s="7">
        <f t="shared" si="9"/>
        <v>694.914</v>
      </c>
      <c r="F37" s="7">
        <f t="shared" si="9"/>
        <v>694.915</v>
      </c>
      <c r="G37" s="7">
        <f t="shared" si="9"/>
        <v>-2073.0950000000003</v>
      </c>
      <c r="H37" s="11">
        <f t="shared" si="1"/>
        <v>25.1052199955925</v>
      </c>
    </row>
    <row r="38" spans="1:8" ht="12.75">
      <c r="A38" s="34"/>
      <c r="B38" s="34"/>
      <c r="C38" s="2" t="s">
        <v>4</v>
      </c>
      <c r="D38" s="9">
        <v>2768.01</v>
      </c>
      <c r="E38" s="9">
        <v>694.914</v>
      </c>
      <c r="F38" s="9">
        <f>302.635+392.28</f>
        <v>694.915</v>
      </c>
      <c r="G38" s="14">
        <f>F38-D38</f>
        <v>-2073.0950000000003</v>
      </c>
      <c r="H38" s="14">
        <f t="shared" si="1"/>
        <v>25.1052199955925</v>
      </c>
    </row>
    <row r="39" spans="1:8" ht="12.75">
      <c r="A39" s="37" t="s">
        <v>18</v>
      </c>
      <c r="B39" s="37"/>
      <c r="C39" s="37"/>
      <c r="D39" s="6">
        <f aca="true" t="shared" si="10" ref="D39:G40">D40</f>
        <v>164.58</v>
      </c>
      <c r="E39" s="6">
        <f t="shared" si="10"/>
        <v>0</v>
      </c>
      <c r="F39" s="6">
        <f t="shared" si="10"/>
        <v>0</v>
      </c>
      <c r="G39" s="6">
        <f t="shared" si="10"/>
        <v>-164.58</v>
      </c>
      <c r="H39" s="15">
        <f t="shared" si="1"/>
        <v>0</v>
      </c>
    </row>
    <row r="40" spans="1:8" s="8" customFormat="1" ht="12.75">
      <c r="A40" s="34">
        <v>12</v>
      </c>
      <c r="B40" s="34" t="s">
        <v>27</v>
      </c>
      <c r="C40" s="3" t="s">
        <v>0</v>
      </c>
      <c r="D40" s="7">
        <f t="shared" si="10"/>
        <v>164.58</v>
      </c>
      <c r="E40" s="7">
        <f t="shared" si="10"/>
        <v>0</v>
      </c>
      <c r="F40" s="7">
        <f t="shared" si="10"/>
        <v>0</v>
      </c>
      <c r="G40" s="7">
        <f t="shared" si="10"/>
        <v>-164.58</v>
      </c>
      <c r="H40" s="11">
        <f t="shared" si="1"/>
        <v>0</v>
      </c>
    </row>
    <row r="41" spans="1:8" ht="12.75">
      <c r="A41" s="34"/>
      <c r="B41" s="34"/>
      <c r="C41" s="2" t="s">
        <v>4</v>
      </c>
      <c r="D41" s="9">
        <v>164.58</v>
      </c>
      <c r="E41" s="9">
        <v>0</v>
      </c>
      <c r="F41" s="9">
        <v>0</v>
      </c>
      <c r="G41" s="14">
        <f>F41-D41</f>
        <v>-164.58</v>
      </c>
      <c r="H41" s="14">
        <f t="shared" si="1"/>
        <v>0</v>
      </c>
    </row>
    <row r="42" spans="1:8" ht="12.75">
      <c r="A42" s="37" t="s">
        <v>19</v>
      </c>
      <c r="B42" s="37"/>
      <c r="C42" s="37"/>
      <c r="D42" s="6">
        <f aca="true" t="shared" si="11" ref="D42:G43">D43</f>
        <v>1620.74</v>
      </c>
      <c r="E42" s="6">
        <f t="shared" si="11"/>
        <v>641.98</v>
      </c>
      <c r="F42" s="6">
        <f t="shared" si="11"/>
        <v>641.98</v>
      </c>
      <c r="G42" s="6">
        <f t="shared" si="11"/>
        <v>-978.76</v>
      </c>
      <c r="H42" s="15">
        <f t="shared" si="1"/>
        <v>39.61030146723102</v>
      </c>
    </row>
    <row r="43" spans="1:8" s="8" customFormat="1" ht="12.75">
      <c r="A43" s="34">
        <v>13</v>
      </c>
      <c r="B43" s="46" t="s">
        <v>28</v>
      </c>
      <c r="C43" s="3" t="s">
        <v>0</v>
      </c>
      <c r="D43" s="7">
        <f t="shared" si="11"/>
        <v>1620.74</v>
      </c>
      <c r="E43" s="7">
        <f t="shared" si="11"/>
        <v>641.98</v>
      </c>
      <c r="F43" s="7">
        <f t="shared" si="11"/>
        <v>641.98</v>
      </c>
      <c r="G43" s="7">
        <f t="shared" si="11"/>
        <v>-978.76</v>
      </c>
      <c r="H43" s="11">
        <f t="shared" si="1"/>
        <v>39.61030146723102</v>
      </c>
    </row>
    <row r="44" spans="1:8" ht="12.75">
      <c r="A44" s="34"/>
      <c r="B44" s="46"/>
      <c r="C44" s="2" t="s">
        <v>4</v>
      </c>
      <c r="D44" s="9">
        <v>1620.74</v>
      </c>
      <c r="E44" s="9">
        <v>641.98</v>
      </c>
      <c r="F44" s="9">
        <f>406.96+235.02</f>
        <v>641.98</v>
      </c>
      <c r="G44" s="14">
        <f>F44-D44</f>
        <v>-978.76</v>
      </c>
      <c r="H44" s="14">
        <f t="shared" si="1"/>
        <v>39.61030146723102</v>
      </c>
    </row>
    <row r="45" spans="1:8" ht="12.75">
      <c r="A45" s="42" t="s">
        <v>84</v>
      </c>
      <c r="B45" s="42"/>
      <c r="C45" s="42"/>
      <c r="D45" s="6">
        <f>D46+D48</f>
        <v>3032.51</v>
      </c>
      <c r="E45" s="6">
        <f>E46+E48</f>
        <v>2206.19838</v>
      </c>
      <c r="F45" s="6">
        <f>F46+F48</f>
        <v>2206.19838</v>
      </c>
      <c r="G45" s="6">
        <f>G46+G48</f>
        <v>-826.3116200000004</v>
      </c>
      <c r="H45" s="15">
        <f t="shared" si="1"/>
        <v>72.75156157770294</v>
      </c>
    </row>
    <row r="46" spans="1:8" s="8" customFormat="1" ht="12.75">
      <c r="A46" s="34">
        <v>14</v>
      </c>
      <c r="B46" s="34" t="s">
        <v>29</v>
      </c>
      <c r="C46" s="3" t="s">
        <v>0</v>
      </c>
      <c r="D46" s="7">
        <f>D47</f>
        <v>3032.51</v>
      </c>
      <c r="E46" s="7">
        <f>E47</f>
        <v>2206.19838</v>
      </c>
      <c r="F46" s="7">
        <f>F47</f>
        <v>2206.19838</v>
      </c>
      <c r="G46" s="7">
        <f>G47</f>
        <v>-826.3116200000004</v>
      </c>
      <c r="H46" s="11">
        <f t="shared" si="1"/>
        <v>72.75156157770294</v>
      </c>
    </row>
    <row r="47" spans="1:8" ht="12.75">
      <c r="A47" s="34"/>
      <c r="B47" s="34"/>
      <c r="C47" s="2" t="s">
        <v>4</v>
      </c>
      <c r="D47" s="9">
        <v>3032.51</v>
      </c>
      <c r="E47" s="9">
        <v>2206.19838</v>
      </c>
      <c r="F47" s="9">
        <f>591.62272+1614.57566</f>
        <v>2206.19838</v>
      </c>
      <c r="G47" s="14">
        <f>F47-D47</f>
        <v>-826.3116200000004</v>
      </c>
      <c r="H47" s="14">
        <f t="shared" si="1"/>
        <v>72.75156157770294</v>
      </c>
    </row>
    <row r="48" spans="1:8" ht="12.75" customHeight="1">
      <c r="A48" s="34">
        <v>15</v>
      </c>
      <c r="B48" s="34" t="s">
        <v>54</v>
      </c>
      <c r="C48" s="3" t="s">
        <v>0</v>
      </c>
      <c r="D48" s="7">
        <f>D49</f>
        <v>0</v>
      </c>
      <c r="E48" s="7">
        <f>E49</f>
        <v>0</v>
      </c>
      <c r="F48" s="7">
        <f>F49</f>
        <v>0</v>
      </c>
      <c r="G48" s="7">
        <f>G49</f>
        <v>0</v>
      </c>
      <c r="H48" s="11" t="e">
        <f t="shared" si="1"/>
        <v>#DIV/0!</v>
      </c>
    </row>
    <row r="49" spans="1:8" ht="12.75">
      <c r="A49" s="34"/>
      <c r="B49" s="34"/>
      <c r="C49" s="2" t="s">
        <v>4</v>
      </c>
      <c r="D49" s="9">
        <v>0</v>
      </c>
      <c r="E49" s="9">
        <v>0</v>
      </c>
      <c r="F49" s="9">
        <v>0</v>
      </c>
      <c r="G49" s="14">
        <f>F49-D49</f>
        <v>0</v>
      </c>
      <c r="H49" s="14" t="e">
        <f t="shared" si="1"/>
        <v>#DIV/0!</v>
      </c>
    </row>
    <row r="50" spans="1:8" ht="12.75">
      <c r="A50" s="37" t="s">
        <v>60</v>
      </c>
      <c r="B50" s="37"/>
      <c r="C50" s="37"/>
      <c r="D50" s="6">
        <f>D51+D53+D55</f>
        <v>10366.029999999999</v>
      </c>
      <c r="E50" s="6">
        <f>E51+E53+E55+E57</f>
        <v>3327.041</v>
      </c>
      <c r="F50" s="6">
        <f>F51+F53+F55+F57</f>
        <v>3151.51895</v>
      </c>
      <c r="G50" s="6">
        <f>G51+G53+G55+G57</f>
        <v>-7214.511049999999</v>
      </c>
      <c r="H50" s="15">
        <f t="shared" si="1"/>
        <v>30.40237149612726</v>
      </c>
    </row>
    <row r="51" spans="1:8" s="8" customFormat="1" ht="12.75">
      <c r="A51" s="34">
        <v>16</v>
      </c>
      <c r="B51" s="34" t="s">
        <v>7</v>
      </c>
      <c r="C51" s="3" t="s">
        <v>0</v>
      </c>
      <c r="D51" s="7">
        <f>D52</f>
        <v>439.38</v>
      </c>
      <c r="E51" s="7">
        <f>E52</f>
        <v>0</v>
      </c>
      <c r="F51" s="7">
        <f>F52</f>
        <v>0</v>
      </c>
      <c r="G51" s="7">
        <f>G52</f>
        <v>-439.38</v>
      </c>
      <c r="H51" s="11">
        <f t="shared" si="1"/>
        <v>0</v>
      </c>
    </row>
    <row r="52" spans="1:8" ht="12.75">
      <c r="A52" s="34"/>
      <c r="B52" s="34"/>
      <c r="C52" s="2" t="s">
        <v>4</v>
      </c>
      <c r="D52" s="9">
        <v>439.38</v>
      </c>
      <c r="E52" s="9">
        <v>0</v>
      </c>
      <c r="F52" s="9">
        <v>0</v>
      </c>
      <c r="G52" s="14">
        <f>F52-D52</f>
        <v>-439.38</v>
      </c>
      <c r="H52" s="14">
        <f t="shared" si="1"/>
        <v>0</v>
      </c>
    </row>
    <row r="53" spans="1:8" s="8" customFormat="1" ht="12.75">
      <c r="A53" s="34">
        <v>17</v>
      </c>
      <c r="B53" s="34" t="s">
        <v>51</v>
      </c>
      <c r="C53" s="3" t="s">
        <v>0</v>
      </c>
      <c r="D53" s="7">
        <f>D54</f>
        <v>674.1</v>
      </c>
      <c r="E53" s="7">
        <f>E54</f>
        <v>413.011</v>
      </c>
      <c r="F53" s="7">
        <f>F54</f>
        <v>413.011</v>
      </c>
      <c r="G53" s="7">
        <f>G54</f>
        <v>-261.089</v>
      </c>
      <c r="H53" s="11">
        <f t="shared" si="1"/>
        <v>61.26850615635663</v>
      </c>
    </row>
    <row r="54" spans="1:8" ht="12.75">
      <c r="A54" s="34"/>
      <c r="B54" s="34"/>
      <c r="C54" s="2" t="s">
        <v>4</v>
      </c>
      <c r="D54" s="9">
        <v>674.1</v>
      </c>
      <c r="E54" s="9">
        <v>413.011</v>
      </c>
      <c r="F54" s="9">
        <v>413.011</v>
      </c>
      <c r="G54" s="14">
        <f>F54-D54</f>
        <v>-261.089</v>
      </c>
      <c r="H54" s="14">
        <f t="shared" si="1"/>
        <v>61.26850615635663</v>
      </c>
    </row>
    <row r="55" spans="1:8" ht="12.75">
      <c r="A55" s="34">
        <v>18</v>
      </c>
      <c r="B55" s="34" t="s">
        <v>52</v>
      </c>
      <c r="C55" s="3" t="s">
        <v>0</v>
      </c>
      <c r="D55" s="7">
        <f>D56</f>
        <v>9252.55</v>
      </c>
      <c r="E55" s="7">
        <f>E56</f>
        <v>2914.03</v>
      </c>
      <c r="F55" s="7">
        <f>F56</f>
        <v>2738.50795</v>
      </c>
      <c r="G55" s="7">
        <f>G56</f>
        <v>-6514.042049999999</v>
      </c>
      <c r="H55" s="11">
        <f t="shared" si="1"/>
        <v>29.597332086830125</v>
      </c>
    </row>
    <row r="56" spans="1:8" ht="12.75" customHeight="1">
      <c r="A56" s="34"/>
      <c r="B56" s="34"/>
      <c r="C56" s="2" t="s">
        <v>4</v>
      </c>
      <c r="D56" s="9">
        <v>9252.55</v>
      </c>
      <c r="E56" s="9">
        <v>2914.03</v>
      </c>
      <c r="F56" s="33">
        <f>432.46-175.518+2481.56595</f>
        <v>2738.50795</v>
      </c>
      <c r="G56" s="14">
        <f>F56-D56</f>
        <v>-6514.042049999999</v>
      </c>
      <c r="H56" s="14">
        <f t="shared" si="1"/>
        <v>29.597332086830125</v>
      </c>
    </row>
    <row r="57" spans="1:8" ht="12.75" customHeight="1">
      <c r="A57" s="34">
        <v>19</v>
      </c>
      <c r="B57" s="47" t="s">
        <v>50</v>
      </c>
      <c r="C57" s="3" t="s">
        <v>0</v>
      </c>
      <c r="D57" s="22">
        <f>D58</f>
        <v>0</v>
      </c>
      <c r="E57" s="7">
        <f>E58</f>
        <v>0</v>
      </c>
      <c r="F57" s="7">
        <f>F58</f>
        <v>0</v>
      </c>
      <c r="G57" s="7">
        <f>G58</f>
        <v>0</v>
      </c>
      <c r="H57" s="11" t="e">
        <f t="shared" si="1"/>
        <v>#DIV/0!</v>
      </c>
    </row>
    <row r="58" spans="1:8" ht="12.75">
      <c r="A58" s="34"/>
      <c r="B58" s="47"/>
      <c r="C58" s="2" t="s">
        <v>4</v>
      </c>
      <c r="D58" s="9">
        <v>0</v>
      </c>
      <c r="E58" s="9">
        <v>0</v>
      </c>
      <c r="F58" s="9">
        <v>0</v>
      </c>
      <c r="G58" s="14">
        <f>F58-D58</f>
        <v>0</v>
      </c>
      <c r="H58" s="14" t="e">
        <f t="shared" si="1"/>
        <v>#DIV/0!</v>
      </c>
    </row>
    <row r="59" spans="1:8" ht="12.75">
      <c r="A59" s="37" t="s">
        <v>86</v>
      </c>
      <c r="B59" s="37"/>
      <c r="C59" s="37"/>
      <c r="D59" s="6">
        <f>D60+D62+D64+D66+D68+D70+D72+D74+D76+D78+D80+D82+D84+D86+D88+D92+D90+D94</f>
        <v>301755.9250000001</v>
      </c>
      <c r="E59" s="6">
        <f>E60+E62+E64+E66+E68+E70+E72+E74+E76+E78+E80+E82+E84+E86+E88+E92+E90+E94</f>
        <v>78242.20681</v>
      </c>
      <c r="F59" s="6">
        <f>F60+F62+F64+F66+F68+F70+F72+F74+F76+F78+F80+F82+F84+F86+F88+F92+F90+F94</f>
        <v>78242.11947000003</v>
      </c>
      <c r="G59" s="6">
        <f>G60+G62+G64+G66+G68+G70+G72+G74+G76+G78+G80+G82+G84+G86+G88+G92+G90+G94</f>
        <v>-223513.80552999995</v>
      </c>
      <c r="H59" s="15">
        <f t="shared" si="1"/>
        <v>25.9289422303804</v>
      </c>
    </row>
    <row r="60" spans="1:8" s="8" customFormat="1" ht="12.75">
      <c r="A60" s="34">
        <v>20</v>
      </c>
      <c r="B60" s="34" t="s">
        <v>45</v>
      </c>
      <c r="C60" s="3" t="s">
        <v>0</v>
      </c>
      <c r="D60" s="7">
        <f>D61</f>
        <v>237731.1</v>
      </c>
      <c r="E60" s="7">
        <f>E61</f>
        <v>66932</v>
      </c>
      <c r="F60" s="7">
        <f>F61</f>
        <v>66931.94572</v>
      </c>
      <c r="G60" s="7">
        <f>G61</f>
        <v>-170799.15428000002</v>
      </c>
      <c r="H60" s="11">
        <f t="shared" si="1"/>
        <v>28.15447609505025</v>
      </c>
    </row>
    <row r="61" spans="1:8" ht="12.75">
      <c r="A61" s="34"/>
      <c r="B61" s="34"/>
      <c r="C61" s="2" t="s">
        <v>4</v>
      </c>
      <c r="D61" s="5">
        <v>237731.1</v>
      </c>
      <c r="E61" s="9">
        <v>66932</v>
      </c>
      <c r="F61" s="9">
        <f>4405.45308+62526.49264</f>
        <v>66931.94572</v>
      </c>
      <c r="G61" s="14">
        <f>F61-D61</f>
        <v>-170799.15428000002</v>
      </c>
      <c r="H61" s="14">
        <f t="shared" si="1"/>
        <v>28.15447609505025</v>
      </c>
    </row>
    <row r="62" spans="1:8" s="8" customFormat="1" ht="12.75">
      <c r="A62" s="34">
        <v>21</v>
      </c>
      <c r="B62" s="34" t="s">
        <v>8</v>
      </c>
      <c r="C62" s="3" t="s">
        <v>0</v>
      </c>
      <c r="D62" s="7">
        <f>D63</f>
        <v>48563.37</v>
      </c>
      <c r="E62" s="7">
        <f>E63</f>
        <v>9673.56</v>
      </c>
      <c r="F62" s="7">
        <f>F63</f>
        <v>9673.55342</v>
      </c>
      <c r="G62" s="7">
        <f>G63</f>
        <v>-38889.81658</v>
      </c>
      <c r="H62" s="11">
        <f t="shared" si="1"/>
        <v>19.919444264267494</v>
      </c>
    </row>
    <row r="63" spans="1:8" ht="12.75">
      <c r="A63" s="34"/>
      <c r="B63" s="34"/>
      <c r="C63" s="2" t="s">
        <v>4</v>
      </c>
      <c r="D63" s="9">
        <v>48563.37</v>
      </c>
      <c r="E63" s="9">
        <v>9673.56</v>
      </c>
      <c r="F63" s="9">
        <v>9673.55342</v>
      </c>
      <c r="G63" s="14">
        <f>F63-D63</f>
        <v>-38889.81658</v>
      </c>
      <c r="H63" s="14">
        <f t="shared" si="1"/>
        <v>19.919444264267494</v>
      </c>
    </row>
    <row r="64" spans="1:8" s="8" customFormat="1" ht="12.75" customHeight="1">
      <c r="A64" s="34">
        <v>22</v>
      </c>
      <c r="B64" s="34" t="s">
        <v>44</v>
      </c>
      <c r="C64" s="3" t="s">
        <v>0</v>
      </c>
      <c r="D64" s="7">
        <f>D65</f>
        <v>575.85</v>
      </c>
      <c r="E64" s="7">
        <f>E65</f>
        <v>266.77</v>
      </c>
      <c r="F64" s="7">
        <f>F65</f>
        <v>266.77</v>
      </c>
      <c r="G64" s="7">
        <f>G65</f>
        <v>-309.08000000000004</v>
      </c>
      <c r="H64" s="11">
        <f t="shared" si="1"/>
        <v>46.32630025180168</v>
      </c>
    </row>
    <row r="65" spans="1:8" ht="12.75">
      <c r="A65" s="34"/>
      <c r="B65" s="34"/>
      <c r="C65" s="2" t="s">
        <v>4</v>
      </c>
      <c r="D65" s="9">
        <v>575.85</v>
      </c>
      <c r="E65" s="9">
        <v>266.77</v>
      </c>
      <c r="F65" s="9">
        <v>266.77</v>
      </c>
      <c r="G65" s="14">
        <f>F65-D65</f>
        <v>-309.08000000000004</v>
      </c>
      <c r="H65" s="14">
        <f t="shared" si="1"/>
        <v>46.32630025180168</v>
      </c>
    </row>
    <row r="66" spans="1:8" s="8" customFormat="1" ht="12.75">
      <c r="A66" s="34">
        <v>23</v>
      </c>
      <c r="B66" s="34" t="s">
        <v>49</v>
      </c>
      <c r="C66" s="3" t="s">
        <v>0</v>
      </c>
      <c r="D66" s="7">
        <f>D67</f>
        <v>0</v>
      </c>
      <c r="E66" s="7">
        <f>E67</f>
        <v>0</v>
      </c>
      <c r="F66" s="7">
        <f>F67</f>
        <v>0</v>
      </c>
      <c r="G66" s="7">
        <f>G67</f>
        <v>0</v>
      </c>
      <c r="H66" s="11" t="e">
        <f t="shared" si="1"/>
        <v>#DIV/0!</v>
      </c>
    </row>
    <row r="67" spans="1:8" ht="12.75">
      <c r="A67" s="34"/>
      <c r="B67" s="34"/>
      <c r="C67" s="2" t="s">
        <v>4</v>
      </c>
      <c r="D67" s="9">
        <v>0</v>
      </c>
      <c r="E67" s="9">
        <v>0</v>
      </c>
      <c r="F67" s="9">
        <v>0</v>
      </c>
      <c r="G67" s="14">
        <f>F67-D67</f>
        <v>0</v>
      </c>
      <c r="H67" s="14" t="e">
        <f t="shared" si="1"/>
        <v>#DIV/0!</v>
      </c>
    </row>
    <row r="68" spans="1:8" s="8" customFormat="1" ht="12.75">
      <c r="A68" s="34">
        <v>24</v>
      </c>
      <c r="B68" s="34" t="s">
        <v>33</v>
      </c>
      <c r="C68" s="3" t="s">
        <v>0</v>
      </c>
      <c r="D68" s="7">
        <f>D69</f>
        <v>1221.28</v>
      </c>
      <c r="E68" s="7">
        <f>E69</f>
        <v>59.14</v>
      </c>
      <c r="F68" s="7">
        <f>F69</f>
        <v>59.13735</v>
      </c>
      <c r="G68" s="7">
        <f>G69</f>
        <v>-1162.14265</v>
      </c>
      <c r="H68" s="11">
        <f t="shared" si="1"/>
        <v>4.842243383990567</v>
      </c>
    </row>
    <row r="69" spans="1:8" ht="12.75">
      <c r="A69" s="34"/>
      <c r="B69" s="34"/>
      <c r="C69" s="2" t="s">
        <v>4</v>
      </c>
      <c r="D69" s="9">
        <v>1221.28</v>
      </c>
      <c r="E69" s="9">
        <v>59.14</v>
      </c>
      <c r="F69" s="9">
        <v>59.13735</v>
      </c>
      <c r="G69" s="14">
        <f>F69-D69</f>
        <v>-1162.14265</v>
      </c>
      <c r="H69" s="14">
        <f t="shared" si="1"/>
        <v>4.842243383990567</v>
      </c>
    </row>
    <row r="70" spans="1:8" s="8" customFormat="1" ht="12.75">
      <c r="A70" s="34">
        <v>25</v>
      </c>
      <c r="B70" s="34" t="s">
        <v>40</v>
      </c>
      <c r="C70" s="3" t="s">
        <v>0</v>
      </c>
      <c r="D70" s="7">
        <f>D71</f>
        <v>369.21</v>
      </c>
      <c r="E70" s="7">
        <f>E71</f>
        <v>254.864</v>
      </c>
      <c r="F70" s="7">
        <f>F71</f>
        <v>254.86516999999998</v>
      </c>
      <c r="G70" s="7">
        <f>G71</f>
        <v>-114.34483</v>
      </c>
      <c r="H70" s="11">
        <f t="shared" si="1"/>
        <v>69.0298664716557</v>
      </c>
    </row>
    <row r="71" spans="1:8" ht="12.75">
      <c r="A71" s="34"/>
      <c r="B71" s="34"/>
      <c r="C71" s="2" t="s">
        <v>4</v>
      </c>
      <c r="D71" s="9">
        <v>369.21</v>
      </c>
      <c r="E71" s="9">
        <v>254.864</v>
      </c>
      <c r="F71" s="9">
        <f>72.78317+182.082</f>
        <v>254.86516999999998</v>
      </c>
      <c r="G71" s="14">
        <f>F71-D71</f>
        <v>-114.34483</v>
      </c>
      <c r="H71" s="14">
        <f aca="true" t="shared" si="12" ref="H71:H98">F71*100/D71</f>
        <v>69.0298664716557</v>
      </c>
    </row>
    <row r="72" spans="1:8" s="8" customFormat="1" ht="12.75">
      <c r="A72" s="34">
        <v>26</v>
      </c>
      <c r="B72" s="34" t="s">
        <v>47</v>
      </c>
      <c r="C72" s="3" t="s">
        <v>0</v>
      </c>
      <c r="D72" s="7">
        <f>D73</f>
        <v>1410.34</v>
      </c>
      <c r="E72" s="7">
        <f>E73</f>
        <v>0</v>
      </c>
      <c r="F72" s="7">
        <f>F73</f>
        <v>0</v>
      </c>
      <c r="G72" s="7">
        <f>G73</f>
        <v>-1410.34</v>
      </c>
      <c r="H72" s="11">
        <f t="shared" si="12"/>
        <v>0</v>
      </c>
    </row>
    <row r="73" spans="1:8" ht="12.75">
      <c r="A73" s="34"/>
      <c r="B73" s="34"/>
      <c r="C73" s="2" t="s">
        <v>4</v>
      </c>
      <c r="D73" s="9">
        <v>1410.34</v>
      </c>
      <c r="E73" s="9">
        <v>0</v>
      </c>
      <c r="F73" s="9">
        <v>0</v>
      </c>
      <c r="G73" s="14">
        <f>F73-D73</f>
        <v>-1410.34</v>
      </c>
      <c r="H73" s="14">
        <f t="shared" si="12"/>
        <v>0</v>
      </c>
    </row>
    <row r="74" spans="1:8" s="8" customFormat="1" ht="12.75">
      <c r="A74" s="34">
        <v>27</v>
      </c>
      <c r="B74" s="34" t="s">
        <v>9</v>
      </c>
      <c r="C74" s="3" t="s">
        <v>0</v>
      </c>
      <c r="D74" s="7">
        <f>D75</f>
        <v>266.47</v>
      </c>
      <c r="E74" s="7">
        <f>E75</f>
        <v>0</v>
      </c>
      <c r="F74" s="7">
        <f>F75</f>
        <v>0</v>
      </c>
      <c r="G74" s="7">
        <f>G75</f>
        <v>-266.47</v>
      </c>
      <c r="H74" s="11">
        <f t="shared" si="12"/>
        <v>0</v>
      </c>
    </row>
    <row r="75" spans="1:8" ht="12.75">
      <c r="A75" s="34"/>
      <c r="B75" s="34"/>
      <c r="C75" s="2" t="s">
        <v>4</v>
      </c>
      <c r="D75" s="9">
        <v>266.47</v>
      </c>
      <c r="E75" s="9">
        <v>0</v>
      </c>
      <c r="F75" s="9">
        <v>0</v>
      </c>
      <c r="G75" s="14">
        <f>F75-D75</f>
        <v>-266.47</v>
      </c>
      <c r="H75" s="14">
        <f t="shared" si="12"/>
        <v>0</v>
      </c>
    </row>
    <row r="76" spans="1:8" s="8" customFormat="1" ht="12.75">
      <c r="A76" s="34">
        <v>28</v>
      </c>
      <c r="B76" s="34" t="s">
        <v>30</v>
      </c>
      <c r="C76" s="3" t="s">
        <v>0</v>
      </c>
      <c r="D76" s="7">
        <f>D77</f>
        <v>2503.395</v>
      </c>
      <c r="E76" s="7">
        <f>E77</f>
        <v>497.4</v>
      </c>
      <c r="F76" s="7">
        <f>F77</f>
        <v>497.37300000000005</v>
      </c>
      <c r="G76" s="7">
        <f>G77</f>
        <v>-2006.022</v>
      </c>
      <c r="H76" s="11">
        <f t="shared" si="12"/>
        <v>19.867939338378484</v>
      </c>
    </row>
    <row r="77" spans="1:8" ht="12.75">
      <c r="A77" s="34"/>
      <c r="B77" s="34"/>
      <c r="C77" s="2" t="s">
        <v>4</v>
      </c>
      <c r="D77" s="5">
        <v>2503.395</v>
      </c>
      <c r="E77" s="9">
        <v>497.4</v>
      </c>
      <c r="F77" s="9">
        <f>252.073+245.3</f>
        <v>497.37300000000005</v>
      </c>
      <c r="G77" s="14">
        <f>F77-D77</f>
        <v>-2006.022</v>
      </c>
      <c r="H77" s="14">
        <f t="shared" si="12"/>
        <v>19.867939338378484</v>
      </c>
    </row>
    <row r="78" spans="1:8" ht="12.75">
      <c r="A78" s="34">
        <v>29</v>
      </c>
      <c r="B78" s="34" t="s">
        <v>46</v>
      </c>
      <c r="C78" s="3" t="s">
        <v>0</v>
      </c>
      <c r="D78" s="7">
        <f>D79</f>
        <v>1536.18</v>
      </c>
      <c r="E78" s="7">
        <f>E79</f>
        <v>70.15808</v>
      </c>
      <c r="F78" s="7">
        <f>F79</f>
        <v>70.15808</v>
      </c>
      <c r="G78" s="7">
        <f>G79</f>
        <v>-1466.0219200000001</v>
      </c>
      <c r="H78" s="11">
        <f t="shared" si="12"/>
        <v>4.56704813238032</v>
      </c>
    </row>
    <row r="79" spans="1:8" ht="12.75">
      <c r="A79" s="34"/>
      <c r="B79" s="34"/>
      <c r="C79" s="2" t="s">
        <v>4</v>
      </c>
      <c r="D79" s="5">
        <v>1536.18</v>
      </c>
      <c r="E79" s="9">
        <v>70.15808</v>
      </c>
      <c r="F79" s="9">
        <v>70.15808</v>
      </c>
      <c r="G79" s="14">
        <f>F79-D79</f>
        <v>-1466.0219200000001</v>
      </c>
      <c r="H79" s="14">
        <f t="shared" si="12"/>
        <v>4.56704813238032</v>
      </c>
    </row>
    <row r="80" spans="1:8" ht="12.75">
      <c r="A80" s="34">
        <v>30</v>
      </c>
      <c r="B80" s="34" t="s">
        <v>53</v>
      </c>
      <c r="C80" s="3" t="s">
        <v>0</v>
      </c>
      <c r="D80" s="7">
        <f>D81</f>
        <v>915.37</v>
      </c>
      <c r="E80" s="7">
        <f>E81</f>
        <v>141.36</v>
      </c>
      <c r="F80" s="7">
        <f>F81</f>
        <v>141.361</v>
      </c>
      <c r="G80" s="7">
        <f>G81</f>
        <v>-774.009</v>
      </c>
      <c r="H80" s="11">
        <f t="shared" si="12"/>
        <v>15.443044888952008</v>
      </c>
    </row>
    <row r="81" spans="1:8" ht="12.75">
      <c r="A81" s="34"/>
      <c r="B81" s="34"/>
      <c r="C81" s="2" t="s">
        <v>4</v>
      </c>
      <c r="D81" s="5">
        <v>915.37</v>
      </c>
      <c r="E81" s="9">
        <v>141.36</v>
      </c>
      <c r="F81" s="9">
        <f>65.676+75.685</f>
        <v>141.361</v>
      </c>
      <c r="G81" s="14">
        <f>F81-D81</f>
        <v>-774.009</v>
      </c>
      <c r="H81" s="14">
        <f t="shared" si="12"/>
        <v>15.443044888952008</v>
      </c>
    </row>
    <row r="82" spans="1:8" ht="12.75">
      <c r="A82" s="34">
        <v>31</v>
      </c>
      <c r="B82" s="34" t="s">
        <v>31</v>
      </c>
      <c r="C82" s="3" t="s">
        <v>0</v>
      </c>
      <c r="D82" s="10">
        <f>D83</f>
        <v>477.67</v>
      </c>
      <c r="E82" s="7">
        <f>E83</f>
        <v>0</v>
      </c>
      <c r="F82" s="7">
        <f>F83</f>
        <v>0</v>
      </c>
      <c r="G82" s="7">
        <f>G83</f>
        <v>-477.67</v>
      </c>
      <c r="H82" s="11">
        <f t="shared" si="12"/>
        <v>0</v>
      </c>
    </row>
    <row r="83" spans="1:8" ht="12.75">
      <c r="A83" s="34"/>
      <c r="B83" s="34"/>
      <c r="C83" s="2" t="s">
        <v>4</v>
      </c>
      <c r="D83" s="5">
        <v>477.67</v>
      </c>
      <c r="E83" s="9">
        <v>0</v>
      </c>
      <c r="F83" s="9">
        <v>0</v>
      </c>
      <c r="G83" s="14">
        <f>F83-D83</f>
        <v>-477.67</v>
      </c>
      <c r="H83" s="14">
        <f t="shared" si="12"/>
        <v>0</v>
      </c>
    </row>
    <row r="84" spans="1:8" ht="12.75">
      <c r="A84" s="34">
        <v>32</v>
      </c>
      <c r="B84" s="34" t="s">
        <v>58</v>
      </c>
      <c r="C84" s="3" t="s">
        <v>0</v>
      </c>
      <c r="D84" s="10">
        <f>D85</f>
        <v>107.32</v>
      </c>
      <c r="E84" s="7">
        <f>E85</f>
        <v>22.80417</v>
      </c>
      <c r="F84" s="7">
        <f>F85</f>
        <v>22.80417</v>
      </c>
      <c r="G84" s="7">
        <f>G85</f>
        <v>-84.51583</v>
      </c>
      <c r="H84" s="11">
        <f t="shared" si="12"/>
        <v>21.248760715616847</v>
      </c>
    </row>
    <row r="85" spans="1:8" ht="12.75">
      <c r="A85" s="34"/>
      <c r="B85" s="34"/>
      <c r="C85" s="2" t="s">
        <v>4</v>
      </c>
      <c r="D85" s="5">
        <v>107.32</v>
      </c>
      <c r="E85" s="9">
        <v>22.80417</v>
      </c>
      <c r="F85" s="9">
        <v>22.80417</v>
      </c>
      <c r="G85" s="14">
        <f>F85-D85</f>
        <v>-84.51583</v>
      </c>
      <c r="H85" s="14">
        <f t="shared" si="12"/>
        <v>21.248760715616847</v>
      </c>
    </row>
    <row r="86" spans="1:8" ht="12.75">
      <c r="A86" s="34">
        <v>33</v>
      </c>
      <c r="B86" s="34" t="s">
        <v>57</v>
      </c>
      <c r="C86" s="3" t="s">
        <v>0</v>
      </c>
      <c r="D86" s="10">
        <f>D87</f>
        <v>195.41</v>
      </c>
      <c r="E86" s="7">
        <f>E87</f>
        <v>305.061</v>
      </c>
      <c r="F86" s="7">
        <f>F87</f>
        <v>305.062</v>
      </c>
      <c r="G86" s="7">
        <f>G87</f>
        <v>109.65200000000002</v>
      </c>
      <c r="H86" s="11">
        <f t="shared" si="12"/>
        <v>156.11381198505705</v>
      </c>
    </row>
    <row r="87" spans="1:8" ht="12.75">
      <c r="A87" s="34"/>
      <c r="B87" s="34"/>
      <c r="C87" s="2" t="s">
        <v>4</v>
      </c>
      <c r="D87" s="5">
        <v>195.41</v>
      </c>
      <c r="E87" s="9">
        <v>305.061</v>
      </c>
      <c r="F87" s="9">
        <f>152.009+153.053</f>
        <v>305.062</v>
      </c>
      <c r="G87" s="14">
        <f>F87-D87</f>
        <v>109.65200000000002</v>
      </c>
      <c r="H87" s="14">
        <f t="shared" si="12"/>
        <v>156.11381198505705</v>
      </c>
    </row>
    <row r="88" spans="1:8" ht="12.75">
      <c r="A88" s="34">
        <v>34</v>
      </c>
      <c r="B88" s="34" t="s">
        <v>56</v>
      </c>
      <c r="C88" s="3" t="s">
        <v>0</v>
      </c>
      <c r="D88" s="10">
        <f>D89</f>
        <v>1155.9</v>
      </c>
      <c r="E88" s="7">
        <f>E89</f>
        <v>0.05632</v>
      </c>
      <c r="F88" s="7">
        <f>F89</f>
        <v>0.05632</v>
      </c>
      <c r="G88" s="7">
        <f>G89</f>
        <v>-1155.8436800000002</v>
      </c>
      <c r="H88" s="11">
        <f t="shared" si="12"/>
        <v>0.004872393805692534</v>
      </c>
    </row>
    <row r="89" spans="1:8" ht="12.75">
      <c r="A89" s="34"/>
      <c r="B89" s="34"/>
      <c r="C89" s="2" t="s">
        <v>4</v>
      </c>
      <c r="D89" s="5">
        <v>1155.9</v>
      </c>
      <c r="E89" s="9">
        <v>0.05632</v>
      </c>
      <c r="F89" s="9">
        <v>0.05632</v>
      </c>
      <c r="G89" s="14">
        <f>F89-D89</f>
        <v>-1155.8436800000002</v>
      </c>
      <c r="H89" s="14">
        <f t="shared" si="12"/>
        <v>0.004872393805692534</v>
      </c>
    </row>
    <row r="90" spans="1:8" ht="12.75">
      <c r="A90" s="34">
        <v>35</v>
      </c>
      <c r="B90" s="34" t="s">
        <v>87</v>
      </c>
      <c r="C90" s="3" t="s">
        <v>0</v>
      </c>
      <c r="D90" s="10">
        <f>D91</f>
        <v>997.21</v>
      </c>
      <c r="E90" s="7">
        <f>E91</f>
        <v>19.03324</v>
      </c>
      <c r="F90" s="7">
        <f>F91</f>
        <v>19.03324</v>
      </c>
      <c r="G90" s="7">
        <f>G91</f>
        <v>-978.1767600000001</v>
      </c>
      <c r="H90" s="11">
        <f t="shared" si="12"/>
        <v>1.908649131075701</v>
      </c>
    </row>
    <row r="91" spans="1:8" ht="12.75">
      <c r="A91" s="34"/>
      <c r="B91" s="34"/>
      <c r="C91" s="2" t="s">
        <v>4</v>
      </c>
      <c r="D91" s="5">
        <v>997.21</v>
      </c>
      <c r="E91" s="9">
        <v>19.03324</v>
      </c>
      <c r="F91" s="9">
        <v>19.03324</v>
      </c>
      <c r="G91" s="14">
        <f>F91-D91</f>
        <v>-978.1767600000001</v>
      </c>
      <c r="H91" s="14">
        <f t="shared" si="12"/>
        <v>1.908649131075701</v>
      </c>
    </row>
    <row r="92" spans="1:8" ht="12.75">
      <c r="A92" s="40">
        <v>36</v>
      </c>
      <c r="B92" s="40" t="s">
        <v>85</v>
      </c>
      <c r="C92" s="3" t="s">
        <v>0</v>
      </c>
      <c r="D92" s="10">
        <f>D93</f>
        <v>3370.45</v>
      </c>
      <c r="E92" s="7">
        <f>E93</f>
        <v>0</v>
      </c>
      <c r="F92" s="7">
        <f>F93</f>
        <v>0</v>
      </c>
      <c r="G92" s="7">
        <f>G93</f>
        <v>-3370.45</v>
      </c>
      <c r="H92" s="11">
        <f>F92*100/D92</f>
        <v>0</v>
      </c>
    </row>
    <row r="93" spans="1:8" ht="12.75">
      <c r="A93" s="41"/>
      <c r="B93" s="41"/>
      <c r="C93" s="2" t="s">
        <v>4</v>
      </c>
      <c r="D93" s="5">
        <v>3370.45</v>
      </c>
      <c r="E93" s="9">
        <v>0</v>
      </c>
      <c r="F93" s="9">
        <v>0</v>
      </c>
      <c r="G93" s="14">
        <f>F93-D93</f>
        <v>-3370.45</v>
      </c>
      <c r="H93" s="14">
        <f>F93*100/D93</f>
        <v>0</v>
      </c>
    </row>
    <row r="94" spans="1:8" ht="12.75">
      <c r="A94" s="34">
        <v>37</v>
      </c>
      <c r="B94" s="40" t="s">
        <v>88</v>
      </c>
      <c r="C94" s="3" t="s">
        <v>0</v>
      </c>
      <c r="D94" s="10">
        <f>D95</f>
        <v>359.4</v>
      </c>
      <c r="E94" s="10">
        <f>E95</f>
        <v>0</v>
      </c>
      <c r="F94" s="10">
        <f>F95</f>
        <v>0</v>
      </c>
      <c r="G94" s="10">
        <f>G95</f>
        <v>-359.4</v>
      </c>
      <c r="H94" s="11">
        <f>F94*100/D94</f>
        <v>0</v>
      </c>
    </row>
    <row r="95" spans="1:8" ht="12.75">
      <c r="A95" s="34"/>
      <c r="B95" s="41"/>
      <c r="C95" s="2" t="s">
        <v>4</v>
      </c>
      <c r="D95" s="5">
        <v>359.4</v>
      </c>
      <c r="E95" s="9">
        <v>0</v>
      </c>
      <c r="F95" s="9">
        <v>0</v>
      </c>
      <c r="G95" s="14">
        <f>F95-D95</f>
        <v>-359.4</v>
      </c>
      <c r="H95" s="14">
        <f>F95*100/D95</f>
        <v>0</v>
      </c>
    </row>
    <row r="96" spans="1:8" ht="12.75">
      <c r="A96" s="37" t="s">
        <v>20</v>
      </c>
      <c r="B96" s="37"/>
      <c r="C96" s="37"/>
      <c r="D96" s="6">
        <f aca="true" t="shared" si="13" ref="D96:G97">D97</f>
        <v>1598.75</v>
      </c>
      <c r="E96" s="6">
        <f t="shared" si="13"/>
        <v>633.352</v>
      </c>
      <c r="F96" s="6">
        <f t="shared" si="13"/>
        <v>633.352</v>
      </c>
      <c r="G96" s="6">
        <f t="shared" si="13"/>
        <v>-965.398</v>
      </c>
      <c r="H96" s="15">
        <f t="shared" si="12"/>
        <v>39.61544956997654</v>
      </c>
    </row>
    <row r="97" spans="1:8" s="8" customFormat="1" ht="12.75">
      <c r="A97" s="34">
        <v>38</v>
      </c>
      <c r="B97" s="46" t="s">
        <v>32</v>
      </c>
      <c r="C97" s="3" t="s">
        <v>0</v>
      </c>
      <c r="D97" s="7">
        <f t="shared" si="13"/>
        <v>1598.75</v>
      </c>
      <c r="E97" s="7">
        <f t="shared" si="13"/>
        <v>633.352</v>
      </c>
      <c r="F97" s="7">
        <f t="shared" si="13"/>
        <v>633.352</v>
      </c>
      <c r="G97" s="7">
        <f t="shared" si="13"/>
        <v>-965.398</v>
      </c>
      <c r="H97" s="11">
        <f t="shared" si="12"/>
        <v>39.61544956997654</v>
      </c>
    </row>
    <row r="98" spans="1:8" ht="12.75">
      <c r="A98" s="34"/>
      <c r="B98" s="46"/>
      <c r="C98" s="2" t="s">
        <v>4</v>
      </c>
      <c r="D98" s="5">
        <v>1598.75</v>
      </c>
      <c r="E98" s="9">
        <v>633.352</v>
      </c>
      <c r="F98" s="9">
        <v>633.352</v>
      </c>
      <c r="G98" s="14">
        <f>F98-D98</f>
        <v>-965.398</v>
      </c>
      <c r="H98" s="14">
        <f t="shared" si="12"/>
        <v>39.61544956997654</v>
      </c>
    </row>
    <row r="99" spans="1:8" s="8" customFormat="1" ht="12.75">
      <c r="A99" s="23"/>
      <c r="B99" s="23"/>
      <c r="C99" s="23"/>
      <c r="D99" s="23"/>
      <c r="E99" s="23"/>
      <c r="F99" s="23"/>
      <c r="G99" s="23"/>
      <c r="H99" s="23"/>
    </row>
    <row r="100" spans="1:8" ht="12.75">
      <c r="A100" s="23"/>
      <c r="B100" s="23"/>
      <c r="C100" s="23"/>
      <c r="D100" s="23"/>
      <c r="E100" s="23"/>
      <c r="F100" s="23"/>
      <c r="G100" s="23"/>
      <c r="H100" s="23"/>
    </row>
    <row r="101" spans="1:8" s="8" customFormat="1" ht="12.75">
      <c r="A101" s="39"/>
      <c r="B101" s="48"/>
      <c r="D101" s="18"/>
      <c r="E101" s="18"/>
      <c r="F101" s="18"/>
      <c r="G101" s="19"/>
      <c r="H101" s="19"/>
    </row>
    <row r="102" spans="1:8" ht="12.75">
      <c r="A102" s="39"/>
      <c r="B102" s="48"/>
      <c r="D102" s="20"/>
      <c r="E102" s="20"/>
      <c r="F102" s="20"/>
      <c r="G102" s="21"/>
      <c r="H102" s="21"/>
    </row>
    <row r="103" spans="1:8" s="8" customFormat="1" ht="12.75">
      <c r="A103" s="39"/>
      <c r="B103" s="48"/>
      <c r="D103" s="18"/>
      <c r="E103" s="18"/>
      <c r="F103" s="18"/>
      <c r="G103" s="19"/>
      <c r="H103" s="19"/>
    </row>
    <row r="104" spans="1:8" ht="12.75">
      <c r="A104" s="39"/>
      <c r="B104" s="48"/>
      <c r="D104" s="20"/>
      <c r="E104" s="20"/>
      <c r="F104" s="20"/>
      <c r="G104" s="21"/>
      <c r="H104" s="21"/>
    </row>
    <row r="105" spans="1:8" s="8" customFormat="1" ht="12.75">
      <c r="A105" s="39"/>
      <c r="B105" s="48"/>
      <c r="D105" s="18"/>
      <c r="E105" s="18"/>
      <c r="F105" s="18"/>
      <c r="G105" s="19"/>
      <c r="H105" s="19"/>
    </row>
    <row r="106" spans="1:8" ht="12.75">
      <c r="A106" s="39"/>
      <c r="B106" s="48"/>
      <c r="D106" s="20"/>
      <c r="E106" s="20"/>
      <c r="F106" s="20"/>
      <c r="G106" s="21"/>
      <c r="H106" s="21"/>
    </row>
    <row r="107" spans="1:8" s="8" customFormat="1" ht="12.75">
      <c r="A107" s="39"/>
      <c r="B107" s="48"/>
      <c r="D107" s="18"/>
      <c r="E107" s="18"/>
      <c r="F107" s="18"/>
      <c r="G107" s="19"/>
      <c r="H107" s="19"/>
    </row>
    <row r="108" spans="1:8" ht="12.75">
      <c r="A108" s="39"/>
      <c r="B108" s="48"/>
      <c r="D108" s="20"/>
      <c r="E108" s="20"/>
      <c r="F108" s="20"/>
      <c r="G108" s="21"/>
      <c r="H108" s="21"/>
    </row>
  </sheetData>
  <sheetProtection password="95AE" sheet="1" selectLockedCells="1" selectUnlockedCells="1"/>
  <mergeCells count="108">
    <mergeCell ref="B78:B79"/>
    <mergeCell ref="B76:B77"/>
    <mergeCell ref="A36:C36"/>
    <mergeCell ref="A78:A79"/>
    <mergeCell ref="A80:A81"/>
    <mergeCell ref="A57:A58"/>
    <mergeCell ref="B66:B67"/>
    <mergeCell ref="B46:B47"/>
    <mergeCell ref="A72:A73"/>
    <mergeCell ref="D3:D4"/>
    <mergeCell ref="A62:A63"/>
    <mergeCell ref="B23:B24"/>
    <mergeCell ref="A23:A24"/>
    <mergeCell ref="A50:C50"/>
    <mergeCell ref="A32:A33"/>
    <mergeCell ref="A48:A49"/>
    <mergeCell ref="A31:C31"/>
    <mergeCell ref="A22:C22"/>
    <mergeCell ref="A53:A54"/>
    <mergeCell ref="B74:B75"/>
    <mergeCell ref="B40:B41"/>
    <mergeCell ref="A42:C42"/>
    <mergeCell ref="B43:B44"/>
    <mergeCell ref="B72:B73"/>
    <mergeCell ref="B64:B65"/>
    <mergeCell ref="B60:B61"/>
    <mergeCell ref="A59:C59"/>
    <mergeCell ref="B53:B54"/>
    <mergeCell ref="A25:C25"/>
    <mergeCell ref="A28:C28"/>
    <mergeCell ref="A14:A15"/>
    <mergeCell ref="A13:C13"/>
    <mergeCell ref="B20:B21"/>
    <mergeCell ref="A19:C19"/>
    <mergeCell ref="B14:B15"/>
    <mergeCell ref="A20:A21"/>
    <mergeCell ref="A26:A27"/>
    <mergeCell ref="C3:C4"/>
    <mergeCell ref="B11:B12"/>
    <mergeCell ref="A8:A9"/>
    <mergeCell ref="A11:A12"/>
    <mergeCell ref="A7:C7"/>
    <mergeCell ref="B8:B9"/>
    <mergeCell ref="A5:B6"/>
    <mergeCell ref="B26:B27"/>
    <mergeCell ref="B62:B63"/>
    <mergeCell ref="A60:A61"/>
    <mergeCell ref="B32:B33"/>
    <mergeCell ref="B29:B30"/>
    <mergeCell ref="A39:C39"/>
    <mergeCell ref="B51:B52"/>
    <mergeCell ref="A40:A41"/>
    <mergeCell ref="A29:A30"/>
    <mergeCell ref="A55:A56"/>
    <mergeCell ref="A34:A35"/>
    <mergeCell ref="A46:A47"/>
    <mergeCell ref="B48:B49"/>
    <mergeCell ref="A37:A38"/>
    <mergeCell ref="B80:B81"/>
    <mergeCell ref="B34:B35"/>
    <mergeCell ref="B68:B69"/>
    <mergeCell ref="A64:A65"/>
    <mergeCell ref="B55:B56"/>
    <mergeCell ref="A66:A67"/>
    <mergeCell ref="A74:A75"/>
    <mergeCell ref="B88:B89"/>
    <mergeCell ref="A45:C45"/>
    <mergeCell ref="A43:A44"/>
    <mergeCell ref="B37:B38"/>
    <mergeCell ref="A51:A52"/>
    <mergeCell ref="A84:A85"/>
    <mergeCell ref="A86:A87"/>
    <mergeCell ref="B57:B58"/>
    <mergeCell ref="A76:A77"/>
    <mergeCell ref="B92:B93"/>
    <mergeCell ref="A92:A93"/>
    <mergeCell ref="A88:A89"/>
    <mergeCell ref="B84:B85"/>
    <mergeCell ref="B86:B87"/>
    <mergeCell ref="A68:A69"/>
    <mergeCell ref="B82:B83"/>
    <mergeCell ref="A82:A83"/>
    <mergeCell ref="A70:A71"/>
    <mergeCell ref="B70:B71"/>
    <mergeCell ref="A105:A106"/>
    <mergeCell ref="B105:B106"/>
    <mergeCell ref="A96:C96"/>
    <mergeCell ref="B97:B98"/>
    <mergeCell ref="A97:A98"/>
    <mergeCell ref="A10:C10"/>
    <mergeCell ref="E3:H3"/>
    <mergeCell ref="A107:A108"/>
    <mergeCell ref="B107:B108"/>
    <mergeCell ref="A101:A102"/>
    <mergeCell ref="B101:B102"/>
    <mergeCell ref="A103:A104"/>
    <mergeCell ref="B103:B104"/>
    <mergeCell ref="B90:B91"/>
    <mergeCell ref="A90:A91"/>
    <mergeCell ref="A94:A95"/>
    <mergeCell ref="B94:B95"/>
    <mergeCell ref="A1:H1"/>
    <mergeCell ref="A2:H2"/>
    <mergeCell ref="A16:C16"/>
    <mergeCell ref="A17:A18"/>
    <mergeCell ref="B17:B18"/>
    <mergeCell ref="A3:A4"/>
    <mergeCell ref="B3:B4"/>
  </mergeCells>
  <printOptions/>
  <pageMargins left="0.984251968503937" right="0.1968503937007874" top="0.35433070866141736" bottom="0.5118110236220472" header="0.1968503937007874" footer="0.1968503937007874"/>
  <pageSetup fitToHeight="6" fitToWidth="1" horizontalDpi="600" verticalDpi="600" orientation="portrait" paperSize="9" scale="68" r:id="rId1"/>
  <rowBreaks count="1" manualBreakCount="1">
    <brk id="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31.421875" style="30" customWidth="1"/>
    <col min="3" max="5" width="15.7109375" style="1" customWidth="1"/>
    <col min="6" max="6" width="10.7109375" style="1" customWidth="1"/>
    <col min="7" max="16384" width="9.140625" style="1" customWidth="1"/>
  </cols>
  <sheetData>
    <row r="1" spans="1:6" ht="36" customHeight="1">
      <c r="A1" s="43" t="s">
        <v>90</v>
      </c>
      <c r="B1" s="43"/>
      <c r="C1" s="43"/>
      <c r="D1" s="43"/>
      <c r="E1" s="43"/>
      <c r="F1" s="43"/>
    </row>
    <row r="2" spans="1:6" ht="12.75" customHeight="1">
      <c r="A2" s="44" t="s">
        <v>61</v>
      </c>
      <c r="B2" s="44"/>
      <c r="C2" s="44"/>
      <c r="D2" s="44"/>
      <c r="E2" s="44"/>
      <c r="F2" s="44"/>
    </row>
    <row r="3" spans="1:6" ht="26.25" customHeight="1">
      <c r="A3" s="45" t="s">
        <v>62</v>
      </c>
      <c r="B3" s="24" t="s">
        <v>63</v>
      </c>
      <c r="C3" s="2" t="s">
        <v>64</v>
      </c>
      <c r="D3" s="2" t="s">
        <v>34</v>
      </c>
      <c r="E3" s="25" t="s">
        <v>65</v>
      </c>
      <c r="F3" s="2" t="s">
        <v>66</v>
      </c>
    </row>
    <row r="4" spans="1:6" s="31" customFormat="1" ht="19.5" customHeight="1">
      <c r="A4" s="45"/>
      <c r="B4" s="32" t="s">
        <v>67</v>
      </c>
      <c r="C4" s="17">
        <f>SUM(C5:C20)</f>
        <v>332912.5250000001</v>
      </c>
      <c r="D4" s="17">
        <f>SUM(D5:D20)</f>
        <v>89028.63951000004</v>
      </c>
      <c r="E4" s="17">
        <f>SUM(E5:E20)</f>
        <v>-243883.88548999996</v>
      </c>
      <c r="F4" s="17">
        <f>D4*100/C4</f>
        <v>26.742352066807943</v>
      </c>
    </row>
    <row r="5" spans="1:6" ht="19.5" customHeight="1">
      <c r="A5" s="2">
        <v>1</v>
      </c>
      <c r="B5" s="26" t="s">
        <v>68</v>
      </c>
      <c r="C5" s="27">
        <f>'ЭЭ в тыс. руб.'!D7</f>
        <v>637.96</v>
      </c>
      <c r="D5" s="28">
        <f>'ЭЭ в тыс. руб.'!F7</f>
        <v>180.33938</v>
      </c>
      <c r="E5" s="29">
        <f>'ЭЭ в тыс. руб.'!G7</f>
        <v>-457.62062000000003</v>
      </c>
      <c r="F5" s="14">
        <f aca="true" t="shared" si="0" ref="F5:F20">D5*100/C5</f>
        <v>28.268132798294566</v>
      </c>
    </row>
    <row r="6" spans="1:6" ht="19.5" customHeight="1">
      <c r="A6" s="2">
        <v>2</v>
      </c>
      <c r="B6" s="26" t="s">
        <v>69</v>
      </c>
      <c r="C6" s="27">
        <f>'ЭЭ в тыс. руб.'!D10</f>
        <v>4836.62</v>
      </c>
      <c r="D6" s="28">
        <f>'ЭЭ в тыс. руб.'!F10</f>
        <v>1538.3890000000001</v>
      </c>
      <c r="E6" s="29">
        <f>'ЭЭ в тыс. руб.'!G10</f>
        <v>-3298.2309999999998</v>
      </c>
      <c r="F6" s="14">
        <f t="shared" si="0"/>
        <v>31.80710909684863</v>
      </c>
    </row>
    <row r="7" spans="1:6" ht="19.5" customHeight="1">
      <c r="A7" s="2">
        <v>3</v>
      </c>
      <c r="B7" s="26" t="s">
        <v>70</v>
      </c>
      <c r="C7" s="27">
        <f>'ЭЭ в тыс. руб.'!D13</f>
        <v>2100</v>
      </c>
      <c r="D7" s="28">
        <f>'ЭЭ в тыс. руб.'!F13</f>
        <v>0</v>
      </c>
      <c r="E7" s="29">
        <f>'ЭЭ в тыс. руб.'!G13</f>
        <v>-2100</v>
      </c>
      <c r="F7" s="14">
        <f t="shared" si="0"/>
        <v>0</v>
      </c>
    </row>
    <row r="8" spans="1:6" ht="19.5" customHeight="1">
      <c r="A8" s="2">
        <v>4</v>
      </c>
      <c r="B8" s="26" t="s">
        <v>71</v>
      </c>
      <c r="C8" s="27">
        <f>'ЭЭ в тыс. руб.'!D16</f>
        <v>705.99</v>
      </c>
      <c r="D8" s="28">
        <f>'ЭЭ в тыс. руб.'!F16</f>
        <v>231.50486</v>
      </c>
      <c r="E8" s="29">
        <f>'ЭЭ в тыс. руб.'!G16</f>
        <v>-474.48514</v>
      </c>
      <c r="F8" s="14">
        <f t="shared" si="0"/>
        <v>32.791521126361566</v>
      </c>
    </row>
    <row r="9" spans="1:6" ht="19.5" customHeight="1">
      <c r="A9" s="2">
        <v>5</v>
      </c>
      <c r="B9" s="26" t="s">
        <v>72</v>
      </c>
      <c r="C9" s="27">
        <f>'ЭЭ в тыс. руб.'!D19</f>
        <v>338.12</v>
      </c>
      <c r="D9" s="28">
        <f>'ЭЭ в тыс. руб.'!F19</f>
        <v>120.53241</v>
      </c>
      <c r="E9" s="29">
        <f>'ЭЭ в тыс. руб.'!G19</f>
        <v>-217.58759</v>
      </c>
      <c r="F9" s="14">
        <f t="shared" si="0"/>
        <v>35.64782030048504</v>
      </c>
    </row>
    <row r="10" spans="1:6" ht="19.5" customHeight="1">
      <c r="A10" s="2">
        <v>6</v>
      </c>
      <c r="B10" s="26" t="s">
        <v>73</v>
      </c>
      <c r="C10" s="27">
        <f>'ЭЭ в тыс. руб.'!D22</f>
        <v>686.42</v>
      </c>
      <c r="D10" s="28">
        <f>'ЭЭ в тыс. руб.'!F22</f>
        <v>338.13196</v>
      </c>
      <c r="E10" s="29">
        <f>'ЭЭ в тыс. руб.'!G22</f>
        <v>-348.28803999999997</v>
      </c>
      <c r="F10" s="14">
        <f t="shared" si="0"/>
        <v>49.26021386323242</v>
      </c>
    </row>
    <row r="11" spans="1:6" ht="19.5" customHeight="1">
      <c r="A11" s="2">
        <v>7</v>
      </c>
      <c r="B11" s="26" t="s">
        <v>74</v>
      </c>
      <c r="C11" s="27">
        <f>'ЭЭ в тыс. руб.'!D25</f>
        <v>748.29</v>
      </c>
      <c r="D11" s="28">
        <f>'ЭЭ в тыс. руб.'!F25</f>
        <v>324.998</v>
      </c>
      <c r="E11" s="29">
        <f>'ЭЭ в тыс. руб.'!G25</f>
        <v>-423.292</v>
      </c>
      <c r="F11" s="14">
        <f t="shared" si="0"/>
        <v>43.43209183605287</v>
      </c>
    </row>
    <row r="12" spans="1:6" ht="19.5" customHeight="1">
      <c r="A12" s="2">
        <v>8</v>
      </c>
      <c r="B12" s="26" t="s">
        <v>75</v>
      </c>
      <c r="C12" s="27">
        <f>'ЭЭ в тыс. руб.'!D28</f>
        <v>505.05</v>
      </c>
      <c r="D12" s="28">
        <f>'ЭЭ в тыс. руб.'!F28</f>
        <v>296.7501</v>
      </c>
      <c r="E12" s="29">
        <f>'ЭЭ в тыс. руб.'!G28</f>
        <v>-208.29990000000004</v>
      </c>
      <c r="F12" s="14">
        <f t="shared" si="0"/>
        <v>58.75657855657855</v>
      </c>
    </row>
    <row r="13" spans="1:6" ht="19.5" customHeight="1">
      <c r="A13" s="2">
        <v>9</v>
      </c>
      <c r="B13" s="26" t="s">
        <v>76</v>
      </c>
      <c r="C13" s="27">
        <f>'ЭЭ в тыс. руб.'!D31</f>
        <v>1047.53</v>
      </c>
      <c r="D13" s="28">
        <f>'ЭЭ в тыс. руб.'!F31</f>
        <v>427.90999999999997</v>
      </c>
      <c r="E13" s="29">
        <f>'ЭЭ в тыс. руб.'!G31</f>
        <v>-619.62</v>
      </c>
      <c r="F13" s="14">
        <f t="shared" si="0"/>
        <v>40.84942674672802</v>
      </c>
    </row>
    <row r="14" spans="1:6" ht="19.5" customHeight="1">
      <c r="A14" s="2">
        <v>10</v>
      </c>
      <c r="B14" s="26" t="s">
        <v>77</v>
      </c>
      <c r="C14" s="27">
        <f>'ЭЭ в тыс. руб.'!D36</f>
        <v>2768.01</v>
      </c>
      <c r="D14" s="28">
        <f>'ЭЭ в тыс. руб.'!F36</f>
        <v>694.915</v>
      </c>
      <c r="E14" s="29">
        <f>'ЭЭ в тыс. руб.'!G36</f>
        <v>-2073.0950000000003</v>
      </c>
      <c r="F14" s="14">
        <f t="shared" si="0"/>
        <v>25.1052199955925</v>
      </c>
    </row>
    <row r="15" spans="1:6" ht="19.5" customHeight="1">
      <c r="A15" s="2">
        <v>11</v>
      </c>
      <c r="B15" s="26" t="s">
        <v>78</v>
      </c>
      <c r="C15" s="27">
        <f>'ЭЭ в тыс. руб.'!D39</f>
        <v>164.58</v>
      </c>
      <c r="D15" s="28">
        <f>'ЭЭ в тыс. руб.'!F39</f>
        <v>0</v>
      </c>
      <c r="E15" s="29">
        <f>'ЭЭ в тыс. руб.'!G39</f>
        <v>-164.58</v>
      </c>
      <c r="F15" s="14">
        <f t="shared" si="0"/>
        <v>0</v>
      </c>
    </row>
    <row r="16" spans="1:6" ht="19.5" customHeight="1">
      <c r="A16" s="2">
        <v>12</v>
      </c>
      <c r="B16" s="26" t="s">
        <v>79</v>
      </c>
      <c r="C16" s="27">
        <f>'ЭЭ в тыс. руб.'!D42</f>
        <v>1620.74</v>
      </c>
      <c r="D16" s="28">
        <f>'ЭЭ в тыс. руб.'!F42</f>
        <v>641.98</v>
      </c>
      <c r="E16" s="29">
        <f>'ЭЭ в тыс. руб.'!G42</f>
        <v>-978.76</v>
      </c>
      <c r="F16" s="14">
        <f t="shared" si="0"/>
        <v>39.61030146723102</v>
      </c>
    </row>
    <row r="17" spans="1:6" ht="19.5" customHeight="1">
      <c r="A17" s="2">
        <v>13</v>
      </c>
      <c r="B17" s="26" t="s">
        <v>80</v>
      </c>
      <c r="C17" s="27">
        <f>'ЭЭ в тыс. руб.'!D45</f>
        <v>3032.51</v>
      </c>
      <c r="D17" s="28">
        <f>'ЭЭ в тыс. руб.'!F45</f>
        <v>2206.19838</v>
      </c>
      <c r="E17" s="29">
        <f>'ЭЭ в тыс. руб.'!G45</f>
        <v>-826.3116200000004</v>
      </c>
      <c r="F17" s="14">
        <f t="shared" si="0"/>
        <v>72.75156157770294</v>
      </c>
    </row>
    <row r="18" spans="1:6" ht="19.5" customHeight="1">
      <c r="A18" s="2">
        <v>14</v>
      </c>
      <c r="B18" s="26" t="s">
        <v>81</v>
      </c>
      <c r="C18" s="27">
        <f>'ЭЭ в тыс. руб.'!D50</f>
        <v>10366.029999999999</v>
      </c>
      <c r="D18" s="28">
        <f>'ЭЭ в тыс. руб.'!F50</f>
        <v>3151.51895</v>
      </c>
      <c r="E18" s="29">
        <f>'ЭЭ в тыс. руб.'!G50</f>
        <v>-7214.511049999999</v>
      </c>
      <c r="F18" s="14">
        <f t="shared" si="0"/>
        <v>30.40237149612726</v>
      </c>
    </row>
    <row r="19" spans="1:6" ht="19.5" customHeight="1">
      <c r="A19" s="2">
        <v>15</v>
      </c>
      <c r="B19" s="26" t="s">
        <v>82</v>
      </c>
      <c r="C19" s="27">
        <f>'ЭЭ в тыс. руб.'!D59</f>
        <v>301755.9250000001</v>
      </c>
      <c r="D19" s="28">
        <f>'ЭЭ в тыс. руб.'!F59</f>
        <v>78242.11947000003</v>
      </c>
      <c r="E19" s="29">
        <f>'ЭЭ в тыс. руб.'!G59</f>
        <v>-223513.80552999995</v>
      </c>
      <c r="F19" s="14">
        <f t="shared" si="0"/>
        <v>25.9289422303804</v>
      </c>
    </row>
    <row r="20" spans="1:6" ht="19.5" customHeight="1">
      <c r="A20" s="2">
        <v>16</v>
      </c>
      <c r="B20" s="26" t="s">
        <v>83</v>
      </c>
      <c r="C20" s="27">
        <f>'ЭЭ в тыс. руб.'!D96</f>
        <v>1598.75</v>
      </c>
      <c r="D20" s="28">
        <f>'ЭЭ в тыс. руб.'!F96</f>
        <v>633.352</v>
      </c>
      <c r="E20" s="29">
        <f>'ЭЭ в тыс. руб.'!G96</f>
        <v>-965.398</v>
      </c>
      <c r="F20" s="14">
        <f t="shared" si="0"/>
        <v>39.61544956997654</v>
      </c>
    </row>
  </sheetData>
  <sheetProtection password="95AE" sheet="1" selectLockedCells="1" selectUnlockedCells="1"/>
  <mergeCells count="3">
    <mergeCell ref="A1:F1"/>
    <mergeCell ref="A2:F2"/>
    <mergeCell ref="A3:A4"/>
  </mergeCells>
  <printOptions/>
  <pageMargins left="0.7086614173228347" right="0.1968503937007874" top="0.31496062992125984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>дддд</cp:keywords>
  <dc:description/>
  <cp:lastModifiedBy>tarif18</cp:lastModifiedBy>
  <cp:lastPrinted>2016-08-17T06:40:27Z</cp:lastPrinted>
  <dcterms:created xsi:type="dcterms:W3CDTF">1996-10-08T23:32:33Z</dcterms:created>
  <dcterms:modified xsi:type="dcterms:W3CDTF">2016-09-02T06:57:20Z</dcterms:modified>
  <cp:category/>
  <cp:version/>
  <cp:contentType/>
  <cp:contentStatus/>
</cp:coreProperties>
</file>