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'ТЭ'!$A$1:$H$599</definedName>
  </definedNames>
  <calcPr fullCalcOnLoad="1"/>
</workbook>
</file>

<file path=xl/sharedStrings.xml><?xml version="1.0" encoding="utf-8"?>
<sst xmlns="http://schemas.openxmlformats.org/spreadsheetml/2006/main" count="650" uniqueCount="181">
  <si>
    <t>Всего</t>
  </si>
  <si>
    <t>Источник финансирования</t>
  </si>
  <si>
    <t>ООО "Управление ЖКХ"</t>
  </si>
  <si>
    <t>Наименование организаций</t>
  </si>
  <si>
    <t>№ п/п</t>
  </si>
  <si>
    <t xml:space="preserve">амортизация </t>
  </si>
  <si>
    <t>расходы по содержанию и эксплуатации оборудования</t>
  </si>
  <si>
    <t>ремонт и техническое обслуживание</t>
  </si>
  <si>
    <t xml:space="preserve">ООО "Газпром трансгаз Нижний Новгород" (филиал-Заволжское линейное производственное управление магистральных газопроводов) </t>
  </si>
  <si>
    <t>РГУ "Социально-оздоровительный центр граждан пожилого возраста и инвалидов "Вега"</t>
  </si>
  <si>
    <t>ФБУ «ИК №5 УФСИН по Чувашской Республике – Чувашии»                                              (без НДС)</t>
  </si>
  <si>
    <t>ООО «ТЕПЛОСНАБ»                                              (без НДС)</t>
  </si>
  <si>
    <t>ОАО "Дорожное эксплуатационное предприятие №139"                                              (без НДС)</t>
  </si>
  <si>
    <t xml:space="preserve"> ООО «Санаторий «Волжские зори»                                              (без НДС)</t>
  </si>
  <si>
    <t>Ядринское МПП ЖКХ                                              (без НДС)</t>
  </si>
  <si>
    <t>ООО "ЦТП Западный 1"                                              (без НДС)</t>
  </si>
  <si>
    <t>ООО "ЦТП Западный 2"                                              (без НДС)</t>
  </si>
  <si>
    <t>ООО "ЦТП Центр 3"                                              (без НДС)</t>
  </si>
  <si>
    <t>ООО "ЦТП Центр 4"                                              (без НДС)</t>
  </si>
  <si>
    <t>МУП "АПОК и ТС"                                              (без НДС)</t>
  </si>
  <si>
    <t>ОАО «РЖД» - филиал Горьковская дирекция по тепловодоснабжению                                               (без НДС)</t>
  </si>
  <si>
    <t>ООО "Канашгаздорсервис-1"                                              (без НДС)</t>
  </si>
  <si>
    <t>ЗАО "Промтрактор-Вагон"                                              (без НДС)</t>
  </si>
  <si>
    <t>ООО «Коммунальные технологии»                                              (без НДС)</t>
  </si>
  <si>
    <t>ОАО «Росспиртпром» (филиал – «Ликероводочный завод «Чебоксарский»)                                              (без НДС)</t>
  </si>
  <si>
    <t>ОАО междугородной и международной электрической связи «Ростелеком» (филиал в ЧР ОАО «Ростелеком»)                                              (без НДС)</t>
  </si>
  <si>
    <t>ОАО «Чебоксарский завод «Металлист»                                              (без НДС)</t>
  </si>
  <si>
    <t>ОАО «Санаторий «Чувашия»                                              (без НДС)</t>
  </si>
  <si>
    <t xml:space="preserve"> ОАО «Тароупаковка»                                              (без НДС)</t>
  </si>
  <si>
    <t>ОАО "Чувашсетьгаз" (филиал - "Чебоксарыгоргаз")                                              (без НДС)</t>
  </si>
  <si>
    <t>ФГУП "ЧПО им. В.И.Чапаева"                                               (без НДС)</t>
  </si>
  <si>
    <t xml:space="preserve">Чебоксарский элеватор - филиал ОАО "Чувашхлебопродукт"                                              (без НДС) </t>
  </si>
  <si>
    <t>ООО "Чебоксарская керамика"                                               (без НДС)</t>
  </si>
  <si>
    <t>МУП «Теплоэнерго»                                              (без НДС)</t>
  </si>
  <si>
    <t>ООО "Газпром трансгаз Нижний Новгород" (филиал-ЗЛПУМГ)                                                                          (без НДС)</t>
  </si>
  <si>
    <t xml:space="preserve">ОАО "Северо-Западные магистральные нефтепроводы" (филиал-Казанское районное нефтепроводное управление (Нефтеперекачивающая станция "Тиньговатово")                                                                         (без НДС) </t>
  </si>
  <si>
    <t>Цивильское райпо                                                                         (без НДС)</t>
  </si>
  <si>
    <t>ОАО "5 арсенал"                                                                         (без НДС)</t>
  </si>
  <si>
    <t>ОАО "Новочебоксарский завод строительных материалов"                                                                         (без НДС)</t>
  </si>
  <si>
    <t>ООО "Чувашгосснаб"                                                                          (без НДС)</t>
  </si>
  <si>
    <t>ООО "Чебоксарский мясокомбинат"                                                                         (без НДС)</t>
  </si>
  <si>
    <t>РГУ "Калининиский ПНИ" Минздравсоцразвития Чувашии                                         (без дополнительного предъявления НДС)</t>
  </si>
  <si>
    <t>ООО "ТеплоКомфорт"                                         (без дополнительного предъявления НДС)</t>
  </si>
  <si>
    <t>ООО "ДорТехСервис"                                         (без дополнительного предъявления НДС)</t>
  </si>
  <si>
    <t>ГУЗ "Шихазанская межрайонная психиатрическая больница"                                          (без дополнительного предъявления НДС)</t>
  </si>
  <si>
    <t>ООО "Теплоснабжение"                                          (без дополнительного предъявления НДС)</t>
  </si>
  <si>
    <t>ООО "Коммунальные услуги+"                                          (без дополнительного предъявления НДС)</t>
  </si>
  <si>
    <t>ООО «Коммунальщик»                                         (без дополнительного предъявления НДС)</t>
  </si>
  <si>
    <t>ООО «Коммунальный сервис»                                         (без дополнительного предъявления НДС)</t>
  </si>
  <si>
    <t>МУП ЖКХ Красноармейского района                                         (без дополнительного предъявления НДС)</t>
  </si>
  <si>
    <t>ООО "ИнкомСтрой"                                         (без дополнительного предъявления НДС)</t>
  </si>
  <si>
    <t>ООО «Теплоэнерго»                                         (без дополнительного предъявления НДС)</t>
  </si>
  <si>
    <t>ООО «Энергетическая компания «Котельная»                                                        (без дополнительного предъявления НДС)</t>
  </si>
  <si>
    <t>МУП Сундырское ЖКХ Моргаушского района                                                                (без дополнительного предъявления НДС)</t>
  </si>
  <si>
    <t>ООО "ТехСтройРегион"                                          (без дополнительного предъявления НДС)</t>
  </si>
  <si>
    <t xml:space="preserve"> ОАО Производственная фирма «Чебоксарскагропромтехсервис»                                         (без дополнительного предъявления НДС)</t>
  </si>
  <si>
    <t>ОАО «Чувашсетьгаз»                                       (филиал – Санаторий «Волга»)                                                          (без НДС)</t>
  </si>
  <si>
    <t>РГУ "Социально-оздоровительный центр граждан пожилого возраста и инвалидов "Вега"                                                              (без дополнительного предъявления НДС)</t>
  </si>
  <si>
    <t>ОАО «Коммунальник»                                         (без дополнительного предъявления НДС)</t>
  </si>
  <si>
    <t>ООО "Стройэнергосервис"                                         (без дополнительного предъявления НДС)</t>
  </si>
  <si>
    <t>ООО «Коммунальник»                                         (без дополнительного предъявления НДС)</t>
  </si>
  <si>
    <t>МП "Управляющая компания ЖКХ " МО  г.Канаш                                                                    (без НДС)</t>
  </si>
  <si>
    <t>ООО «Канашский завод технологической оснастки»                                                                           (без НДС)</t>
  </si>
  <si>
    <t>ООО "Стройсервис"                                         (без дополнительного предъявления НДС)</t>
  </si>
  <si>
    <t>ООО Управляющая Компания «Сельский комфорт»                                                           (без дополнительного предъявления НДС)</t>
  </si>
  <si>
    <t>ООО "Энергосервис"                                         (без дополнительного предъявления НДС)</t>
  </si>
  <si>
    <t>ООО "Тепло"                                                       (без дополнительного предъявления НДС)</t>
  </si>
  <si>
    <t>ОАО "Волжская текстильная компания"                                                                                     (без НДС)</t>
  </si>
  <si>
    <t>ООО ПКФ "Регион"                                                                    (без дополнительного предъявления НДС)</t>
  </si>
  <si>
    <t>ООО "ПМК-4"                                                                    (без дополнительного предъявления НДС)</t>
  </si>
  <si>
    <t>ООО "УК "Наш дом"                                                                     (без дополнительного предъявления НДС)</t>
  </si>
  <si>
    <t>ООО «Строитель»                                                                    (без дополнительного предъявления НДС)</t>
  </si>
  <si>
    <t>ООО "Регион"                                                                                          (без дополнительного предъявления НДС)</t>
  </si>
  <si>
    <t>ООО "Услуги"                                                                                                        (без дополнительного предъявления НДС)</t>
  </si>
  <si>
    <t>тыс.руб.</t>
  </si>
  <si>
    <t>Приложение № 3</t>
  </si>
  <si>
    <t>ООО "ТеплоСфера"                                         (без дополнительного предъявления НДС)</t>
  </si>
  <si>
    <t>утверждено в тарифах</t>
  </si>
  <si>
    <t>ООО "Комбинат строительных материалов" (без НДС)</t>
  </si>
  <si>
    <t>ООО "УК "Первая Площадка»                                                                     (без НДС)</t>
  </si>
  <si>
    <t>ООО "Коммунальные технологии"                                                                                                   (без НДС)</t>
  </si>
  <si>
    <t>ОАО "ТГК-5" 
(без НДС)</t>
  </si>
  <si>
    <t>МУП ЖКХ «Моргаушское»                                         (без дополнительного предъявления НДС)</t>
  </si>
  <si>
    <t xml:space="preserve">ООО «Теплоэнергосети»                                         (без дополнительного предъявления НДС) </t>
  </si>
  <si>
    <t>ВСЕГО по Чувашской Республике</t>
  </si>
  <si>
    <t>ООО "Батыревский водоканал"                                        (без дополнительного предъявления НДС)</t>
  </si>
  <si>
    <t>ЗАО Фирма "Август"                                               (без НДС)</t>
  </si>
  <si>
    <t>Вурнарский район (5 организаций)</t>
  </si>
  <si>
    <t>Козловский район (3 организации)</t>
  </si>
  <si>
    <t>Комсомольский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</si>
  <si>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</si>
  <si>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</si>
  <si>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</si>
  <si>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Шемуршинский район (1 организация)</t>
  </si>
  <si>
    <t> Шумерлинский район (1 организация)</t>
  </si>
  <si>
    <t> Ядринский район (3 организации)</t>
  </si>
  <si>
    <t>  Яльчикский район (1 организация)</t>
  </si>
  <si>
    <t>  Янтиковский район (1 организация)</t>
  </si>
  <si>
    <t> город Канаш (6 организаций)</t>
  </si>
  <si>
    <t> город Новочебоксарск (4 организации)</t>
  </si>
  <si>
    <t> город Шумерля (8 организаций)</t>
  </si>
  <si>
    <t xml:space="preserve">ОАО "Комбинат автомобильных фургонов" (без НДС) </t>
  </si>
  <si>
    <t>ООО "Теплосеть»                                             (без НДС)</t>
  </si>
  <si>
    <t>Аликовский район (2 организации)</t>
  </si>
  <si>
    <t xml:space="preserve">ЗАО «Ядринский машиностроительный завод- Энерго»                                                                   (без НДС) </t>
  </si>
  <si>
    <t>ООО "Газ-Сервис"                                                 (без дополнительного предъявления НДС)</t>
  </si>
  <si>
    <t>ООО "Комфорт»                                                        (без НДС)</t>
  </si>
  <si>
    <t>ООО "Восток»                                                             (без НДС)</t>
  </si>
  <si>
    <t>ООО "Союз»                                                                    (без НДС)</t>
  </si>
  <si>
    <t>факт</t>
  </si>
  <si>
    <t>2013 год</t>
  </si>
  <si>
    <t>по данным организации</t>
  </si>
  <si>
    <t>по данным Госслужбы</t>
  </si>
  <si>
    <t>отклонение, тыс. руб.</t>
  </si>
  <si>
    <t>% освоения</t>
  </si>
  <si>
    <t>ООО "Вектор»                                                             (без НДС)</t>
  </si>
  <si>
    <t>ООО «Юманайское жилищно-коммунальное хозяйство»                                                                           (без дополнительного предъявления НДС)</t>
  </si>
  <si>
    <t>ООО "Потенциал"                                                                       (без дополнительного предъявления НДС)</t>
  </si>
  <si>
    <t>ООО "УК "Коммунальщик"                                             (без дополнительного предъявления НДС)</t>
  </si>
  <si>
    <t xml:space="preserve"> ООО "Строитель"                                                                    (без дополнительного предъявления НДС)</t>
  </si>
  <si>
    <t>ООО ""УК ЖКХ Ишлейский"                                          (без дополнительного предъявления НДС)</t>
  </si>
  <si>
    <t>ООО "Котельные и тепловые сети"                              (без дополнительного предъявления НДС)</t>
  </si>
  <si>
    <t>ООО "ТеплоЭнергосервис"                                          (без дополнительного предъявления НДС)</t>
  </si>
  <si>
    <t>проверка 1</t>
  </si>
  <si>
    <t>проверка 2</t>
  </si>
  <si>
    <t>ОАО "Росспиртпром" (филиал-"Ликероводочный завод "Чебоксарский")                                                     (без НДС)</t>
  </si>
  <si>
    <t>ОАО "Алатырский механический завод"                                                                 (без НДС)</t>
  </si>
  <si>
    <t>МП «ДЕЗ ЖКХ Ибресинского района»                                                                            (без дополнительного предъявления НДС)</t>
  </si>
  <si>
    <t>ООО "Март"                                                                                          (без дополнительного предъявления НДС)                                                  Калининское сельское поселение</t>
  </si>
  <si>
    <t>ООО "Март"                                                                                          (без дополнительного предъявления НДС)                                                  Санарпосинское сельское поселение</t>
  </si>
  <si>
    <t>ООО "Март"                                                                                          (без дополнительного предъявления НДС)                                                   Янгорчинское, Кольцовские сельские поселения</t>
  </si>
  <si>
    <t>ОАО "Батыревская СХТ"                                               (без дополнительного предъявления НДС)</t>
  </si>
  <si>
    <t>ООО "Исток"                                                      (без дополнительного предъявления НДС)</t>
  </si>
  <si>
    <t>Красночетайский район (1 организация)</t>
  </si>
  <si>
    <t>ТСЖ "Сфера"                                                           (без дополнительного предъявления НДС)</t>
  </si>
  <si>
    <t>Цивильский район (4 организации)</t>
  </si>
  <si>
    <t>ООО "Уют"                                                                      (без дополнительного предъявления НДС)</t>
  </si>
  <si>
    <t>в т.ч. з/п 371,85</t>
  </si>
  <si>
    <t>ООО "Альянс-Групп"                                                   (без НДС)</t>
  </si>
  <si>
    <t>Чебоксарский район (8 организаций)</t>
  </si>
  <si>
    <t>в т.ч. з/п 174,8</t>
  </si>
  <si>
    <t>в т.ч. з/п 1082,67</t>
  </si>
  <si>
    <t>ОАО "Чебоксарская керамика"                                  (без НДС)</t>
  </si>
  <si>
    <t>ООО "Аверс"                                                                  (без дополнительного предъявления НДС)</t>
  </si>
  <si>
    <t>МУП УР "Урмарытеплосеть"                                              (без дополнительного предъявления НДС)</t>
  </si>
  <si>
    <t>ООО «Алатырская бумажная фабрика»  (без НДС)</t>
  </si>
  <si>
    <t>МУП ЖКХ "Чурачики"                                  (без дополнительного предъявления НДС)</t>
  </si>
  <si>
    <t>ОАО "Ремонтно-эксплуатационное управление"                                               (без НДС)</t>
  </si>
  <si>
    <t>ООО "УК ЖКХ "Канашская"                                               (без дополнительного предъявления  НДС)</t>
  </si>
  <si>
    <t>Канашский район (2 организации)</t>
  </si>
  <si>
    <t>Ибресинский район (2 организации)</t>
  </si>
  <si>
    <t>Батыревский район (3 организации)</t>
  </si>
  <si>
    <t> Красноармейский район (4 организации)</t>
  </si>
  <si>
    <t>ООО "Протон"                                             (без дополнительного предъявления НДС)</t>
  </si>
  <si>
    <t>в т.ч. з/п 127,71</t>
  </si>
  <si>
    <t>Мариинско-Посадский район (3 организации)</t>
  </si>
  <si>
    <t>в т.ч. з/п 518,87</t>
  </si>
  <si>
    <t>в т.ч. з/п 1817,37</t>
  </si>
  <si>
    <t>в т.ч. з/п 1987,91</t>
  </si>
  <si>
    <t>в т.ч. з/п 273,29</t>
  </si>
  <si>
    <t>в т.ч. з/п 1122,07</t>
  </si>
  <si>
    <t> город Алатырь (8 организаций)</t>
  </si>
  <si>
    <t> город Чебоксары (18 организаций)</t>
  </si>
  <si>
    <t>ООО "ЭнергоТранзит"                                  (без НДС)</t>
  </si>
  <si>
    <t>в т.ч. з/п 134,90</t>
  </si>
  <si>
    <t>в т.ч. з/п 156,53</t>
  </si>
  <si>
    <t>в т.ч. з/п 403,62</t>
  </si>
  <si>
    <t>в т.ч. з/п 2423,31</t>
  </si>
  <si>
    <t>в т.ч. з/п 13710,15</t>
  </si>
  <si>
    <t>в т.ч. з/п 1002,55</t>
  </si>
  <si>
    <t xml:space="preserve">ремонт и техническое обслуживание </t>
  </si>
  <si>
    <t>в т.ч. з/п 1237,76</t>
  </si>
  <si>
    <t>в т.ч. з/п 491,30</t>
  </si>
  <si>
    <t>в т.ч. з/п 2468,13</t>
  </si>
  <si>
    <t>в т.ч. з/п 957,20</t>
  </si>
  <si>
    <t>в т.ч. з/п 412,51</t>
  </si>
  <si>
    <t>в т.ч. з/п 4410,73</t>
  </si>
  <si>
    <t>в т.ч. з/п 788,63</t>
  </si>
  <si>
    <t>в т.ч. з/п 176,65</t>
  </si>
  <si>
    <t>-</t>
  </si>
  <si>
    <t>Мониторинг планов ремонтных работ организаций в сфере теплоснабжения за 9 месяцев 2013 года (на 11.11.2013 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</si>
</sst>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7" borderId="11" xfId="0" applyNumberFormat="1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 wrapText="1"/>
    </xf>
    <xf numFmtId="4" fontId="4" fillId="39" borderId="14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2" fontId="4" fillId="39" borderId="14" xfId="0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  <xf numFmtId="4" fontId="4" fillId="39" borderId="15" xfId="0" applyNumberFormat="1" applyFont="1" applyFill="1" applyBorder="1" applyAlignment="1">
      <alignment horizontal="center" vertical="center" wrapText="1"/>
    </xf>
    <xf numFmtId="4" fontId="4" fillId="39" borderId="16" xfId="0" applyNumberFormat="1" applyFont="1" applyFill="1" applyBorder="1" applyAlignment="1">
      <alignment horizontal="center" vertical="center" wrapText="1"/>
    </xf>
    <xf numFmtId="4" fontId="4" fillId="39" borderId="12" xfId="0" applyNumberFormat="1" applyFont="1" applyFill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4" fontId="4" fillId="41" borderId="15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 wrapText="1"/>
    </xf>
    <xf numFmtId="4" fontId="4" fillId="41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40" borderId="15" xfId="0" applyNumberFormat="1" applyFont="1" applyFill="1" applyBorder="1" applyAlignment="1">
      <alignment horizontal="center" vertical="center" wrapText="1"/>
    </xf>
    <xf numFmtId="0" fontId="4" fillId="40" borderId="16" xfId="0" applyNumberFormat="1" applyFont="1" applyFill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5" fillId="38" borderId="17" xfId="0" applyNumberFormat="1" applyFont="1" applyFill="1" applyBorder="1" applyAlignment="1">
      <alignment horizontal="center" vertical="center" wrapText="1"/>
    </xf>
    <xf numFmtId="4" fontId="5" fillId="38" borderId="18" xfId="0" applyNumberFormat="1" applyFont="1" applyFill="1" applyBorder="1" applyAlignment="1">
      <alignment horizontal="center" vertical="center" wrapText="1"/>
    </xf>
    <xf numFmtId="0" fontId="4" fillId="4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6" fillId="39" borderId="15" xfId="54" applyNumberFormat="1" applyFont="1" applyFill="1" applyBorder="1" applyAlignment="1" applyProtection="1">
      <alignment horizontal="center" vertical="center" wrapText="1"/>
      <protection/>
    </xf>
    <xf numFmtId="4" fontId="6" fillId="39" borderId="16" xfId="54" applyNumberFormat="1" applyFont="1" applyFill="1" applyBorder="1" applyAlignment="1" applyProtection="1">
      <alignment horizontal="center" vertical="center" wrapText="1"/>
      <protection/>
    </xf>
    <xf numFmtId="4" fontId="6" fillId="39" borderId="12" xfId="54" applyNumberFormat="1" applyFont="1" applyFill="1" applyBorder="1" applyAlignment="1" applyProtection="1">
      <alignment horizontal="center" vertical="center" wrapText="1"/>
      <protection/>
    </xf>
    <xf numFmtId="4" fontId="6" fillId="41" borderId="11" xfId="54" applyNumberFormat="1" applyFont="1" applyFill="1" applyBorder="1" applyAlignment="1" applyProtection="1">
      <alignment horizontal="center" vertical="center" wrapText="1"/>
      <protection/>
    </xf>
    <xf numFmtId="4" fontId="6" fillId="41" borderId="15" xfId="54" applyNumberFormat="1" applyFont="1" applyFill="1" applyBorder="1" applyAlignment="1" applyProtection="1">
      <alignment horizontal="center" vertical="center" wrapText="1"/>
      <protection/>
    </xf>
    <xf numFmtId="4" fontId="6" fillId="41" borderId="16" xfId="54" applyNumberFormat="1" applyFont="1" applyFill="1" applyBorder="1" applyAlignment="1" applyProtection="1">
      <alignment horizontal="center" vertical="center" wrapText="1"/>
      <protection/>
    </xf>
    <xf numFmtId="4" fontId="6" fillId="41" borderId="12" xfId="54" applyNumberFormat="1" applyFont="1" applyFill="1" applyBorder="1" applyAlignment="1" applyProtection="1">
      <alignment horizontal="center" vertical="center" wrapText="1"/>
      <protection/>
    </xf>
    <xf numFmtId="4" fontId="4" fillId="41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6" fillId="41" borderId="11" xfId="54" applyNumberFormat="1" applyFont="1" applyFill="1" applyBorder="1" applyAlignment="1">
      <alignment horizontal="center" vertical="center" wrapText="1"/>
      <protection/>
    </xf>
    <xf numFmtId="4" fontId="6" fillId="39" borderId="11" xfId="54" applyNumberFormat="1" applyFont="1" applyFill="1" applyBorder="1" applyAlignment="1" applyProtection="1">
      <alignment horizontal="center" vertical="center" wrapText="1"/>
      <protection/>
    </xf>
    <xf numFmtId="4" fontId="6" fillId="0" borderId="11" xfId="54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6" borderId="19" xfId="0" applyNumberFormat="1" applyFont="1" applyFill="1" applyBorder="1" applyAlignment="1">
      <alignment horizontal="center" vertical="center" wrapText="1"/>
    </xf>
    <xf numFmtId="4" fontId="5" fillId="36" borderId="20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36" borderId="2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4" fontId="5" fillId="36" borderId="23" xfId="0" applyNumberFormat="1" applyFont="1" applyFill="1" applyBorder="1" applyAlignment="1">
      <alignment horizontal="center" vertical="center" wrapText="1"/>
    </xf>
    <xf numFmtId="4" fontId="4" fillId="39" borderId="11" xfId="53" applyNumberFormat="1" applyFont="1" applyFill="1" applyBorder="1" applyAlignment="1">
      <alignment horizontal="center" vertical="center" wrapText="1"/>
      <protection/>
    </xf>
    <xf numFmtId="4" fontId="4" fillId="39" borderId="11" xfId="0" applyNumberFormat="1" applyFont="1" applyFill="1" applyBorder="1" applyAlignment="1">
      <alignment horizontal="center" vertical="center" wrapText="1"/>
    </xf>
    <xf numFmtId="4" fontId="40" fillId="39" borderId="15" xfId="54" applyNumberFormat="1" applyFont="1" applyFill="1" applyBorder="1" applyAlignment="1" applyProtection="1">
      <alignment horizontal="center" vertical="center" wrapText="1"/>
      <protection/>
    </xf>
    <xf numFmtId="4" fontId="40" fillId="39" borderId="16" xfId="54" applyNumberFormat="1" applyFont="1" applyFill="1" applyBorder="1" applyAlignment="1" applyProtection="1">
      <alignment horizontal="center" vertical="center" wrapText="1"/>
      <protection/>
    </xf>
    <xf numFmtId="4" fontId="40" fillId="39" borderId="12" xfId="54" applyNumberFormat="1" applyFont="1" applyFill="1" applyBorder="1" applyAlignment="1" applyProtection="1">
      <alignment horizontal="center" vertical="center" wrapText="1"/>
      <protection/>
    </xf>
    <xf numFmtId="4" fontId="6" fillId="39" borderId="11" xfId="54" applyNumberFormat="1" applyFont="1" applyFill="1" applyBorder="1" applyAlignment="1">
      <alignment horizontal="center" vertical="center" wrapText="1"/>
      <protection/>
    </xf>
    <xf numFmtId="4" fontId="6" fillId="39" borderId="0" xfId="54" applyNumberFormat="1" applyFont="1" applyFill="1" applyBorder="1" applyAlignment="1" applyProtection="1">
      <alignment horizontal="center" vertical="center" wrapText="1"/>
      <protection/>
    </xf>
    <xf numFmtId="0" fontId="4" fillId="39" borderId="15" xfId="0" applyNumberFormat="1" applyFont="1" applyFill="1" applyBorder="1" applyAlignment="1">
      <alignment horizontal="center" vertical="center" wrapText="1"/>
    </xf>
    <xf numFmtId="0" fontId="4" fillId="39" borderId="16" xfId="0" applyNumberFormat="1" applyFont="1" applyFill="1" applyBorder="1" applyAlignment="1">
      <alignment horizontal="center" vertical="center" wrapText="1"/>
    </xf>
    <xf numFmtId="0" fontId="4" fillId="39" borderId="12" xfId="0" applyNumberFormat="1" applyFont="1" applyFill="1" applyBorder="1" applyAlignment="1">
      <alignment horizontal="center" vertical="center" wrapText="1"/>
    </xf>
    <xf numFmtId="4" fontId="40" fillId="0" borderId="15" xfId="54" applyNumberFormat="1" applyFont="1" applyFill="1" applyBorder="1" applyAlignment="1" applyProtection="1">
      <alignment horizontal="center" vertical="center" wrapText="1"/>
      <protection/>
    </xf>
    <xf numFmtId="4" fontId="40" fillId="0" borderId="16" xfId="54" applyNumberFormat="1" applyFont="1" applyFill="1" applyBorder="1" applyAlignment="1" applyProtection="1">
      <alignment horizontal="center" vertical="center" wrapText="1"/>
      <protection/>
    </xf>
    <xf numFmtId="4" fontId="40" fillId="0" borderId="12" xfId="54" applyNumberFormat="1" applyFont="1" applyFill="1" applyBorder="1" applyAlignment="1" applyProtection="1">
      <alignment horizontal="center" vertical="center" wrapText="1"/>
      <protection/>
    </xf>
    <xf numFmtId="4" fontId="40" fillId="0" borderId="15" xfId="54" applyNumberFormat="1" applyFont="1" applyFill="1" applyBorder="1" applyAlignment="1">
      <alignment horizontal="center" vertical="center" wrapText="1"/>
      <protection/>
    </xf>
    <xf numFmtId="4" fontId="40" fillId="0" borderId="16" xfId="54" applyNumberFormat="1" applyFont="1" applyFill="1" applyBorder="1" applyAlignment="1">
      <alignment horizontal="center" vertical="center" wrapText="1"/>
      <protection/>
    </xf>
    <xf numFmtId="4" fontId="40" fillId="0" borderId="12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"/>
  <sheetViews>
    <sheetView tabSelected="1" view="pageBreakPreview" zoomScaleNormal="75" zoomScaleSheetLayoutView="100" zoomScalePageLayoutView="0" workbookViewId="0" topLeftCell="A1">
      <selection activeCell="A1" sqref="A1:I600"/>
    </sheetView>
  </sheetViews>
  <sheetFormatPr defaultColWidth="9.140625" defaultRowHeight="12.75"/>
  <cols>
    <col min="1" max="1" width="4.28125" style="14" customWidth="1"/>
    <col min="2" max="2" width="31.421875" style="1" customWidth="1"/>
    <col min="3" max="3" width="32.140625" style="1" customWidth="1"/>
    <col min="4" max="4" width="11.140625" style="1" customWidth="1"/>
    <col min="5" max="6" width="10.140625" style="1" customWidth="1"/>
    <col min="7" max="7" width="10.421875" style="1" customWidth="1"/>
    <col min="8" max="8" width="8.00390625" style="1" customWidth="1"/>
    <col min="9" max="9" width="14.421875" style="1" customWidth="1"/>
    <col min="10" max="16384" width="9.140625" style="1" customWidth="1"/>
  </cols>
  <sheetData>
    <row r="1" spans="1:8" ht="12.75" customHeight="1">
      <c r="A1" s="64" t="s">
        <v>75</v>
      </c>
      <c r="B1" s="64"/>
      <c r="C1" s="64"/>
      <c r="D1" s="64"/>
      <c r="E1" s="64"/>
      <c r="F1" s="64"/>
      <c r="G1" s="64"/>
      <c r="H1" s="64"/>
    </row>
    <row r="2" spans="1:8" ht="14.25" customHeight="1">
      <c r="A2" s="81" t="s">
        <v>180</v>
      </c>
      <c r="B2" s="81"/>
      <c r="C2" s="81"/>
      <c r="D2" s="81"/>
      <c r="E2" s="81"/>
      <c r="F2" s="81"/>
      <c r="G2" s="81"/>
      <c r="H2" s="81"/>
    </row>
    <row r="3" spans="1:8" ht="12.75" customHeight="1">
      <c r="A3" s="64" t="s">
        <v>74</v>
      </c>
      <c r="B3" s="64"/>
      <c r="C3" s="64"/>
      <c r="D3" s="64"/>
      <c r="E3" s="64"/>
      <c r="F3" s="64"/>
      <c r="G3" s="64"/>
      <c r="H3" s="64"/>
    </row>
    <row r="4" spans="1:8" ht="15" customHeight="1">
      <c r="A4" s="76" t="s">
        <v>4</v>
      </c>
      <c r="B4" s="82" t="s">
        <v>3</v>
      </c>
      <c r="C4" s="82" t="s">
        <v>1</v>
      </c>
      <c r="D4" s="3" t="s">
        <v>110</v>
      </c>
      <c r="E4" s="65" t="s">
        <v>109</v>
      </c>
      <c r="F4" s="66"/>
      <c r="G4" s="66"/>
      <c r="H4" s="67"/>
    </row>
    <row r="5" spans="1:9" ht="44.25" customHeight="1">
      <c r="A5" s="76"/>
      <c r="B5" s="82"/>
      <c r="C5" s="82"/>
      <c r="D5" s="16" t="s">
        <v>77</v>
      </c>
      <c r="E5" s="3" t="s">
        <v>111</v>
      </c>
      <c r="F5" s="3" t="s">
        <v>112</v>
      </c>
      <c r="G5" s="3" t="s">
        <v>113</v>
      </c>
      <c r="H5" s="3" t="s">
        <v>114</v>
      </c>
      <c r="I5" s="3" t="s">
        <v>123</v>
      </c>
    </row>
    <row r="6" spans="1:9" ht="12.75">
      <c r="A6" s="83" t="s">
        <v>84</v>
      </c>
      <c r="B6" s="84"/>
      <c r="C6" s="4" t="s">
        <v>0</v>
      </c>
      <c r="D6" s="17">
        <f>D11+D15+D24+D37+D41+D45+D49+D53+D57+D61+D66+D75+D96+D100+D104+D109+D114+D118+D126+D140+D144+D153+D163+D168+D181+D189+D206+D210+D214+D218+D222+D234+D243+D248+D253+D257+D261+D266+D271+D276+D280+D284+D288+D292+D300+D304+D317+D325+D329+D337+D341+D349+D354+D362+D366+D370+D375+D379+D383+D395+D399+D403+D407+D411+D415+D419+D423+D427+D431+D451+D455+D472+D476+D576+D580+D584+D588+D592+D596+D173+D296+D20+D135+D177+D226+D230+D459+D463+D32+D70+D91+D130+D148+D312+D467</f>
        <v>480036.202</v>
      </c>
      <c r="E6" s="17">
        <f>E11+E15+E24+E37+E41+E45+E49+E53+E57+E61+E66+E75+E96+E100+E104+E109+E114+E118+E126+E140+E144+E153+E163+E168+E181+E189+E206+E210+E214+E218+E222+E234+E243+E248+E253+E257+E261+E266+E271+E276+E280+E284+E288+E292+E300+E304+E317+E325+E329+E337+E341+E349+E354+E362+E366+E370+E375+E379+E383+E395+E399+E403+E407+E411+E415+E419+E423+E427+E431+E451+E455+E472+E476+E576+E580+E584+E588+E592+E596+E173+E296+E20+E135+E177+E226+E230+E459+E463+E32+E70+E91+E130+E148+E312+E467</f>
        <v>309583.99656999996</v>
      </c>
      <c r="F6" s="17">
        <f>F11+F15+F24+F37+F41+F45+F49+F53+F57+F61+F66+F75+F96+F100+F104+F109+F114+F118+F126+F140+F144+F153+F163+F168+F181+F189+F206+F210+F214+F218+F222+F234+F243+F248+F253+F257+F261+F266+F271+F276+F280+F284+F288+F292+F300+F304+F317+F325+F329+F337+F341+F349+F354+F362+F366+F370+F375+F379+F383+F395+F399+F403+F407+F411+F415+F419+F423+F427+F431+F451+F455+F472+F476+F576+F580+F584+F588+F592+F596+F173+F296+F20+F135+F177+F226+F230+F459+F463+F32+F70+F91+F130+F148+F312+F467</f>
        <v>293468.6967</v>
      </c>
      <c r="G6" s="17">
        <f>G11+G15+G24+G37+G41+G45+G49+G53+G57+G61+G66+G75+G96+G100+G104+G109+G114+G118+G126+G140+G144+G153+G163+G168+G181+G189+G206+G210+G214+G218+G222+G234+G243+G248+G253+G257+G261+G266+G271+G276+G280+G284+G288+G292+G300+G304+G317+G325+G329+G337+G341+G349+G354+G362+G366+G370+G375+G379+G383+G395+G399+G403+G407+G411+G415+G419+G423+G427+G431+G451+G455+G472+G476+G576+G580+G584+G588+G592+G596+G173+G296+G20+G135+G177+G226+G230+G459+G463+G32+G70+G91+G130+G148+G312+G467</f>
        <v>-186567.5053</v>
      </c>
      <c r="H6" s="15">
        <f>F6*100/D6</f>
        <v>61.13470098240632</v>
      </c>
      <c r="I6" s="3">
        <f>F11+F15+F24+F37+F41+F45+F49+F53+F57+F61+F66+F75+F96+F100+F104+F109+F114+F118+F126+F140+F144+F153+F163+F168+F173+F181+F189+F206+F210+F214+F218+F222+F234+F243+F248+F253+F257+F261+F266+F271+F276+F280+F284+F288+F296+F300+F304+F317+F325+F329+F337+F341+F349+F354+F362+F366+F370+F375+F379+F383+F395+F399+F403+F407+F411+F415+F419+F423+F427+F431+F451+F455+F472+F476+F576+F580+F584+F588+F592+F596+F20+F32+F70+F91+F130++F135++F148+F177+F226+F230++F312+F459+F463+F467</f>
        <v>293468.6967</v>
      </c>
    </row>
    <row r="7" spans="1:8" ht="12.75">
      <c r="A7" s="85"/>
      <c r="B7" s="86"/>
      <c r="C7" s="5" t="s">
        <v>5</v>
      </c>
      <c r="D7" s="18">
        <f>D12+D16+D25+D38+D42+D46+D50+D58+D62+D67+D76+D97+D101+D105+D110+D115+D119+D127+D141+D145+D154+D164+D169+D174+D182+D190+D207+D211+D215+D219+D223+D235+D244+D249+D254+D258+D262+D267+D272+D277+D281+D285+D289+D293+D297+D301+D305+D318+D326+D330+D338+D342+D350+D355+D363+D367+D371+D376+D380+D384+D396+D400+D404+D408+D412+D416+D420+D424+D428+D432+D452+D456+D473+D477+D577+D581+D585+D589+D593+D597+D54+D21+D136+D178+D231+D235+D460+D464+D33+D71+D92+D131+D149+D313+D468</f>
        <v>41789.060000000005</v>
      </c>
      <c r="E7" s="18">
        <f>E12+E16+E25+E38+E42+E46+E50+E58+E62+E67+E76+E97+E101+E105+E110+E115+E119+E127+E141+E145+E154+E164+E169+E174+E182+E190+E207+E211+E215+E219+E223+E235+E244+E249+E254+E258+E262+E267+E272+E277+E281+E285+E289+E293+E297+E301+E305+E318+E326+E330+E338+E342+E350+E355+E363+E367+E371+E376+E380+E384+E396+E400+E404+E408+E412+E416+E420+E424+E428+E432+E452+E456+E473+E477+E577+E581+E585+E589+E593+E597+E54+E21+E136+E178+E231+E235+E460+E464+E33+E71+E92+E131+E149+E313+E468</f>
        <v>37050.015</v>
      </c>
      <c r="F7" s="18">
        <f>F12+F16+F25+F38+F42+F46+F50+F58+F62+F67+F76+F97+F101+F105+F110+F115+F119+F127+F141+F145+F154+F164+F169+F174+F182+F190+F207+F211+F215+F219+F223+F235+F244+F249+F254+F258+F262+F267+F272+F277+F281+F285+F289+F293+F297+F301+F305+F318+F326+F330+F338+F342+F350+F355+F363+F367+F371+F376+F380+F384+F396+F400+F404+F408+F412+F416+F420+F424+F428+F432+F452+F456+F473+F477+F577+F581+F585+F589+F593+F597+F54+F21+F136+F178+F231+F235+F460+F464+F33+F71+F92+F131+F149+F313+F468</f>
        <v>22100.03496</v>
      </c>
      <c r="G7" s="19">
        <f>G12+G16+G25+G38+G42+G46+G50+G58+G62+G67+G76+G97+G101+G105+G110+G115+G119+G127+G141+G145+G154+G164+G169+G174+G182+G190+G207+G211+G215+G219+G223+G235+G244+G249+G254+G258+G262+G267+G272+G277+G281+G285+G289+G293+G297+G301+G305+G318+G326+G330+G338+G342+G350+G355+G363+G367+G371+G376+G380+G384+G396+G400+G404+G408+G412+G416+G420+G424+G428+G432+G452+G456+G473+G477+G577+G581+G585+G589+G593+G597+G54+G21+G136+G178+G231+G235+G460+G464+G33+G71+G92+G131+G149+G313+G468</f>
        <v>-19689.025040000004</v>
      </c>
      <c r="H7" s="35">
        <f aca="true" t="shared" si="0" ref="H7:H82">F7*100/D7</f>
        <v>52.884738158742984</v>
      </c>
    </row>
    <row r="8" spans="1:8" ht="25.5">
      <c r="A8" s="85"/>
      <c r="B8" s="86"/>
      <c r="C8" s="5" t="s">
        <v>6</v>
      </c>
      <c r="D8" s="18">
        <f>D13+D17+D26+D39+D43+D47+D51+D55+D59+D63+D77+D98+D102+D106+D111+D116+D128+D142+D146+D155+D165+D170+D183+D191+D208+D212+D216+D220+D224+D236+D245+D250+D255+D259+D263+D268+D273+D278+D282+D286+D290+D294+D298+D302+D306+D319+D327+D331+D339+D343+D351+D356+D364+D368+D372+D377+D381+D385+D397+D401+D405+D409+D413+D417+D421+D425+D429+D433+D453+D457+D474+D478+D578+D582+D586+D590+D598+D68+D120+D175+D594+D22+D137+D179+D232+D228+D461+D465+D34+D72+D93+D132+D150+D314+D469</f>
        <v>37472.672</v>
      </c>
      <c r="E8" s="18">
        <f>E13+E17+E26+E39+E43+E47+E51+E55+E59+E63+E77+E98+E102+E106+E111+E116+E128+E142+E146+E155+E165+E170+E183+E191+E208+E212+E216+E220+E224+E236+E245+E250+E255+E259+E263+E268+E273+E278+E282+E286+E290+E294+E298+E302+E306+E319+E327+E331+E339+E343+E351+E356+E364+E368+E372+E377+E381+E385+E397+E401+E405+E409+E413+E417+E421+E425+E429+E433+E453+E457+E474+E478+E578+E582+E586+E590+E598+E68+E120+E175+E594+E22+E137+E179+E232+E228+E461+E465+E34+E72+E93+E132+E150+E314+E469</f>
        <v>21718.185370000003</v>
      </c>
      <c r="F8" s="18">
        <f>F13+F17+F26+F39+F43+F47+F51+F55+F59+F63+F77+F98+F102+F106+F111+F116+F128+F142+F146+F155+F165+F170+F183+F191+F208+F212+F216+F220+F224+F236+F245+F250+F255+F259+F263+F268+F273+F278+F282+F286+F290+F294+F298+F302+F306+F319+F327+F331+F339+F343+F351+F356+F364+F368+F372+F377+F381+F385+F397+F401+F405+F409+F413+F417+F421+F425+F429+F433+F453+F457+F474+F478+F578+F582+F586+F590+F598+F68+F120+F175+F594+F22+F137+F179+F232+F228+F461+F465+F34+F72+F93+F132+F150+F314+F469</f>
        <v>21493.86107</v>
      </c>
      <c r="G8" s="19">
        <f>G13+G17+G26+G39+G43+G47+G51+G55+G59+G63+G77+G98+G102+G106+G111+G116+G128+G142+G146+G155+G165+G170+G183+G191+G208+G212+G216+G220+G224+G236+G245+G250+G255+G259+G263+G268+G273+G278+G282+G286+G290+G294+G298+G302+G306+G319+G327+G331+G339+G343+G351+G356+G364+G368+G372+G377+G381+G385+G397+G401+G405+G409+G413+G417+G421+G425+G429+G433+G453+G457+G474+G478+G578+G582+G586+G590+G598+G68+G120+G175+G594+G22+G137+G179+G232+G228+G461+G465+G34+G72+G93+G132+G150+G314+G469</f>
        <v>-15978.81093</v>
      </c>
      <c r="H8" s="35">
        <f t="shared" si="0"/>
        <v>57.3587628605721</v>
      </c>
    </row>
    <row r="9" spans="1:8" ht="12.75">
      <c r="A9" s="87"/>
      <c r="B9" s="88"/>
      <c r="C9" s="5" t="s">
        <v>7</v>
      </c>
      <c r="D9" s="18">
        <f>D14+D18+D27+D40+D44+D48+D52+D56+D60+D64+D69+D78+D99+D103+D107+D112+D117+D121+D129+D143+D147+D156+D166+D171+D176+D184+D192+D209+D213+D217+D221+D225+D237+D246+D251+D256+D260+D264+D269+D274+D279+D283+D287+D291+D295+D299+D303+D307+D320+D328+D332+D340+D344+D352+D357+D365+D369+D373+D378+D382+D386+D398+D402+D406+D410+D414+D418+D422+D426+D430+D434+D454+D458+D475+D479+D579+D583+D587+D591+D595+D599+D23+D138+D180+D229+D233+D462+D466+D35+D73+D94+D133+D151+D315+D470</f>
        <v>400774.47</v>
      </c>
      <c r="E9" s="18">
        <f>E14+E18+E27+E40+E44+E48+E52+E56+E60+E64+E69+E78+E99+E103+E107+E112+E117+E121+E129+E143+E147+E156+E166+E171+E176+E184+E192+E209+E213+E217+E221+E225+E237+E246+E251+E256+E260+E264+E269+E274+E279+E283+E287+E291+E295+E299+E303+E307+E320+E328+E332+E340+E344+E352+E357+E365+E369+E373+E378+E382+E386+E398+E402+E406+E410+E414+E418+E422+E426+E430+E434+E454+E458+E475+E479+E579+E583+E587+E591+E595+E599+E23+E138+E180+E229+E233+E462+E466+E35+E73+E94+E133+E151+E315+E470</f>
        <v>250815.79620000007</v>
      </c>
      <c r="F9" s="18">
        <f>F14+F18+F27+F40+F44+F48+F52+F56+F60+F64+F69+F78+F99+F103+F107+F112+F117+F121+F129+F143+F147+F156+F166+F171+F176+F184+F192+F209+F213+F217+F221+F225+F237+F246+F251+F256+F260+F264+F269+F274+F279+F283+F287+F291+F295+F299+F303+F307+F320+F328+F332+F340+F344+F352+F357+F365+F369+F373+F378+F382+F386+F398+F402+F406+F410+F414+F418+F422+F426+F430+F434+F454+F458+F475+F479+F579+F583+F587+F591+F595+F599+F23+F138+F180+F229+F233+F462+F466+F35+F73+F94+F133+F151+F315+F470</f>
        <v>249874.80067000006</v>
      </c>
      <c r="G9" s="19">
        <f>G14+G18+G27+G40+G44+G48+G52+G56+G60+G64+G69+G78+G99+G103+G107+G112+G117+G121+G129+G143+G147+G156+G166+G171+G176+G184+G192+G209+G213+G217+G221+G225+G237+G246+G251+G256+G260+G264+G269+G274+G279+G283+G287+G291+G295+G299+G303+G307+G320+G328+G332+G340+G344+G352+G357+G365+G369+G373+G378+G382+G386+G398+G402+G406+G410+G414+G418+G422+G426+G430+G434+G454+G458+G475+G479+G579+G583+G587+G591+G595+G599+G23+G138+G180+G229+G233+G462+G466+G35+G73+G94+G133+G151+G315+G470</f>
        <v>-150899.66932999995</v>
      </c>
      <c r="H9" s="35">
        <f t="shared" si="0"/>
        <v>62.3479835604299</v>
      </c>
    </row>
    <row r="10" spans="1:8" ht="12.75">
      <c r="A10" s="51" t="s">
        <v>103</v>
      </c>
      <c r="B10" s="51"/>
      <c r="C10" s="51"/>
      <c r="D10" s="33">
        <f>D11+D15</f>
        <v>663.4100000000001</v>
      </c>
      <c r="E10" s="31">
        <f>E11+E15</f>
        <v>830.1000000000001</v>
      </c>
      <c r="F10" s="31">
        <f>F11+F15</f>
        <v>829.85549</v>
      </c>
      <c r="G10" s="31">
        <f aca="true" t="shared" si="1" ref="G10:G82">F10-D10</f>
        <v>166.44548999999995</v>
      </c>
      <c r="H10" s="32">
        <f t="shared" si="0"/>
        <v>125.08938514644035</v>
      </c>
    </row>
    <row r="11" spans="1:8" ht="12.75" customHeight="1">
      <c r="A11" s="55">
        <v>1</v>
      </c>
      <c r="B11" s="52" t="s">
        <v>120</v>
      </c>
      <c r="C11" s="4" t="s">
        <v>0</v>
      </c>
      <c r="D11" s="19">
        <f>D12+D13+D14</f>
        <v>288.87</v>
      </c>
      <c r="E11" s="30">
        <f>E12+E13+E14</f>
        <v>209.2</v>
      </c>
      <c r="F11" s="30">
        <f>F12+F13+F14</f>
        <v>209.20149</v>
      </c>
      <c r="G11" s="30">
        <f t="shared" si="1"/>
        <v>-79.66851</v>
      </c>
      <c r="H11" s="15">
        <f t="shared" si="0"/>
        <v>72.4206355800187</v>
      </c>
    </row>
    <row r="12" spans="1:8" ht="12.75">
      <c r="A12" s="56"/>
      <c r="B12" s="53"/>
      <c r="C12" s="3" t="s">
        <v>5</v>
      </c>
      <c r="D12" s="20">
        <v>0</v>
      </c>
      <c r="E12" s="8">
        <v>0</v>
      </c>
      <c r="F12" s="3">
        <v>0</v>
      </c>
      <c r="G12" s="37">
        <f t="shared" si="1"/>
        <v>0</v>
      </c>
      <c r="H12" s="38">
        <v>0</v>
      </c>
    </row>
    <row r="13" spans="1:8" ht="25.5">
      <c r="A13" s="56"/>
      <c r="B13" s="53"/>
      <c r="C13" s="3" t="s">
        <v>6</v>
      </c>
      <c r="D13" s="20">
        <v>7.6</v>
      </c>
      <c r="E13" s="8">
        <v>0</v>
      </c>
      <c r="F13" s="3">
        <v>0</v>
      </c>
      <c r="G13" s="37">
        <f t="shared" si="1"/>
        <v>-7.6</v>
      </c>
      <c r="H13" s="38">
        <f t="shared" si="0"/>
        <v>0</v>
      </c>
    </row>
    <row r="14" spans="1:8" ht="12.75">
      <c r="A14" s="57"/>
      <c r="B14" s="54"/>
      <c r="C14" s="3" t="s">
        <v>7</v>
      </c>
      <c r="D14" s="20">
        <v>281.27</v>
      </c>
      <c r="E14" s="8">
        <v>209.2</v>
      </c>
      <c r="F14" s="8">
        <f>17.525+191.67649</f>
        <v>209.20149</v>
      </c>
      <c r="G14" s="37">
        <f t="shared" si="1"/>
        <v>-72.06850999999997</v>
      </c>
      <c r="H14" s="38">
        <f t="shared" si="0"/>
        <v>74.377462935969</v>
      </c>
    </row>
    <row r="15" spans="1:8" ht="12.75">
      <c r="A15" s="56">
        <v>2</v>
      </c>
      <c r="B15" s="52" t="s">
        <v>122</v>
      </c>
      <c r="C15" s="4" t="s">
        <v>0</v>
      </c>
      <c r="D15" s="19">
        <f>D16+D17+D18</f>
        <v>374.54</v>
      </c>
      <c r="E15" s="30">
        <f>E16+E17+E18</f>
        <v>620.9000000000001</v>
      </c>
      <c r="F15" s="30">
        <f>F16+F17+F18</f>
        <v>620.654</v>
      </c>
      <c r="G15" s="30">
        <f t="shared" si="1"/>
        <v>246.11399999999998</v>
      </c>
      <c r="H15" s="15">
        <f t="shared" si="0"/>
        <v>165.7110055000801</v>
      </c>
    </row>
    <row r="16" spans="1:8" ht="12.75">
      <c r="A16" s="56"/>
      <c r="B16" s="53"/>
      <c r="C16" s="3" t="s">
        <v>5</v>
      </c>
      <c r="D16" s="20">
        <v>0</v>
      </c>
      <c r="E16" s="8">
        <v>0</v>
      </c>
      <c r="F16" s="3">
        <v>0</v>
      </c>
      <c r="G16" s="37">
        <f t="shared" si="1"/>
        <v>0</v>
      </c>
      <c r="H16" s="38">
        <v>0</v>
      </c>
    </row>
    <row r="17" spans="1:8" ht="25.5">
      <c r="A17" s="56"/>
      <c r="B17" s="53"/>
      <c r="C17" s="3" t="s">
        <v>6</v>
      </c>
      <c r="D17" s="20">
        <v>86</v>
      </c>
      <c r="E17" s="8">
        <v>32.2</v>
      </c>
      <c r="F17" s="3">
        <v>31.954</v>
      </c>
      <c r="G17" s="37">
        <f t="shared" si="1"/>
        <v>-54.046</v>
      </c>
      <c r="H17" s="38">
        <f t="shared" si="0"/>
        <v>37.15581395348838</v>
      </c>
    </row>
    <row r="18" spans="1:8" ht="12.75">
      <c r="A18" s="57"/>
      <c r="B18" s="54"/>
      <c r="C18" s="3" t="s">
        <v>7</v>
      </c>
      <c r="D18" s="20">
        <v>288.54</v>
      </c>
      <c r="E18" s="8">
        <v>588.7</v>
      </c>
      <c r="F18" s="3">
        <v>588.7</v>
      </c>
      <c r="G18" s="37">
        <f t="shared" si="1"/>
        <v>300.16</v>
      </c>
      <c r="H18" s="38">
        <f t="shared" si="0"/>
        <v>204.02717127607957</v>
      </c>
    </row>
    <row r="19" spans="1:8" ht="12.75" customHeight="1">
      <c r="A19" s="51" t="s">
        <v>151</v>
      </c>
      <c r="B19" s="51"/>
      <c r="C19" s="51"/>
      <c r="D19" s="33">
        <f>D24+D20+D32</f>
        <v>142.17</v>
      </c>
      <c r="E19" s="33">
        <f>E24+E20+E32</f>
        <v>43.17</v>
      </c>
      <c r="F19" s="33">
        <f>F24+F20+F32</f>
        <v>43.162</v>
      </c>
      <c r="G19" s="33">
        <f>G24+G20+G32</f>
        <v>-99.008</v>
      </c>
      <c r="H19" s="33">
        <f>H24+H20+H32</f>
        <v>48.518435251798564</v>
      </c>
    </row>
    <row r="20" spans="1:8" ht="12.75" customHeight="1">
      <c r="A20" s="96">
        <v>3</v>
      </c>
      <c r="B20" s="48" t="s">
        <v>131</v>
      </c>
      <c r="C20" s="4" t="s">
        <v>0</v>
      </c>
      <c r="D20" s="19">
        <f>D21+D22+D23</f>
        <v>45.51</v>
      </c>
      <c r="E20" s="30">
        <f>E21+E22+E23</f>
        <v>0</v>
      </c>
      <c r="F20" s="30">
        <f>F21+F22+F23</f>
        <v>0</v>
      </c>
      <c r="G20" s="30">
        <f>F20-D20</f>
        <v>-45.51</v>
      </c>
      <c r="H20" s="15">
        <f>F20*100/D20</f>
        <v>0</v>
      </c>
    </row>
    <row r="21" spans="1:8" ht="12.75" customHeight="1">
      <c r="A21" s="97"/>
      <c r="B21" s="49"/>
      <c r="C21" s="3" t="s">
        <v>5</v>
      </c>
      <c r="D21" s="40">
        <v>0</v>
      </c>
      <c r="E21" s="41">
        <v>0</v>
      </c>
      <c r="F21" s="41">
        <v>0</v>
      </c>
      <c r="G21" s="37">
        <f>F21-D21</f>
        <v>0</v>
      </c>
      <c r="H21" s="39">
        <v>0</v>
      </c>
    </row>
    <row r="22" spans="1:8" ht="12.75" customHeight="1">
      <c r="A22" s="97"/>
      <c r="B22" s="49"/>
      <c r="C22" s="3" t="s">
        <v>6</v>
      </c>
      <c r="D22" s="40">
        <v>45.51</v>
      </c>
      <c r="E22" s="41">
        <v>0</v>
      </c>
      <c r="F22" s="41">
        <v>0</v>
      </c>
      <c r="G22" s="37">
        <f>F22-D22</f>
        <v>-45.51</v>
      </c>
      <c r="H22" s="39">
        <f>F22*100/D22</f>
        <v>0</v>
      </c>
    </row>
    <row r="23" spans="1:8" ht="12.75" customHeight="1">
      <c r="A23" s="98"/>
      <c r="B23" s="50"/>
      <c r="C23" s="3" t="s">
        <v>7</v>
      </c>
      <c r="D23" s="40">
        <v>0</v>
      </c>
      <c r="E23" s="41">
        <v>0</v>
      </c>
      <c r="F23" s="41">
        <v>0</v>
      </c>
      <c r="G23" s="37">
        <f>F23-D23</f>
        <v>0</v>
      </c>
      <c r="H23" s="39">
        <v>0</v>
      </c>
    </row>
    <row r="24" spans="1:8" s="7" customFormat="1" ht="12.75">
      <c r="A24" s="47">
        <v>4</v>
      </c>
      <c r="B24" s="75" t="s">
        <v>85</v>
      </c>
      <c r="C24" s="4" t="s">
        <v>0</v>
      </c>
      <c r="D24" s="21">
        <f>D25+D26+D27</f>
        <v>88.96</v>
      </c>
      <c r="E24" s="6">
        <f>E25+E26+E27</f>
        <v>43.17</v>
      </c>
      <c r="F24" s="6">
        <f>F25+F26+F27</f>
        <v>43.162</v>
      </c>
      <c r="G24" s="30">
        <f t="shared" si="1"/>
        <v>-45.797999999999995</v>
      </c>
      <c r="H24" s="15">
        <f t="shared" si="0"/>
        <v>48.518435251798564</v>
      </c>
    </row>
    <row r="25" spans="1:8" ht="12.75">
      <c r="A25" s="47"/>
      <c r="B25" s="75"/>
      <c r="C25" s="3" t="s">
        <v>5</v>
      </c>
      <c r="D25" s="22">
        <v>0</v>
      </c>
      <c r="E25" s="8">
        <v>0</v>
      </c>
      <c r="F25" s="3">
        <v>0</v>
      </c>
      <c r="G25" s="37">
        <f t="shared" si="1"/>
        <v>0</v>
      </c>
      <c r="H25" s="38">
        <v>0</v>
      </c>
    </row>
    <row r="26" spans="1:8" ht="25.5">
      <c r="A26" s="47"/>
      <c r="B26" s="75"/>
      <c r="C26" s="3" t="s">
        <v>6</v>
      </c>
      <c r="D26" s="22">
        <v>0</v>
      </c>
      <c r="E26" s="8">
        <v>0</v>
      </c>
      <c r="F26" s="3">
        <v>0</v>
      </c>
      <c r="G26" s="37">
        <f t="shared" si="1"/>
        <v>0</v>
      </c>
      <c r="H26" s="38">
        <v>0</v>
      </c>
    </row>
    <row r="27" spans="1:8" ht="12.75">
      <c r="A27" s="47"/>
      <c r="B27" s="75"/>
      <c r="C27" s="3" t="s">
        <v>7</v>
      </c>
      <c r="D27" s="22">
        <v>88.96</v>
      </c>
      <c r="E27" s="8">
        <v>43.17</v>
      </c>
      <c r="F27" s="8">
        <v>43.162</v>
      </c>
      <c r="G27" s="37">
        <f t="shared" si="1"/>
        <v>-45.797999999999995</v>
      </c>
      <c r="H27" s="38">
        <f t="shared" si="0"/>
        <v>48.518435251798564</v>
      </c>
    </row>
    <row r="28" spans="1:8" ht="12.75" customHeight="1" hidden="1">
      <c r="A28" s="76"/>
      <c r="B28" s="77"/>
      <c r="C28" s="9"/>
      <c r="D28" s="23"/>
      <c r="E28" s="8"/>
      <c r="F28" s="3"/>
      <c r="G28" s="37">
        <f t="shared" si="1"/>
        <v>0</v>
      </c>
      <c r="H28" s="15" t="e">
        <f t="shared" si="0"/>
        <v>#DIV/0!</v>
      </c>
    </row>
    <row r="29" spans="1:8" ht="12.75" customHeight="1" hidden="1">
      <c r="A29" s="76"/>
      <c r="B29" s="77"/>
      <c r="C29" s="3"/>
      <c r="D29" s="22"/>
      <c r="E29" s="8"/>
      <c r="F29" s="3"/>
      <c r="G29" s="37">
        <f t="shared" si="1"/>
        <v>0</v>
      </c>
      <c r="H29" s="15" t="e">
        <f t="shared" si="0"/>
        <v>#DIV/0!</v>
      </c>
    </row>
    <row r="30" spans="1:8" ht="12.75" customHeight="1" hidden="1">
      <c r="A30" s="76"/>
      <c r="B30" s="77"/>
      <c r="C30" s="3"/>
      <c r="D30" s="22"/>
      <c r="E30" s="8"/>
      <c r="F30" s="3"/>
      <c r="G30" s="37">
        <f t="shared" si="1"/>
        <v>0</v>
      </c>
      <c r="H30" s="15" t="e">
        <f t="shared" si="0"/>
        <v>#DIV/0!</v>
      </c>
    </row>
    <row r="31" spans="1:8" ht="12.75" customHeight="1" hidden="1">
      <c r="A31" s="76"/>
      <c r="B31" s="77"/>
      <c r="C31" s="3"/>
      <c r="D31" s="22"/>
      <c r="E31" s="8"/>
      <c r="F31" s="3"/>
      <c r="G31" s="37">
        <f t="shared" si="1"/>
        <v>0</v>
      </c>
      <c r="H31" s="15" t="e">
        <f t="shared" si="0"/>
        <v>#DIV/0!</v>
      </c>
    </row>
    <row r="32" spans="1:8" ht="12.75" customHeight="1">
      <c r="A32" s="55">
        <v>5</v>
      </c>
      <c r="B32" s="102" t="s">
        <v>147</v>
      </c>
      <c r="C32" s="4" t="s">
        <v>0</v>
      </c>
      <c r="D32" s="21">
        <f>D33+D34+D35</f>
        <v>7.7</v>
      </c>
      <c r="E32" s="6">
        <f>E33+E34+E35</f>
        <v>0</v>
      </c>
      <c r="F32" s="6">
        <f>F33+F34+F35</f>
        <v>0</v>
      </c>
      <c r="G32" s="30">
        <f>F32-D32</f>
        <v>-7.7</v>
      </c>
      <c r="H32" s="15">
        <f>F32*100/D32</f>
        <v>0</v>
      </c>
    </row>
    <row r="33" spans="1:8" ht="12.75" customHeight="1">
      <c r="A33" s="56"/>
      <c r="B33" s="103"/>
      <c r="C33" s="3" t="s">
        <v>5</v>
      </c>
      <c r="D33" s="22">
        <v>0</v>
      </c>
      <c r="E33" s="8">
        <v>0</v>
      </c>
      <c r="F33" s="3">
        <v>0</v>
      </c>
      <c r="G33" s="37">
        <f>F33-D33</f>
        <v>0</v>
      </c>
      <c r="H33" s="43">
        <v>0</v>
      </c>
    </row>
    <row r="34" spans="1:8" ht="25.5">
      <c r="A34" s="56"/>
      <c r="B34" s="103"/>
      <c r="C34" s="3" t="s">
        <v>6</v>
      </c>
      <c r="D34" s="22">
        <v>7.7</v>
      </c>
      <c r="E34" s="8">
        <v>0</v>
      </c>
      <c r="F34" s="3">
        <v>0</v>
      </c>
      <c r="G34" s="37">
        <f>F34-D34</f>
        <v>-7.7</v>
      </c>
      <c r="H34" s="43">
        <f>F34*100/D34</f>
        <v>0</v>
      </c>
    </row>
    <row r="35" spans="1:8" ht="12.75" customHeight="1">
      <c r="A35" s="57"/>
      <c r="B35" s="104"/>
      <c r="C35" s="3" t="s">
        <v>7</v>
      </c>
      <c r="D35" s="22">
        <v>0</v>
      </c>
      <c r="E35" s="8">
        <v>0</v>
      </c>
      <c r="F35" s="3">
        <v>0</v>
      </c>
      <c r="G35" s="37">
        <f>F35-D35</f>
        <v>0</v>
      </c>
      <c r="H35" s="43">
        <v>0</v>
      </c>
    </row>
    <row r="36" spans="1:8" ht="12.75" customHeight="1">
      <c r="A36" s="51" t="s">
        <v>87</v>
      </c>
      <c r="B36" s="51"/>
      <c r="C36" s="51"/>
      <c r="D36" s="33">
        <f>D37+D41+D45+D49+D53+D57+D61</f>
        <v>5495.15</v>
      </c>
      <c r="E36" s="31">
        <f>E37+E41+E45+E49+E53+E57+E61</f>
        <v>5366.469</v>
      </c>
      <c r="F36" s="31">
        <f>F37+F41+F45+F49+F53+F57+F61</f>
        <v>5366.3861400000005</v>
      </c>
      <c r="G36" s="31">
        <f t="shared" si="1"/>
        <v>-128.7638599999991</v>
      </c>
      <c r="H36" s="32">
        <f t="shared" si="0"/>
        <v>97.65677260857304</v>
      </c>
    </row>
    <row r="37" spans="1:8" s="7" customFormat="1" ht="12.75" customHeight="1">
      <c r="A37" s="58">
        <v>6</v>
      </c>
      <c r="B37" s="48" t="s">
        <v>119</v>
      </c>
      <c r="C37" s="4" t="s">
        <v>0</v>
      </c>
      <c r="D37" s="21">
        <f>D38+D39+D40</f>
        <v>267.15</v>
      </c>
      <c r="E37" s="6">
        <f>E38+E39+E40</f>
        <v>20</v>
      </c>
      <c r="F37" s="6">
        <f>F38+F39+F40</f>
        <v>19.936</v>
      </c>
      <c r="G37" s="30">
        <f t="shared" si="1"/>
        <v>-247.21399999999997</v>
      </c>
      <c r="H37" s="15">
        <f t="shared" si="0"/>
        <v>7.462474265393974</v>
      </c>
    </row>
    <row r="38" spans="1:8" ht="12.75">
      <c r="A38" s="59"/>
      <c r="B38" s="49"/>
      <c r="C38" s="3" t="s">
        <v>5</v>
      </c>
      <c r="D38" s="22">
        <v>0</v>
      </c>
      <c r="E38" s="8">
        <v>0</v>
      </c>
      <c r="F38" s="3">
        <v>0</v>
      </c>
      <c r="G38" s="37">
        <f t="shared" si="1"/>
        <v>0</v>
      </c>
      <c r="H38" s="38">
        <v>0</v>
      </c>
    </row>
    <row r="39" spans="1:8" ht="25.5">
      <c r="A39" s="59"/>
      <c r="B39" s="49"/>
      <c r="C39" s="3" t="s">
        <v>6</v>
      </c>
      <c r="D39" s="22">
        <v>90.5</v>
      </c>
      <c r="E39" s="8">
        <v>0</v>
      </c>
      <c r="F39" s="3">
        <v>0</v>
      </c>
      <c r="G39" s="37">
        <f t="shared" si="1"/>
        <v>-90.5</v>
      </c>
      <c r="H39" s="38">
        <f t="shared" si="0"/>
        <v>0</v>
      </c>
    </row>
    <row r="40" spans="1:9" ht="12.75">
      <c r="A40" s="59"/>
      <c r="B40" s="49"/>
      <c r="C40" s="3" t="s">
        <v>7</v>
      </c>
      <c r="D40" s="24">
        <v>176.65</v>
      </c>
      <c r="E40" s="3">
        <v>20</v>
      </c>
      <c r="F40" s="3">
        <v>19.936</v>
      </c>
      <c r="G40" s="37">
        <f t="shared" si="1"/>
        <v>-156.714</v>
      </c>
      <c r="H40" s="38">
        <f t="shared" si="0"/>
        <v>11.285592980469854</v>
      </c>
      <c r="I40" s="3" t="s">
        <v>178</v>
      </c>
    </row>
    <row r="41" spans="1:8" s="7" customFormat="1" ht="12.75">
      <c r="A41" s="47">
        <v>7</v>
      </c>
      <c r="B41" s="78" t="s">
        <v>41</v>
      </c>
      <c r="C41" s="4" t="s">
        <v>0</v>
      </c>
      <c r="D41" s="25">
        <f>D42+D43</f>
        <v>387.7</v>
      </c>
      <c r="E41" s="4">
        <f>E42+E43+E44</f>
        <v>294.78999999999996</v>
      </c>
      <c r="F41" s="4">
        <f>F42+F43+F44</f>
        <v>294.84514</v>
      </c>
      <c r="G41" s="30">
        <f t="shared" si="1"/>
        <v>-92.85485999999997</v>
      </c>
      <c r="H41" s="15">
        <f t="shared" si="0"/>
        <v>76.04981686871294</v>
      </c>
    </row>
    <row r="42" spans="1:8" ht="12.75">
      <c r="A42" s="47"/>
      <c r="B42" s="78"/>
      <c r="C42" s="3" t="s">
        <v>5</v>
      </c>
      <c r="D42" s="24">
        <v>263.2</v>
      </c>
      <c r="E42" s="3">
        <v>197.7</v>
      </c>
      <c r="F42" s="3">
        <f>131.85+65.9</f>
        <v>197.75</v>
      </c>
      <c r="G42" s="37">
        <f t="shared" si="1"/>
        <v>-65.44999999999999</v>
      </c>
      <c r="H42" s="38">
        <f t="shared" si="0"/>
        <v>75.13297872340426</v>
      </c>
    </row>
    <row r="43" spans="1:8" ht="25.5">
      <c r="A43" s="47"/>
      <c r="B43" s="78"/>
      <c r="C43" s="3" t="s">
        <v>6</v>
      </c>
      <c r="D43" s="24">
        <v>124.5</v>
      </c>
      <c r="E43" s="3">
        <v>84.64</v>
      </c>
      <c r="F43" s="3">
        <f>47.56+37.0899</f>
        <v>84.6499</v>
      </c>
      <c r="G43" s="37">
        <f t="shared" si="1"/>
        <v>-39.8501</v>
      </c>
      <c r="H43" s="38">
        <f t="shared" si="0"/>
        <v>67.9918875502008</v>
      </c>
    </row>
    <row r="44" spans="1:8" ht="12.75">
      <c r="A44" s="47"/>
      <c r="B44" s="78"/>
      <c r="C44" s="3" t="s">
        <v>7</v>
      </c>
      <c r="D44" s="24">
        <v>0</v>
      </c>
      <c r="E44" s="3">
        <v>12.45</v>
      </c>
      <c r="F44" s="3">
        <f>8.26+4.18524</f>
        <v>12.44524</v>
      </c>
      <c r="G44" s="37">
        <f t="shared" si="1"/>
        <v>12.44524</v>
      </c>
      <c r="H44" s="38">
        <v>0</v>
      </c>
    </row>
    <row r="45" spans="1:8" s="7" customFormat="1" ht="12.75">
      <c r="A45" s="47">
        <v>8</v>
      </c>
      <c r="B45" s="71" t="s">
        <v>42</v>
      </c>
      <c r="C45" s="4" t="s">
        <v>0</v>
      </c>
      <c r="D45" s="25">
        <f>D46+D47+D48</f>
        <v>3158.9900000000002</v>
      </c>
      <c r="E45" s="4">
        <f>E46+E47+E48</f>
        <v>2310.46</v>
      </c>
      <c r="F45" s="4">
        <f>F46+F47+F48</f>
        <v>2310.436</v>
      </c>
      <c r="G45" s="30">
        <f t="shared" si="1"/>
        <v>-848.5540000000001</v>
      </c>
      <c r="H45" s="15">
        <f t="shared" si="0"/>
        <v>73.13843981778986</v>
      </c>
    </row>
    <row r="46" spans="1:8" ht="12.75">
      <c r="A46" s="47"/>
      <c r="B46" s="71"/>
      <c r="C46" s="3" t="s">
        <v>5</v>
      </c>
      <c r="D46" s="24">
        <v>0</v>
      </c>
      <c r="E46" s="3">
        <v>0</v>
      </c>
      <c r="F46" s="3">
        <v>0</v>
      </c>
      <c r="G46" s="37">
        <f t="shared" si="1"/>
        <v>0</v>
      </c>
      <c r="H46" s="45">
        <v>0</v>
      </c>
    </row>
    <row r="47" spans="1:8" ht="25.5">
      <c r="A47" s="47"/>
      <c r="B47" s="71"/>
      <c r="C47" s="3" t="s">
        <v>6</v>
      </c>
      <c r="D47" s="24">
        <v>290.9</v>
      </c>
      <c r="E47" s="3">
        <v>156.28</v>
      </c>
      <c r="F47" s="3">
        <f>104.06+52.22</f>
        <v>156.28</v>
      </c>
      <c r="G47" s="37">
        <f t="shared" si="1"/>
        <v>-134.61999999999998</v>
      </c>
      <c r="H47" s="38">
        <f t="shared" si="0"/>
        <v>53.722928841526304</v>
      </c>
    </row>
    <row r="48" spans="1:8" ht="12.75">
      <c r="A48" s="47"/>
      <c r="B48" s="71"/>
      <c r="C48" s="3" t="s">
        <v>7</v>
      </c>
      <c r="D48" s="24">
        <v>2868.09</v>
      </c>
      <c r="E48" s="3">
        <v>2154.18</v>
      </c>
      <c r="F48" s="3">
        <f>923.95+1230.206</f>
        <v>2154.156</v>
      </c>
      <c r="G48" s="37">
        <f t="shared" si="1"/>
        <v>-713.9340000000002</v>
      </c>
      <c r="H48" s="38">
        <f t="shared" si="0"/>
        <v>75.1076849052854</v>
      </c>
    </row>
    <row r="49" spans="1:8" s="7" customFormat="1" ht="12.75">
      <c r="A49" s="47">
        <v>9</v>
      </c>
      <c r="B49" s="71" t="s">
        <v>86</v>
      </c>
      <c r="C49" s="4" t="s">
        <v>0</v>
      </c>
      <c r="D49" s="25">
        <f>D50+D51+D52</f>
        <v>1067.97</v>
      </c>
      <c r="E49" s="4">
        <f>E50+E51+E52</f>
        <v>2341.3</v>
      </c>
      <c r="F49" s="4">
        <f>F50+F51+F52</f>
        <v>2341.25</v>
      </c>
      <c r="G49" s="30">
        <f t="shared" si="1"/>
        <v>1273.28</v>
      </c>
      <c r="H49" s="15">
        <f t="shared" si="0"/>
        <v>219.22432278060245</v>
      </c>
    </row>
    <row r="50" spans="1:8" ht="12.75">
      <c r="A50" s="47"/>
      <c r="B50" s="71"/>
      <c r="C50" s="3" t="s">
        <v>5</v>
      </c>
      <c r="D50" s="24">
        <v>1067.97</v>
      </c>
      <c r="E50" s="3">
        <v>877.3</v>
      </c>
      <c r="F50" s="3">
        <f>322.358+304.215+250.7</f>
        <v>877.2729999999999</v>
      </c>
      <c r="G50" s="37">
        <f>F50-D50</f>
        <v>-190.69700000000012</v>
      </c>
      <c r="H50" s="38">
        <f>F50*100/D50</f>
        <v>82.14397408166894</v>
      </c>
    </row>
    <row r="51" spans="1:8" ht="25.5">
      <c r="A51" s="47"/>
      <c r="B51" s="71"/>
      <c r="C51" s="3" t="s">
        <v>6</v>
      </c>
      <c r="D51" s="24">
        <v>0</v>
      </c>
      <c r="E51" s="3">
        <v>0</v>
      </c>
      <c r="F51" s="3">
        <v>0</v>
      </c>
      <c r="G51" s="37">
        <f>F51-D51</f>
        <v>0</v>
      </c>
      <c r="H51" s="38">
        <v>0</v>
      </c>
    </row>
    <row r="52" spans="1:8" ht="12.75">
      <c r="A52" s="47"/>
      <c r="B52" s="71"/>
      <c r="C52" s="3" t="s">
        <v>7</v>
      </c>
      <c r="D52" s="24">
        <v>0</v>
      </c>
      <c r="E52" s="3">
        <v>1464</v>
      </c>
      <c r="F52" s="3">
        <f>31.42+245.157+1187.4</f>
        <v>1463.977</v>
      </c>
      <c r="G52" s="37">
        <f>F52-D52</f>
        <v>1463.977</v>
      </c>
      <c r="H52" s="38">
        <v>0</v>
      </c>
    </row>
    <row r="53" spans="1:8" s="7" customFormat="1" ht="12.75">
      <c r="A53" s="58">
        <v>10</v>
      </c>
      <c r="B53" s="71" t="s">
        <v>130</v>
      </c>
      <c r="C53" s="4" t="s">
        <v>0</v>
      </c>
      <c r="D53" s="25">
        <f>D56</f>
        <v>201.9</v>
      </c>
      <c r="E53" s="4">
        <f>E54+E55+E56</f>
        <v>399.919</v>
      </c>
      <c r="F53" s="4">
        <f>F54+F55+F56</f>
        <v>399.919</v>
      </c>
      <c r="G53" s="30">
        <f t="shared" si="1"/>
        <v>198.01899999999998</v>
      </c>
      <c r="H53" s="15">
        <f t="shared" si="0"/>
        <v>198.07776126795443</v>
      </c>
    </row>
    <row r="54" spans="1:8" ht="12.75">
      <c r="A54" s="59"/>
      <c r="B54" s="71"/>
      <c r="C54" s="3" t="s">
        <v>5</v>
      </c>
      <c r="D54" s="24">
        <v>0</v>
      </c>
      <c r="E54" s="3">
        <v>0</v>
      </c>
      <c r="F54" s="3">
        <v>0</v>
      </c>
      <c r="G54" s="37">
        <f t="shared" si="1"/>
        <v>0</v>
      </c>
      <c r="H54" s="38">
        <v>0</v>
      </c>
    </row>
    <row r="55" spans="1:8" ht="25.5">
      <c r="A55" s="59"/>
      <c r="B55" s="71"/>
      <c r="C55" s="3" t="s">
        <v>6</v>
      </c>
      <c r="D55" s="24">
        <v>0</v>
      </c>
      <c r="E55" s="3">
        <v>0</v>
      </c>
      <c r="F55" s="3">
        <v>0</v>
      </c>
      <c r="G55" s="37">
        <f t="shared" si="1"/>
        <v>0</v>
      </c>
      <c r="H55" s="38">
        <v>0</v>
      </c>
    </row>
    <row r="56" spans="1:8" ht="15" customHeight="1">
      <c r="A56" s="59"/>
      <c r="B56" s="71"/>
      <c r="C56" s="3" t="s">
        <v>7</v>
      </c>
      <c r="D56" s="24">
        <v>201.9</v>
      </c>
      <c r="E56" s="3">
        <v>399.919</v>
      </c>
      <c r="F56" s="3">
        <v>399.919</v>
      </c>
      <c r="G56" s="37">
        <f t="shared" si="1"/>
        <v>198.01899999999998</v>
      </c>
      <c r="H56" s="38">
        <f t="shared" si="0"/>
        <v>198.07776126795443</v>
      </c>
    </row>
    <row r="57" spans="1:8" ht="12.75">
      <c r="A57" s="59"/>
      <c r="B57" s="68" t="s">
        <v>129</v>
      </c>
      <c r="C57" s="4" t="s">
        <v>0</v>
      </c>
      <c r="D57" s="25">
        <f>D60</f>
        <v>298.44</v>
      </c>
      <c r="E57" s="15">
        <f>E58+E59+E60</f>
        <v>0</v>
      </c>
      <c r="F57" s="15">
        <f>F58+F59+F60</f>
        <v>0</v>
      </c>
      <c r="G57" s="30">
        <f t="shared" si="1"/>
        <v>-298.44</v>
      </c>
      <c r="H57" s="15">
        <f t="shared" si="0"/>
        <v>0</v>
      </c>
    </row>
    <row r="58" spans="1:8" ht="15" customHeight="1">
      <c r="A58" s="59"/>
      <c r="B58" s="69"/>
      <c r="C58" s="3" t="s">
        <v>5</v>
      </c>
      <c r="D58" s="24">
        <v>0</v>
      </c>
      <c r="E58" s="3">
        <v>0</v>
      </c>
      <c r="F58" s="3">
        <v>0</v>
      </c>
      <c r="G58" s="37">
        <f t="shared" si="1"/>
        <v>0</v>
      </c>
      <c r="H58" s="38">
        <v>0</v>
      </c>
    </row>
    <row r="59" spans="1:8" ht="25.5">
      <c r="A59" s="59"/>
      <c r="B59" s="69"/>
      <c r="C59" s="3" t="s">
        <v>6</v>
      </c>
      <c r="D59" s="24">
        <v>0</v>
      </c>
      <c r="E59" s="3">
        <v>0</v>
      </c>
      <c r="F59" s="3">
        <v>0</v>
      </c>
      <c r="G59" s="37">
        <f t="shared" si="1"/>
        <v>0</v>
      </c>
      <c r="H59" s="38">
        <v>0</v>
      </c>
    </row>
    <row r="60" spans="1:8" ht="15" customHeight="1">
      <c r="A60" s="59"/>
      <c r="B60" s="70"/>
      <c r="C60" s="3" t="s">
        <v>7</v>
      </c>
      <c r="D60" s="24">
        <v>298.44</v>
      </c>
      <c r="E60" s="3">
        <v>0</v>
      </c>
      <c r="F60" s="3">
        <v>0</v>
      </c>
      <c r="G60" s="37">
        <f t="shared" si="1"/>
        <v>-298.44</v>
      </c>
      <c r="H60" s="38">
        <f t="shared" si="0"/>
        <v>0</v>
      </c>
    </row>
    <row r="61" spans="1:8" ht="12.75">
      <c r="A61" s="59"/>
      <c r="B61" s="68" t="s">
        <v>128</v>
      </c>
      <c r="C61" s="4" t="s">
        <v>0</v>
      </c>
      <c r="D61" s="26">
        <f>D64+D63+D62</f>
        <v>113</v>
      </c>
      <c r="E61" s="15">
        <f>E62+E63+E64</f>
        <v>0</v>
      </c>
      <c r="F61" s="15">
        <f>F62+F63+F64</f>
        <v>0</v>
      </c>
      <c r="G61" s="30">
        <f t="shared" si="1"/>
        <v>-113</v>
      </c>
      <c r="H61" s="15">
        <f t="shared" si="0"/>
        <v>0</v>
      </c>
    </row>
    <row r="62" spans="1:8" ht="15" customHeight="1">
      <c r="A62" s="59"/>
      <c r="B62" s="69"/>
      <c r="C62" s="3" t="s">
        <v>5</v>
      </c>
      <c r="D62" s="24">
        <v>0</v>
      </c>
      <c r="E62" s="3">
        <v>0</v>
      </c>
      <c r="F62" s="3">
        <v>0</v>
      </c>
      <c r="G62" s="37">
        <f t="shared" si="1"/>
        <v>0</v>
      </c>
      <c r="H62" s="45" t="s">
        <v>179</v>
      </c>
    </row>
    <row r="63" spans="1:8" ht="19.5" customHeight="1">
      <c r="A63" s="59"/>
      <c r="B63" s="69"/>
      <c r="C63" s="3" t="s">
        <v>6</v>
      </c>
      <c r="D63" s="24">
        <v>0</v>
      </c>
      <c r="E63" s="3">
        <v>0</v>
      </c>
      <c r="F63" s="3">
        <v>0</v>
      </c>
      <c r="G63" s="37">
        <f t="shared" si="1"/>
        <v>0</v>
      </c>
      <c r="H63" s="45" t="s">
        <v>179</v>
      </c>
    </row>
    <row r="64" spans="1:8" ht="15" customHeight="1">
      <c r="A64" s="63"/>
      <c r="B64" s="70"/>
      <c r="C64" s="3" t="s">
        <v>7</v>
      </c>
      <c r="D64" s="24">
        <v>113</v>
      </c>
      <c r="E64" s="3">
        <v>0</v>
      </c>
      <c r="F64" s="3">
        <v>0</v>
      </c>
      <c r="G64" s="37">
        <f t="shared" si="1"/>
        <v>-113</v>
      </c>
      <c r="H64" s="38">
        <f t="shared" si="0"/>
        <v>0</v>
      </c>
    </row>
    <row r="65" spans="1:8" ht="12.75" customHeight="1">
      <c r="A65" s="51" t="s">
        <v>150</v>
      </c>
      <c r="B65" s="51"/>
      <c r="C65" s="51"/>
      <c r="D65" s="34">
        <f>D66+D70</f>
        <v>6126.99</v>
      </c>
      <c r="E65" s="34">
        <f>E66+E70</f>
        <v>2507.54</v>
      </c>
      <c r="F65" s="34">
        <f>F66+F70</f>
        <v>2507.5080000000003</v>
      </c>
      <c r="G65" s="34">
        <f>G66+G70</f>
        <v>-3619.4819999999995</v>
      </c>
      <c r="H65" s="34">
        <f>H66+H70</f>
        <v>40.99251429216004</v>
      </c>
    </row>
    <row r="66" spans="1:8" s="7" customFormat="1" ht="12.75" customHeight="1">
      <c r="A66" s="58">
        <v>11</v>
      </c>
      <c r="B66" s="72" t="s">
        <v>127</v>
      </c>
      <c r="C66" s="4" t="s">
        <v>0</v>
      </c>
      <c r="D66" s="25">
        <f>D67+D68+D69</f>
        <v>6116.99</v>
      </c>
      <c r="E66" s="25">
        <f>E67+E68+E69</f>
        <v>2507.54</v>
      </c>
      <c r="F66" s="25">
        <f>F67+F68+F69</f>
        <v>2507.5080000000003</v>
      </c>
      <c r="G66" s="30">
        <f t="shared" si="1"/>
        <v>-3609.4819999999995</v>
      </c>
      <c r="H66" s="15">
        <f t="shared" si="0"/>
        <v>40.99251429216004</v>
      </c>
    </row>
    <row r="67" spans="1:8" ht="12.75">
      <c r="A67" s="59"/>
      <c r="B67" s="73"/>
      <c r="C67" s="3" t="s">
        <v>5</v>
      </c>
      <c r="D67" s="24">
        <v>1500</v>
      </c>
      <c r="E67" s="3">
        <v>643.77</v>
      </c>
      <c r="F67" s="3">
        <f>212.238+212.23+219.3</f>
        <v>643.768</v>
      </c>
      <c r="G67" s="37">
        <f t="shared" si="1"/>
        <v>-856.232</v>
      </c>
      <c r="H67" s="38">
        <f t="shared" si="0"/>
        <v>42.91786666666667</v>
      </c>
    </row>
    <row r="68" spans="1:8" ht="25.5">
      <c r="A68" s="59"/>
      <c r="B68" s="73"/>
      <c r="C68" s="3" t="s">
        <v>6</v>
      </c>
      <c r="D68" s="24">
        <v>1766.99</v>
      </c>
      <c r="E68" s="3">
        <v>871.37</v>
      </c>
      <c r="F68" s="3">
        <f>427.82+273.6+169.95</f>
        <v>871.3700000000001</v>
      </c>
      <c r="G68" s="37">
        <f t="shared" si="1"/>
        <v>-895.6199999999999</v>
      </c>
      <c r="H68" s="38">
        <f t="shared" si="0"/>
        <v>49.31380483194586</v>
      </c>
    </row>
    <row r="69" spans="1:8" ht="12.75">
      <c r="A69" s="63"/>
      <c r="B69" s="74"/>
      <c r="C69" s="3" t="s">
        <v>7</v>
      </c>
      <c r="D69" s="24">
        <v>2850</v>
      </c>
      <c r="E69" s="3">
        <v>992.4</v>
      </c>
      <c r="F69" s="3">
        <f>80.87+236.6+674.9</f>
        <v>992.37</v>
      </c>
      <c r="G69" s="37">
        <f t="shared" si="1"/>
        <v>-1857.63</v>
      </c>
      <c r="H69" s="38">
        <f t="shared" si="0"/>
        <v>34.82</v>
      </c>
    </row>
    <row r="70" spans="1:8" ht="12.75">
      <c r="A70" s="58">
        <v>12</v>
      </c>
      <c r="B70" s="91" t="s">
        <v>147</v>
      </c>
      <c r="C70" s="4" t="s">
        <v>0</v>
      </c>
      <c r="D70" s="25">
        <f>D71+D72+D73</f>
        <v>10</v>
      </c>
      <c r="E70" s="25">
        <f>E71+E72+E73</f>
        <v>0</v>
      </c>
      <c r="F70" s="25">
        <f>F71+F72+F73</f>
        <v>0</v>
      </c>
      <c r="G70" s="30">
        <f>F70-D70</f>
        <v>-10</v>
      </c>
      <c r="H70" s="15">
        <f>F70*100/D70</f>
        <v>0</v>
      </c>
    </row>
    <row r="71" spans="1:8" ht="12.75">
      <c r="A71" s="59"/>
      <c r="B71" s="92"/>
      <c r="C71" s="3" t="s">
        <v>5</v>
      </c>
      <c r="D71" s="24">
        <v>0</v>
      </c>
      <c r="E71" s="3">
        <v>0</v>
      </c>
      <c r="F71" s="3">
        <v>0</v>
      </c>
      <c r="G71" s="37">
        <f>F71-D71</f>
        <v>0</v>
      </c>
      <c r="H71" s="43">
        <v>0</v>
      </c>
    </row>
    <row r="72" spans="1:8" ht="25.5">
      <c r="A72" s="59"/>
      <c r="B72" s="92"/>
      <c r="C72" s="3" t="s">
        <v>6</v>
      </c>
      <c r="D72" s="24">
        <v>10</v>
      </c>
      <c r="E72" s="3">
        <v>0</v>
      </c>
      <c r="F72" s="3">
        <v>0</v>
      </c>
      <c r="G72" s="37">
        <f>F72-D72</f>
        <v>-10</v>
      </c>
      <c r="H72" s="43">
        <f>F72*100/D72</f>
        <v>0</v>
      </c>
    </row>
    <row r="73" spans="1:8" ht="12.75">
      <c r="A73" s="63"/>
      <c r="B73" s="93"/>
      <c r="C73" s="3" t="s">
        <v>7</v>
      </c>
      <c r="D73" s="24">
        <v>0</v>
      </c>
      <c r="E73" s="3">
        <v>0</v>
      </c>
      <c r="F73" s="3">
        <v>0</v>
      </c>
      <c r="G73" s="37">
        <f>F73-D73</f>
        <v>0</v>
      </c>
      <c r="H73" s="43">
        <v>0</v>
      </c>
    </row>
    <row r="74" spans="1:8" ht="12.75" customHeight="1">
      <c r="A74" s="51" t="s">
        <v>149</v>
      </c>
      <c r="B74" s="51"/>
      <c r="C74" s="51"/>
      <c r="D74" s="34">
        <f>D75+D91</f>
        <v>354.9</v>
      </c>
      <c r="E74" s="34">
        <f>E75+E91</f>
        <v>0</v>
      </c>
      <c r="F74" s="34">
        <f>F75+F91</f>
        <v>0</v>
      </c>
      <c r="G74" s="34">
        <f>G75+G91</f>
        <v>-354.9</v>
      </c>
      <c r="H74" s="34">
        <f>H75+H91</f>
        <v>0</v>
      </c>
    </row>
    <row r="75" spans="1:8" s="7" customFormat="1" ht="12.75">
      <c r="A75" s="58">
        <v>13</v>
      </c>
      <c r="B75" s="89" t="s">
        <v>43</v>
      </c>
      <c r="C75" s="4" t="s">
        <v>0</v>
      </c>
      <c r="D75" s="25">
        <f>D76+D77+D78</f>
        <v>264.9</v>
      </c>
      <c r="E75" s="4">
        <f>E76+E77+E78</f>
        <v>0</v>
      </c>
      <c r="F75" s="4">
        <f>F76+F77+F78</f>
        <v>0</v>
      </c>
      <c r="G75" s="30">
        <f t="shared" si="1"/>
        <v>-264.9</v>
      </c>
      <c r="H75" s="15">
        <f t="shared" si="0"/>
        <v>0</v>
      </c>
    </row>
    <row r="76" spans="1:8" ht="12.75">
      <c r="A76" s="59"/>
      <c r="B76" s="89"/>
      <c r="C76" s="3" t="s">
        <v>5</v>
      </c>
      <c r="D76" s="24">
        <v>0</v>
      </c>
      <c r="E76" s="3">
        <v>0</v>
      </c>
      <c r="F76" s="3">
        <v>0</v>
      </c>
      <c r="G76" s="37">
        <f t="shared" si="1"/>
        <v>0</v>
      </c>
      <c r="H76" s="38">
        <v>0</v>
      </c>
    </row>
    <row r="77" spans="1:8" ht="25.5">
      <c r="A77" s="59"/>
      <c r="B77" s="89"/>
      <c r="C77" s="3" t="s">
        <v>6</v>
      </c>
      <c r="D77" s="24">
        <v>248.6</v>
      </c>
      <c r="E77" s="3">
        <v>0</v>
      </c>
      <c r="F77" s="3">
        <v>0</v>
      </c>
      <c r="G77" s="37">
        <f t="shared" si="1"/>
        <v>-248.6</v>
      </c>
      <c r="H77" s="38">
        <f t="shared" si="0"/>
        <v>0</v>
      </c>
    </row>
    <row r="78" spans="1:8" ht="12" customHeight="1">
      <c r="A78" s="63"/>
      <c r="B78" s="89"/>
      <c r="C78" s="3" t="s">
        <v>7</v>
      </c>
      <c r="D78" s="36">
        <v>16.3</v>
      </c>
      <c r="E78" s="3">
        <v>0</v>
      </c>
      <c r="F78" s="3">
        <v>0</v>
      </c>
      <c r="G78" s="37">
        <f t="shared" si="1"/>
        <v>-16.3</v>
      </c>
      <c r="H78" s="38">
        <f t="shared" si="0"/>
        <v>0</v>
      </c>
    </row>
    <row r="79" spans="1:8" s="10" customFormat="1" ht="12.75" hidden="1">
      <c r="A79" s="76">
        <v>13</v>
      </c>
      <c r="B79" s="80" t="s">
        <v>44</v>
      </c>
      <c r="C79" s="9" t="s">
        <v>0</v>
      </c>
      <c r="D79" s="27"/>
      <c r="E79" s="9"/>
      <c r="F79" s="9"/>
      <c r="G79" s="37">
        <f t="shared" si="1"/>
        <v>0</v>
      </c>
      <c r="H79" s="15" t="e">
        <f t="shared" si="0"/>
        <v>#DIV/0!</v>
      </c>
    </row>
    <row r="80" spans="1:8" ht="12.75" hidden="1">
      <c r="A80" s="76"/>
      <c r="B80" s="80"/>
      <c r="C80" s="3" t="s">
        <v>5</v>
      </c>
      <c r="D80" s="24"/>
      <c r="E80" s="3"/>
      <c r="F80" s="3"/>
      <c r="G80" s="37">
        <f t="shared" si="1"/>
        <v>0</v>
      </c>
      <c r="H80" s="15" t="e">
        <f t="shared" si="0"/>
        <v>#DIV/0!</v>
      </c>
    </row>
    <row r="81" spans="1:8" ht="25.5" hidden="1">
      <c r="A81" s="76"/>
      <c r="B81" s="80"/>
      <c r="C81" s="3" t="s">
        <v>6</v>
      </c>
      <c r="D81" s="24"/>
      <c r="E81" s="3"/>
      <c r="F81" s="3"/>
      <c r="G81" s="37">
        <f t="shared" si="1"/>
        <v>0</v>
      </c>
      <c r="H81" s="15" t="e">
        <f t="shared" si="0"/>
        <v>#DIV/0!</v>
      </c>
    </row>
    <row r="82" spans="1:8" ht="12.75" hidden="1">
      <c r="A82" s="76"/>
      <c r="B82" s="80"/>
      <c r="C82" s="3" t="s">
        <v>7</v>
      </c>
      <c r="D82" s="24"/>
      <c r="E82" s="3"/>
      <c r="F82" s="3"/>
      <c r="G82" s="37">
        <f t="shared" si="1"/>
        <v>0</v>
      </c>
      <c r="H82" s="15" t="e">
        <f t="shared" si="0"/>
        <v>#DIV/0!</v>
      </c>
    </row>
    <row r="83" spans="1:8" s="10" customFormat="1" ht="12.75" hidden="1">
      <c r="A83" s="2">
        <v>14</v>
      </c>
      <c r="B83" s="80" t="s">
        <v>45</v>
      </c>
      <c r="C83" s="9" t="s">
        <v>0</v>
      </c>
      <c r="D83" s="27"/>
      <c r="E83" s="9"/>
      <c r="F83" s="9"/>
      <c r="G83" s="37">
        <f aca="true" t="shared" si="2" ref="G83:G163">F83-D83</f>
        <v>0</v>
      </c>
      <c r="H83" s="15" t="e">
        <f aca="true" t="shared" si="3" ref="H83:H163">F83*100/D83</f>
        <v>#DIV/0!</v>
      </c>
    </row>
    <row r="84" spans="1:8" ht="12.75" hidden="1">
      <c r="A84" s="2"/>
      <c r="B84" s="80"/>
      <c r="C84" s="3" t="s">
        <v>5</v>
      </c>
      <c r="D84" s="24"/>
      <c r="E84" s="3"/>
      <c r="F84" s="3"/>
      <c r="G84" s="37">
        <f t="shared" si="2"/>
        <v>0</v>
      </c>
      <c r="H84" s="15" t="e">
        <f t="shared" si="3"/>
        <v>#DIV/0!</v>
      </c>
    </row>
    <row r="85" spans="1:8" ht="25.5" hidden="1">
      <c r="A85" s="2"/>
      <c r="B85" s="80"/>
      <c r="C85" s="3" t="s">
        <v>6</v>
      </c>
      <c r="D85" s="24"/>
      <c r="E85" s="3"/>
      <c r="F85" s="3"/>
      <c r="G85" s="37">
        <f t="shared" si="2"/>
        <v>0</v>
      </c>
      <c r="H85" s="15" t="e">
        <f t="shared" si="3"/>
        <v>#DIV/0!</v>
      </c>
    </row>
    <row r="86" spans="1:8" ht="12.75" hidden="1">
      <c r="A86" s="2"/>
      <c r="B86" s="80"/>
      <c r="C86" s="3" t="s">
        <v>7</v>
      </c>
      <c r="D86" s="24"/>
      <c r="E86" s="3"/>
      <c r="F86" s="3"/>
      <c r="G86" s="37">
        <f t="shared" si="2"/>
        <v>0</v>
      </c>
      <c r="H86" s="15" t="e">
        <f t="shared" si="3"/>
        <v>#DIV/0!</v>
      </c>
    </row>
    <row r="87" spans="1:8" s="10" customFormat="1" ht="12.75" hidden="1">
      <c r="A87" s="76">
        <v>15</v>
      </c>
      <c r="B87" s="80" t="s">
        <v>46</v>
      </c>
      <c r="C87" s="9" t="s">
        <v>0</v>
      </c>
      <c r="D87" s="27"/>
      <c r="E87" s="9"/>
      <c r="F87" s="9"/>
      <c r="G87" s="37">
        <f t="shared" si="2"/>
        <v>0</v>
      </c>
      <c r="H87" s="15" t="e">
        <f t="shared" si="3"/>
        <v>#DIV/0!</v>
      </c>
    </row>
    <row r="88" spans="1:8" ht="12.75" hidden="1">
      <c r="A88" s="76"/>
      <c r="B88" s="80"/>
      <c r="C88" s="3" t="s">
        <v>5</v>
      </c>
      <c r="D88" s="24"/>
      <c r="E88" s="3"/>
      <c r="F88" s="3"/>
      <c r="G88" s="37">
        <f t="shared" si="2"/>
        <v>0</v>
      </c>
      <c r="H88" s="15" t="e">
        <f t="shared" si="3"/>
        <v>#DIV/0!</v>
      </c>
    </row>
    <row r="89" spans="1:8" ht="24" customHeight="1" hidden="1">
      <c r="A89" s="76"/>
      <c r="B89" s="80"/>
      <c r="C89" s="3" t="s">
        <v>6</v>
      </c>
      <c r="D89" s="24"/>
      <c r="E89" s="3"/>
      <c r="F89" s="3"/>
      <c r="G89" s="37">
        <f t="shared" si="2"/>
        <v>0</v>
      </c>
      <c r="H89" s="15" t="e">
        <f t="shared" si="3"/>
        <v>#DIV/0!</v>
      </c>
    </row>
    <row r="90" spans="1:8" ht="12.75" hidden="1">
      <c r="A90" s="76"/>
      <c r="B90" s="80"/>
      <c r="C90" s="3" t="s">
        <v>7</v>
      </c>
      <c r="D90" s="24"/>
      <c r="E90" s="3"/>
      <c r="F90" s="3"/>
      <c r="G90" s="37">
        <f t="shared" si="2"/>
        <v>0</v>
      </c>
      <c r="H90" s="15" t="e">
        <f t="shared" si="3"/>
        <v>#DIV/0!</v>
      </c>
    </row>
    <row r="91" spans="1:8" ht="12.75">
      <c r="A91" s="55">
        <v>14</v>
      </c>
      <c r="B91" s="99" t="s">
        <v>148</v>
      </c>
      <c r="C91" s="4" t="s">
        <v>0</v>
      </c>
      <c r="D91" s="25">
        <f>D92+D93+D94</f>
        <v>90</v>
      </c>
      <c r="E91" s="4">
        <f>E92+E93+E94</f>
        <v>0</v>
      </c>
      <c r="F91" s="4">
        <f>F92+F93+F94</f>
        <v>0</v>
      </c>
      <c r="G91" s="30">
        <f t="shared" si="2"/>
        <v>-90</v>
      </c>
      <c r="H91" s="15">
        <f t="shared" si="3"/>
        <v>0</v>
      </c>
    </row>
    <row r="92" spans="1:8" ht="12.75">
      <c r="A92" s="56"/>
      <c r="B92" s="100"/>
      <c r="C92" s="3" t="s">
        <v>5</v>
      </c>
      <c r="D92" s="24">
        <v>0</v>
      </c>
      <c r="E92" s="3">
        <v>0</v>
      </c>
      <c r="F92" s="3">
        <v>0</v>
      </c>
      <c r="G92" s="37">
        <f t="shared" si="2"/>
        <v>0</v>
      </c>
      <c r="H92" s="43">
        <v>0</v>
      </c>
    </row>
    <row r="93" spans="1:8" ht="25.5">
      <c r="A93" s="56"/>
      <c r="B93" s="100"/>
      <c r="C93" s="3" t="s">
        <v>6</v>
      </c>
      <c r="D93" s="24">
        <v>0</v>
      </c>
      <c r="E93" s="3">
        <v>0</v>
      </c>
      <c r="F93" s="3">
        <v>0</v>
      </c>
      <c r="G93" s="37">
        <f t="shared" si="2"/>
        <v>0</v>
      </c>
      <c r="H93" s="43">
        <v>0</v>
      </c>
    </row>
    <row r="94" spans="1:8" ht="12.75">
      <c r="A94" s="57"/>
      <c r="B94" s="101"/>
      <c r="C94" s="3" t="s">
        <v>7</v>
      </c>
      <c r="D94" s="24">
        <v>90</v>
      </c>
      <c r="E94" s="3">
        <v>0</v>
      </c>
      <c r="F94" s="3">
        <v>0</v>
      </c>
      <c r="G94" s="37">
        <f t="shared" si="2"/>
        <v>-90</v>
      </c>
      <c r="H94" s="43">
        <f t="shared" si="3"/>
        <v>0</v>
      </c>
    </row>
    <row r="95" spans="1:8" ht="12.75" customHeight="1">
      <c r="A95" s="51" t="s">
        <v>88</v>
      </c>
      <c r="B95" s="51"/>
      <c r="C95" s="51"/>
      <c r="D95" s="34">
        <f>D96+D100+D104</f>
        <v>7923.209999999999</v>
      </c>
      <c r="E95" s="32">
        <f>E96+E100+E104</f>
        <v>4060.7250000000004</v>
      </c>
      <c r="F95" s="32">
        <f>F96+F100+F104</f>
        <v>4036.89656</v>
      </c>
      <c r="G95" s="31">
        <f t="shared" si="2"/>
        <v>-3886.313439999999</v>
      </c>
      <c r="H95" s="32">
        <f t="shared" si="3"/>
        <v>50.95026586446656</v>
      </c>
    </row>
    <row r="96" spans="1:8" s="7" customFormat="1" ht="12.75" customHeight="1">
      <c r="A96" s="58">
        <v>15</v>
      </c>
      <c r="B96" s="52" t="s">
        <v>10</v>
      </c>
      <c r="C96" s="4" t="s">
        <v>0</v>
      </c>
      <c r="D96" s="25">
        <f>D97+D98+D99</f>
        <v>2227.2799999999997</v>
      </c>
      <c r="E96" s="4">
        <f>E97+E98+E99</f>
        <v>1141.4</v>
      </c>
      <c r="F96" s="4">
        <f>F97+F98+F99</f>
        <v>1117.5715599999999</v>
      </c>
      <c r="G96" s="30">
        <f t="shared" si="2"/>
        <v>-1109.7084399999999</v>
      </c>
      <c r="H96" s="15">
        <f t="shared" si="3"/>
        <v>50.176518444021404</v>
      </c>
    </row>
    <row r="97" spans="1:8" ht="12.75">
      <c r="A97" s="59"/>
      <c r="B97" s="53"/>
      <c r="C97" s="3" t="s">
        <v>5</v>
      </c>
      <c r="D97" s="24">
        <v>270.4</v>
      </c>
      <c r="E97" s="3">
        <v>0</v>
      </c>
      <c r="F97" s="3">
        <v>0</v>
      </c>
      <c r="G97" s="37">
        <f t="shared" si="2"/>
        <v>-270.4</v>
      </c>
      <c r="H97" s="38">
        <f t="shared" si="3"/>
        <v>0</v>
      </c>
    </row>
    <row r="98" spans="1:8" ht="25.5">
      <c r="A98" s="59"/>
      <c r="B98" s="53"/>
      <c r="C98" s="3" t="s">
        <v>6</v>
      </c>
      <c r="D98" s="24">
        <v>761.05</v>
      </c>
      <c r="E98" s="3">
        <v>399.1</v>
      </c>
      <c r="F98" s="3">
        <f>178.941+102.64146+34.93+58.2</f>
        <v>374.71245999999996</v>
      </c>
      <c r="G98" s="37">
        <f t="shared" si="2"/>
        <v>-386.33754</v>
      </c>
      <c r="H98" s="38">
        <f t="shared" si="3"/>
        <v>49.23624728992839</v>
      </c>
    </row>
    <row r="99" spans="1:9" ht="12.75">
      <c r="A99" s="59"/>
      <c r="B99" s="53"/>
      <c r="C99" s="3" t="s">
        <v>7</v>
      </c>
      <c r="D99" s="24">
        <v>1195.83</v>
      </c>
      <c r="E99" s="3">
        <v>742.3</v>
      </c>
      <c r="F99" s="3">
        <f>236.272+281.2681+23.981+201.338</f>
        <v>742.8590999999999</v>
      </c>
      <c r="G99" s="37">
        <f t="shared" si="2"/>
        <v>-452.97090000000003</v>
      </c>
      <c r="H99" s="38">
        <f t="shared" si="3"/>
        <v>62.12079476179724</v>
      </c>
      <c r="I99" s="3" t="s">
        <v>177</v>
      </c>
    </row>
    <row r="100" spans="1:8" s="7" customFormat="1" ht="12.75">
      <c r="A100" s="47">
        <v>16</v>
      </c>
      <c r="B100" s="90" t="s">
        <v>47</v>
      </c>
      <c r="C100" s="4" t="s">
        <v>0</v>
      </c>
      <c r="D100" s="25">
        <f>D101+D102+D103</f>
        <v>263.34999999999997</v>
      </c>
      <c r="E100" s="4">
        <f>E101+E102+E103</f>
        <v>34.035</v>
      </c>
      <c r="F100" s="4">
        <f>F101+F102+F103</f>
        <v>34.035</v>
      </c>
      <c r="G100" s="30">
        <f t="shared" si="2"/>
        <v>-229.31499999999997</v>
      </c>
      <c r="H100" s="15">
        <f t="shared" si="3"/>
        <v>12.923865578127966</v>
      </c>
    </row>
    <row r="101" spans="1:8" ht="12.75">
      <c r="A101" s="47"/>
      <c r="B101" s="90"/>
      <c r="C101" s="3" t="s">
        <v>5</v>
      </c>
      <c r="D101" s="24">
        <v>0</v>
      </c>
      <c r="E101" s="3">
        <v>0</v>
      </c>
      <c r="F101" s="3">
        <v>0</v>
      </c>
      <c r="G101" s="37">
        <f t="shared" si="2"/>
        <v>0</v>
      </c>
      <c r="H101" s="38">
        <v>0</v>
      </c>
    </row>
    <row r="102" spans="1:8" ht="25.5">
      <c r="A102" s="47"/>
      <c r="B102" s="90"/>
      <c r="C102" s="3" t="s">
        <v>6</v>
      </c>
      <c r="D102" s="24">
        <v>63.65</v>
      </c>
      <c r="E102" s="3">
        <v>2.48</v>
      </c>
      <c r="F102" s="3">
        <v>2.48</v>
      </c>
      <c r="G102" s="37">
        <f t="shared" si="2"/>
        <v>-61.17</v>
      </c>
      <c r="H102" s="38">
        <f t="shared" si="3"/>
        <v>3.89630793401414</v>
      </c>
    </row>
    <row r="103" spans="1:8" ht="12.75">
      <c r="A103" s="47"/>
      <c r="B103" s="90"/>
      <c r="C103" s="3" t="s">
        <v>7</v>
      </c>
      <c r="D103" s="24">
        <v>199.7</v>
      </c>
      <c r="E103" s="3">
        <v>31.555</v>
      </c>
      <c r="F103" s="3">
        <v>31.555</v>
      </c>
      <c r="G103" s="37">
        <f t="shared" si="2"/>
        <v>-168.14499999999998</v>
      </c>
      <c r="H103" s="38">
        <f t="shared" si="3"/>
        <v>15.801201802704057</v>
      </c>
    </row>
    <row r="104" spans="1:8" s="7" customFormat="1" ht="12.75" customHeight="1">
      <c r="A104" s="58">
        <v>17</v>
      </c>
      <c r="B104" s="52" t="s">
        <v>11</v>
      </c>
      <c r="C104" s="4" t="s">
        <v>0</v>
      </c>
      <c r="D104" s="25">
        <f>D105+D106+D107</f>
        <v>5432.58</v>
      </c>
      <c r="E104" s="4">
        <f>E105+E106+E107</f>
        <v>2885.29</v>
      </c>
      <c r="F104" s="4">
        <f>F105+F106+F107</f>
        <v>2885.29</v>
      </c>
      <c r="G104" s="30">
        <f t="shared" si="2"/>
        <v>-2547.29</v>
      </c>
      <c r="H104" s="15">
        <f t="shared" si="3"/>
        <v>53.110860769652724</v>
      </c>
    </row>
    <row r="105" spans="1:8" ht="12.75">
      <c r="A105" s="59"/>
      <c r="B105" s="53"/>
      <c r="C105" s="3" t="s">
        <v>5</v>
      </c>
      <c r="D105" s="24">
        <v>0</v>
      </c>
      <c r="E105" s="3">
        <v>0</v>
      </c>
      <c r="F105" s="3">
        <v>0</v>
      </c>
      <c r="G105" s="37">
        <f t="shared" si="2"/>
        <v>0</v>
      </c>
      <c r="H105" s="38">
        <v>0</v>
      </c>
    </row>
    <row r="106" spans="1:8" ht="25.5">
      <c r="A106" s="59"/>
      <c r="B106" s="53"/>
      <c r="C106" s="3" t="s">
        <v>6</v>
      </c>
      <c r="D106" s="24">
        <v>776.61</v>
      </c>
      <c r="E106" s="3">
        <v>0</v>
      </c>
      <c r="F106" s="3">
        <v>0</v>
      </c>
      <c r="G106" s="37">
        <f t="shared" si="2"/>
        <v>-776.61</v>
      </c>
      <c r="H106" s="38">
        <f t="shared" si="3"/>
        <v>0</v>
      </c>
    </row>
    <row r="107" spans="1:9" ht="13.5" customHeight="1">
      <c r="A107" s="59"/>
      <c r="B107" s="53"/>
      <c r="C107" s="3" t="s">
        <v>7</v>
      </c>
      <c r="D107" s="24">
        <v>4655.97</v>
      </c>
      <c r="E107" s="3">
        <f>1922.88+962.41</f>
        <v>2885.29</v>
      </c>
      <c r="F107" s="3">
        <f>1922.88+962.41</f>
        <v>2885.29</v>
      </c>
      <c r="G107" s="37">
        <f t="shared" si="2"/>
        <v>-1770.6800000000003</v>
      </c>
      <c r="H107" s="38">
        <f t="shared" si="3"/>
        <v>61.96968623079616</v>
      </c>
      <c r="I107" s="3" t="s">
        <v>176</v>
      </c>
    </row>
    <row r="108" spans="1:8" ht="12.75" customHeight="1">
      <c r="A108" s="51" t="s">
        <v>89</v>
      </c>
      <c r="B108" s="51"/>
      <c r="C108" s="51"/>
      <c r="D108" s="34">
        <f>D109</f>
        <v>336.18</v>
      </c>
      <c r="E108" s="34">
        <f>E109</f>
        <v>109.9</v>
      </c>
      <c r="F108" s="34">
        <f>F109</f>
        <v>100.888</v>
      </c>
      <c r="G108" s="31">
        <f t="shared" si="2"/>
        <v>-235.292</v>
      </c>
      <c r="H108" s="32">
        <f t="shared" si="3"/>
        <v>30.010113629603193</v>
      </c>
    </row>
    <row r="109" spans="1:8" s="7" customFormat="1" ht="12.75">
      <c r="A109" s="47">
        <v>18</v>
      </c>
      <c r="B109" s="75" t="s">
        <v>48</v>
      </c>
      <c r="C109" s="4" t="s">
        <v>0</v>
      </c>
      <c r="D109" s="25">
        <f>D110+D111+D112</f>
        <v>336.18</v>
      </c>
      <c r="E109" s="25">
        <f>E110+E111+E112</f>
        <v>109.9</v>
      </c>
      <c r="F109" s="25">
        <f>F110+F111+F112</f>
        <v>100.888</v>
      </c>
      <c r="G109" s="30">
        <f t="shared" si="2"/>
        <v>-235.292</v>
      </c>
      <c r="H109" s="15">
        <f t="shared" si="3"/>
        <v>30.010113629603193</v>
      </c>
    </row>
    <row r="110" spans="1:8" ht="12.75">
      <c r="A110" s="47"/>
      <c r="B110" s="75"/>
      <c r="C110" s="3" t="s">
        <v>5</v>
      </c>
      <c r="D110" s="24">
        <v>0</v>
      </c>
      <c r="E110" s="3">
        <v>0</v>
      </c>
      <c r="F110" s="3">
        <v>0</v>
      </c>
      <c r="G110" s="37">
        <f t="shared" si="2"/>
        <v>0</v>
      </c>
      <c r="H110" s="38">
        <v>0</v>
      </c>
    </row>
    <row r="111" spans="1:8" ht="25.5">
      <c r="A111" s="47"/>
      <c r="B111" s="75"/>
      <c r="C111" s="3" t="s">
        <v>6</v>
      </c>
      <c r="D111" s="24">
        <v>86.18</v>
      </c>
      <c r="E111" s="3">
        <v>0</v>
      </c>
      <c r="F111" s="3">
        <v>0</v>
      </c>
      <c r="G111" s="37">
        <f t="shared" si="2"/>
        <v>-86.18</v>
      </c>
      <c r="H111" s="38">
        <f t="shared" si="3"/>
        <v>0</v>
      </c>
    </row>
    <row r="112" spans="1:8" ht="12.75">
      <c r="A112" s="47"/>
      <c r="B112" s="75"/>
      <c r="C112" s="3" t="s">
        <v>7</v>
      </c>
      <c r="D112" s="24">
        <v>250</v>
      </c>
      <c r="E112" s="3">
        <v>109.9</v>
      </c>
      <c r="F112" s="3">
        <v>100.888</v>
      </c>
      <c r="G112" s="37">
        <f t="shared" si="2"/>
        <v>-149.112</v>
      </c>
      <c r="H112" s="38">
        <f t="shared" si="3"/>
        <v>40.3552</v>
      </c>
    </row>
    <row r="113" spans="1:8" ht="12.75" customHeight="1">
      <c r="A113" s="51" t="s">
        <v>152</v>
      </c>
      <c r="B113" s="51"/>
      <c r="C113" s="51"/>
      <c r="D113" s="34">
        <f>D114+D118+D126+D130</f>
        <v>2859.9000000000005</v>
      </c>
      <c r="E113" s="34">
        <f>E114+E118+E126+E130</f>
        <v>982.1173699999999</v>
      </c>
      <c r="F113" s="34">
        <f>F114+F118+F126+F130</f>
        <v>977.29384</v>
      </c>
      <c r="G113" s="34">
        <f>G114+G118+G126+G130</f>
        <v>-1882.6061600000003</v>
      </c>
      <c r="H113" s="34">
        <f>H114+H118+H126+H130</f>
        <v>77.78614696885033</v>
      </c>
    </row>
    <row r="114" spans="1:8" s="7" customFormat="1" ht="12.75" customHeight="1">
      <c r="A114" s="58">
        <v>19</v>
      </c>
      <c r="B114" s="52" t="s">
        <v>49</v>
      </c>
      <c r="C114" s="4" t="s">
        <v>0</v>
      </c>
      <c r="D114" s="25">
        <f>D115+D116+D117</f>
        <v>2417.1400000000003</v>
      </c>
      <c r="E114" s="25">
        <f>E115+E116+E117</f>
        <v>921.52</v>
      </c>
      <c r="F114" s="25">
        <f>F115+F116+F117</f>
        <v>921.52</v>
      </c>
      <c r="G114" s="30">
        <f t="shared" si="2"/>
        <v>-1495.6200000000003</v>
      </c>
      <c r="H114" s="15">
        <f t="shared" si="3"/>
        <v>38.12439494609331</v>
      </c>
    </row>
    <row r="115" spans="1:8" ht="12.75">
      <c r="A115" s="59"/>
      <c r="B115" s="53"/>
      <c r="C115" s="3" t="s">
        <v>5</v>
      </c>
      <c r="D115" s="24">
        <v>913.18</v>
      </c>
      <c r="E115" s="3">
        <v>138.74</v>
      </c>
      <c r="F115" s="3">
        <v>138.74</v>
      </c>
      <c r="G115" s="37">
        <f t="shared" si="2"/>
        <v>-774.4399999999999</v>
      </c>
      <c r="H115" s="38">
        <f t="shared" si="3"/>
        <v>15.193061608883244</v>
      </c>
    </row>
    <row r="116" spans="1:8" ht="24.75" customHeight="1">
      <c r="A116" s="59"/>
      <c r="B116" s="53"/>
      <c r="C116" s="3" t="s">
        <v>6</v>
      </c>
      <c r="D116" s="24">
        <v>337.8</v>
      </c>
      <c r="E116" s="3">
        <v>226.94</v>
      </c>
      <c r="F116" s="3">
        <v>226.94</v>
      </c>
      <c r="G116" s="37">
        <f t="shared" si="2"/>
        <v>-110.86000000000001</v>
      </c>
      <c r="H116" s="38">
        <f t="shared" si="3"/>
        <v>67.18176435760805</v>
      </c>
    </row>
    <row r="117" spans="1:9" ht="12.75">
      <c r="A117" s="59"/>
      <c r="B117" s="53"/>
      <c r="C117" s="3" t="s">
        <v>7</v>
      </c>
      <c r="D117" s="24">
        <v>1166.16</v>
      </c>
      <c r="E117" s="3">
        <v>555.84</v>
      </c>
      <c r="F117" s="3">
        <v>555.84</v>
      </c>
      <c r="G117" s="37">
        <f t="shared" si="2"/>
        <v>-610.32</v>
      </c>
      <c r="H117" s="38">
        <f t="shared" si="3"/>
        <v>47.6641284214859</v>
      </c>
      <c r="I117" s="3" t="s">
        <v>175</v>
      </c>
    </row>
    <row r="118" spans="1:8" s="7" customFormat="1" ht="12.75">
      <c r="A118" s="47">
        <v>20</v>
      </c>
      <c r="B118" s="79" t="s">
        <v>50</v>
      </c>
      <c r="C118" s="4" t="s">
        <v>0</v>
      </c>
      <c r="D118" s="25">
        <f>D119+D120+D121</f>
        <v>122.8</v>
      </c>
      <c r="E118" s="25">
        <f>E119+E120+E121</f>
        <v>31.36</v>
      </c>
      <c r="F118" s="26">
        <f>F119+F120+F121</f>
        <v>31.36</v>
      </c>
      <c r="G118" s="30">
        <f t="shared" si="2"/>
        <v>-91.44</v>
      </c>
      <c r="H118" s="15">
        <f t="shared" si="3"/>
        <v>25.537459283387623</v>
      </c>
    </row>
    <row r="119" spans="1:8" ht="12.75">
      <c r="A119" s="47"/>
      <c r="B119" s="79"/>
      <c r="C119" s="3" t="s">
        <v>5</v>
      </c>
      <c r="D119" s="24">
        <v>0</v>
      </c>
      <c r="E119" s="3">
        <v>0</v>
      </c>
      <c r="F119" s="3">
        <v>0</v>
      </c>
      <c r="G119" s="37">
        <f t="shared" si="2"/>
        <v>0</v>
      </c>
      <c r="H119" s="38">
        <v>0</v>
      </c>
    </row>
    <row r="120" spans="1:8" ht="25.5">
      <c r="A120" s="47"/>
      <c r="B120" s="79"/>
      <c r="C120" s="3" t="s">
        <v>6</v>
      </c>
      <c r="D120" s="24">
        <v>0</v>
      </c>
      <c r="E120" s="3">
        <v>0</v>
      </c>
      <c r="F120" s="3">
        <v>0</v>
      </c>
      <c r="G120" s="37">
        <f t="shared" si="2"/>
        <v>0</v>
      </c>
      <c r="H120" s="38">
        <v>0</v>
      </c>
    </row>
    <row r="121" spans="1:8" ht="12.75">
      <c r="A121" s="47"/>
      <c r="B121" s="79"/>
      <c r="C121" s="3" t="s">
        <v>7</v>
      </c>
      <c r="D121" s="24">
        <v>122.8</v>
      </c>
      <c r="E121" s="3">
        <v>31.36</v>
      </c>
      <c r="F121" s="3">
        <v>31.36</v>
      </c>
      <c r="G121" s="37">
        <f t="shared" si="2"/>
        <v>-91.44</v>
      </c>
      <c r="H121" s="38">
        <f t="shared" si="3"/>
        <v>25.537459283387623</v>
      </c>
    </row>
    <row r="122" spans="1:8" s="10" customFormat="1" ht="12.75" hidden="1">
      <c r="A122" s="47">
        <v>23</v>
      </c>
      <c r="B122" s="79" t="s">
        <v>34</v>
      </c>
      <c r="C122" s="9" t="s">
        <v>0</v>
      </c>
      <c r="D122" s="27"/>
      <c r="E122" s="9"/>
      <c r="F122" s="9"/>
      <c r="G122" s="37">
        <f t="shared" si="2"/>
        <v>0</v>
      </c>
      <c r="H122" s="15" t="e">
        <f t="shared" si="3"/>
        <v>#DIV/0!</v>
      </c>
    </row>
    <row r="123" spans="1:8" ht="15" customHeight="1" hidden="1">
      <c r="A123" s="47"/>
      <c r="B123" s="79"/>
      <c r="C123" s="3" t="s">
        <v>5</v>
      </c>
      <c r="D123" s="24"/>
      <c r="E123" s="3"/>
      <c r="F123" s="3"/>
      <c r="G123" s="37">
        <f t="shared" si="2"/>
        <v>0</v>
      </c>
      <c r="H123" s="15" t="e">
        <f t="shared" si="3"/>
        <v>#DIV/0!</v>
      </c>
    </row>
    <row r="124" spans="1:8" ht="25.5" hidden="1">
      <c r="A124" s="47"/>
      <c r="B124" s="79"/>
      <c r="C124" s="3" t="s">
        <v>6</v>
      </c>
      <c r="D124" s="24"/>
      <c r="E124" s="3"/>
      <c r="F124" s="3"/>
      <c r="G124" s="37">
        <f t="shared" si="2"/>
        <v>0</v>
      </c>
      <c r="H124" s="15" t="e">
        <f t="shared" si="3"/>
        <v>#DIV/0!</v>
      </c>
    </row>
    <row r="125" spans="1:8" ht="12.75" hidden="1">
      <c r="A125" s="47"/>
      <c r="B125" s="79"/>
      <c r="C125" s="3" t="s">
        <v>7</v>
      </c>
      <c r="D125" s="24"/>
      <c r="E125" s="3"/>
      <c r="F125" s="3"/>
      <c r="G125" s="37">
        <f t="shared" si="2"/>
        <v>0</v>
      </c>
      <c r="H125" s="15" t="e">
        <f t="shared" si="3"/>
        <v>#DIV/0!</v>
      </c>
    </row>
    <row r="126" spans="1:8" ht="12.75">
      <c r="A126" s="58">
        <v>21</v>
      </c>
      <c r="B126" s="72" t="s">
        <v>118</v>
      </c>
      <c r="C126" s="4" t="s">
        <v>0</v>
      </c>
      <c r="D126" s="25">
        <f>D127+D128+D129</f>
        <v>172.85000000000002</v>
      </c>
      <c r="E126" s="25">
        <f>E127+E128+E129</f>
        <v>29.23737</v>
      </c>
      <c r="F126" s="25">
        <f>F127+F128+F129</f>
        <v>24.41384</v>
      </c>
      <c r="G126" s="30">
        <f t="shared" si="2"/>
        <v>-148.43616000000003</v>
      </c>
      <c r="H126" s="15">
        <f t="shared" si="3"/>
        <v>14.124292739369393</v>
      </c>
    </row>
    <row r="127" spans="1:8" ht="12.75">
      <c r="A127" s="59"/>
      <c r="B127" s="73"/>
      <c r="C127" s="3" t="s">
        <v>5</v>
      </c>
      <c r="D127" s="24">
        <v>0</v>
      </c>
      <c r="E127" s="3">
        <v>0</v>
      </c>
      <c r="F127" s="3">
        <v>0</v>
      </c>
      <c r="G127" s="37">
        <f t="shared" si="2"/>
        <v>0</v>
      </c>
      <c r="H127" s="38">
        <v>0</v>
      </c>
    </row>
    <row r="128" spans="1:8" ht="25.5">
      <c r="A128" s="59"/>
      <c r="B128" s="73"/>
      <c r="C128" s="3" t="s">
        <v>6</v>
      </c>
      <c r="D128" s="24">
        <v>69.15</v>
      </c>
      <c r="E128" s="3">
        <v>29.23737</v>
      </c>
      <c r="F128" s="3">
        <v>24.41384</v>
      </c>
      <c r="G128" s="37">
        <f t="shared" si="2"/>
        <v>-44.736160000000005</v>
      </c>
      <c r="H128" s="38">
        <f t="shared" si="3"/>
        <v>35.30562545191612</v>
      </c>
    </row>
    <row r="129" spans="1:8" ht="13.5" customHeight="1">
      <c r="A129" s="63"/>
      <c r="B129" s="74"/>
      <c r="C129" s="3" t="s">
        <v>7</v>
      </c>
      <c r="D129" s="24">
        <v>103.7</v>
      </c>
      <c r="E129" s="3">
        <v>0</v>
      </c>
      <c r="F129" s="3">
        <v>0</v>
      </c>
      <c r="G129" s="37">
        <f t="shared" si="2"/>
        <v>-103.7</v>
      </c>
      <c r="H129" s="38">
        <f t="shared" si="3"/>
        <v>0</v>
      </c>
    </row>
    <row r="130" spans="1:8" ht="13.5" customHeight="1">
      <c r="A130" s="58">
        <v>22</v>
      </c>
      <c r="B130" s="91" t="s">
        <v>153</v>
      </c>
      <c r="C130" s="4" t="s">
        <v>0</v>
      </c>
      <c r="D130" s="25">
        <f>D131+D132+D133</f>
        <v>147.10999999999999</v>
      </c>
      <c r="E130" s="25">
        <f>E131+E132+E133</f>
        <v>0</v>
      </c>
      <c r="F130" s="25">
        <f>F131+F132+F133</f>
        <v>0</v>
      </c>
      <c r="G130" s="30">
        <f aca="true" t="shared" si="4" ref="G130:G138">F130-D130</f>
        <v>-147.10999999999999</v>
      </c>
      <c r="H130" s="15">
        <f aca="true" t="shared" si="5" ref="H130:H138">F130*100/D130</f>
        <v>0</v>
      </c>
    </row>
    <row r="131" spans="1:8" ht="13.5" customHeight="1">
      <c r="A131" s="59"/>
      <c r="B131" s="92"/>
      <c r="C131" s="3" t="s">
        <v>5</v>
      </c>
      <c r="D131" s="24">
        <v>0</v>
      </c>
      <c r="E131" s="24">
        <v>0</v>
      </c>
      <c r="F131" s="24">
        <v>0</v>
      </c>
      <c r="G131" s="37">
        <f t="shared" si="4"/>
        <v>0</v>
      </c>
      <c r="H131" s="43">
        <v>0</v>
      </c>
    </row>
    <row r="132" spans="1:8" ht="25.5">
      <c r="A132" s="59"/>
      <c r="B132" s="92"/>
      <c r="C132" s="3" t="s">
        <v>6</v>
      </c>
      <c r="D132" s="24">
        <v>19.4</v>
      </c>
      <c r="E132" s="24">
        <v>0</v>
      </c>
      <c r="F132" s="24">
        <v>0</v>
      </c>
      <c r="G132" s="37">
        <f t="shared" si="4"/>
        <v>-19.4</v>
      </c>
      <c r="H132" s="43">
        <f t="shared" si="5"/>
        <v>0</v>
      </c>
    </row>
    <row r="133" spans="1:9" ht="12.75">
      <c r="A133" s="63"/>
      <c r="B133" s="93"/>
      <c r="C133" s="3" t="s">
        <v>7</v>
      </c>
      <c r="D133" s="24">
        <v>127.71</v>
      </c>
      <c r="E133" s="24">
        <v>0</v>
      </c>
      <c r="F133" s="24">
        <v>0</v>
      </c>
      <c r="G133" s="37">
        <f t="shared" si="4"/>
        <v>-127.71</v>
      </c>
      <c r="H133" s="43">
        <f t="shared" si="5"/>
        <v>0</v>
      </c>
      <c r="I133" s="3" t="s">
        <v>154</v>
      </c>
    </row>
    <row r="134" spans="1:8" ht="12.75">
      <c r="A134" s="51" t="s">
        <v>133</v>
      </c>
      <c r="B134" s="51"/>
      <c r="C134" s="51"/>
      <c r="D134" s="34">
        <f>D135</f>
        <v>1221.5500000000002</v>
      </c>
      <c r="E134" s="34">
        <f>E135</f>
        <v>229.444</v>
      </c>
      <c r="F134" s="34">
        <f>F135</f>
        <v>229.444</v>
      </c>
      <c r="G134" s="31">
        <f t="shared" si="4"/>
        <v>-992.1060000000002</v>
      </c>
      <c r="H134" s="32">
        <f t="shared" si="5"/>
        <v>18.78302157095493</v>
      </c>
    </row>
    <row r="135" spans="1:8" ht="12.75">
      <c r="A135" s="58">
        <v>23</v>
      </c>
      <c r="B135" s="72" t="s">
        <v>132</v>
      </c>
      <c r="C135" s="4" t="s">
        <v>0</v>
      </c>
      <c r="D135" s="25">
        <f>D136+D137+D138</f>
        <v>1221.5500000000002</v>
      </c>
      <c r="E135" s="25">
        <f>E136+E137+E138</f>
        <v>229.444</v>
      </c>
      <c r="F135" s="25">
        <f>F136+F137+F138</f>
        <v>229.444</v>
      </c>
      <c r="G135" s="30">
        <f t="shared" si="4"/>
        <v>-992.1060000000002</v>
      </c>
      <c r="H135" s="15">
        <f t="shared" si="5"/>
        <v>18.78302157095493</v>
      </c>
    </row>
    <row r="136" spans="1:8" ht="12.75">
      <c r="A136" s="59"/>
      <c r="B136" s="73"/>
      <c r="C136" s="3" t="s">
        <v>5</v>
      </c>
      <c r="D136" s="24">
        <v>0</v>
      </c>
      <c r="E136" s="24">
        <v>0</v>
      </c>
      <c r="F136" s="24">
        <v>0</v>
      </c>
      <c r="G136" s="37">
        <f t="shared" si="4"/>
        <v>0</v>
      </c>
      <c r="H136" s="39" t="e">
        <f t="shared" si="5"/>
        <v>#DIV/0!</v>
      </c>
    </row>
    <row r="137" spans="1:8" ht="25.5">
      <c r="A137" s="59"/>
      <c r="B137" s="73"/>
      <c r="C137" s="3" t="s">
        <v>6</v>
      </c>
      <c r="D137" s="24">
        <v>39.9</v>
      </c>
      <c r="E137" s="24">
        <v>0</v>
      </c>
      <c r="F137" s="24">
        <v>0</v>
      </c>
      <c r="G137" s="37">
        <f t="shared" si="4"/>
        <v>-39.9</v>
      </c>
      <c r="H137" s="39">
        <f t="shared" si="5"/>
        <v>0</v>
      </c>
    </row>
    <row r="138" spans="1:9" ht="12.75">
      <c r="A138" s="63"/>
      <c r="B138" s="74"/>
      <c r="C138" s="3" t="s">
        <v>7</v>
      </c>
      <c r="D138" s="24">
        <v>1181.65</v>
      </c>
      <c r="E138" s="24">
        <v>229.444</v>
      </c>
      <c r="F138" s="24">
        <v>229.444</v>
      </c>
      <c r="G138" s="37">
        <f t="shared" si="4"/>
        <v>-952.2060000000001</v>
      </c>
      <c r="H138" s="39">
        <f t="shared" si="5"/>
        <v>19.417255532518087</v>
      </c>
      <c r="I138" s="3" t="s">
        <v>137</v>
      </c>
    </row>
    <row r="139" spans="1:8" ht="12.75" customHeight="1">
      <c r="A139" s="51" t="s">
        <v>155</v>
      </c>
      <c r="B139" s="51"/>
      <c r="C139" s="51"/>
      <c r="D139" s="34">
        <f>D140+D144+D148</f>
        <v>3978.8199999999997</v>
      </c>
      <c r="E139" s="34">
        <f>E140+E144+E148</f>
        <v>3383.5699999999997</v>
      </c>
      <c r="F139" s="34">
        <f>F140+F144+F148</f>
        <v>2846.42266</v>
      </c>
      <c r="G139" s="34">
        <f>G140+G144+G148</f>
        <v>-1132.39734</v>
      </c>
      <c r="H139" s="34">
        <f>H140+H144+H148</f>
        <v>151.31644147058185</v>
      </c>
    </row>
    <row r="140" spans="1:8" s="7" customFormat="1" ht="12.75" customHeight="1">
      <c r="A140" s="58">
        <v>24</v>
      </c>
      <c r="B140" s="72" t="s">
        <v>51</v>
      </c>
      <c r="C140" s="4" t="s">
        <v>0</v>
      </c>
      <c r="D140" s="25">
        <f>D141+D142+D143</f>
        <v>3169.2</v>
      </c>
      <c r="E140" s="25">
        <f>E141+E142+E143</f>
        <v>2666.37</v>
      </c>
      <c r="F140" s="25">
        <f>F141+F142+F143</f>
        <v>2183.183</v>
      </c>
      <c r="G140" s="30">
        <f t="shared" si="2"/>
        <v>-986.0169999999998</v>
      </c>
      <c r="H140" s="15">
        <f t="shared" si="3"/>
        <v>68.88751104379654</v>
      </c>
    </row>
    <row r="141" spans="1:8" ht="12.75">
      <c r="A141" s="59"/>
      <c r="B141" s="73"/>
      <c r="C141" s="3" t="s">
        <v>5</v>
      </c>
      <c r="D141" s="24">
        <v>0</v>
      </c>
      <c r="E141" s="3">
        <v>0</v>
      </c>
      <c r="F141" s="3">
        <v>0</v>
      </c>
      <c r="G141" s="37">
        <f t="shared" si="2"/>
        <v>0</v>
      </c>
      <c r="H141" s="38">
        <v>0</v>
      </c>
    </row>
    <row r="142" spans="1:8" ht="25.5">
      <c r="A142" s="59"/>
      <c r="B142" s="73"/>
      <c r="C142" s="44" t="s">
        <v>6</v>
      </c>
      <c r="D142" s="24">
        <v>243.06</v>
      </c>
      <c r="E142" s="3">
        <v>147.41</v>
      </c>
      <c r="F142" s="3">
        <f>11.41+73.043</f>
        <v>84.453</v>
      </c>
      <c r="G142" s="37">
        <f t="shared" si="2"/>
        <v>-158.607</v>
      </c>
      <c r="H142" s="38">
        <f t="shared" si="3"/>
        <v>34.74574179215009</v>
      </c>
    </row>
    <row r="143" spans="1:9" ht="13.5" customHeight="1">
      <c r="A143" s="59"/>
      <c r="B143" s="73"/>
      <c r="C143" s="3" t="s">
        <v>7</v>
      </c>
      <c r="D143" s="24">
        <v>2926.14</v>
      </c>
      <c r="E143" s="3">
        <v>2518.96</v>
      </c>
      <c r="F143" s="3">
        <f>1678.49+420.24</f>
        <v>2098.73</v>
      </c>
      <c r="G143" s="37">
        <f t="shared" si="2"/>
        <v>-827.4099999999999</v>
      </c>
      <c r="H143" s="38">
        <f t="shared" si="3"/>
        <v>71.72349921739904</v>
      </c>
      <c r="I143" s="3" t="s">
        <v>157</v>
      </c>
    </row>
    <row r="144" spans="1:8" s="7" customFormat="1" ht="12.75" customHeight="1">
      <c r="A144" s="58">
        <v>25</v>
      </c>
      <c r="B144" s="72" t="s">
        <v>52</v>
      </c>
      <c r="C144" s="4" t="s">
        <v>0</v>
      </c>
      <c r="D144" s="25">
        <f>D145+D146+D147</f>
        <v>804.62</v>
      </c>
      <c r="E144" s="25">
        <f>E145+E146+E147</f>
        <v>717.2</v>
      </c>
      <c r="F144" s="25">
        <f>F145+F146+F147</f>
        <v>663.23966</v>
      </c>
      <c r="G144" s="30">
        <f t="shared" si="2"/>
        <v>-141.38034000000005</v>
      </c>
      <c r="H144" s="15">
        <f t="shared" si="3"/>
        <v>82.42893042678531</v>
      </c>
    </row>
    <row r="145" spans="1:8" ht="12.75">
      <c r="A145" s="59"/>
      <c r="B145" s="73"/>
      <c r="C145" s="3" t="s">
        <v>5</v>
      </c>
      <c r="D145" s="24">
        <v>69.5</v>
      </c>
      <c r="E145" s="3">
        <v>34.5</v>
      </c>
      <c r="F145" s="3">
        <f>11.493+7.662+11.49366</f>
        <v>30.64866</v>
      </c>
      <c r="G145" s="37">
        <f t="shared" si="2"/>
        <v>-38.85134</v>
      </c>
      <c r="H145" s="38">
        <f t="shared" si="3"/>
        <v>44.098791366906475</v>
      </c>
    </row>
    <row r="146" spans="1:8" ht="25.5">
      <c r="A146" s="59"/>
      <c r="B146" s="73"/>
      <c r="C146" s="3" t="s">
        <v>6</v>
      </c>
      <c r="D146" s="24">
        <v>30.6</v>
      </c>
      <c r="E146" s="3">
        <v>59</v>
      </c>
      <c r="F146" s="3">
        <f>39+20</f>
        <v>59</v>
      </c>
      <c r="G146" s="37">
        <f t="shared" si="2"/>
        <v>28.4</v>
      </c>
      <c r="H146" s="38">
        <f t="shared" si="3"/>
        <v>192.81045751633985</v>
      </c>
    </row>
    <row r="147" spans="1:9" ht="12.75">
      <c r="A147" s="59"/>
      <c r="B147" s="73"/>
      <c r="C147" s="3" t="s">
        <v>7</v>
      </c>
      <c r="D147" s="24">
        <v>704.52</v>
      </c>
      <c r="E147" s="3">
        <v>623.7</v>
      </c>
      <c r="F147" s="3">
        <f>254.744+124.717+194.13</f>
        <v>573.591</v>
      </c>
      <c r="G147" s="37">
        <f t="shared" si="2"/>
        <v>-130.92899999999997</v>
      </c>
      <c r="H147" s="38">
        <f t="shared" si="3"/>
        <v>81.41585760517799</v>
      </c>
      <c r="I147" s="3" t="s">
        <v>156</v>
      </c>
    </row>
    <row r="148" spans="1:8" ht="12.75">
      <c r="A148" s="58">
        <v>26</v>
      </c>
      <c r="B148" s="91" t="s">
        <v>147</v>
      </c>
      <c r="C148" s="4" t="s">
        <v>0</v>
      </c>
      <c r="D148" s="25">
        <f>D149+D150+D151</f>
        <v>5</v>
      </c>
      <c r="E148" s="25">
        <f>E149+E150+E151</f>
        <v>0</v>
      </c>
      <c r="F148" s="25">
        <f>F149+F150+F151</f>
        <v>0</v>
      </c>
      <c r="G148" s="30">
        <f>F148-D148</f>
        <v>-5</v>
      </c>
      <c r="H148" s="15">
        <f>F148*100/D148</f>
        <v>0</v>
      </c>
    </row>
    <row r="149" spans="1:8" ht="12.75">
      <c r="A149" s="59"/>
      <c r="B149" s="92"/>
      <c r="C149" s="3" t="s">
        <v>5</v>
      </c>
      <c r="D149" s="24">
        <v>0</v>
      </c>
      <c r="E149" s="24">
        <v>0</v>
      </c>
      <c r="F149" s="24">
        <v>0</v>
      </c>
      <c r="G149" s="37">
        <f>F149-D149</f>
        <v>0</v>
      </c>
      <c r="H149" s="43">
        <v>0</v>
      </c>
    </row>
    <row r="150" spans="1:8" ht="25.5">
      <c r="A150" s="59"/>
      <c r="B150" s="92"/>
      <c r="C150" s="3" t="s">
        <v>6</v>
      </c>
      <c r="D150" s="24">
        <v>5</v>
      </c>
      <c r="E150" s="24">
        <v>0</v>
      </c>
      <c r="F150" s="24">
        <v>0</v>
      </c>
      <c r="G150" s="37">
        <f>F150-D150</f>
        <v>-5</v>
      </c>
      <c r="H150" s="43">
        <f>F150*100/D150</f>
        <v>0</v>
      </c>
    </row>
    <row r="151" spans="1:8" ht="12.75">
      <c r="A151" s="63"/>
      <c r="B151" s="93"/>
      <c r="C151" s="3" t="s">
        <v>7</v>
      </c>
      <c r="D151" s="24">
        <v>0</v>
      </c>
      <c r="E151" s="24">
        <v>0</v>
      </c>
      <c r="F151" s="24">
        <v>0</v>
      </c>
      <c r="G151" s="37">
        <f>F151-D151</f>
        <v>0</v>
      </c>
      <c r="H151" s="43">
        <v>0</v>
      </c>
    </row>
    <row r="152" spans="1:8" ht="12.75" customHeight="1">
      <c r="A152" s="51" t="s">
        <v>90</v>
      </c>
      <c r="B152" s="51"/>
      <c r="C152" s="51"/>
      <c r="D152" s="34">
        <f>D153</f>
        <v>1395.35</v>
      </c>
      <c r="E152" s="34">
        <f>E153</f>
        <v>505.26</v>
      </c>
      <c r="F152" s="34">
        <f>F153</f>
        <v>506.5</v>
      </c>
      <c r="G152" s="31">
        <f t="shared" si="2"/>
        <v>-888.8499999999999</v>
      </c>
      <c r="H152" s="32">
        <f t="shared" si="3"/>
        <v>36.29913641738632</v>
      </c>
    </row>
    <row r="153" spans="1:8" s="7" customFormat="1" ht="12.75">
      <c r="A153" s="47">
        <v>27</v>
      </c>
      <c r="B153" s="75" t="s">
        <v>82</v>
      </c>
      <c r="C153" s="4" t="s">
        <v>0</v>
      </c>
      <c r="D153" s="25">
        <f>D154+D155+D156</f>
        <v>1395.35</v>
      </c>
      <c r="E153" s="25">
        <f>E154+E155+E156</f>
        <v>505.26</v>
      </c>
      <c r="F153" s="25">
        <f>F154+F155+F156</f>
        <v>506.5</v>
      </c>
      <c r="G153" s="30">
        <f t="shared" si="2"/>
        <v>-888.8499999999999</v>
      </c>
      <c r="H153" s="15">
        <f t="shared" si="3"/>
        <v>36.29913641738632</v>
      </c>
    </row>
    <row r="154" spans="1:8" ht="12.75">
      <c r="A154" s="47"/>
      <c r="B154" s="75"/>
      <c r="C154" s="3" t="s">
        <v>5</v>
      </c>
      <c r="D154" s="24">
        <v>564.45</v>
      </c>
      <c r="E154" s="3">
        <v>0</v>
      </c>
      <c r="F154" s="3">
        <v>0</v>
      </c>
      <c r="G154" s="37">
        <f t="shared" si="2"/>
        <v>-564.45</v>
      </c>
      <c r="H154" s="38">
        <f t="shared" si="3"/>
        <v>0</v>
      </c>
    </row>
    <row r="155" spans="1:8" ht="25.5">
      <c r="A155" s="47"/>
      <c r="B155" s="75"/>
      <c r="C155" s="3" t="s">
        <v>6</v>
      </c>
      <c r="D155" s="24">
        <v>229.1</v>
      </c>
      <c r="E155" s="38">
        <v>112.15</v>
      </c>
      <c r="F155" s="3">
        <f>46.87+14.23+51.03</f>
        <v>112.13</v>
      </c>
      <c r="G155" s="37">
        <f t="shared" si="2"/>
        <v>-116.97</v>
      </c>
      <c r="H155" s="38">
        <f t="shared" si="3"/>
        <v>48.943692710606726</v>
      </c>
    </row>
    <row r="156" spans="1:8" ht="15" customHeight="1">
      <c r="A156" s="47"/>
      <c r="B156" s="75"/>
      <c r="C156" s="3" t="s">
        <v>7</v>
      </c>
      <c r="D156" s="24">
        <v>601.8</v>
      </c>
      <c r="E156" s="3">
        <v>393.11</v>
      </c>
      <c r="F156" s="3">
        <f>72.06+29.41+292.9</f>
        <v>394.37</v>
      </c>
      <c r="G156" s="37">
        <f t="shared" si="2"/>
        <v>-207.42999999999995</v>
      </c>
      <c r="H156" s="38">
        <f t="shared" si="3"/>
        <v>65.5317381189764</v>
      </c>
    </row>
    <row r="157" spans="1:8" ht="15.75" customHeight="1" hidden="1">
      <c r="A157" s="51"/>
      <c r="B157" s="51"/>
      <c r="C157" s="51"/>
      <c r="D157" s="60"/>
      <c r="E157" s="3"/>
      <c r="F157" s="3"/>
      <c r="G157" s="37">
        <f t="shared" si="2"/>
        <v>0</v>
      </c>
      <c r="H157" s="15" t="e">
        <f t="shared" si="3"/>
        <v>#DIV/0!</v>
      </c>
    </row>
    <row r="158" spans="1:8" s="10" customFormat="1" ht="12.75" hidden="1">
      <c r="A158" s="76">
        <v>29</v>
      </c>
      <c r="B158" s="80" t="s">
        <v>53</v>
      </c>
      <c r="C158" s="9" t="s">
        <v>0</v>
      </c>
      <c r="D158" s="27">
        <f>D159+D160+D161</f>
        <v>0</v>
      </c>
      <c r="E158" s="9"/>
      <c r="F158" s="9"/>
      <c r="G158" s="37">
        <f t="shared" si="2"/>
        <v>0</v>
      </c>
      <c r="H158" s="15" t="e">
        <f t="shared" si="3"/>
        <v>#DIV/0!</v>
      </c>
    </row>
    <row r="159" spans="1:8" ht="12.75" hidden="1">
      <c r="A159" s="76"/>
      <c r="B159" s="80"/>
      <c r="C159" s="3" t="s">
        <v>5</v>
      </c>
      <c r="D159" s="24">
        <v>0</v>
      </c>
      <c r="E159" s="3"/>
      <c r="F159" s="3"/>
      <c r="G159" s="37">
        <f t="shared" si="2"/>
        <v>0</v>
      </c>
      <c r="H159" s="15" t="e">
        <f t="shared" si="3"/>
        <v>#DIV/0!</v>
      </c>
    </row>
    <row r="160" spans="1:8" ht="25.5" hidden="1">
      <c r="A160" s="76"/>
      <c r="B160" s="80"/>
      <c r="C160" s="3" t="s">
        <v>6</v>
      </c>
      <c r="D160" s="24">
        <v>0</v>
      </c>
      <c r="E160" s="3"/>
      <c r="F160" s="3"/>
      <c r="G160" s="37">
        <f t="shared" si="2"/>
        <v>0</v>
      </c>
      <c r="H160" s="15" t="e">
        <f t="shared" si="3"/>
        <v>#DIV/0!</v>
      </c>
    </row>
    <row r="161" spans="1:8" ht="12.75" hidden="1">
      <c r="A161" s="76"/>
      <c r="B161" s="80"/>
      <c r="C161" s="3" t="s">
        <v>7</v>
      </c>
      <c r="D161" s="24">
        <v>0</v>
      </c>
      <c r="E161" s="3"/>
      <c r="F161" s="3"/>
      <c r="G161" s="37">
        <f t="shared" si="2"/>
        <v>0</v>
      </c>
      <c r="H161" s="15" t="e">
        <f t="shared" si="3"/>
        <v>#DIV/0!</v>
      </c>
    </row>
    <row r="162" spans="1:8" ht="12.75">
      <c r="A162" s="51" t="s">
        <v>91</v>
      </c>
      <c r="B162" s="51"/>
      <c r="C162" s="51"/>
      <c r="D162" s="34">
        <f>D163</f>
        <v>265.9</v>
      </c>
      <c r="E162" s="34">
        <f>E163</f>
        <v>474.3</v>
      </c>
      <c r="F162" s="34">
        <f>F163</f>
        <v>474.27544</v>
      </c>
      <c r="G162" s="31">
        <f t="shared" si="2"/>
        <v>208.37544000000003</v>
      </c>
      <c r="H162" s="32">
        <f t="shared" si="3"/>
        <v>178.36609251598347</v>
      </c>
    </row>
    <row r="163" spans="1:8" ht="12.75">
      <c r="A163" s="58">
        <v>28</v>
      </c>
      <c r="B163" s="52" t="s">
        <v>121</v>
      </c>
      <c r="C163" s="4" t="s">
        <v>0</v>
      </c>
      <c r="D163" s="25">
        <f>D164+D165+D166</f>
        <v>265.9</v>
      </c>
      <c r="E163" s="25">
        <f>E164+E165+E166</f>
        <v>474.3</v>
      </c>
      <c r="F163" s="25">
        <f>F164+F165+F166</f>
        <v>474.27544</v>
      </c>
      <c r="G163" s="30">
        <f t="shared" si="2"/>
        <v>208.37544000000003</v>
      </c>
      <c r="H163" s="15">
        <f t="shared" si="3"/>
        <v>178.36609251598347</v>
      </c>
    </row>
    <row r="164" spans="1:8" ht="12.75">
      <c r="A164" s="59"/>
      <c r="B164" s="53"/>
      <c r="C164" s="3" t="s">
        <v>5</v>
      </c>
      <c r="D164" s="24">
        <v>0</v>
      </c>
      <c r="E164" s="3">
        <v>0</v>
      </c>
      <c r="F164" s="3">
        <v>0</v>
      </c>
      <c r="G164" s="37">
        <f aca="true" t="shared" si="6" ref="G164:G239">F164-D164</f>
        <v>0</v>
      </c>
      <c r="H164" s="38">
        <v>0</v>
      </c>
    </row>
    <row r="165" spans="1:8" ht="25.5">
      <c r="A165" s="59"/>
      <c r="B165" s="53"/>
      <c r="C165" s="3" t="s">
        <v>6</v>
      </c>
      <c r="D165" s="24">
        <v>0</v>
      </c>
      <c r="E165" s="3">
        <v>0</v>
      </c>
      <c r="F165" s="3">
        <v>0</v>
      </c>
      <c r="G165" s="37">
        <f t="shared" si="6"/>
        <v>0</v>
      </c>
      <c r="H165" s="38">
        <v>0</v>
      </c>
    </row>
    <row r="166" spans="1:8" ht="14.25" customHeight="1">
      <c r="A166" s="63"/>
      <c r="B166" s="54"/>
      <c r="C166" s="3" t="s">
        <v>7</v>
      </c>
      <c r="D166" s="24">
        <v>265.9</v>
      </c>
      <c r="E166" s="3">
        <v>474.3</v>
      </c>
      <c r="F166" s="3">
        <f>207.183+81.79+185.30244</f>
        <v>474.27544</v>
      </c>
      <c r="G166" s="37">
        <f t="shared" si="6"/>
        <v>208.37544000000003</v>
      </c>
      <c r="H166" s="38">
        <f aca="true" t="shared" si="7" ref="H166:H239">F166*100/D166</f>
        <v>178.36609251598347</v>
      </c>
    </row>
    <row r="167" spans="1:8" ht="12.75" customHeight="1">
      <c r="A167" s="51" t="s">
        <v>92</v>
      </c>
      <c r="B167" s="51"/>
      <c r="C167" s="51"/>
      <c r="D167" s="34">
        <f>D168</f>
        <v>3598.08</v>
      </c>
      <c r="E167" s="34">
        <f>E168</f>
        <v>2698.4</v>
      </c>
      <c r="F167" s="34">
        <f>F168</f>
        <v>2689.331</v>
      </c>
      <c r="G167" s="31">
        <f t="shared" si="6"/>
        <v>-908.7489999999998</v>
      </c>
      <c r="H167" s="32">
        <f t="shared" si="7"/>
        <v>74.74350209000357</v>
      </c>
    </row>
    <row r="168" spans="1:8" s="7" customFormat="1" ht="12.75" customHeight="1">
      <c r="A168" s="58">
        <v>29</v>
      </c>
      <c r="B168" s="52" t="s">
        <v>144</v>
      </c>
      <c r="C168" s="4" t="s">
        <v>0</v>
      </c>
      <c r="D168" s="25">
        <f>D169+D170+D171</f>
        <v>3598.08</v>
      </c>
      <c r="E168" s="25">
        <f>E169+E170+E171</f>
        <v>2698.4</v>
      </c>
      <c r="F168" s="25">
        <f>F169+F170+F171</f>
        <v>2689.331</v>
      </c>
      <c r="G168" s="30">
        <f t="shared" si="6"/>
        <v>-908.7489999999998</v>
      </c>
      <c r="H168" s="15">
        <f t="shared" si="7"/>
        <v>74.74350209000357</v>
      </c>
    </row>
    <row r="169" spans="1:8" ht="12.75">
      <c r="A169" s="59"/>
      <c r="B169" s="53"/>
      <c r="C169" s="3" t="s">
        <v>5</v>
      </c>
      <c r="D169" s="24">
        <v>911.17</v>
      </c>
      <c r="E169" s="3">
        <v>0</v>
      </c>
      <c r="F169" s="3">
        <v>0</v>
      </c>
      <c r="G169" s="37">
        <f t="shared" si="6"/>
        <v>-911.17</v>
      </c>
      <c r="H169" s="38">
        <f t="shared" si="7"/>
        <v>0</v>
      </c>
    </row>
    <row r="170" spans="1:8" ht="25.5">
      <c r="A170" s="59"/>
      <c r="B170" s="53"/>
      <c r="C170" s="38" t="s">
        <v>6</v>
      </c>
      <c r="D170" s="24">
        <v>73.99</v>
      </c>
      <c r="E170" s="3">
        <v>4</v>
      </c>
      <c r="F170" s="3">
        <v>4</v>
      </c>
      <c r="G170" s="37">
        <f t="shared" si="6"/>
        <v>-69.99</v>
      </c>
      <c r="H170" s="38">
        <f t="shared" si="7"/>
        <v>5.406135964319503</v>
      </c>
    </row>
    <row r="171" spans="1:9" ht="12.75">
      <c r="A171" s="59"/>
      <c r="B171" s="53"/>
      <c r="C171" s="3" t="s">
        <v>7</v>
      </c>
      <c r="D171" s="24">
        <v>2612.92</v>
      </c>
      <c r="E171" s="3">
        <v>2694.4</v>
      </c>
      <c r="F171" s="3">
        <f>1391.33+1294.001</f>
        <v>2685.331</v>
      </c>
      <c r="G171" s="37">
        <f t="shared" si="6"/>
        <v>72.41100000000006</v>
      </c>
      <c r="H171" s="38">
        <f t="shared" si="7"/>
        <v>102.77126739433278</v>
      </c>
      <c r="I171" s="3" t="s">
        <v>174</v>
      </c>
    </row>
    <row r="172" spans="1:8" ht="12.75" customHeight="1">
      <c r="A172" s="51" t="s">
        <v>135</v>
      </c>
      <c r="B172" s="51"/>
      <c r="C172" s="51"/>
      <c r="D172" s="34">
        <f>D173+D181+D189+D177</f>
        <v>2070.95</v>
      </c>
      <c r="E172" s="34">
        <f>E173+E181+E189+E177</f>
        <v>1279.4</v>
      </c>
      <c r="F172" s="34">
        <f>F173+F181+F189+F177</f>
        <v>1279.36778</v>
      </c>
      <c r="G172" s="31">
        <f t="shared" si="6"/>
        <v>-791.5822199999998</v>
      </c>
      <c r="H172" s="32">
        <f t="shared" si="7"/>
        <v>61.776855066515374</v>
      </c>
    </row>
    <row r="173" spans="1:8" s="7" customFormat="1" ht="12.75">
      <c r="A173" s="47">
        <v>30</v>
      </c>
      <c r="B173" s="75" t="s">
        <v>146</v>
      </c>
      <c r="C173" s="4" t="s">
        <v>0</v>
      </c>
      <c r="D173" s="25">
        <f>D175</f>
        <v>17.3</v>
      </c>
      <c r="E173" s="25">
        <f>E175</f>
        <v>18.4</v>
      </c>
      <c r="F173" s="25">
        <f>F175</f>
        <v>18.387999999999998</v>
      </c>
      <c r="G173" s="30">
        <f t="shared" si="6"/>
        <v>1.0879999999999974</v>
      </c>
      <c r="H173" s="15">
        <f t="shared" si="7"/>
        <v>106.28901734104045</v>
      </c>
    </row>
    <row r="174" spans="1:8" ht="12.75">
      <c r="A174" s="47"/>
      <c r="B174" s="75"/>
      <c r="C174" s="3" t="s">
        <v>5</v>
      </c>
      <c r="D174" s="24">
        <v>0</v>
      </c>
      <c r="E174" s="3">
        <v>0</v>
      </c>
      <c r="F174" s="3">
        <v>0</v>
      </c>
      <c r="G174" s="37">
        <f t="shared" si="6"/>
        <v>0</v>
      </c>
      <c r="H174" s="38">
        <v>0</v>
      </c>
    </row>
    <row r="175" spans="1:8" ht="25.5">
      <c r="A175" s="47"/>
      <c r="B175" s="75"/>
      <c r="C175" s="3" t="s">
        <v>6</v>
      </c>
      <c r="D175" s="24">
        <v>17.3</v>
      </c>
      <c r="E175" s="3">
        <v>18.4</v>
      </c>
      <c r="F175" s="3">
        <f>7.9+1.388+9.1</f>
        <v>18.387999999999998</v>
      </c>
      <c r="G175" s="37">
        <f t="shared" si="6"/>
        <v>1.0879999999999974</v>
      </c>
      <c r="H175" s="38">
        <f t="shared" si="7"/>
        <v>106.28901734104045</v>
      </c>
    </row>
    <row r="176" spans="1:8" ht="12.75">
      <c r="A176" s="47"/>
      <c r="B176" s="75"/>
      <c r="C176" s="3" t="s">
        <v>7</v>
      </c>
      <c r="D176" s="24">
        <v>0</v>
      </c>
      <c r="E176" s="3">
        <v>0</v>
      </c>
      <c r="F176" s="3">
        <v>0</v>
      </c>
      <c r="G176" s="37">
        <f t="shared" si="6"/>
        <v>0</v>
      </c>
      <c r="H176" s="38">
        <v>0</v>
      </c>
    </row>
    <row r="177" spans="1:8" ht="12.75">
      <c r="A177" s="58">
        <v>31</v>
      </c>
      <c r="B177" s="48" t="s">
        <v>134</v>
      </c>
      <c r="C177" s="4" t="s">
        <v>0</v>
      </c>
      <c r="D177" s="25">
        <f>D178+D179+D180</f>
        <v>271.6</v>
      </c>
      <c r="E177" s="25">
        <f>E178+E179+E180</f>
        <v>0</v>
      </c>
      <c r="F177" s="25">
        <f>F178+F179+F180</f>
        <v>0</v>
      </c>
      <c r="G177" s="30">
        <f>F177-D177</f>
        <v>-271.6</v>
      </c>
      <c r="H177" s="15">
        <f>F177*100/D177</f>
        <v>0</v>
      </c>
    </row>
    <row r="178" spans="1:8" ht="12.75">
      <c r="A178" s="59"/>
      <c r="B178" s="49"/>
      <c r="C178" s="3" t="s">
        <v>5</v>
      </c>
      <c r="D178" s="24">
        <v>0</v>
      </c>
      <c r="E178" s="24">
        <v>0</v>
      </c>
      <c r="F178" s="24">
        <v>0</v>
      </c>
      <c r="G178" s="37">
        <f>F178-D178</f>
        <v>0</v>
      </c>
      <c r="H178" s="39">
        <v>0</v>
      </c>
    </row>
    <row r="179" spans="1:8" ht="25.5">
      <c r="A179" s="59"/>
      <c r="B179" s="49"/>
      <c r="C179" s="3" t="s">
        <v>6</v>
      </c>
      <c r="D179" s="24">
        <v>0</v>
      </c>
      <c r="E179" s="24">
        <v>0</v>
      </c>
      <c r="F179" s="24">
        <v>0</v>
      </c>
      <c r="G179" s="37">
        <f>F179-D179</f>
        <v>0</v>
      </c>
      <c r="H179" s="39">
        <v>0</v>
      </c>
    </row>
    <row r="180" spans="1:8" ht="12.75">
      <c r="A180" s="63"/>
      <c r="B180" s="50"/>
      <c r="C180" s="3" t="s">
        <v>7</v>
      </c>
      <c r="D180" s="24">
        <v>271.6</v>
      </c>
      <c r="E180" s="24">
        <v>0</v>
      </c>
      <c r="F180" s="24">
        <v>0</v>
      </c>
      <c r="G180" s="37">
        <f>F180-D180</f>
        <v>-271.6</v>
      </c>
      <c r="H180" s="39">
        <f>F180*100/D180</f>
        <v>0</v>
      </c>
    </row>
    <row r="181" spans="1:8" s="7" customFormat="1" ht="12.75">
      <c r="A181" s="47">
        <v>32</v>
      </c>
      <c r="B181" s="71" t="s">
        <v>72</v>
      </c>
      <c r="C181" s="4" t="s">
        <v>0</v>
      </c>
      <c r="D181" s="25">
        <f>D182+D183+D184</f>
        <v>1764.6</v>
      </c>
      <c r="E181" s="25">
        <f>E182+E183+E184</f>
        <v>1261</v>
      </c>
      <c r="F181" s="25">
        <f>F182+F183+F184</f>
        <v>1260.9797800000001</v>
      </c>
      <c r="G181" s="30">
        <f t="shared" si="6"/>
        <v>-503.6202199999998</v>
      </c>
      <c r="H181" s="15">
        <f t="shared" si="7"/>
        <v>71.45980845517398</v>
      </c>
    </row>
    <row r="182" spans="1:8" ht="12.75">
      <c r="A182" s="47"/>
      <c r="B182" s="71"/>
      <c r="C182" s="3" t="s">
        <v>5</v>
      </c>
      <c r="D182" s="24">
        <v>223.7</v>
      </c>
      <c r="E182" s="3">
        <v>48.7</v>
      </c>
      <c r="F182" s="3">
        <f>22.6+26.05778</f>
        <v>48.65778</v>
      </c>
      <c r="G182" s="37">
        <f t="shared" si="6"/>
        <v>-175.04222</v>
      </c>
      <c r="H182" s="38">
        <f t="shared" si="7"/>
        <v>21.751354492624053</v>
      </c>
    </row>
    <row r="183" spans="1:8" ht="25.5">
      <c r="A183" s="47"/>
      <c r="B183" s="71"/>
      <c r="C183" s="3" t="s">
        <v>6</v>
      </c>
      <c r="D183" s="24">
        <v>290.9</v>
      </c>
      <c r="E183" s="3">
        <v>195.4</v>
      </c>
      <c r="F183" s="3">
        <f>125.797+4.425+65.2</f>
        <v>195.42200000000003</v>
      </c>
      <c r="G183" s="37">
        <f t="shared" si="6"/>
        <v>-95.47799999999995</v>
      </c>
      <c r="H183" s="38">
        <f t="shared" si="7"/>
        <v>67.17841182536957</v>
      </c>
    </row>
    <row r="184" spans="1:8" ht="15.75" customHeight="1">
      <c r="A184" s="47"/>
      <c r="B184" s="71"/>
      <c r="C184" s="3" t="s">
        <v>7</v>
      </c>
      <c r="D184" s="24">
        <v>1250</v>
      </c>
      <c r="E184" s="3">
        <v>1016.9</v>
      </c>
      <c r="F184" s="3">
        <v>1016.9</v>
      </c>
      <c r="G184" s="37">
        <f t="shared" si="6"/>
        <v>-233.10000000000002</v>
      </c>
      <c r="H184" s="38">
        <f t="shared" si="7"/>
        <v>81.352</v>
      </c>
    </row>
    <row r="185" spans="1:8" s="10" customFormat="1" ht="12.75" customHeight="1" hidden="1">
      <c r="A185" s="58">
        <v>28</v>
      </c>
      <c r="B185" s="79" t="s">
        <v>12</v>
      </c>
      <c r="C185" s="9" t="s">
        <v>0</v>
      </c>
      <c r="D185" s="27"/>
      <c r="E185" s="9"/>
      <c r="F185" s="9"/>
      <c r="G185" s="37">
        <f t="shared" si="6"/>
        <v>0</v>
      </c>
      <c r="H185" s="15" t="e">
        <f t="shared" si="7"/>
        <v>#DIV/0!</v>
      </c>
    </row>
    <row r="186" spans="1:8" ht="12.75" customHeight="1" hidden="1">
      <c r="A186" s="59"/>
      <c r="B186" s="79"/>
      <c r="C186" s="3" t="s">
        <v>5</v>
      </c>
      <c r="D186" s="24"/>
      <c r="E186" s="3"/>
      <c r="F186" s="3"/>
      <c r="G186" s="37">
        <f t="shared" si="6"/>
        <v>0</v>
      </c>
      <c r="H186" s="15" t="e">
        <f t="shared" si="7"/>
        <v>#DIV/0!</v>
      </c>
    </row>
    <row r="187" spans="1:8" ht="26.25" customHeight="1" hidden="1">
      <c r="A187" s="59"/>
      <c r="B187" s="79"/>
      <c r="C187" s="3" t="s">
        <v>6</v>
      </c>
      <c r="D187" s="24"/>
      <c r="E187" s="3"/>
      <c r="F187" s="3"/>
      <c r="G187" s="37">
        <f t="shared" si="6"/>
        <v>0</v>
      </c>
      <c r="H187" s="15" t="e">
        <f t="shared" si="7"/>
        <v>#DIV/0!</v>
      </c>
    </row>
    <row r="188" spans="1:8" ht="21" customHeight="1" hidden="1">
      <c r="A188" s="63"/>
      <c r="B188" s="79"/>
      <c r="C188" s="3" t="s">
        <v>7</v>
      </c>
      <c r="D188" s="24"/>
      <c r="E188" s="3"/>
      <c r="F188" s="3"/>
      <c r="G188" s="37">
        <f t="shared" si="6"/>
        <v>0</v>
      </c>
      <c r="H188" s="15" t="e">
        <f t="shared" si="7"/>
        <v>#DIV/0!</v>
      </c>
    </row>
    <row r="189" spans="1:8" s="7" customFormat="1" ht="12.75">
      <c r="A189" s="47">
        <v>33</v>
      </c>
      <c r="B189" s="94" t="s">
        <v>73</v>
      </c>
      <c r="C189" s="4" t="s">
        <v>0</v>
      </c>
      <c r="D189" s="25">
        <f>D191+D192</f>
        <v>17.45</v>
      </c>
      <c r="E189" s="25">
        <f>E191+E192</f>
        <v>0</v>
      </c>
      <c r="F189" s="25">
        <f>F191+F192</f>
        <v>0</v>
      </c>
      <c r="G189" s="30">
        <f t="shared" si="6"/>
        <v>-17.45</v>
      </c>
      <c r="H189" s="15">
        <f t="shared" si="7"/>
        <v>0</v>
      </c>
    </row>
    <row r="190" spans="1:8" ht="12.75">
      <c r="A190" s="47"/>
      <c r="B190" s="94"/>
      <c r="C190" s="3" t="s">
        <v>5</v>
      </c>
      <c r="D190" s="24">
        <v>0</v>
      </c>
      <c r="E190" s="3">
        <v>0</v>
      </c>
      <c r="F190" s="3">
        <v>0</v>
      </c>
      <c r="G190" s="37">
        <f t="shared" si="6"/>
        <v>0</v>
      </c>
      <c r="H190" s="38">
        <v>0</v>
      </c>
    </row>
    <row r="191" spans="1:8" ht="25.5">
      <c r="A191" s="47"/>
      <c r="B191" s="94"/>
      <c r="C191" s="3" t="s">
        <v>6</v>
      </c>
      <c r="D191" s="24">
        <v>12.2</v>
      </c>
      <c r="E191" s="3">
        <v>0</v>
      </c>
      <c r="F191" s="3">
        <v>0</v>
      </c>
      <c r="G191" s="37">
        <f t="shared" si="6"/>
        <v>-12.2</v>
      </c>
      <c r="H191" s="38">
        <f t="shared" si="7"/>
        <v>0</v>
      </c>
    </row>
    <row r="192" spans="1:8" ht="12" customHeight="1">
      <c r="A192" s="47"/>
      <c r="B192" s="94"/>
      <c r="C192" s="3" t="s">
        <v>7</v>
      </c>
      <c r="D192" s="24">
        <v>5.25</v>
      </c>
      <c r="E192" s="3">
        <v>0</v>
      </c>
      <c r="F192" s="3">
        <v>0</v>
      </c>
      <c r="G192" s="37">
        <f t="shared" si="6"/>
        <v>-5.25</v>
      </c>
      <c r="H192" s="38">
        <f t="shared" si="7"/>
        <v>0</v>
      </c>
    </row>
    <row r="193" spans="1:8" s="10" customFormat="1" ht="12.75" hidden="1">
      <c r="A193" s="76">
        <v>37</v>
      </c>
      <c r="B193" s="80" t="s">
        <v>35</v>
      </c>
      <c r="C193" s="9" t="s">
        <v>0</v>
      </c>
      <c r="D193" s="27"/>
      <c r="E193" s="9"/>
      <c r="F193" s="9"/>
      <c r="G193" s="37">
        <f t="shared" si="6"/>
        <v>0</v>
      </c>
      <c r="H193" s="15" t="e">
        <f t="shared" si="7"/>
        <v>#DIV/0!</v>
      </c>
    </row>
    <row r="194" spans="1:8" ht="18.75" customHeight="1" hidden="1">
      <c r="A194" s="76"/>
      <c r="B194" s="80"/>
      <c r="C194" s="3" t="s">
        <v>5</v>
      </c>
      <c r="D194" s="24"/>
      <c r="E194" s="3"/>
      <c r="F194" s="3"/>
      <c r="G194" s="37">
        <f t="shared" si="6"/>
        <v>0</v>
      </c>
      <c r="H194" s="15" t="e">
        <f t="shared" si="7"/>
        <v>#DIV/0!</v>
      </c>
    </row>
    <row r="195" spans="1:8" ht="25.5" hidden="1">
      <c r="A195" s="76"/>
      <c r="B195" s="80"/>
      <c r="C195" s="3" t="s">
        <v>6</v>
      </c>
      <c r="D195" s="24"/>
      <c r="E195" s="3"/>
      <c r="F195" s="3"/>
      <c r="G195" s="37">
        <f t="shared" si="6"/>
        <v>0</v>
      </c>
      <c r="H195" s="15" t="e">
        <f t="shared" si="7"/>
        <v>#DIV/0!</v>
      </c>
    </row>
    <row r="196" spans="1:8" ht="21.75" customHeight="1" hidden="1">
      <c r="A196" s="76"/>
      <c r="B196" s="80"/>
      <c r="C196" s="3" t="s">
        <v>7</v>
      </c>
      <c r="D196" s="24"/>
      <c r="E196" s="3"/>
      <c r="F196" s="3"/>
      <c r="G196" s="37">
        <f t="shared" si="6"/>
        <v>0</v>
      </c>
      <c r="H196" s="15" t="e">
        <f t="shared" si="7"/>
        <v>#DIV/0!</v>
      </c>
    </row>
    <row r="197" spans="1:8" s="10" customFormat="1" ht="12.75" hidden="1">
      <c r="A197" s="76">
        <v>28</v>
      </c>
      <c r="B197" s="80" t="s">
        <v>54</v>
      </c>
      <c r="C197" s="9" t="s">
        <v>0</v>
      </c>
      <c r="D197" s="27"/>
      <c r="E197" s="9"/>
      <c r="F197" s="9"/>
      <c r="G197" s="37">
        <f t="shared" si="6"/>
        <v>0</v>
      </c>
      <c r="H197" s="15" t="e">
        <f t="shared" si="7"/>
        <v>#DIV/0!</v>
      </c>
    </row>
    <row r="198" spans="1:8" ht="12.75" hidden="1">
      <c r="A198" s="76"/>
      <c r="B198" s="80"/>
      <c r="C198" s="3" t="s">
        <v>5</v>
      </c>
      <c r="D198" s="24"/>
      <c r="E198" s="3"/>
      <c r="F198" s="3"/>
      <c r="G198" s="37">
        <f t="shared" si="6"/>
        <v>0</v>
      </c>
      <c r="H198" s="15" t="e">
        <f t="shared" si="7"/>
        <v>#DIV/0!</v>
      </c>
    </row>
    <row r="199" spans="1:8" ht="25.5" hidden="1">
      <c r="A199" s="76"/>
      <c r="B199" s="80"/>
      <c r="C199" s="3" t="s">
        <v>6</v>
      </c>
      <c r="D199" s="24"/>
      <c r="E199" s="3"/>
      <c r="F199" s="3"/>
      <c r="G199" s="37">
        <f t="shared" si="6"/>
        <v>0</v>
      </c>
      <c r="H199" s="15" t="e">
        <f t="shared" si="7"/>
        <v>#DIV/0!</v>
      </c>
    </row>
    <row r="200" spans="1:8" ht="12.75" hidden="1">
      <c r="A200" s="76"/>
      <c r="B200" s="80"/>
      <c r="C200" s="3" t="s">
        <v>7</v>
      </c>
      <c r="D200" s="24"/>
      <c r="E200" s="3"/>
      <c r="F200" s="3"/>
      <c r="G200" s="37">
        <f t="shared" si="6"/>
        <v>0</v>
      </c>
      <c r="H200" s="15" t="e">
        <f t="shared" si="7"/>
        <v>#DIV/0!</v>
      </c>
    </row>
    <row r="201" spans="1:8" s="10" customFormat="1" ht="12.75" hidden="1">
      <c r="A201" s="76">
        <v>39</v>
      </c>
      <c r="B201" s="80" t="s">
        <v>36</v>
      </c>
      <c r="C201" s="9" t="s">
        <v>0</v>
      </c>
      <c r="D201" s="27"/>
      <c r="E201" s="9"/>
      <c r="F201" s="9"/>
      <c r="G201" s="37">
        <f t="shared" si="6"/>
        <v>0</v>
      </c>
      <c r="H201" s="15" t="e">
        <f t="shared" si="7"/>
        <v>#DIV/0!</v>
      </c>
    </row>
    <row r="202" spans="1:8" ht="12.75" hidden="1">
      <c r="A202" s="76"/>
      <c r="B202" s="80"/>
      <c r="C202" s="3" t="s">
        <v>5</v>
      </c>
      <c r="D202" s="24"/>
      <c r="E202" s="3"/>
      <c r="F202" s="3"/>
      <c r="G202" s="37">
        <f t="shared" si="6"/>
        <v>0</v>
      </c>
      <c r="H202" s="15" t="e">
        <f t="shared" si="7"/>
        <v>#DIV/0!</v>
      </c>
    </row>
    <row r="203" spans="1:8" ht="25.5" hidden="1">
      <c r="A203" s="76"/>
      <c r="B203" s="80"/>
      <c r="C203" s="3" t="s">
        <v>6</v>
      </c>
      <c r="D203" s="24"/>
      <c r="E203" s="3"/>
      <c r="F203" s="3"/>
      <c r="G203" s="37">
        <f t="shared" si="6"/>
        <v>0</v>
      </c>
      <c r="H203" s="15" t="e">
        <f t="shared" si="7"/>
        <v>#DIV/0!</v>
      </c>
    </row>
    <row r="204" spans="1:8" ht="0" customHeight="1" hidden="1">
      <c r="A204" s="76"/>
      <c r="B204" s="80"/>
      <c r="C204" s="3" t="s">
        <v>7</v>
      </c>
      <c r="D204" s="24"/>
      <c r="E204" s="3"/>
      <c r="F204" s="3"/>
      <c r="G204" s="37">
        <f t="shared" si="6"/>
        <v>0</v>
      </c>
      <c r="H204" s="15" t="e">
        <f t="shared" si="7"/>
        <v>#DIV/0!</v>
      </c>
    </row>
    <row r="205" spans="1:8" ht="12.75" customHeight="1">
      <c r="A205" s="51" t="s">
        <v>139</v>
      </c>
      <c r="B205" s="51"/>
      <c r="C205" s="51"/>
      <c r="D205" s="34">
        <f>D206+D210+D214+D218+D222+D234+D226+D230</f>
        <v>11347.22</v>
      </c>
      <c r="E205" s="34">
        <f>E206+E210+E214+E218+E222+E234+E226+E230</f>
        <v>4665.777</v>
      </c>
      <c r="F205" s="34">
        <f>F206+F210+F214+F218+F222+F234+F226+F230</f>
        <v>4618.29272</v>
      </c>
      <c r="G205" s="31">
        <f t="shared" si="6"/>
        <v>-6728.927279999999</v>
      </c>
      <c r="H205" s="32">
        <f t="shared" si="7"/>
        <v>40.699772455279806</v>
      </c>
    </row>
    <row r="206" spans="1:8" s="7" customFormat="1" ht="12.75">
      <c r="A206" s="47">
        <v>34</v>
      </c>
      <c r="B206" s="75" t="s">
        <v>13</v>
      </c>
      <c r="C206" s="4" t="s">
        <v>0</v>
      </c>
      <c r="D206" s="25">
        <f>D207+D208+D209</f>
        <v>692.9</v>
      </c>
      <c r="E206" s="25">
        <f>E207+E208+E209</f>
        <v>402.22</v>
      </c>
      <c r="F206" s="25">
        <f>F207+F208+F209</f>
        <v>375.36</v>
      </c>
      <c r="G206" s="30">
        <f t="shared" si="6"/>
        <v>-317.53999999999996</v>
      </c>
      <c r="H206" s="15">
        <f t="shared" si="7"/>
        <v>54.17231923798528</v>
      </c>
    </row>
    <row r="207" spans="1:8" ht="12.75">
      <c r="A207" s="47"/>
      <c r="B207" s="75"/>
      <c r="C207" s="3" t="s">
        <v>5</v>
      </c>
      <c r="D207" s="24">
        <v>216.47</v>
      </c>
      <c r="E207" s="3">
        <f>13.3+13.3</f>
        <v>26.6</v>
      </c>
      <c r="F207" s="3">
        <v>0</v>
      </c>
      <c r="G207" s="37">
        <f t="shared" si="6"/>
        <v>-216.47</v>
      </c>
      <c r="H207" s="38">
        <f t="shared" si="7"/>
        <v>0</v>
      </c>
    </row>
    <row r="208" spans="1:8" ht="25.5">
      <c r="A208" s="47"/>
      <c r="B208" s="75"/>
      <c r="C208" s="3" t="s">
        <v>6</v>
      </c>
      <c r="D208" s="24">
        <v>233.03</v>
      </c>
      <c r="E208" s="3">
        <f>35.21+11.66</f>
        <v>46.870000000000005</v>
      </c>
      <c r="F208" s="3">
        <f>35+11.66</f>
        <v>46.66</v>
      </c>
      <c r="G208" s="37">
        <f t="shared" si="6"/>
        <v>-186.37</v>
      </c>
      <c r="H208" s="38">
        <f t="shared" si="7"/>
        <v>20.02317298201948</v>
      </c>
    </row>
    <row r="209" spans="1:8" ht="12.75">
      <c r="A209" s="47"/>
      <c r="B209" s="75"/>
      <c r="C209" s="3" t="s">
        <v>7</v>
      </c>
      <c r="D209" s="24">
        <v>243.4</v>
      </c>
      <c r="E209" s="3">
        <f>206.87+121.88</f>
        <v>328.75</v>
      </c>
      <c r="F209" s="3">
        <f>206.82+121.88</f>
        <v>328.7</v>
      </c>
      <c r="G209" s="37">
        <f t="shared" si="6"/>
        <v>85.29999999999998</v>
      </c>
      <c r="H209" s="38">
        <f t="shared" si="7"/>
        <v>135.04519309778144</v>
      </c>
    </row>
    <row r="210" spans="1:8" s="7" customFormat="1" ht="12.75">
      <c r="A210" s="47">
        <v>35</v>
      </c>
      <c r="B210" s="75" t="s">
        <v>117</v>
      </c>
      <c r="C210" s="4" t="s">
        <v>0</v>
      </c>
      <c r="D210" s="25">
        <f>D211+D212+D213</f>
        <v>2097.23</v>
      </c>
      <c r="E210" s="25">
        <f>E211+E212+E213</f>
        <v>1492.8500000000001</v>
      </c>
      <c r="F210" s="26">
        <f>F211+F212+F213</f>
        <v>1496.0059999999999</v>
      </c>
      <c r="G210" s="30">
        <f t="shared" si="6"/>
        <v>-601.2240000000002</v>
      </c>
      <c r="H210" s="15">
        <f t="shared" si="7"/>
        <v>71.33247187957447</v>
      </c>
    </row>
    <row r="211" spans="1:8" ht="12.75">
      <c r="A211" s="47"/>
      <c r="B211" s="75"/>
      <c r="C211" s="3" t="s">
        <v>5</v>
      </c>
      <c r="D211" s="24">
        <v>1537</v>
      </c>
      <c r="E211" s="3">
        <v>607.2</v>
      </c>
      <c r="F211" s="3">
        <v>607.196</v>
      </c>
      <c r="G211" s="37">
        <f t="shared" si="6"/>
        <v>-929.804</v>
      </c>
      <c r="H211" s="38">
        <f t="shared" si="7"/>
        <v>39.50527000650619</v>
      </c>
    </row>
    <row r="212" spans="1:8" ht="25.5">
      <c r="A212" s="47"/>
      <c r="B212" s="75"/>
      <c r="C212" s="3" t="s">
        <v>6</v>
      </c>
      <c r="D212" s="24">
        <v>81.19</v>
      </c>
      <c r="E212" s="3">
        <v>7.45</v>
      </c>
      <c r="F212" s="3">
        <f>3.16+7.45</f>
        <v>10.61</v>
      </c>
      <c r="G212" s="37">
        <f t="shared" si="6"/>
        <v>-70.58</v>
      </c>
      <c r="H212" s="38">
        <f t="shared" si="7"/>
        <v>13.068111836433058</v>
      </c>
    </row>
    <row r="213" spans="1:8" ht="12.75">
      <c r="A213" s="47"/>
      <c r="B213" s="75"/>
      <c r="C213" s="3" t="s">
        <v>7</v>
      </c>
      <c r="D213" s="24">
        <v>479.04</v>
      </c>
      <c r="E213" s="3">
        <v>878.2</v>
      </c>
      <c r="F213" s="3">
        <f>321.9+556.3</f>
        <v>878.1999999999999</v>
      </c>
      <c r="G213" s="37">
        <f t="shared" si="6"/>
        <v>399.1599999999999</v>
      </c>
      <c r="H213" s="38">
        <f t="shared" si="7"/>
        <v>183.3249832999332</v>
      </c>
    </row>
    <row r="214" spans="1:8" s="7" customFormat="1" ht="12.75">
      <c r="A214" s="47">
        <v>36</v>
      </c>
      <c r="B214" s="75" t="s">
        <v>83</v>
      </c>
      <c r="C214" s="4" t="s">
        <v>0</v>
      </c>
      <c r="D214" s="25">
        <f>D215+D216+D217</f>
        <v>4248.95</v>
      </c>
      <c r="E214" s="25">
        <f>E215+E216+E217</f>
        <v>1204.13</v>
      </c>
      <c r="F214" s="25">
        <f>F215+F216+F217</f>
        <v>1204.17</v>
      </c>
      <c r="G214" s="30">
        <f t="shared" si="6"/>
        <v>-3044.7799999999997</v>
      </c>
      <c r="H214" s="15">
        <f t="shared" si="7"/>
        <v>28.340413513926972</v>
      </c>
    </row>
    <row r="215" spans="1:8" ht="12.75">
      <c r="A215" s="47"/>
      <c r="B215" s="75"/>
      <c r="C215" s="3" t="s">
        <v>5</v>
      </c>
      <c r="D215" s="24">
        <v>0</v>
      </c>
      <c r="E215" s="3">
        <v>0</v>
      </c>
      <c r="F215" s="3">
        <v>0</v>
      </c>
      <c r="G215" s="37">
        <f t="shared" si="6"/>
        <v>0</v>
      </c>
      <c r="H215" s="38">
        <v>0</v>
      </c>
    </row>
    <row r="216" spans="1:9" ht="25.5">
      <c r="A216" s="47"/>
      <c r="B216" s="75"/>
      <c r="C216" s="3" t="s">
        <v>6</v>
      </c>
      <c r="D216" s="24">
        <v>3447.98</v>
      </c>
      <c r="E216" s="3">
        <v>297.79</v>
      </c>
      <c r="F216" s="3">
        <f>177.4+118.08+2.35</f>
        <v>297.83000000000004</v>
      </c>
      <c r="G216" s="37">
        <f t="shared" si="6"/>
        <v>-3150.15</v>
      </c>
      <c r="H216" s="38">
        <f t="shared" si="7"/>
        <v>8.637811124194457</v>
      </c>
      <c r="I216" s="3" t="s">
        <v>173</v>
      </c>
    </row>
    <row r="217" spans="1:8" ht="12.75">
      <c r="A217" s="47"/>
      <c r="B217" s="75"/>
      <c r="C217" s="3" t="s">
        <v>7</v>
      </c>
      <c r="D217" s="24">
        <v>800.97</v>
      </c>
      <c r="E217" s="3">
        <v>906.34</v>
      </c>
      <c r="F217" s="3">
        <f>132.97+60.62+712.75</f>
        <v>906.34</v>
      </c>
      <c r="G217" s="37">
        <f t="shared" si="6"/>
        <v>105.37</v>
      </c>
      <c r="H217" s="38">
        <f t="shared" si="7"/>
        <v>113.15529919972033</v>
      </c>
    </row>
    <row r="218" spans="1:8" s="7" customFormat="1" ht="12.75">
      <c r="A218" s="47">
        <v>37</v>
      </c>
      <c r="B218" s="75" t="s">
        <v>55</v>
      </c>
      <c r="C218" s="4" t="s">
        <v>0</v>
      </c>
      <c r="D218" s="25">
        <f>D219+D220+D221</f>
        <v>407.39</v>
      </c>
      <c r="E218" s="25">
        <f>E219+E220+E221</f>
        <v>1014.077</v>
      </c>
      <c r="F218" s="25">
        <f>F219+F220+F221</f>
        <v>1014.07742</v>
      </c>
      <c r="G218" s="30">
        <f t="shared" si="6"/>
        <v>606.68742</v>
      </c>
      <c r="H218" s="15">
        <f t="shared" si="7"/>
        <v>248.9205478779548</v>
      </c>
    </row>
    <row r="219" spans="1:8" ht="12.75">
      <c r="A219" s="47"/>
      <c r="B219" s="75"/>
      <c r="C219" s="3" t="s">
        <v>5</v>
      </c>
      <c r="D219" s="24">
        <v>296.56</v>
      </c>
      <c r="E219" s="3">
        <v>324.488</v>
      </c>
      <c r="F219" s="3">
        <f>216.38+108.10842</f>
        <v>324.48842</v>
      </c>
      <c r="G219" s="37">
        <f t="shared" si="6"/>
        <v>27.928420000000017</v>
      </c>
      <c r="H219" s="38">
        <f t="shared" si="7"/>
        <v>109.41746021041273</v>
      </c>
    </row>
    <row r="220" spans="1:8" ht="25.5">
      <c r="A220" s="47"/>
      <c r="B220" s="75"/>
      <c r="C220" s="3" t="s">
        <v>6</v>
      </c>
      <c r="D220" s="24">
        <v>110.83</v>
      </c>
      <c r="E220" s="3">
        <v>334.286</v>
      </c>
      <c r="F220" s="3">
        <f>107.143+227.143</f>
        <v>334.286</v>
      </c>
      <c r="G220" s="37">
        <f t="shared" si="6"/>
        <v>223.45600000000002</v>
      </c>
      <c r="H220" s="38">
        <f t="shared" si="7"/>
        <v>301.6204998646576</v>
      </c>
    </row>
    <row r="221" spans="1:8" ht="12.75">
      <c r="A221" s="47"/>
      <c r="B221" s="75"/>
      <c r="C221" s="3" t="s">
        <v>7</v>
      </c>
      <c r="D221" s="24">
        <v>0</v>
      </c>
      <c r="E221" s="3">
        <v>355.303</v>
      </c>
      <c r="F221" s="3">
        <f>199.812+155.491</f>
        <v>355.303</v>
      </c>
      <c r="G221" s="37">
        <f t="shared" si="6"/>
        <v>355.303</v>
      </c>
      <c r="H221" s="38">
        <v>0</v>
      </c>
    </row>
    <row r="222" spans="1:8" s="7" customFormat="1" ht="12.75">
      <c r="A222" s="47">
        <v>38</v>
      </c>
      <c r="B222" s="75" t="s">
        <v>56</v>
      </c>
      <c r="C222" s="4" t="s">
        <v>0</v>
      </c>
      <c r="D222" s="25">
        <f>D223+D224+D225</f>
        <v>80.9</v>
      </c>
      <c r="E222" s="25">
        <f>E223+E224+E225</f>
        <v>383.90000000000003</v>
      </c>
      <c r="F222" s="25">
        <f>F223+F224+F225</f>
        <v>360.129</v>
      </c>
      <c r="G222" s="30">
        <f t="shared" si="6"/>
        <v>279.22900000000004</v>
      </c>
      <c r="H222" s="15">
        <f t="shared" si="7"/>
        <v>445.1532756489493</v>
      </c>
    </row>
    <row r="223" spans="1:8" ht="12.75">
      <c r="A223" s="47"/>
      <c r="B223" s="75"/>
      <c r="C223" s="3" t="s">
        <v>5</v>
      </c>
      <c r="D223" s="24">
        <v>44.3</v>
      </c>
      <c r="E223" s="3">
        <v>321.8</v>
      </c>
      <c r="F223" s="3">
        <f>218.8+103</f>
        <v>321.8</v>
      </c>
      <c r="G223" s="37">
        <f t="shared" si="6"/>
        <v>277.5</v>
      </c>
      <c r="H223" s="38">
        <f t="shared" si="7"/>
        <v>726.410835214447</v>
      </c>
    </row>
    <row r="224" spans="1:8" ht="25.5">
      <c r="A224" s="47"/>
      <c r="B224" s="75"/>
      <c r="C224" s="3" t="s">
        <v>6</v>
      </c>
      <c r="D224" s="24">
        <v>36.6</v>
      </c>
      <c r="E224" s="3">
        <v>23.8</v>
      </c>
      <c r="F224" s="3">
        <v>0</v>
      </c>
      <c r="G224" s="37">
        <f t="shared" si="6"/>
        <v>-36.6</v>
      </c>
      <c r="H224" s="38">
        <f t="shared" si="7"/>
        <v>0</v>
      </c>
    </row>
    <row r="225" spans="1:8" ht="12.75">
      <c r="A225" s="47"/>
      <c r="B225" s="75"/>
      <c r="C225" s="3" t="s">
        <v>7</v>
      </c>
      <c r="D225" s="24">
        <v>0</v>
      </c>
      <c r="E225" s="3">
        <v>38.3</v>
      </c>
      <c r="F225" s="3">
        <f>28.2+10.129</f>
        <v>38.329</v>
      </c>
      <c r="G225" s="37">
        <f t="shared" si="6"/>
        <v>38.329</v>
      </c>
      <c r="H225" s="38">
        <v>0</v>
      </c>
    </row>
    <row r="226" spans="1:8" ht="12.75">
      <c r="A226" s="47">
        <v>39</v>
      </c>
      <c r="B226" s="48" t="s">
        <v>138</v>
      </c>
      <c r="C226" s="4" t="s">
        <v>0</v>
      </c>
      <c r="D226" s="25">
        <f>D227+D228+D229</f>
        <v>354.66</v>
      </c>
      <c r="E226" s="25">
        <f>E227+E228+E229</f>
        <v>0</v>
      </c>
      <c r="F226" s="25">
        <f>F227+F228+F229</f>
        <v>0</v>
      </c>
      <c r="G226" s="30">
        <f aca="true" t="shared" si="8" ref="G226:G233">F226-D226</f>
        <v>-354.66</v>
      </c>
      <c r="H226" s="15">
        <f aca="true" t="shared" si="9" ref="H226:H233">F226*100/D226</f>
        <v>0</v>
      </c>
    </row>
    <row r="227" spans="1:8" ht="12.75">
      <c r="A227" s="47"/>
      <c r="B227" s="49"/>
      <c r="C227" s="3" t="s">
        <v>5</v>
      </c>
      <c r="D227" s="24">
        <v>0</v>
      </c>
      <c r="E227" s="24">
        <v>0</v>
      </c>
      <c r="F227" s="24">
        <v>0</v>
      </c>
      <c r="G227" s="37">
        <f t="shared" si="8"/>
        <v>0</v>
      </c>
      <c r="H227" s="39">
        <v>0</v>
      </c>
    </row>
    <row r="228" spans="1:8" ht="25.5">
      <c r="A228" s="47"/>
      <c r="B228" s="49"/>
      <c r="C228" s="3" t="s">
        <v>6</v>
      </c>
      <c r="D228" s="24">
        <v>35</v>
      </c>
      <c r="E228" s="24">
        <v>0</v>
      </c>
      <c r="F228" s="24">
        <v>0</v>
      </c>
      <c r="G228" s="37">
        <f t="shared" si="8"/>
        <v>-35</v>
      </c>
      <c r="H228" s="39">
        <f t="shared" si="9"/>
        <v>0</v>
      </c>
    </row>
    <row r="229" spans="1:9" ht="15.75" customHeight="1">
      <c r="A229" s="47"/>
      <c r="B229" s="50"/>
      <c r="C229" s="3" t="s">
        <v>7</v>
      </c>
      <c r="D229" s="24">
        <v>319.66</v>
      </c>
      <c r="E229" s="24">
        <v>0</v>
      </c>
      <c r="F229" s="24">
        <v>0</v>
      </c>
      <c r="G229" s="37">
        <f t="shared" si="8"/>
        <v>-319.66</v>
      </c>
      <c r="H229" s="39">
        <f t="shared" si="9"/>
        <v>0</v>
      </c>
      <c r="I229" s="3" t="s">
        <v>140</v>
      </c>
    </row>
    <row r="230" spans="1:8" ht="12.75">
      <c r="A230" s="47">
        <v>40</v>
      </c>
      <c r="B230" s="48" t="s">
        <v>136</v>
      </c>
      <c r="C230" s="4" t="s">
        <v>0</v>
      </c>
      <c r="D230" s="25">
        <f>D231+D232+D233</f>
        <v>857.1</v>
      </c>
      <c r="E230" s="25">
        <f>E231+E232+E233</f>
        <v>0</v>
      </c>
      <c r="F230" s="25">
        <f>F231+F232+F233</f>
        <v>0</v>
      </c>
      <c r="G230" s="30">
        <f t="shared" si="8"/>
        <v>-857.1</v>
      </c>
      <c r="H230" s="15">
        <f t="shared" si="9"/>
        <v>0</v>
      </c>
    </row>
    <row r="231" spans="1:8" ht="12.75">
      <c r="A231" s="47"/>
      <c r="B231" s="49"/>
      <c r="C231" s="3" t="s">
        <v>5</v>
      </c>
      <c r="D231" s="24">
        <v>0</v>
      </c>
      <c r="E231" s="24">
        <v>0</v>
      </c>
      <c r="F231" s="24">
        <v>0</v>
      </c>
      <c r="G231" s="37">
        <f t="shared" si="8"/>
        <v>0</v>
      </c>
      <c r="H231" s="39">
        <v>0</v>
      </c>
    </row>
    <row r="232" spans="1:8" ht="25.5">
      <c r="A232" s="47"/>
      <c r="B232" s="49"/>
      <c r="C232" s="3" t="s">
        <v>6</v>
      </c>
      <c r="D232" s="24">
        <v>395.1</v>
      </c>
      <c r="E232" s="24">
        <v>0</v>
      </c>
      <c r="F232" s="24">
        <v>0</v>
      </c>
      <c r="G232" s="37">
        <f t="shared" si="8"/>
        <v>-395.1</v>
      </c>
      <c r="H232" s="39">
        <f t="shared" si="9"/>
        <v>0</v>
      </c>
    </row>
    <row r="233" spans="1:8" ht="12.75">
      <c r="A233" s="47"/>
      <c r="B233" s="50"/>
      <c r="C233" s="3" t="s">
        <v>7</v>
      </c>
      <c r="D233" s="24">
        <v>462</v>
      </c>
      <c r="E233" s="24">
        <v>0</v>
      </c>
      <c r="F233" s="24">
        <v>0</v>
      </c>
      <c r="G233" s="37">
        <f t="shared" si="8"/>
        <v>-462</v>
      </c>
      <c r="H233" s="39">
        <f t="shared" si="9"/>
        <v>0</v>
      </c>
    </row>
    <row r="234" spans="1:8" s="7" customFormat="1" ht="12.75">
      <c r="A234" s="47">
        <v>41</v>
      </c>
      <c r="B234" s="75" t="s">
        <v>76</v>
      </c>
      <c r="C234" s="4" t="s">
        <v>0</v>
      </c>
      <c r="D234" s="25">
        <f>D235+D236+D237</f>
        <v>2608.09</v>
      </c>
      <c r="E234" s="25">
        <f>E235+E236+E237</f>
        <v>168.6</v>
      </c>
      <c r="F234" s="25">
        <f>F235+F236+F237</f>
        <v>168.5503</v>
      </c>
      <c r="G234" s="30">
        <f t="shared" si="6"/>
        <v>-2439.5397000000003</v>
      </c>
      <c r="H234" s="15">
        <f t="shared" si="7"/>
        <v>6.462595232526484</v>
      </c>
    </row>
    <row r="235" spans="1:8" ht="12.75">
      <c r="A235" s="47"/>
      <c r="B235" s="75"/>
      <c r="C235" s="3" t="s">
        <v>5</v>
      </c>
      <c r="D235" s="24">
        <v>0</v>
      </c>
      <c r="E235" s="3">
        <v>0</v>
      </c>
      <c r="F235" s="3">
        <v>0</v>
      </c>
      <c r="G235" s="37">
        <f t="shared" si="6"/>
        <v>0</v>
      </c>
      <c r="H235" s="38">
        <v>0</v>
      </c>
    </row>
    <row r="236" spans="1:8" ht="25.5">
      <c r="A236" s="47"/>
      <c r="B236" s="75"/>
      <c r="C236" s="3" t="s">
        <v>6</v>
      </c>
      <c r="D236" s="24">
        <v>117.3</v>
      </c>
      <c r="E236" s="3">
        <v>168.6</v>
      </c>
      <c r="F236" s="3">
        <f>46.28+122.2703</f>
        <v>168.5503</v>
      </c>
      <c r="G236" s="37">
        <f t="shared" si="6"/>
        <v>51.250299999999996</v>
      </c>
      <c r="H236" s="38">
        <f t="shared" si="7"/>
        <v>143.6916453537937</v>
      </c>
    </row>
    <row r="237" spans="1:8" ht="12.75">
      <c r="A237" s="47"/>
      <c r="B237" s="75"/>
      <c r="C237" s="3" t="s">
        <v>7</v>
      </c>
      <c r="D237" s="24">
        <v>2490.79</v>
      </c>
      <c r="E237" s="3">
        <v>0</v>
      </c>
      <c r="F237" s="3">
        <v>0</v>
      </c>
      <c r="G237" s="37">
        <f t="shared" si="6"/>
        <v>-2490.79</v>
      </c>
      <c r="H237" s="38">
        <f t="shared" si="7"/>
        <v>0</v>
      </c>
    </row>
    <row r="238" spans="1:8" s="10" customFormat="1" ht="16.5" customHeight="1" hidden="1">
      <c r="A238" s="76">
        <v>51</v>
      </c>
      <c r="B238" s="80" t="s">
        <v>57</v>
      </c>
      <c r="C238" s="9" t="s">
        <v>0</v>
      </c>
      <c r="D238" s="27"/>
      <c r="E238" s="9"/>
      <c r="F238" s="9"/>
      <c r="G238" s="37">
        <f t="shared" si="6"/>
        <v>0</v>
      </c>
      <c r="H238" s="15" t="e">
        <f t="shared" si="7"/>
        <v>#DIV/0!</v>
      </c>
    </row>
    <row r="239" spans="1:8" ht="12.75" hidden="1">
      <c r="A239" s="76"/>
      <c r="B239" s="80"/>
      <c r="C239" s="3" t="s">
        <v>5</v>
      </c>
      <c r="D239" s="24"/>
      <c r="E239" s="3"/>
      <c r="F239" s="3"/>
      <c r="G239" s="37">
        <f t="shared" si="6"/>
        <v>0</v>
      </c>
      <c r="H239" s="15" t="e">
        <f t="shared" si="7"/>
        <v>#DIV/0!</v>
      </c>
    </row>
    <row r="240" spans="1:8" ht="25.5" hidden="1">
      <c r="A240" s="76"/>
      <c r="B240" s="80"/>
      <c r="C240" s="3" t="s">
        <v>6</v>
      </c>
      <c r="D240" s="24"/>
      <c r="E240" s="3"/>
      <c r="F240" s="3"/>
      <c r="G240" s="37">
        <f aca="true" t="shared" si="10" ref="G240:G303">F240-D240</f>
        <v>0</v>
      </c>
      <c r="H240" s="15" t="e">
        <f aca="true" t="shared" si="11" ref="H240:H303">F240*100/D240</f>
        <v>#DIV/0!</v>
      </c>
    </row>
    <row r="241" spans="1:8" ht="12.75" hidden="1">
      <c r="A241" s="76"/>
      <c r="B241" s="80"/>
      <c r="C241" s="3" t="s">
        <v>7</v>
      </c>
      <c r="D241" s="24"/>
      <c r="E241" s="3"/>
      <c r="F241" s="3"/>
      <c r="G241" s="37">
        <f t="shared" si="10"/>
        <v>0</v>
      </c>
      <c r="H241" s="15" t="e">
        <f t="shared" si="11"/>
        <v>#DIV/0!</v>
      </c>
    </row>
    <row r="242" spans="1:8" ht="12.75">
      <c r="A242" s="51" t="s">
        <v>93</v>
      </c>
      <c r="B242" s="51"/>
      <c r="C242" s="51"/>
      <c r="D242" s="34">
        <f>D243</f>
        <v>687.6700000000001</v>
      </c>
      <c r="E242" s="34">
        <f>E243</f>
        <v>412.03</v>
      </c>
      <c r="F242" s="34">
        <f>F243</f>
        <v>412.03</v>
      </c>
      <c r="G242" s="31">
        <f t="shared" si="10"/>
        <v>-275.6400000000001</v>
      </c>
      <c r="H242" s="32">
        <f t="shared" si="11"/>
        <v>59.916820568004994</v>
      </c>
    </row>
    <row r="243" spans="1:8" s="7" customFormat="1" ht="12.75" customHeight="1">
      <c r="A243" s="58">
        <v>42</v>
      </c>
      <c r="B243" s="52" t="s">
        <v>58</v>
      </c>
      <c r="C243" s="15" t="s">
        <v>0</v>
      </c>
      <c r="D243" s="25">
        <f>D244+D245+D246</f>
        <v>687.6700000000001</v>
      </c>
      <c r="E243" s="25">
        <f>E244+E245+E246</f>
        <v>412.03</v>
      </c>
      <c r="F243" s="25">
        <f>F244+F245+F246</f>
        <v>412.03</v>
      </c>
      <c r="G243" s="30">
        <f t="shared" si="10"/>
        <v>-275.6400000000001</v>
      </c>
      <c r="H243" s="15">
        <f t="shared" si="11"/>
        <v>59.916820568004994</v>
      </c>
    </row>
    <row r="244" spans="1:8" ht="12.75">
      <c r="A244" s="59"/>
      <c r="B244" s="53"/>
      <c r="C244" s="3" t="s">
        <v>5</v>
      </c>
      <c r="D244" s="24">
        <v>0</v>
      </c>
      <c r="E244" s="3">
        <v>0</v>
      </c>
      <c r="F244" s="3">
        <v>0</v>
      </c>
      <c r="G244" s="37">
        <f t="shared" si="10"/>
        <v>0</v>
      </c>
      <c r="H244" s="38">
        <v>0</v>
      </c>
    </row>
    <row r="245" spans="1:8" ht="25.5">
      <c r="A245" s="59"/>
      <c r="B245" s="53"/>
      <c r="C245" s="3" t="s">
        <v>6</v>
      </c>
      <c r="D245" s="24">
        <v>288.5</v>
      </c>
      <c r="E245" s="3">
        <f>75.896+84.436+178.318</f>
        <v>338.65</v>
      </c>
      <c r="F245" s="3">
        <f>75.896+84.436+178.318</f>
        <v>338.65</v>
      </c>
      <c r="G245" s="37">
        <f t="shared" si="10"/>
        <v>50.14999999999998</v>
      </c>
      <c r="H245" s="38">
        <f t="shared" si="11"/>
        <v>117.38301559792028</v>
      </c>
    </row>
    <row r="246" spans="1:9" ht="12.75">
      <c r="A246" s="59"/>
      <c r="B246" s="53"/>
      <c r="C246" s="3" t="s">
        <v>7</v>
      </c>
      <c r="D246" s="24">
        <v>399.17</v>
      </c>
      <c r="E246" s="3">
        <f>0.5+72.88</f>
        <v>73.38</v>
      </c>
      <c r="F246" s="3">
        <f>0.5+72.88</f>
        <v>73.38</v>
      </c>
      <c r="G246" s="37">
        <f t="shared" si="10"/>
        <v>-325.79</v>
      </c>
      <c r="H246" s="38">
        <f t="shared" si="11"/>
        <v>18.3831450259288</v>
      </c>
      <c r="I246" s="3" t="s">
        <v>159</v>
      </c>
    </row>
    <row r="247" spans="1:8" ht="12.75">
      <c r="A247" s="51" t="s">
        <v>94</v>
      </c>
      <c r="B247" s="51"/>
      <c r="C247" s="51"/>
      <c r="D247" s="34">
        <f>D248</f>
        <v>60.67</v>
      </c>
      <c r="E247" s="34">
        <f>E248</f>
        <v>43.11000000000001</v>
      </c>
      <c r="F247" s="34">
        <f>F248</f>
        <v>22.707579999999997</v>
      </c>
      <c r="G247" s="31">
        <f t="shared" si="10"/>
        <v>-37.96242000000001</v>
      </c>
      <c r="H247" s="32">
        <f t="shared" si="11"/>
        <v>37.42802043843744</v>
      </c>
    </row>
    <row r="248" spans="1:8" s="7" customFormat="1" ht="12.75">
      <c r="A248" s="47">
        <v>43</v>
      </c>
      <c r="B248" s="75" t="s">
        <v>116</v>
      </c>
      <c r="C248" s="4" t="s">
        <v>0</v>
      </c>
      <c r="D248" s="25">
        <f>D249+D250+D251</f>
        <v>60.67</v>
      </c>
      <c r="E248" s="25">
        <f>E249+E250+E251</f>
        <v>43.11000000000001</v>
      </c>
      <c r="F248" s="25">
        <f>F249+F250+F251</f>
        <v>22.707579999999997</v>
      </c>
      <c r="G248" s="30">
        <f t="shared" si="10"/>
        <v>-37.96242000000001</v>
      </c>
      <c r="H248" s="15">
        <f t="shared" si="11"/>
        <v>37.42802043843744</v>
      </c>
    </row>
    <row r="249" spans="1:8" ht="12.75">
      <c r="A249" s="47"/>
      <c r="B249" s="75"/>
      <c r="C249" s="3" t="s">
        <v>5</v>
      </c>
      <c r="D249" s="24">
        <v>20.43</v>
      </c>
      <c r="E249" s="3">
        <f>10.21+15.3</f>
        <v>25.51</v>
      </c>
      <c r="F249" s="3">
        <v>5.1075</v>
      </c>
      <c r="G249" s="37">
        <f t="shared" si="10"/>
        <v>-15.3225</v>
      </c>
      <c r="H249" s="38">
        <f t="shared" si="11"/>
        <v>25</v>
      </c>
    </row>
    <row r="250" spans="1:8" ht="25.5">
      <c r="A250" s="47"/>
      <c r="B250" s="75"/>
      <c r="C250" s="3" t="s">
        <v>6</v>
      </c>
      <c r="D250" s="24">
        <v>0</v>
      </c>
      <c r="E250" s="3">
        <v>13</v>
      </c>
      <c r="F250" s="3">
        <v>12.97308</v>
      </c>
      <c r="G250" s="37">
        <f t="shared" si="10"/>
        <v>12.97308</v>
      </c>
      <c r="H250" s="38">
        <v>0</v>
      </c>
    </row>
    <row r="251" spans="1:8" ht="12.75">
      <c r="A251" s="47"/>
      <c r="B251" s="75"/>
      <c r="C251" s="3" t="s">
        <v>7</v>
      </c>
      <c r="D251" s="24">
        <v>40.24</v>
      </c>
      <c r="E251" s="3">
        <v>4.6</v>
      </c>
      <c r="F251" s="3">
        <v>4.627</v>
      </c>
      <c r="G251" s="37">
        <f t="shared" si="10"/>
        <v>-35.613</v>
      </c>
      <c r="H251" s="38">
        <f t="shared" si="11"/>
        <v>11.498508946322067</v>
      </c>
    </row>
    <row r="252" spans="1:8" ht="12.75">
      <c r="A252" s="60" t="s">
        <v>95</v>
      </c>
      <c r="B252" s="61"/>
      <c r="C252" s="62"/>
      <c r="D252" s="34">
        <f>D253+D257+D261</f>
        <v>4916.79</v>
      </c>
      <c r="E252" s="34">
        <f>E253+E257+E261</f>
        <v>2938.9300000000003</v>
      </c>
      <c r="F252" s="34">
        <f>F253+F257+F261</f>
        <v>2917.63</v>
      </c>
      <c r="G252" s="31">
        <f t="shared" si="10"/>
        <v>-1999.1599999999999</v>
      </c>
      <c r="H252" s="32">
        <f t="shared" si="11"/>
        <v>59.34013858635411</v>
      </c>
    </row>
    <row r="253" spans="1:8" s="7" customFormat="1" ht="12.75">
      <c r="A253" s="58">
        <v>44</v>
      </c>
      <c r="B253" s="75" t="s">
        <v>14</v>
      </c>
      <c r="C253" s="4" t="s">
        <v>0</v>
      </c>
      <c r="D253" s="25">
        <f>D254+D255+D256</f>
        <v>3964.79</v>
      </c>
      <c r="E253" s="25">
        <f>E254+E255+E256</f>
        <v>2938.6000000000004</v>
      </c>
      <c r="F253" s="25">
        <f>F254+F255+F256</f>
        <v>2917.3</v>
      </c>
      <c r="G253" s="30">
        <f t="shared" si="10"/>
        <v>-1047.4899999999998</v>
      </c>
      <c r="H253" s="15">
        <f t="shared" si="11"/>
        <v>73.58018961912232</v>
      </c>
    </row>
    <row r="254" spans="1:8" ht="12.75">
      <c r="A254" s="59"/>
      <c r="B254" s="75"/>
      <c r="C254" s="3" t="s">
        <v>5</v>
      </c>
      <c r="D254" s="24">
        <v>445.13</v>
      </c>
      <c r="E254" s="3">
        <v>216.4</v>
      </c>
      <c r="F254" s="3">
        <v>216.4</v>
      </c>
      <c r="G254" s="37">
        <f t="shared" si="10"/>
        <v>-228.73</v>
      </c>
      <c r="H254" s="38">
        <f t="shared" si="11"/>
        <v>48.61501134500034</v>
      </c>
    </row>
    <row r="255" spans="1:9" ht="25.5">
      <c r="A255" s="59"/>
      <c r="B255" s="75"/>
      <c r="C255" s="3" t="s">
        <v>6</v>
      </c>
      <c r="D255" s="24">
        <v>3151.1</v>
      </c>
      <c r="E255" s="3">
        <v>2373.4</v>
      </c>
      <c r="F255" s="3">
        <f>1299.1+1053</f>
        <v>2352.1</v>
      </c>
      <c r="G255" s="30">
        <f t="shared" si="10"/>
        <v>-799</v>
      </c>
      <c r="H255" s="38">
        <f t="shared" si="11"/>
        <v>74.64377518961632</v>
      </c>
      <c r="I255" s="3" t="s">
        <v>158</v>
      </c>
    </row>
    <row r="256" spans="1:8" ht="12.75">
      <c r="A256" s="63"/>
      <c r="B256" s="75"/>
      <c r="C256" s="3" t="s">
        <v>7</v>
      </c>
      <c r="D256" s="24">
        <v>368.56</v>
      </c>
      <c r="E256" s="3">
        <v>348.8</v>
      </c>
      <c r="F256" s="3">
        <f>259.5+89.3</f>
        <v>348.8</v>
      </c>
      <c r="G256" s="37">
        <f t="shared" si="10"/>
        <v>-19.75999999999999</v>
      </c>
      <c r="H256" s="38">
        <f t="shared" si="11"/>
        <v>94.63859344475797</v>
      </c>
    </row>
    <row r="257" spans="1:8" s="7" customFormat="1" ht="12.75">
      <c r="A257" s="47">
        <v>45</v>
      </c>
      <c r="B257" s="79" t="s">
        <v>104</v>
      </c>
      <c r="C257" s="4" t="s">
        <v>0</v>
      </c>
      <c r="D257" s="25">
        <f>D258+D259+D260</f>
        <v>951.6700000000001</v>
      </c>
      <c r="E257" s="25">
        <f>E258+E259+E260</f>
        <v>0</v>
      </c>
      <c r="F257" s="25">
        <f>F258+F259+F260</f>
        <v>0</v>
      </c>
      <c r="G257" s="30">
        <f t="shared" si="10"/>
        <v>-951.6700000000001</v>
      </c>
      <c r="H257" s="15">
        <f t="shared" si="11"/>
        <v>0</v>
      </c>
    </row>
    <row r="258" spans="1:8" ht="12.75">
      <c r="A258" s="47"/>
      <c r="B258" s="79"/>
      <c r="C258" s="3" t="s">
        <v>5</v>
      </c>
      <c r="D258" s="24">
        <v>0</v>
      </c>
      <c r="E258" s="3">
        <v>0</v>
      </c>
      <c r="F258" s="3">
        <v>0</v>
      </c>
      <c r="G258" s="37">
        <f t="shared" si="10"/>
        <v>0</v>
      </c>
      <c r="H258" s="38">
        <v>0</v>
      </c>
    </row>
    <row r="259" spans="1:8" ht="25.5">
      <c r="A259" s="47"/>
      <c r="B259" s="79"/>
      <c r="C259" s="3" t="s">
        <v>6</v>
      </c>
      <c r="D259" s="24">
        <v>203.82</v>
      </c>
      <c r="E259" s="3">
        <v>0</v>
      </c>
      <c r="F259" s="3">
        <v>0</v>
      </c>
      <c r="G259" s="37">
        <f t="shared" si="10"/>
        <v>-203.82</v>
      </c>
      <c r="H259" s="38">
        <f t="shared" si="11"/>
        <v>0</v>
      </c>
    </row>
    <row r="260" spans="1:8" ht="12.75">
      <c r="A260" s="47"/>
      <c r="B260" s="79"/>
      <c r="C260" s="3" t="s">
        <v>7</v>
      </c>
      <c r="D260" s="24">
        <v>747.85</v>
      </c>
      <c r="E260" s="3">
        <v>0</v>
      </c>
      <c r="F260" s="3">
        <v>0</v>
      </c>
      <c r="G260" s="37">
        <f t="shared" si="10"/>
        <v>-747.85</v>
      </c>
      <c r="H260" s="38">
        <f t="shared" si="11"/>
        <v>0</v>
      </c>
    </row>
    <row r="261" spans="1:8" ht="12.75">
      <c r="A261" s="58">
        <v>46</v>
      </c>
      <c r="B261" s="68" t="s">
        <v>105</v>
      </c>
      <c r="C261" s="4" t="s">
        <v>0</v>
      </c>
      <c r="D261" s="25">
        <f>D262+D263+D264</f>
        <v>0.33</v>
      </c>
      <c r="E261" s="25">
        <f>E262+E263+E264</f>
        <v>0.33</v>
      </c>
      <c r="F261" s="25">
        <f>F262+F263+F264</f>
        <v>0.33</v>
      </c>
      <c r="G261" s="30">
        <f t="shared" si="10"/>
        <v>0</v>
      </c>
      <c r="H261" s="15">
        <f t="shared" si="11"/>
        <v>100</v>
      </c>
    </row>
    <row r="262" spans="1:8" ht="12.75">
      <c r="A262" s="59"/>
      <c r="B262" s="69"/>
      <c r="C262" s="3" t="s">
        <v>5</v>
      </c>
      <c r="D262" s="24">
        <v>0</v>
      </c>
      <c r="E262" s="3">
        <v>0</v>
      </c>
      <c r="F262" s="3">
        <v>0</v>
      </c>
      <c r="G262" s="37">
        <f t="shared" si="10"/>
        <v>0</v>
      </c>
      <c r="H262" s="38">
        <v>0</v>
      </c>
    </row>
    <row r="263" spans="1:8" ht="25.5">
      <c r="A263" s="59"/>
      <c r="B263" s="69"/>
      <c r="C263" s="3" t="s">
        <v>6</v>
      </c>
      <c r="D263" s="24">
        <v>0</v>
      </c>
      <c r="E263" s="3">
        <v>0</v>
      </c>
      <c r="F263" s="3">
        <v>0</v>
      </c>
      <c r="G263" s="37">
        <f t="shared" si="10"/>
        <v>0</v>
      </c>
      <c r="H263" s="38">
        <v>0</v>
      </c>
    </row>
    <row r="264" spans="1:8" ht="12.75">
      <c r="A264" s="63"/>
      <c r="B264" s="70"/>
      <c r="C264" s="3" t="s">
        <v>7</v>
      </c>
      <c r="D264" s="24">
        <v>0.33</v>
      </c>
      <c r="E264" s="3">
        <v>0.33</v>
      </c>
      <c r="F264" s="3">
        <v>0.33</v>
      </c>
      <c r="G264" s="37">
        <f t="shared" si="10"/>
        <v>0</v>
      </c>
      <c r="H264" s="38">
        <f t="shared" si="11"/>
        <v>100</v>
      </c>
    </row>
    <row r="265" spans="1:8" ht="12.75">
      <c r="A265" s="51" t="s">
        <v>96</v>
      </c>
      <c r="B265" s="51"/>
      <c r="C265" s="51"/>
      <c r="D265" s="34">
        <f>D266</f>
        <v>51.7</v>
      </c>
      <c r="E265" s="34">
        <f>E266</f>
        <v>54.7</v>
      </c>
      <c r="F265" s="34">
        <f>F266</f>
        <v>54.715</v>
      </c>
      <c r="G265" s="31">
        <f t="shared" si="10"/>
        <v>3.0150000000000006</v>
      </c>
      <c r="H265" s="32">
        <f t="shared" si="11"/>
        <v>105.83172147001933</v>
      </c>
    </row>
    <row r="266" spans="1:8" s="11" customFormat="1" ht="14.25" customHeight="1">
      <c r="A266" s="47">
        <v>47</v>
      </c>
      <c r="B266" s="75" t="s">
        <v>59</v>
      </c>
      <c r="C266" s="4" t="s">
        <v>0</v>
      </c>
      <c r="D266" s="25">
        <f>D267+D268+D269</f>
        <v>51.7</v>
      </c>
      <c r="E266" s="25">
        <f>E267+E268+E269</f>
        <v>54.7</v>
      </c>
      <c r="F266" s="25">
        <f>F267+F268+F269</f>
        <v>54.715</v>
      </c>
      <c r="G266" s="30">
        <f t="shared" si="10"/>
        <v>3.0150000000000006</v>
      </c>
      <c r="H266" s="15">
        <f t="shared" si="11"/>
        <v>105.83172147001933</v>
      </c>
    </row>
    <row r="267" spans="1:8" ht="13.5" customHeight="1">
      <c r="A267" s="47"/>
      <c r="B267" s="75"/>
      <c r="C267" s="3" t="s">
        <v>5</v>
      </c>
      <c r="D267" s="24">
        <v>0</v>
      </c>
      <c r="E267" s="3">
        <v>0</v>
      </c>
      <c r="F267" s="3">
        <v>0</v>
      </c>
      <c r="G267" s="37">
        <f t="shared" si="10"/>
        <v>0</v>
      </c>
      <c r="H267" s="38">
        <v>0</v>
      </c>
    </row>
    <row r="268" spans="1:8" ht="25.5">
      <c r="A268" s="47"/>
      <c r="B268" s="75"/>
      <c r="C268" s="3" t="s">
        <v>6</v>
      </c>
      <c r="D268" s="24">
        <v>29.7</v>
      </c>
      <c r="E268" s="3">
        <v>33.5</v>
      </c>
      <c r="F268" s="3">
        <v>33.5</v>
      </c>
      <c r="G268" s="37">
        <f t="shared" si="10"/>
        <v>3.8000000000000007</v>
      </c>
      <c r="H268" s="38">
        <f t="shared" si="11"/>
        <v>112.7946127946128</v>
      </c>
    </row>
    <row r="269" spans="1:8" ht="12.75">
      <c r="A269" s="47"/>
      <c r="B269" s="75"/>
      <c r="C269" s="3" t="s">
        <v>7</v>
      </c>
      <c r="D269" s="24">
        <v>22</v>
      </c>
      <c r="E269" s="3">
        <v>21.2</v>
      </c>
      <c r="F269" s="3">
        <v>21.215</v>
      </c>
      <c r="G269" s="37">
        <f t="shared" si="10"/>
        <v>-0.7850000000000001</v>
      </c>
      <c r="H269" s="38">
        <f t="shared" si="11"/>
        <v>96.43181818181819</v>
      </c>
    </row>
    <row r="270" spans="1:8" ht="12.75">
      <c r="A270" s="51" t="s">
        <v>97</v>
      </c>
      <c r="B270" s="51"/>
      <c r="C270" s="51"/>
      <c r="D270" s="34">
        <f>D271</f>
        <v>1170</v>
      </c>
      <c r="E270" s="34">
        <f>E271</f>
        <v>521</v>
      </c>
      <c r="F270" s="34">
        <f>F271</f>
        <v>464.301</v>
      </c>
      <c r="G270" s="31">
        <f t="shared" si="10"/>
        <v>-705.6990000000001</v>
      </c>
      <c r="H270" s="32">
        <f t="shared" si="11"/>
        <v>39.683846153846154</v>
      </c>
    </row>
    <row r="271" spans="1:8" s="7" customFormat="1" ht="12.75">
      <c r="A271" s="47">
        <v>48</v>
      </c>
      <c r="B271" s="75" t="s">
        <v>60</v>
      </c>
      <c r="C271" s="4" t="s">
        <v>0</v>
      </c>
      <c r="D271" s="25">
        <f>D272+D273+D274</f>
        <v>1170</v>
      </c>
      <c r="E271" s="25">
        <f>E272+E273+E274</f>
        <v>521</v>
      </c>
      <c r="F271" s="25">
        <f>F272+F273+F274</f>
        <v>464.301</v>
      </c>
      <c r="G271" s="30">
        <f t="shared" si="10"/>
        <v>-705.6990000000001</v>
      </c>
      <c r="H271" s="15">
        <f t="shared" si="11"/>
        <v>39.683846153846154</v>
      </c>
    </row>
    <row r="272" spans="1:8" ht="12.75">
      <c r="A272" s="47"/>
      <c r="B272" s="75"/>
      <c r="C272" s="3" t="s">
        <v>5</v>
      </c>
      <c r="D272" s="24">
        <v>257</v>
      </c>
      <c r="E272" s="3">
        <v>124</v>
      </c>
      <c r="F272" s="3">
        <v>124.205</v>
      </c>
      <c r="G272" s="37">
        <f t="shared" si="10"/>
        <v>-132.79500000000002</v>
      </c>
      <c r="H272" s="38">
        <f t="shared" si="11"/>
        <v>48.32879377431907</v>
      </c>
    </row>
    <row r="273" spans="1:8" ht="25.5">
      <c r="A273" s="47"/>
      <c r="B273" s="75"/>
      <c r="C273" s="3" t="s">
        <v>6</v>
      </c>
      <c r="D273" s="24">
        <v>111</v>
      </c>
      <c r="E273" s="3">
        <v>152</v>
      </c>
      <c r="F273" s="3">
        <v>95.096</v>
      </c>
      <c r="G273" s="37">
        <f t="shared" si="10"/>
        <v>-15.903999999999996</v>
      </c>
      <c r="H273" s="38">
        <f t="shared" si="11"/>
        <v>85.67207207207207</v>
      </c>
    </row>
    <row r="274" spans="1:8" ht="12.75">
      <c r="A274" s="47"/>
      <c r="B274" s="75"/>
      <c r="C274" s="3" t="s">
        <v>7</v>
      </c>
      <c r="D274" s="24">
        <v>802</v>
      </c>
      <c r="E274" s="3">
        <v>245</v>
      </c>
      <c r="F274" s="3">
        <v>245</v>
      </c>
      <c r="G274" s="37">
        <f t="shared" si="10"/>
        <v>-557</v>
      </c>
      <c r="H274" s="38">
        <f t="shared" si="11"/>
        <v>30.54862842892768</v>
      </c>
    </row>
    <row r="275" spans="1:8" ht="12.75">
      <c r="A275" s="51" t="s">
        <v>161</v>
      </c>
      <c r="B275" s="51"/>
      <c r="C275" s="51"/>
      <c r="D275" s="34">
        <f>D276+D280+D284++D288+D292+D296+D300+D304+D312</f>
        <v>11896.07</v>
      </c>
      <c r="E275" s="34">
        <f>E276+E280+E284++E288+E292+E296+E300+E304+E312</f>
        <v>13989.428</v>
      </c>
      <c r="F275" s="34">
        <f>F276+F280+F284++F288+F292+F296+F300+F304+F312</f>
        <v>7725.32418</v>
      </c>
      <c r="G275" s="34">
        <f>G276+G280+G284++G288+G292+G296+G300+G304+G312</f>
        <v>-4170.74582</v>
      </c>
      <c r="H275" s="46">
        <f t="shared" si="11"/>
        <v>64.9401372049761</v>
      </c>
    </row>
    <row r="276" spans="1:8" s="7" customFormat="1" ht="12.75">
      <c r="A276" s="47">
        <v>49</v>
      </c>
      <c r="B276" s="71" t="s">
        <v>15</v>
      </c>
      <c r="C276" s="4" t="s">
        <v>0</v>
      </c>
      <c r="D276" s="25">
        <f>D277+D278+D279</f>
        <v>22.37</v>
      </c>
      <c r="E276" s="25">
        <f>E277+E278+E279</f>
        <v>10</v>
      </c>
      <c r="F276" s="25">
        <f>F277+F278+F279</f>
        <v>8.479</v>
      </c>
      <c r="G276" s="30">
        <f t="shared" si="10"/>
        <v>-13.891000000000002</v>
      </c>
      <c r="H276" s="15">
        <f t="shared" si="11"/>
        <v>37.9034421099687</v>
      </c>
    </row>
    <row r="277" spans="1:8" ht="13.5" customHeight="1">
      <c r="A277" s="47"/>
      <c r="B277" s="71"/>
      <c r="C277" s="3" t="s">
        <v>5</v>
      </c>
      <c r="D277" s="24">
        <v>0</v>
      </c>
      <c r="E277" s="3">
        <v>0</v>
      </c>
      <c r="F277" s="3">
        <v>0</v>
      </c>
      <c r="G277" s="37">
        <f t="shared" si="10"/>
        <v>0</v>
      </c>
      <c r="H277" s="38">
        <v>0</v>
      </c>
    </row>
    <row r="278" spans="1:8" ht="25.5">
      <c r="A278" s="47"/>
      <c r="B278" s="71"/>
      <c r="C278" s="3" t="s">
        <v>6</v>
      </c>
      <c r="D278" s="24">
        <v>0</v>
      </c>
      <c r="E278" s="3">
        <v>0</v>
      </c>
      <c r="F278" s="3">
        <v>0</v>
      </c>
      <c r="G278" s="37">
        <f t="shared" si="10"/>
        <v>0</v>
      </c>
      <c r="H278" s="38">
        <v>0</v>
      </c>
    </row>
    <row r="279" spans="1:8" ht="12.75">
      <c r="A279" s="47"/>
      <c r="B279" s="71"/>
      <c r="C279" s="3" t="s">
        <v>7</v>
      </c>
      <c r="D279" s="24">
        <v>22.37</v>
      </c>
      <c r="E279" s="38">
        <v>10</v>
      </c>
      <c r="F279" s="3">
        <v>8.479</v>
      </c>
      <c r="G279" s="37">
        <f t="shared" si="10"/>
        <v>-13.891000000000002</v>
      </c>
      <c r="H279" s="38">
        <f t="shared" si="11"/>
        <v>37.9034421099687</v>
      </c>
    </row>
    <row r="280" spans="1:8" s="7" customFormat="1" ht="12.75">
      <c r="A280" s="47">
        <v>50</v>
      </c>
      <c r="B280" s="71" t="s">
        <v>16</v>
      </c>
      <c r="C280" s="4" t="s">
        <v>0</v>
      </c>
      <c r="D280" s="25">
        <f>D281+D282+D283</f>
        <v>16.56</v>
      </c>
      <c r="E280" s="25">
        <f>E281+E282+E283</f>
        <v>6</v>
      </c>
      <c r="F280" s="25">
        <f>F281+F282+F283</f>
        <v>5.29572</v>
      </c>
      <c r="G280" s="30">
        <f t="shared" si="10"/>
        <v>-11.26428</v>
      </c>
      <c r="H280" s="15">
        <f t="shared" si="11"/>
        <v>31.978985507246378</v>
      </c>
    </row>
    <row r="281" spans="1:8" ht="12.75">
      <c r="A281" s="47"/>
      <c r="B281" s="71"/>
      <c r="C281" s="3" t="s">
        <v>5</v>
      </c>
      <c r="D281" s="24">
        <v>0</v>
      </c>
      <c r="E281" s="3">
        <v>0</v>
      </c>
      <c r="F281" s="3">
        <v>0</v>
      </c>
      <c r="G281" s="37">
        <f t="shared" si="10"/>
        <v>0</v>
      </c>
      <c r="H281" s="38">
        <v>0</v>
      </c>
    </row>
    <row r="282" spans="1:8" ht="25.5">
      <c r="A282" s="47"/>
      <c r="B282" s="71"/>
      <c r="C282" s="3" t="s">
        <v>6</v>
      </c>
      <c r="D282" s="24">
        <v>0</v>
      </c>
      <c r="E282" s="3">
        <v>0</v>
      </c>
      <c r="F282" s="3">
        <v>0</v>
      </c>
      <c r="G282" s="37">
        <f t="shared" si="10"/>
        <v>0</v>
      </c>
      <c r="H282" s="38">
        <v>0</v>
      </c>
    </row>
    <row r="283" spans="1:8" ht="12.75">
      <c r="A283" s="47"/>
      <c r="B283" s="71"/>
      <c r="C283" s="3" t="s">
        <v>7</v>
      </c>
      <c r="D283" s="24">
        <v>16.56</v>
      </c>
      <c r="E283" s="3">
        <v>6</v>
      </c>
      <c r="F283" s="3">
        <v>5.29572</v>
      </c>
      <c r="G283" s="37">
        <f t="shared" si="10"/>
        <v>-11.26428</v>
      </c>
      <c r="H283" s="38">
        <f t="shared" si="11"/>
        <v>31.978985507246378</v>
      </c>
    </row>
    <row r="284" spans="1:8" s="7" customFormat="1" ht="12.75">
      <c r="A284" s="47">
        <v>51</v>
      </c>
      <c r="B284" s="71" t="s">
        <v>17</v>
      </c>
      <c r="C284" s="4" t="s">
        <v>0</v>
      </c>
      <c r="D284" s="25">
        <f>D285+D286+D287</f>
        <v>20.32</v>
      </c>
      <c r="E284" s="25">
        <f>E285+E286+E287</f>
        <v>0</v>
      </c>
      <c r="F284" s="25">
        <f>F285+F286+F287</f>
        <v>0</v>
      </c>
      <c r="G284" s="30">
        <f t="shared" si="10"/>
        <v>-20.32</v>
      </c>
      <c r="H284" s="15">
        <f t="shared" si="11"/>
        <v>0</v>
      </c>
    </row>
    <row r="285" spans="1:8" ht="12.75">
      <c r="A285" s="47"/>
      <c r="B285" s="71"/>
      <c r="C285" s="3" t="s">
        <v>5</v>
      </c>
      <c r="D285" s="24">
        <v>0</v>
      </c>
      <c r="E285" s="3">
        <v>0</v>
      </c>
      <c r="F285" s="3">
        <v>0</v>
      </c>
      <c r="G285" s="37">
        <f t="shared" si="10"/>
        <v>0</v>
      </c>
      <c r="H285" s="38">
        <v>0</v>
      </c>
    </row>
    <row r="286" spans="1:8" ht="25.5">
      <c r="A286" s="47"/>
      <c r="B286" s="71"/>
      <c r="C286" s="3" t="s">
        <v>6</v>
      </c>
      <c r="D286" s="24">
        <v>0</v>
      </c>
      <c r="E286" s="3">
        <v>0</v>
      </c>
      <c r="F286" s="3">
        <v>0</v>
      </c>
      <c r="G286" s="37">
        <f t="shared" si="10"/>
        <v>0</v>
      </c>
      <c r="H286" s="38">
        <v>0</v>
      </c>
    </row>
    <row r="287" spans="1:8" ht="12.75">
      <c r="A287" s="47"/>
      <c r="B287" s="71"/>
      <c r="C287" s="3" t="s">
        <v>7</v>
      </c>
      <c r="D287" s="24">
        <v>20.32</v>
      </c>
      <c r="E287" s="3">
        <v>0</v>
      </c>
      <c r="F287" s="3">
        <v>0</v>
      </c>
      <c r="G287" s="37">
        <f t="shared" si="10"/>
        <v>-20.32</v>
      </c>
      <c r="H287" s="38">
        <f t="shared" si="11"/>
        <v>0</v>
      </c>
    </row>
    <row r="288" spans="1:8" s="7" customFormat="1" ht="12.75">
      <c r="A288" s="47">
        <v>52</v>
      </c>
      <c r="B288" s="71" t="s">
        <v>18</v>
      </c>
      <c r="C288" s="4" t="s">
        <v>0</v>
      </c>
      <c r="D288" s="25">
        <f>D289+D290+D291</f>
        <v>20.11</v>
      </c>
      <c r="E288" s="25">
        <f>E289+E290+E291</f>
        <v>0</v>
      </c>
      <c r="F288" s="25">
        <f>F289+F290+F291</f>
        <v>0</v>
      </c>
      <c r="G288" s="30">
        <f t="shared" si="10"/>
        <v>-20.11</v>
      </c>
      <c r="H288" s="15">
        <f t="shared" si="11"/>
        <v>0</v>
      </c>
    </row>
    <row r="289" spans="1:8" ht="12.75">
      <c r="A289" s="47"/>
      <c r="B289" s="71"/>
      <c r="C289" s="3" t="s">
        <v>5</v>
      </c>
      <c r="D289" s="24">
        <v>0</v>
      </c>
      <c r="E289" s="3">
        <v>0</v>
      </c>
      <c r="F289" s="3">
        <v>0</v>
      </c>
      <c r="G289" s="37">
        <f t="shared" si="10"/>
        <v>0</v>
      </c>
      <c r="H289" s="38">
        <v>0</v>
      </c>
    </row>
    <row r="290" spans="1:8" ht="25.5">
      <c r="A290" s="47"/>
      <c r="B290" s="71"/>
      <c r="C290" s="3" t="s">
        <v>6</v>
      </c>
      <c r="D290" s="24">
        <v>0</v>
      </c>
      <c r="E290" s="3">
        <v>0</v>
      </c>
      <c r="F290" s="3">
        <v>0</v>
      </c>
      <c r="G290" s="37">
        <f t="shared" si="10"/>
        <v>0</v>
      </c>
      <c r="H290" s="38">
        <v>0</v>
      </c>
    </row>
    <row r="291" spans="1:8" ht="12.75" customHeight="1">
      <c r="A291" s="47"/>
      <c r="B291" s="71"/>
      <c r="C291" s="3" t="s">
        <v>7</v>
      </c>
      <c r="D291" s="24">
        <v>20.11</v>
      </c>
      <c r="E291" s="3">
        <v>0</v>
      </c>
      <c r="F291" s="3">
        <v>0</v>
      </c>
      <c r="G291" s="37">
        <f t="shared" si="10"/>
        <v>-20.11</v>
      </c>
      <c r="H291" s="38">
        <f t="shared" si="11"/>
        <v>0</v>
      </c>
    </row>
    <row r="292" spans="1:8" s="7" customFormat="1" ht="0.75" customHeight="1" hidden="1">
      <c r="A292" s="47">
        <v>53</v>
      </c>
      <c r="B292" s="79"/>
      <c r="C292" s="4"/>
      <c r="D292" s="25"/>
      <c r="E292" s="4"/>
      <c r="F292" s="4"/>
      <c r="G292" s="37">
        <f t="shared" si="10"/>
        <v>0</v>
      </c>
      <c r="H292" s="15" t="e">
        <f t="shared" si="11"/>
        <v>#DIV/0!</v>
      </c>
    </row>
    <row r="293" spans="1:8" ht="12.75" customHeight="1" hidden="1">
      <c r="A293" s="47"/>
      <c r="B293" s="79"/>
      <c r="C293" s="3"/>
      <c r="D293" s="24"/>
      <c r="E293" s="3"/>
      <c r="F293" s="3"/>
      <c r="G293" s="37">
        <f t="shared" si="10"/>
        <v>0</v>
      </c>
      <c r="H293" s="15" t="e">
        <f t="shared" si="11"/>
        <v>#DIV/0!</v>
      </c>
    </row>
    <row r="294" spans="1:8" ht="12.75" customHeight="1" hidden="1">
      <c r="A294" s="47"/>
      <c r="B294" s="79"/>
      <c r="C294" s="3"/>
      <c r="D294" s="24"/>
      <c r="E294" s="3"/>
      <c r="F294" s="3"/>
      <c r="G294" s="37">
        <f t="shared" si="10"/>
        <v>0</v>
      </c>
      <c r="H294" s="15" t="e">
        <f t="shared" si="11"/>
        <v>#DIV/0!</v>
      </c>
    </row>
    <row r="295" spans="1:8" ht="12.75" customHeight="1" hidden="1">
      <c r="A295" s="47"/>
      <c r="B295" s="79"/>
      <c r="C295" s="3"/>
      <c r="D295" s="24"/>
      <c r="E295" s="3"/>
      <c r="F295" s="3"/>
      <c r="G295" s="37">
        <f t="shared" si="10"/>
        <v>0</v>
      </c>
      <c r="H295" s="15" t="e">
        <f t="shared" si="11"/>
        <v>#DIV/0!</v>
      </c>
    </row>
    <row r="296" spans="1:8" s="7" customFormat="1" ht="12.75">
      <c r="A296" s="47">
        <v>53</v>
      </c>
      <c r="B296" s="52" t="s">
        <v>19</v>
      </c>
      <c r="C296" s="4" t="s">
        <v>0</v>
      </c>
      <c r="D296" s="25">
        <f>D297+D298+D299</f>
        <v>6843.83</v>
      </c>
      <c r="E296" s="25">
        <f>E297+E298+E299</f>
        <v>9492</v>
      </c>
      <c r="F296" s="25">
        <f>F297+F298+F299</f>
        <v>3230.1314599999996</v>
      </c>
      <c r="G296" s="30">
        <f t="shared" si="10"/>
        <v>-3613.6985400000003</v>
      </c>
      <c r="H296" s="15">
        <f t="shared" si="11"/>
        <v>47.19771619108013</v>
      </c>
    </row>
    <row r="297" spans="1:8" ht="12.75">
      <c r="A297" s="47"/>
      <c r="B297" s="53"/>
      <c r="C297" s="3" t="s">
        <v>5</v>
      </c>
      <c r="D297" s="24">
        <v>4626</v>
      </c>
      <c r="E297" s="3">
        <v>6262</v>
      </c>
      <c r="F297" s="3">
        <v>0</v>
      </c>
      <c r="G297" s="37">
        <f t="shared" si="10"/>
        <v>-4626</v>
      </c>
      <c r="H297" s="38">
        <f t="shared" si="11"/>
        <v>0</v>
      </c>
    </row>
    <row r="298" spans="1:8" ht="25.5">
      <c r="A298" s="47"/>
      <c r="B298" s="53"/>
      <c r="C298" s="3" t="s">
        <v>6</v>
      </c>
      <c r="D298" s="24">
        <v>277.35</v>
      </c>
      <c r="E298" s="3">
        <v>0</v>
      </c>
      <c r="F298" s="3">
        <v>0</v>
      </c>
      <c r="G298" s="37">
        <f t="shared" si="10"/>
        <v>-277.35</v>
      </c>
      <c r="H298" s="38">
        <f t="shared" si="11"/>
        <v>0</v>
      </c>
    </row>
    <row r="299" spans="1:9" ht="12.75">
      <c r="A299" s="47"/>
      <c r="B299" s="53"/>
      <c r="C299" s="3" t="s">
        <v>7</v>
      </c>
      <c r="D299" s="24">
        <v>1940.48</v>
      </c>
      <c r="E299" s="3">
        <v>3230</v>
      </c>
      <c r="F299" s="3">
        <f>1877.562+1352.56946</f>
        <v>3230.1314599999996</v>
      </c>
      <c r="G299" s="37">
        <f t="shared" si="10"/>
        <v>1289.6514599999996</v>
      </c>
      <c r="H299" s="38">
        <f t="shared" si="11"/>
        <v>166.46043556233508</v>
      </c>
      <c r="I299" s="3" t="s">
        <v>172</v>
      </c>
    </row>
    <row r="300" spans="1:8" s="7" customFormat="1" ht="12.75" customHeight="1">
      <c r="A300" s="47">
        <v>54</v>
      </c>
      <c r="B300" s="52" t="s">
        <v>126</v>
      </c>
      <c r="C300" s="4" t="s">
        <v>0</v>
      </c>
      <c r="D300" s="25">
        <f>D301+D302+D303</f>
        <v>2086.3999999999996</v>
      </c>
      <c r="E300" s="25">
        <f>E301+E302+E303</f>
        <v>1218.94</v>
      </c>
      <c r="F300" s="25">
        <f>F301+F302+F303</f>
        <v>1218.93</v>
      </c>
      <c r="G300" s="30">
        <f t="shared" si="10"/>
        <v>-867.4699999999996</v>
      </c>
      <c r="H300" s="15">
        <f t="shared" si="11"/>
        <v>58.42264187116565</v>
      </c>
    </row>
    <row r="301" spans="1:8" ht="12.75">
      <c r="A301" s="47"/>
      <c r="B301" s="53"/>
      <c r="C301" s="3" t="s">
        <v>5</v>
      </c>
      <c r="D301" s="24">
        <v>416.34</v>
      </c>
      <c r="E301" s="3">
        <v>0</v>
      </c>
      <c r="F301" s="3">
        <v>0</v>
      </c>
      <c r="G301" s="37">
        <f t="shared" si="10"/>
        <v>-416.34</v>
      </c>
      <c r="H301" s="38">
        <f t="shared" si="11"/>
        <v>0</v>
      </c>
    </row>
    <row r="302" spans="1:8" ht="15.75" customHeight="1">
      <c r="A302" s="47"/>
      <c r="B302" s="53"/>
      <c r="C302" s="3" t="s">
        <v>6</v>
      </c>
      <c r="D302" s="24">
        <v>198.5</v>
      </c>
      <c r="E302" s="3">
        <v>906.21</v>
      </c>
      <c r="F302" s="3">
        <v>906.21</v>
      </c>
      <c r="G302" s="37">
        <f t="shared" si="10"/>
        <v>707.71</v>
      </c>
      <c r="H302" s="38">
        <f t="shared" si="11"/>
        <v>456.5289672544081</v>
      </c>
    </row>
    <row r="303" spans="1:9" ht="14.25" customHeight="1">
      <c r="A303" s="47"/>
      <c r="B303" s="53"/>
      <c r="C303" s="3" t="s">
        <v>7</v>
      </c>
      <c r="D303" s="24">
        <v>1471.56</v>
      </c>
      <c r="E303" s="3">
        <v>312.73</v>
      </c>
      <c r="F303" s="3">
        <v>312.72</v>
      </c>
      <c r="G303" s="37">
        <f t="shared" si="10"/>
        <v>-1158.84</v>
      </c>
      <c r="H303" s="38">
        <f t="shared" si="11"/>
        <v>21.25091739378619</v>
      </c>
      <c r="I303" s="3" t="s">
        <v>171</v>
      </c>
    </row>
    <row r="304" spans="1:8" s="7" customFormat="1" ht="12.75">
      <c r="A304" s="47">
        <v>55</v>
      </c>
      <c r="B304" s="75" t="s">
        <v>145</v>
      </c>
      <c r="C304" s="4" t="s">
        <v>0</v>
      </c>
      <c r="D304" s="25">
        <f>D305+D306+D307</f>
        <v>2477.48</v>
      </c>
      <c r="E304" s="25">
        <f>E305+E306+E307</f>
        <v>3262.4880000000003</v>
      </c>
      <c r="F304" s="25">
        <f>F305+F306+F307</f>
        <v>3262.488</v>
      </c>
      <c r="G304" s="30">
        <f aca="true" t="shared" si="12" ref="G304:G371">F304-D304</f>
        <v>785.0079999999998</v>
      </c>
      <c r="H304" s="15">
        <f aca="true" t="shared" si="13" ref="H304:H371">F304*100/D304</f>
        <v>131.6857451926958</v>
      </c>
    </row>
    <row r="305" spans="1:8" ht="12.75">
      <c r="A305" s="47"/>
      <c r="B305" s="75"/>
      <c r="C305" s="3" t="s">
        <v>5</v>
      </c>
      <c r="D305" s="24">
        <v>711.8</v>
      </c>
      <c r="E305" s="3">
        <v>712.82</v>
      </c>
      <c r="F305" s="3">
        <f>474.67+238.15</f>
        <v>712.82</v>
      </c>
      <c r="G305" s="37">
        <f t="shared" si="12"/>
        <v>1.0200000000000955</v>
      </c>
      <c r="H305" s="38">
        <f t="shared" si="13"/>
        <v>100.14329867940434</v>
      </c>
    </row>
    <row r="306" spans="1:9" ht="25.5">
      <c r="A306" s="47"/>
      <c r="B306" s="75"/>
      <c r="C306" s="3" t="s">
        <v>6</v>
      </c>
      <c r="D306" s="24">
        <v>1136.28</v>
      </c>
      <c r="E306" s="3">
        <v>1038.037</v>
      </c>
      <c r="F306" s="3">
        <f>717.08+320.957</f>
        <v>1038.037</v>
      </c>
      <c r="G306" s="37">
        <f t="shared" si="12"/>
        <v>-98.24299999999994</v>
      </c>
      <c r="H306" s="38">
        <f t="shared" si="13"/>
        <v>91.35397965290245</v>
      </c>
      <c r="I306" s="3" t="s">
        <v>160</v>
      </c>
    </row>
    <row r="307" spans="1:8" ht="12.75" customHeight="1">
      <c r="A307" s="47"/>
      <c r="B307" s="75"/>
      <c r="C307" s="3" t="s">
        <v>7</v>
      </c>
      <c r="D307" s="24">
        <v>629.4</v>
      </c>
      <c r="E307" s="3">
        <v>1511.631</v>
      </c>
      <c r="F307" s="3">
        <f>826.41+685.221</f>
        <v>1511.6309999999999</v>
      </c>
      <c r="G307" s="37">
        <f t="shared" si="12"/>
        <v>882.2309999999999</v>
      </c>
      <c r="H307" s="38">
        <f t="shared" si="13"/>
        <v>240.1701620591039</v>
      </c>
    </row>
    <row r="308" spans="1:8" s="10" customFormat="1" ht="12.75" hidden="1">
      <c r="A308" s="76">
        <v>68</v>
      </c>
      <c r="B308" s="80" t="s">
        <v>37</v>
      </c>
      <c r="C308" s="9" t="s">
        <v>0</v>
      </c>
      <c r="D308" s="27"/>
      <c r="E308" s="9"/>
      <c r="F308" s="9"/>
      <c r="G308" s="37">
        <f t="shared" si="12"/>
        <v>0</v>
      </c>
      <c r="H308" s="15" t="e">
        <f t="shared" si="13"/>
        <v>#DIV/0!</v>
      </c>
    </row>
    <row r="309" spans="1:8" ht="12.75" hidden="1">
      <c r="A309" s="76"/>
      <c r="B309" s="80"/>
      <c r="C309" s="3" t="s">
        <v>5</v>
      </c>
      <c r="D309" s="24"/>
      <c r="E309" s="3"/>
      <c r="F309" s="3"/>
      <c r="G309" s="37">
        <f t="shared" si="12"/>
        <v>0</v>
      </c>
      <c r="H309" s="15" t="e">
        <f t="shared" si="13"/>
        <v>#DIV/0!</v>
      </c>
    </row>
    <row r="310" spans="1:8" ht="25.5" hidden="1">
      <c r="A310" s="76"/>
      <c r="B310" s="80"/>
      <c r="C310" s="3" t="s">
        <v>6</v>
      </c>
      <c r="D310" s="24"/>
      <c r="E310" s="3"/>
      <c r="F310" s="3"/>
      <c r="G310" s="37">
        <f t="shared" si="12"/>
        <v>0</v>
      </c>
      <c r="H310" s="15" t="e">
        <f t="shared" si="13"/>
        <v>#DIV/0!</v>
      </c>
    </row>
    <row r="311" spans="1:8" ht="12.75" hidden="1">
      <c r="A311" s="76"/>
      <c r="B311" s="80"/>
      <c r="C311" s="3" t="s">
        <v>7</v>
      </c>
      <c r="D311" s="24"/>
      <c r="E311" s="3"/>
      <c r="F311" s="3"/>
      <c r="G311" s="37">
        <f t="shared" si="12"/>
        <v>0</v>
      </c>
      <c r="H311" s="15" t="e">
        <f t="shared" si="13"/>
        <v>#DIV/0!</v>
      </c>
    </row>
    <row r="312" spans="1:8" ht="12.75">
      <c r="A312" s="55">
        <v>56</v>
      </c>
      <c r="B312" s="99" t="s">
        <v>147</v>
      </c>
      <c r="C312" s="4" t="s">
        <v>0</v>
      </c>
      <c r="D312" s="25">
        <f>D313+D314+D315</f>
        <v>409</v>
      </c>
      <c r="E312" s="25">
        <f>E313+E314+E315</f>
        <v>0</v>
      </c>
      <c r="F312" s="25">
        <f>F313+F314+F315</f>
        <v>0</v>
      </c>
      <c r="G312" s="30">
        <f>F312-D312</f>
        <v>-409</v>
      </c>
      <c r="H312" s="15">
        <f>F312*100/D312</f>
        <v>0</v>
      </c>
    </row>
    <row r="313" spans="1:8" ht="12.75">
      <c r="A313" s="56"/>
      <c r="B313" s="100"/>
      <c r="C313" s="3" t="s">
        <v>5</v>
      </c>
      <c r="D313" s="24">
        <v>0</v>
      </c>
      <c r="E313" s="24">
        <v>0</v>
      </c>
      <c r="F313" s="24">
        <v>0</v>
      </c>
      <c r="G313" s="37">
        <f>F313-D313</f>
        <v>0</v>
      </c>
      <c r="H313" s="43">
        <v>0</v>
      </c>
    </row>
    <row r="314" spans="1:8" ht="25.5">
      <c r="A314" s="56"/>
      <c r="B314" s="100"/>
      <c r="C314" s="3" t="s">
        <v>6</v>
      </c>
      <c r="D314" s="24">
        <v>45</v>
      </c>
      <c r="E314" s="24">
        <v>0</v>
      </c>
      <c r="F314" s="24">
        <v>0</v>
      </c>
      <c r="G314" s="37">
        <f>F314-D314</f>
        <v>-45</v>
      </c>
      <c r="H314" s="43">
        <f>F314*100/D314</f>
        <v>0</v>
      </c>
    </row>
    <row r="315" spans="1:8" ht="12.75">
      <c r="A315" s="57"/>
      <c r="B315" s="101"/>
      <c r="C315" s="3" t="s">
        <v>7</v>
      </c>
      <c r="D315" s="24">
        <v>364</v>
      </c>
      <c r="E315" s="24">
        <v>0</v>
      </c>
      <c r="F315" s="24">
        <v>0</v>
      </c>
      <c r="G315" s="37">
        <f>F315-D315</f>
        <v>-364</v>
      </c>
      <c r="H315" s="43">
        <f>F315*100/D315</f>
        <v>0</v>
      </c>
    </row>
    <row r="316" spans="1:8" ht="12.75" customHeight="1">
      <c r="A316" s="51" t="s">
        <v>98</v>
      </c>
      <c r="B316" s="51"/>
      <c r="C316" s="51"/>
      <c r="D316" s="34">
        <f>D317+D325+D329+D337+D341+D349</f>
        <v>37302.5</v>
      </c>
      <c r="E316" s="34">
        <f>E317+E325+E329+E337+E341+E349</f>
        <v>37748.706</v>
      </c>
      <c r="F316" s="34">
        <f>F317+F325+F329+F337+F341+F349</f>
        <v>37742.44311</v>
      </c>
      <c r="G316" s="31">
        <f t="shared" si="12"/>
        <v>439.94311000000016</v>
      </c>
      <c r="H316" s="32">
        <f t="shared" si="13"/>
        <v>101.17939309697742</v>
      </c>
    </row>
    <row r="317" spans="1:8" s="7" customFormat="1" ht="12.75" customHeight="1">
      <c r="A317" s="58">
        <v>57</v>
      </c>
      <c r="B317" s="48" t="s">
        <v>20</v>
      </c>
      <c r="C317" s="4" t="s">
        <v>0</v>
      </c>
      <c r="D317" s="25">
        <f>D318+D319+D320</f>
        <v>1280.55</v>
      </c>
      <c r="E317" s="25">
        <f>E318+E319+E320</f>
        <v>864.006</v>
      </c>
      <c r="F317" s="25">
        <f>F318+F319+F320</f>
        <v>864.006</v>
      </c>
      <c r="G317" s="30">
        <f t="shared" si="12"/>
        <v>-416.544</v>
      </c>
      <c r="H317" s="15">
        <f t="shared" si="13"/>
        <v>67.47147709968372</v>
      </c>
    </row>
    <row r="318" spans="1:8" ht="12.75">
      <c r="A318" s="59"/>
      <c r="B318" s="49"/>
      <c r="C318" s="3" t="s">
        <v>5</v>
      </c>
      <c r="D318" s="24">
        <v>177</v>
      </c>
      <c r="E318" s="3">
        <v>864.006</v>
      </c>
      <c r="F318" s="3">
        <v>864.006</v>
      </c>
      <c r="G318" s="37">
        <f t="shared" si="12"/>
        <v>687.006</v>
      </c>
      <c r="H318" s="38">
        <f t="shared" si="13"/>
        <v>488.1389830508474</v>
      </c>
    </row>
    <row r="319" spans="1:8" ht="15.75" customHeight="1">
      <c r="A319" s="59"/>
      <c r="B319" s="49"/>
      <c r="C319" s="3" t="s">
        <v>6</v>
      </c>
      <c r="D319" s="24">
        <v>0</v>
      </c>
      <c r="E319" s="3">
        <v>0</v>
      </c>
      <c r="F319" s="3">
        <v>0</v>
      </c>
      <c r="G319" s="37">
        <f t="shared" si="12"/>
        <v>0</v>
      </c>
      <c r="H319" s="38">
        <v>0</v>
      </c>
    </row>
    <row r="320" spans="1:9" ht="14.25" customHeight="1">
      <c r="A320" s="59"/>
      <c r="B320" s="49"/>
      <c r="C320" s="3" t="s">
        <v>170</v>
      </c>
      <c r="D320" s="24">
        <v>1103.55</v>
      </c>
      <c r="E320" s="3">
        <v>0</v>
      </c>
      <c r="F320" s="3">
        <v>0</v>
      </c>
      <c r="G320" s="37">
        <f t="shared" si="12"/>
        <v>-1103.55</v>
      </c>
      <c r="H320" s="38">
        <f t="shared" si="13"/>
        <v>0</v>
      </c>
      <c r="I320" s="3" t="s">
        <v>169</v>
      </c>
    </row>
    <row r="321" spans="1:8" s="10" customFormat="1" ht="12.75" hidden="1">
      <c r="A321" s="47">
        <v>71</v>
      </c>
      <c r="B321" s="79" t="s">
        <v>21</v>
      </c>
      <c r="C321" s="9" t="s">
        <v>0</v>
      </c>
      <c r="D321" s="27"/>
      <c r="E321" s="9"/>
      <c r="F321" s="9"/>
      <c r="G321" s="37">
        <f t="shared" si="12"/>
        <v>0</v>
      </c>
      <c r="H321" s="15" t="e">
        <f t="shared" si="13"/>
        <v>#DIV/0!</v>
      </c>
    </row>
    <row r="322" spans="1:8" ht="12.75" hidden="1">
      <c r="A322" s="47"/>
      <c r="B322" s="79"/>
      <c r="C322" s="3" t="s">
        <v>5</v>
      </c>
      <c r="D322" s="24"/>
      <c r="E322" s="3"/>
      <c r="F322" s="3"/>
      <c r="G322" s="37">
        <f t="shared" si="12"/>
        <v>0</v>
      </c>
      <c r="H322" s="15" t="e">
        <f t="shared" si="13"/>
        <v>#DIV/0!</v>
      </c>
    </row>
    <row r="323" spans="1:8" ht="25.5" hidden="1">
      <c r="A323" s="47"/>
      <c r="B323" s="79"/>
      <c r="C323" s="3" t="s">
        <v>6</v>
      </c>
      <c r="D323" s="24"/>
      <c r="E323" s="3"/>
      <c r="F323" s="3"/>
      <c r="G323" s="37">
        <f t="shared" si="12"/>
        <v>0</v>
      </c>
      <c r="H323" s="15" t="e">
        <f t="shared" si="13"/>
        <v>#DIV/0!</v>
      </c>
    </row>
    <row r="324" spans="1:8" ht="12.75" hidden="1">
      <c r="A324" s="47"/>
      <c r="B324" s="79"/>
      <c r="C324" s="3" t="s">
        <v>7</v>
      </c>
      <c r="D324" s="24"/>
      <c r="E324" s="3"/>
      <c r="F324" s="3"/>
      <c r="G324" s="37">
        <f t="shared" si="12"/>
        <v>0</v>
      </c>
      <c r="H324" s="15" t="e">
        <f t="shared" si="13"/>
        <v>#DIV/0!</v>
      </c>
    </row>
    <row r="325" spans="1:8" s="7" customFormat="1" ht="12.75">
      <c r="A325" s="47">
        <v>58</v>
      </c>
      <c r="B325" s="71" t="s">
        <v>61</v>
      </c>
      <c r="C325" s="4" t="s">
        <v>0</v>
      </c>
      <c r="D325" s="25">
        <f>D326+D327+D328</f>
        <v>26165.579999999998</v>
      </c>
      <c r="E325" s="25">
        <f>E326+E327+E328</f>
        <v>20368.6</v>
      </c>
      <c r="F325" s="25">
        <f>F326+F327+F328</f>
        <v>20360.899110000002</v>
      </c>
      <c r="G325" s="30">
        <f t="shared" si="12"/>
        <v>-5804.680889999996</v>
      </c>
      <c r="H325" s="15">
        <f t="shared" si="13"/>
        <v>77.81558486377908</v>
      </c>
    </row>
    <row r="326" spans="1:8" ht="12.75">
      <c r="A326" s="47"/>
      <c r="B326" s="71"/>
      <c r="C326" s="3" t="s">
        <v>5</v>
      </c>
      <c r="D326" s="24">
        <v>4750</v>
      </c>
      <c r="E326" s="3">
        <v>4540</v>
      </c>
      <c r="F326" s="3">
        <f>3035+1505.314</f>
        <v>4540.314</v>
      </c>
      <c r="G326" s="37">
        <f t="shared" si="12"/>
        <v>-209.6859999999997</v>
      </c>
      <c r="H326" s="38">
        <f t="shared" si="13"/>
        <v>95.58555789473685</v>
      </c>
    </row>
    <row r="327" spans="1:9" ht="25.5">
      <c r="A327" s="47"/>
      <c r="B327" s="71"/>
      <c r="C327" s="3" t="s">
        <v>6</v>
      </c>
      <c r="D327" s="24">
        <v>16453.28</v>
      </c>
      <c r="E327" s="3">
        <v>12134.6</v>
      </c>
      <c r="F327" s="3">
        <f>7655.1+4479.5</f>
        <v>12134.6</v>
      </c>
      <c r="G327" s="37">
        <f t="shared" si="12"/>
        <v>-4318.6799999999985</v>
      </c>
      <c r="H327" s="38">
        <f t="shared" si="13"/>
        <v>73.7518598115391</v>
      </c>
      <c r="I327" s="3" t="s">
        <v>168</v>
      </c>
    </row>
    <row r="328" spans="1:8" ht="12.75">
      <c r="A328" s="47"/>
      <c r="B328" s="71"/>
      <c r="C328" s="3" t="s">
        <v>7</v>
      </c>
      <c r="D328" s="24">
        <v>4962.3</v>
      </c>
      <c r="E328" s="3">
        <v>3694</v>
      </c>
      <c r="F328" s="3">
        <f>681+3004.98511</f>
        <v>3685.98511</v>
      </c>
      <c r="G328" s="37">
        <f t="shared" si="12"/>
        <v>-1276.31489</v>
      </c>
      <c r="H328" s="38">
        <f t="shared" si="13"/>
        <v>74.27977167845555</v>
      </c>
    </row>
    <row r="329" spans="1:8" s="7" customFormat="1" ht="15" customHeight="1">
      <c r="A329" s="58">
        <v>59</v>
      </c>
      <c r="B329" s="72" t="s">
        <v>22</v>
      </c>
      <c r="C329" s="4" t="s">
        <v>0</v>
      </c>
      <c r="D329" s="25">
        <f>D330+D331+D332</f>
        <v>7209.84</v>
      </c>
      <c r="E329" s="25">
        <f>E330+E331+E332</f>
        <v>15147</v>
      </c>
      <c r="F329" s="25">
        <f>F330+F331+F332</f>
        <v>15147.689999999999</v>
      </c>
      <c r="G329" s="30">
        <f t="shared" si="12"/>
        <v>7937.8499999999985</v>
      </c>
      <c r="H329" s="15">
        <f t="shared" si="13"/>
        <v>210.09745015145964</v>
      </c>
    </row>
    <row r="330" spans="1:8" ht="12.75">
      <c r="A330" s="59"/>
      <c r="B330" s="73"/>
      <c r="C330" s="3" t="s">
        <v>5</v>
      </c>
      <c r="D330" s="24">
        <v>820.8</v>
      </c>
      <c r="E330" s="3">
        <v>7641</v>
      </c>
      <c r="F330" s="3">
        <v>7641.24</v>
      </c>
      <c r="G330" s="37">
        <f t="shared" si="12"/>
        <v>6820.44</v>
      </c>
      <c r="H330" s="38">
        <f t="shared" si="13"/>
        <v>930.9502923976609</v>
      </c>
    </row>
    <row r="331" spans="1:8" ht="25.5">
      <c r="A331" s="59"/>
      <c r="B331" s="73"/>
      <c r="C331" s="3" t="s">
        <v>6</v>
      </c>
      <c r="D331" s="24">
        <v>2299.21</v>
      </c>
      <c r="E331" s="3">
        <v>877</v>
      </c>
      <c r="F331" s="3">
        <v>877.34</v>
      </c>
      <c r="G331" s="37">
        <f t="shared" si="12"/>
        <v>-1421.87</v>
      </c>
      <c r="H331" s="38">
        <f t="shared" si="13"/>
        <v>38.158323946051034</v>
      </c>
    </row>
    <row r="332" spans="1:9" ht="12" customHeight="1">
      <c r="A332" s="59"/>
      <c r="B332" s="73"/>
      <c r="C332" s="3" t="s">
        <v>7</v>
      </c>
      <c r="D332" s="24">
        <v>4089.83</v>
      </c>
      <c r="E332" s="3">
        <v>6629</v>
      </c>
      <c r="F332" s="3">
        <v>6629.11</v>
      </c>
      <c r="G332" s="37">
        <f t="shared" si="12"/>
        <v>2539.2799999999997</v>
      </c>
      <c r="H332" s="38">
        <f t="shared" si="13"/>
        <v>162.0876662355159</v>
      </c>
      <c r="I332" s="3" t="s">
        <v>167</v>
      </c>
    </row>
    <row r="333" spans="1:8" s="10" customFormat="1" ht="12.75" customHeight="1" hidden="1">
      <c r="A333" s="59"/>
      <c r="B333" s="73"/>
      <c r="C333" s="9"/>
      <c r="D333" s="27"/>
      <c r="E333" s="9"/>
      <c r="F333" s="9"/>
      <c r="G333" s="37">
        <f t="shared" si="12"/>
        <v>0</v>
      </c>
      <c r="H333" s="15" t="e">
        <f t="shared" si="13"/>
        <v>#DIV/0!</v>
      </c>
    </row>
    <row r="334" spans="1:8" ht="12.75" customHeight="1" hidden="1">
      <c r="A334" s="59"/>
      <c r="B334" s="73"/>
      <c r="C334" s="3"/>
      <c r="D334" s="24"/>
      <c r="E334" s="3"/>
      <c r="F334" s="3"/>
      <c r="G334" s="37">
        <f t="shared" si="12"/>
        <v>0</v>
      </c>
      <c r="H334" s="15" t="e">
        <f t="shared" si="13"/>
        <v>#DIV/0!</v>
      </c>
    </row>
    <row r="335" spans="1:8" ht="12.75" customHeight="1" hidden="1">
      <c r="A335" s="59"/>
      <c r="B335" s="73"/>
      <c r="C335" s="3"/>
      <c r="D335" s="24"/>
      <c r="E335" s="3"/>
      <c r="F335" s="3"/>
      <c r="G335" s="37">
        <f t="shared" si="12"/>
        <v>0</v>
      </c>
      <c r="H335" s="15" t="e">
        <f t="shared" si="13"/>
        <v>#DIV/0!</v>
      </c>
    </row>
    <row r="336" spans="1:8" ht="12.75" customHeight="1" hidden="1">
      <c r="A336" s="59"/>
      <c r="B336" s="73"/>
      <c r="C336" s="3"/>
      <c r="D336" s="24"/>
      <c r="E336" s="3"/>
      <c r="F336" s="3"/>
      <c r="G336" s="37">
        <f t="shared" si="12"/>
        <v>0</v>
      </c>
      <c r="H336" s="15" t="e">
        <f t="shared" si="13"/>
        <v>#DIV/0!</v>
      </c>
    </row>
    <row r="337" spans="1:8" s="7" customFormat="1" ht="12.75">
      <c r="A337" s="58">
        <v>60</v>
      </c>
      <c r="B337" s="72" t="s">
        <v>62</v>
      </c>
      <c r="C337" s="4" t="s">
        <v>0</v>
      </c>
      <c r="D337" s="25">
        <f>D338+D339+D340</f>
        <v>725.62</v>
      </c>
      <c r="E337" s="25">
        <f>E338+E339+E340</f>
        <v>640</v>
      </c>
      <c r="F337" s="25">
        <f>F338+F339+F340</f>
        <v>640.708</v>
      </c>
      <c r="G337" s="30">
        <f t="shared" si="12"/>
        <v>-84.91200000000003</v>
      </c>
      <c r="H337" s="15">
        <f t="shared" si="13"/>
        <v>88.29800722141064</v>
      </c>
    </row>
    <row r="338" spans="1:8" ht="12" customHeight="1">
      <c r="A338" s="59"/>
      <c r="B338" s="73"/>
      <c r="C338" s="3" t="s">
        <v>5</v>
      </c>
      <c r="D338" s="24">
        <v>322</v>
      </c>
      <c r="E338" s="38">
        <v>0</v>
      </c>
      <c r="F338" s="3">
        <v>0</v>
      </c>
      <c r="G338" s="37">
        <f t="shared" si="12"/>
        <v>-322</v>
      </c>
      <c r="H338" s="38">
        <f t="shared" si="13"/>
        <v>0</v>
      </c>
    </row>
    <row r="339" spans="1:8" ht="25.5">
      <c r="A339" s="59"/>
      <c r="B339" s="73"/>
      <c r="C339" s="3" t="s">
        <v>6</v>
      </c>
      <c r="D339" s="24">
        <v>0</v>
      </c>
      <c r="E339" s="3">
        <v>0</v>
      </c>
      <c r="F339" s="3">
        <v>0</v>
      </c>
      <c r="G339" s="37">
        <f t="shared" si="12"/>
        <v>0</v>
      </c>
      <c r="H339" s="38">
        <v>0</v>
      </c>
    </row>
    <row r="340" spans="1:9" ht="12.75">
      <c r="A340" s="59"/>
      <c r="B340" s="73"/>
      <c r="C340" s="3" t="s">
        <v>7</v>
      </c>
      <c r="D340" s="24">
        <v>403.62</v>
      </c>
      <c r="E340" s="3">
        <f>110+530</f>
        <v>640</v>
      </c>
      <c r="F340" s="3">
        <f>110.708+530</f>
        <v>640.708</v>
      </c>
      <c r="G340" s="37">
        <f t="shared" si="12"/>
        <v>237.08799999999997</v>
      </c>
      <c r="H340" s="38">
        <f t="shared" si="13"/>
        <v>158.74039938556066</v>
      </c>
      <c r="I340" s="3" t="s">
        <v>166</v>
      </c>
    </row>
    <row r="341" spans="1:8" s="7" customFormat="1" ht="12" customHeight="1">
      <c r="A341" s="47">
        <v>61</v>
      </c>
      <c r="B341" s="79" t="s">
        <v>63</v>
      </c>
      <c r="C341" s="4" t="s">
        <v>0</v>
      </c>
      <c r="D341" s="25">
        <f>D342+D343+D344</f>
        <v>395.88</v>
      </c>
      <c r="E341" s="25">
        <f>E342+E343+E344</f>
        <v>74</v>
      </c>
      <c r="F341" s="25">
        <f>F342+F343+F344</f>
        <v>74.048</v>
      </c>
      <c r="G341" s="30">
        <f t="shared" si="12"/>
        <v>-321.832</v>
      </c>
      <c r="H341" s="15">
        <f t="shared" si="13"/>
        <v>18.7046579771648</v>
      </c>
    </row>
    <row r="342" spans="1:8" ht="12.75">
      <c r="A342" s="47"/>
      <c r="B342" s="79"/>
      <c r="C342" s="3" t="s">
        <v>5</v>
      </c>
      <c r="D342" s="24">
        <v>246.5</v>
      </c>
      <c r="E342" s="3">
        <v>62.6</v>
      </c>
      <c r="F342" s="3">
        <v>62.608</v>
      </c>
      <c r="G342" s="37">
        <f t="shared" si="12"/>
        <v>-183.892</v>
      </c>
      <c r="H342" s="38">
        <f t="shared" si="13"/>
        <v>25.398782961460444</v>
      </c>
    </row>
    <row r="343" spans="1:8" ht="25.5">
      <c r="A343" s="47"/>
      <c r="B343" s="79"/>
      <c r="C343" s="3" t="s">
        <v>6</v>
      </c>
      <c r="D343" s="24">
        <v>0</v>
      </c>
      <c r="E343" s="3">
        <v>11.4</v>
      </c>
      <c r="F343" s="3">
        <v>11.44</v>
      </c>
      <c r="G343" s="37">
        <f t="shared" si="12"/>
        <v>11.44</v>
      </c>
      <c r="H343" s="38">
        <v>0</v>
      </c>
    </row>
    <row r="344" spans="1:8" ht="12.75">
      <c r="A344" s="47"/>
      <c r="B344" s="79"/>
      <c r="C344" s="3" t="s">
        <v>7</v>
      </c>
      <c r="D344" s="24">
        <v>149.38</v>
      </c>
      <c r="E344" s="5">
        <v>0</v>
      </c>
      <c r="F344" s="3">
        <v>0</v>
      </c>
      <c r="G344" s="37">
        <f t="shared" si="12"/>
        <v>-149.38</v>
      </c>
      <c r="H344" s="38">
        <f t="shared" si="13"/>
        <v>0</v>
      </c>
    </row>
    <row r="345" spans="1:8" ht="12.75" hidden="1">
      <c r="A345" s="47">
        <v>67</v>
      </c>
      <c r="B345" s="90" t="s">
        <v>2</v>
      </c>
      <c r="C345" s="3" t="s">
        <v>0</v>
      </c>
      <c r="D345" s="24"/>
      <c r="E345" s="3"/>
      <c r="F345" s="3"/>
      <c r="G345" s="37">
        <f t="shared" si="12"/>
        <v>0</v>
      </c>
      <c r="H345" s="15" t="e">
        <f t="shared" si="13"/>
        <v>#DIV/0!</v>
      </c>
    </row>
    <row r="346" spans="1:8" ht="12.75" hidden="1">
      <c r="A346" s="47"/>
      <c r="B346" s="90"/>
      <c r="C346" s="3" t="s">
        <v>5</v>
      </c>
      <c r="D346" s="24"/>
      <c r="E346" s="3"/>
      <c r="F346" s="3"/>
      <c r="G346" s="37">
        <f t="shared" si="12"/>
        <v>0</v>
      </c>
      <c r="H346" s="15" t="e">
        <f t="shared" si="13"/>
        <v>#DIV/0!</v>
      </c>
    </row>
    <row r="347" spans="1:8" ht="25.5" hidden="1">
      <c r="A347" s="47"/>
      <c r="B347" s="90"/>
      <c r="C347" s="3" t="s">
        <v>6</v>
      </c>
      <c r="D347" s="24"/>
      <c r="E347" s="3"/>
      <c r="F347" s="3"/>
      <c r="G347" s="37">
        <f t="shared" si="12"/>
        <v>0</v>
      </c>
      <c r="H347" s="15" t="e">
        <f t="shared" si="13"/>
        <v>#DIV/0!</v>
      </c>
    </row>
    <row r="348" spans="1:8" ht="12.75" hidden="1">
      <c r="A348" s="47"/>
      <c r="B348" s="90"/>
      <c r="C348" s="3" t="s">
        <v>7</v>
      </c>
      <c r="D348" s="24"/>
      <c r="E348" s="3"/>
      <c r="F348" s="3"/>
      <c r="G348" s="37">
        <f t="shared" si="12"/>
        <v>0</v>
      </c>
      <c r="H348" s="15" t="e">
        <f t="shared" si="13"/>
        <v>#DIV/0!</v>
      </c>
    </row>
    <row r="349" spans="1:8" ht="12.75">
      <c r="A349" s="58">
        <v>62</v>
      </c>
      <c r="B349" s="52" t="s">
        <v>78</v>
      </c>
      <c r="C349" s="4" t="s">
        <v>0</v>
      </c>
      <c r="D349" s="25">
        <f>D350+D351+D352</f>
        <v>1525.03</v>
      </c>
      <c r="E349" s="25">
        <f>E350+E351+E352</f>
        <v>655.1</v>
      </c>
      <c r="F349" s="25">
        <f>F350+F351+F352</f>
        <v>655.092</v>
      </c>
      <c r="G349" s="30">
        <f t="shared" si="12"/>
        <v>-869.938</v>
      </c>
      <c r="H349" s="15">
        <f t="shared" si="13"/>
        <v>42.956007422804795</v>
      </c>
    </row>
    <row r="350" spans="1:8" ht="12.75">
      <c r="A350" s="59"/>
      <c r="B350" s="53"/>
      <c r="C350" s="3" t="s">
        <v>5</v>
      </c>
      <c r="D350" s="24">
        <v>825</v>
      </c>
      <c r="E350" s="3">
        <v>459</v>
      </c>
      <c r="F350" s="3">
        <f>422.3+36.7</f>
        <v>459</v>
      </c>
      <c r="G350" s="37">
        <f t="shared" si="12"/>
        <v>-366</v>
      </c>
      <c r="H350" s="38">
        <f t="shared" si="13"/>
        <v>55.63636363636363</v>
      </c>
    </row>
    <row r="351" spans="1:8" ht="25.5">
      <c r="A351" s="59"/>
      <c r="B351" s="53"/>
      <c r="C351" s="3" t="s">
        <v>6</v>
      </c>
      <c r="D351" s="24">
        <v>0</v>
      </c>
      <c r="E351" s="3">
        <v>118.9</v>
      </c>
      <c r="F351" s="3">
        <f>59.442+59.42</f>
        <v>118.862</v>
      </c>
      <c r="G351" s="37">
        <f t="shared" si="12"/>
        <v>118.862</v>
      </c>
      <c r="H351" s="38">
        <v>0</v>
      </c>
    </row>
    <row r="352" spans="1:8" ht="12.75">
      <c r="A352" s="63"/>
      <c r="B352" s="54"/>
      <c r="C352" s="3" t="s">
        <v>7</v>
      </c>
      <c r="D352" s="24">
        <v>700.03</v>
      </c>
      <c r="E352" s="3">
        <v>77.2</v>
      </c>
      <c r="F352" s="3">
        <f>59.58+17.65</f>
        <v>77.22999999999999</v>
      </c>
      <c r="G352" s="37">
        <f t="shared" si="12"/>
        <v>-622.8</v>
      </c>
      <c r="H352" s="38">
        <f t="shared" si="13"/>
        <v>11.032384326386012</v>
      </c>
    </row>
    <row r="353" spans="1:8" ht="12.75">
      <c r="A353" s="51" t="s">
        <v>99</v>
      </c>
      <c r="B353" s="51"/>
      <c r="C353" s="51"/>
      <c r="D353" s="34">
        <f>D354+D362+D366+D370</f>
        <v>17380.249999999996</v>
      </c>
      <c r="E353" s="34">
        <f>E354+E362+E366+E370</f>
        <v>13201.599999999999</v>
      </c>
      <c r="F353" s="34">
        <f>F354+F362+F366+F370</f>
        <v>13199.6503</v>
      </c>
      <c r="G353" s="31">
        <f t="shared" si="12"/>
        <v>-4180.599699999997</v>
      </c>
      <c r="H353" s="32">
        <f t="shared" si="13"/>
        <v>75.94626256814489</v>
      </c>
    </row>
    <row r="354" spans="1:8" s="7" customFormat="1" ht="12" customHeight="1">
      <c r="A354" s="47">
        <v>63</v>
      </c>
      <c r="B354" s="75" t="s">
        <v>64</v>
      </c>
      <c r="C354" s="4" t="s">
        <v>0</v>
      </c>
      <c r="D354" s="25">
        <f>D355+D356+D357</f>
        <v>3238.0699999999997</v>
      </c>
      <c r="E354" s="25">
        <f>E355+E356+E357</f>
        <v>2130.5</v>
      </c>
      <c r="F354" s="25">
        <f>F355+F356+F357</f>
        <v>2130.4754</v>
      </c>
      <c r="G354" s="30">
        <f t="shared" si="12"/>
        <v>-1107.5946</v>
      </c>
      <c r="H354" s="15">
        <f t="shared" si="13"/>
        <v>65.79460604619419</v>
      </c>
    </row>
    <row r="355" spans="1:8" ht="12.75">
      <c r="A355" s="47"/>
      <c r="B355" s="75"/>
      <c r="C355" s="3" t="s">
        <v>5</v>
      </c>
      <c r="D355" s="24">
        <v>513.47</v>
      </c>
      <c r="E355" s="3">
        <v>385.1</v>
      </c>
      <c r="F355" s="3">
        <f>256.72+128.36</f>
        <v>385.08000000000004</v>
      </c>
      <c r="G355" s="37">
        <f t="shared" si="12"/>
        <v>-128.39</v>
      </c>
      <c r="H355" s="38">
        <f t="shared" si="13"/>
        <v>74.99561804974002</v>
      </c>
    </row>
    <row r="356" spans="1:8" ht="25.5">
      <c r="A356" s="47"/>
      <c r="B356" s="75"/>
      <c r="C356" s="3" t="s">
        <v>6</v>
      </c>
      <c r="D356" s="24">
        <v>0</v>
      </c>
      <c r="E356" s="3">
        <v>0</v>
      </c>
      <c r="F356" s="3">
        <v>0</v>
      </c>
      <c r="G356" s="37">
        <f t="shared" si="12"/>
        <v>0</v>
      </c>
      <c r="H356" s="38">
        <v>0</v>
      </c>
    </row>
    <row r="357" spans="1:8" ht="12.75" customHeight="1">
      <c r="A357" s="47"/>
      <c r="B357" s="75"/>
      <c r="C357" s="3" t="s">
        <v>7</v>
      </c>
      <c r="D357" s="24">
        <v>2724.6</v>
      </c>
      <c r="E357" s="3">
        <v>1745.4</v>
      </c>
      <c r="F357" s="3">
        <f>1135.278+610.1174</f>
        <v>1745.3953999999999</v>
      </c>
      <c r="G357" s="37">
        <f t="shared" si="12"/>
        <v>-979.2046</v>
      </c>
      <c r="H357" s="38">
        <f t="shared" si="13"/>
        <v>64.06061073185055</v>
      </c>
    </row>
    <row r="358" spans="1:8" s="10" customFormat="1" ht="18" customHeight="1" hidden="1">
      <c r="A358" s="47">
        <v>77</v>
      </c>
      <c r="B358" s="79" t="s">
        <v>38</v>
      </c>
      <c r="C358" s="9" t="s">
        <v>0</v>
      </c>
      <c r="D358" s="27"/>
      <c r="E358" s="9"/>
      <c r="F358" s="9"/>
      <c r="G358" s="37">
        <f t="shared" si="12"/>
        <v>0</v>
      </c>
      <c r="H358" s="15" t="e">
        <f t="shared" si="13"/>
        <v>#DIV/0!</v>
      </c>
    </row>
    <row r="359" spans="1:8" s="12" customFormat="1" ht="12.75" hidden="1">
      <c r="A359" s="47"/>
      <c r="B359" s="79"/>
      <c r="C359" s="3" t="s">
        <v>5</v>
      </c>
      <c r="D359" s="24"/>
      <c r="E359" s="28"/>
      <c r="F359" s="28"/>
      <c r="G359" s="37">
        <f t="shared" si="12"/>
        <v>0</v>
      </c>
      <c r="H359" s="15" t="e">
        <f t="shared" si="13"/>
        <v>#DIV/0!</v>
      </c>
    </row>
    <row r="360" spans="1:8" s="12" customFormat="1" ht="25.5" hidden="1">
      <c r="A360" s="47"/>
      <c r="B360" s="79"/>
      <c r="C360" s="3" t="s">
        <v>6</v>
      </c>
      <c r="D360" s="24"/>
      <c r="E360" s="28"/>
      <c r="F360" s="28"/>
      <c r="G360" s="37">
        <f t="shared" si="12"/>
        <v>0</v>
      </c>
      <c r="H360" s="15" t="e">
        <f t="shared" si="13"/>
        <v>#DIV/0!</v>
      </c>
    </row>
    <row r="361" spans="1:8" s="12" customFormat="1" ht="12.75" hidden="1">
      <c r="A361" s="47"/>
      <c r="B361" s="79"/>
      <c r="C361" s="3" t="s">
        <v>7</v>
      </c>
      <c r="D361" s="24"/>
      <c r="E361" s="28"/>
      <c r="F361" s="28"/>
      <c r="G361" s="37">
        <f t="shared" si="12"/>
        <v>0</v>
      </c>
      <c r="H361" s="15" t="e">
        <f t="shared" si="13"/>
        <v>#DIV/0!</v>
      </c>
    </row>
    <row r="362" spans="1:8" s="7" customFormat="1" ht="13.5" customHeight="1">
      <c r="A362" s="47">
        <v>64</v>
      </c>
      <c r="B362" s="75" t="s">
        <v>65</v>
      </c>
      <c r="C362" s="4" t="s">
        <v>0</v>
      </c>
      <c r="D362" s="25">
        <f>D363</f>
        <v>60.6</v>
      </c>
      <c r="E362" s="25">
        <f>E363</f>
        <v>61.9</v>
      </c>
      <c r="F362" s="25">
        <f>F363</f>
        <v>61.869</v>
      </c>
      <c r="G362" s="30">
        <f t="shared" si="12"/>
        <v>1.2689999999999984</v>
      </c>
      <c r="H362" s="15">
        <f t="shared" si="13"/>
        <v>102.09405940594058</v>
      </c>
    </row>
    <row r="363" spans="1:8" ht="12.75">
      <c r="A363" s="47"/>
      <c r="B363" s="75"/>
      <c r="C363" s="3" t="s">
        <v>5</v>
      </c>
      <c r="D363" s="24">
        <v>60.6</v>
      </c>
      <c r="E363" s="3">
        <v>61.9</v>
      </c>
      <c r="F363" s="3">
        <v>61.869</v>
      </c>
      <c r="G363" s="37">
        <f t="shared" si="12"/>
        <v>1.2689999999999984</v>
      </c>
      <c r="H363" s="38">
        <f t="shared" si="13"/>
        <v>102.09405940594058</v>
      </c>
    </row>
    <row r="364" spans="1:8" ht="25.5">
      <c r="A364" s="47"/>
      <c r="B364" s="75"/>
      <c r="C364" s="3" t="s">
        <v>6</v>
      </c>
      <c r="D364" s="24">
        <v>0</v>
      </c>
      <c r="E364" s="3">
        <v>0</v>
      </c>
      <c r="F364" s="3">
        <v>0</v>
      </c>
      <c r="G364" s="37">
        <f t="shared" si="12"/>
        <v>0</v>
      </c>
      <c r="H364" s="38">
        <v>0</v>
      </c>
    </row>
    <row r="365" spans="1:8" ht="12.75">
      <c r="A365" s="47"/>
      <c r="B365" s="75"/>
      <c r="C365" s="3" t="s">
        <v>7</v>
      </c>
      <c r="D365" s="24">
        <v>0</v>
      </c>
      <c r="E365" s="3">
        <v>0</v>
      </c>
      <c r="F365" s="3">
        <v>0</v>
      </c>
      <c r="G365" s="37">
        <f t="shared" si="12"/>
        <v>0</v>
      </c>
      <c r="H365" s="38">
        <v>0</v>
      </c>
    </row>
    <row r="366" spans="1:8" ht="12.75" customHeight="1">
      <c r="A366" s="47">
        <v>65</v>
      </c>
      <c r="B366" s="75" t="s">
        <v>80</v>
      </c>
      <c r="C366" s="4" t="s">
        <v>0</v>
      </c>
      <c r="D366" s="25">
        <f>D367+D368+D369</f>
        <v>13870.57</v>
      </c>
      <c r="E366" s="25">
        <f>E367+E368+E369</f>
        <v>10820.8</v>
      </c>
      <c r="F366" s="25">
        <f>F367+F368+F369</f>
        <v>10820.8</v>
      </c>
      <c r="G366" s="30">
        <f t="shared" si="12"/>
        <v>-3049.7700000000004</v>
      </c>
      <c r="H366" s="15">
        <f t="shared" si="13"/>
        <v>78.0126555721935</v>
      </c>
    </row>
    <row r="367" spans="1:8" ht="12.75">
      <c r="A367" s="47">
        <v>62.0833333333333</v>
      </c>
      <c r="B367" s="75"/>
      <c r="C367" s="3" t="s">
        <v>5</v>
      </c>
      <c r="D367" s="24">
        <v>601.64</v>
      </c>
      <c r="E367" s="42">
        <v>41.97</v>
      </c>
      <c r="F367" s="42">
        <v>41.97</v>
      </c>
      <c r="G367" s="37">
        <f t="shared" si="12"/>
        <v>-559.67</v>
      </c>
      <c r="H367" s="38">
        <f t="shared" si="13"/>
        <v>6.975932451299781</v>
      </c>
    </row>
    <row r="368" spans="1:8" ht="25.5">
      <c r="A368" s="47">
        <v>62.2083333333333</v>
      </c>
      <c r="B368" s="75"/>
      <c r="C368" s="3" t="s">
        <v>6</v>
      </c>
      <c r="D368" s="24">
        <v>0</v>
      </c>
      <c r="E368" s="42">
        <v>0</v>
      </c>
      <c r="F368" s="42">
        <v>0</v>
      </c>
      <c r="G368" s="37">
        <f t="shared" si="12"/>
        <v>0</v>
      </c>
      <c r="H368" s="38">
        <v>0</v>
      </c>
    </row>
    <row r="369" spans="1:8" ht="12.75">
      <c r="A369" s="47">
        <v>62.3333333333333</v>
      </c>
      <c r="B369" s="75"/>
      <c r="C369" s="3" t="s">
        <v>7</v>
      </c>
      <c r="D369" s="24">
        <v>13268.93</v>
      </c>
      <c r="E369" s="42">
        <v>10778.83</v>
      </c>
      <c r="F369" s="45">
        <v>10778.83</v>
      </c>
      <c r="G369" s="37">
        <f t="shared" si="12"/>
        <v>-2490.1000000000004</v>
      </c>
      <c r="H369" s="38">
        <f t="shared" si="13"/>
        <v>81.23360361385582</v>
      </c>
    </row>
    <row r="370" spans="1:8" s="7" customFormat="1" ht="12.75">
      <c r="A370" s="47">
        <v>66</v>
      </c>
      <c r="B370" s="75" t="s">
        <v>66</v>
      </c>
      <c r="C370" s="4" t="s">
        <v>0</v>
      </c>
      <c r="D370" s="25">
        <f>D371+D372+D373</f>
        <v>211.01000000000002</v>
      </c>
      <c r="E370" s="25">
        <f>E371+E372+E373</f>
        <v>188.4</v>
      </c>
      <c r="F370" s="25">
        <f>F371+F372+F373</f>
        <v>186.5059</v>
      </c>
      <c r="G370" s="30">
        <f t="shared" si="12"/>
        <v>-24.504100000000022</v>
      </c>
      <c r="H370" s="15">
        <f t="shared" si="13"/>
        <v>88.38723283256716</v>
      </c>
    </row>
    <row r="371" spans="1:8" ht="12.75">
      <c r="A371" s="47">
        <v>62.5833333333333</v>
      </c>
      <c r="B371" s="75"/>
      <c r="C371" s="3" t="s">
        <v>5</v>
      </c>
      <c r="D371" s="24">
        <v>7.57</v>
      </c>
      <c r="E371" s="3">
        <v>5.7</v>
      </c>
      <c r="F371" s="3">
        <v>5.6059</v>
      </c>
      <c r="G371" s="37">
        <f t="shared" si="12"/>
        <v>-1.9641000000000002</v>
      </c>
      <c r="H371" s="38">
        <f t="shared" si="13"/>
        <v>74.0541611624835</v>
      </c>
    </row>
    <row r="372" spans="1:8" ht="25.5">
      <c r="A372" s="47">
        <v>62.7083333333333</v>
      </c>
      <c r="B372" s="75"/>
      <c r="C372" s="3" t="s">
        <v>6</v>
      </c>
      <c r="D372" s="24">
        <v>75.54</v>
      </c>
      <c r="E372" s="3">
        <v>54.8</v>
      </c>
      <c r="F372" s="3">
        <v>53</v>
      </c>
      <c r="G372" s="37">
        <f aca="true" t="shared" si="14" ref="G372:G435">F372-D372</f>
        <v>-22.540000000000006</v>
      </c>
      <c r="H372" s="38">
        <f aca="true" t="shared" si="15" ref="H372:H435">F372*100/D372</f>
        <v>70.16150383902567</v>
      </c>
    </row>
    <row r="373" spans="1:8" ht="12.75">
      <c r="A373" s="47">
        <v>62.8333333333333</v>
      </c>
      <c r="B373" s="75"/>
      <c r="C373" s="3" t="s">
        <v>7</v>
      </c>
      <c r="D373" s="24">
        <v>127.9</v>
      </c>
      <c r="E373" s="3">
        <v>127.9</v>
      </c>
      <c r="F373" s="3">
        <v>127.9</v>
      </c>
      <c r="G373" s="37">
        <f t="shared" si="14"/>
        <v>0</v>
      </c>
      <c r="H373" s="38">
        <f t="shared" si="15"/>
        <v>100</v>
      </c>
    </row>
    <row r="374" spans="1:8" ht="12.75">
      <c r="A374" s="51" t="s">
        <v>162</v>
      </c>
      <c r="B374" s="51"/>
      <c r="C374" s="51"/>
      <c r="D374" s="34">
        <f>D375+D379+D383+D395+D399+D403+D407+D411+D415+D419+D423+D427+D431+D451+D455+D459+D463+D467</f>
        <v>338686.81000000006</v>
      </c>
      <c r="E374" s="34">
        <f>E375+E379+E383+E395+E399+E403+E407+E411+E415+E419+E423+E427+E431+E451+E455+E459+E463+E467</f>
        <v>202413.22020000004</v>
      </c>
      <c r="F374" s="34">
        <f>F375+F379+F383+F395+F399+F403+F407+F411+F415+F419+F423+F427+F431+F451+F455+F459+F463+F467</f>
        <v>201135.3539</v>
      </c>
      <c r="G374" s="34">
        <f>G375+G379+G383+G395+G399+G403+G407+G411+G415+G419+G423+G427+G431+G451+G455+G459+G463+G467</f>
        <v>-137551.45609999998</v>
      </c>
      <c r="H374" s="32">
        <f t="shared" si="15"/>
        <v>59.38682817320225</v>
      </c>
    </row>
    <row r="375" spans="1:8" ht="12.75">
      <c r="A375" s="58">
        <v>67</v>
      </c>
      <c r="B375" s="48" t="s">
        <v>125</v>
      </c>
      <c r="C375" s="4" t="s">
        <v>0</v>
      </c>
      <c r="D375" s="25">
        <f>D376+D377+D378</f>
        <v>47.69</v>
      </c>
      <c r="E375" s="25">
        <f>E376+E377+E378</f>
        <v>0</v>
      </c>
      <c r="F375" s="25">
        <f>F376+F377+F378</f>
        <v>0</v>
      </c>
      <c r="G375" s="30">
        <f t="shared" si="14"/>
        <v>-47.69</v>
      </c>
      <c r="H375" s="15">
        <f t="shared" si="15"/>
        <v>0</v>
      </c>
    </row>
    <row r="376" spans="1:8" ht="12.75">
      <c r="A376" s="59"/>
      <c r="B376" s="49"/>
      <c r="C376" s="3" t="s">
        <v>5</v>
      </c>
      <c r="D376" s="24">
        <v>47.69</v>
      </c>
      <c r="E376" s="3">
        <v>0</v>
      </c>
      <c r="F376" s="3">
        <v>0</v>
      </c>
      <c r="G376" s="37">
        <f t="shared" si="14"/>
        <v>-47.69</v>
      </c>
      <c r="H376" s="38">
        <f t="shared" si="15"/>
        <v>0</v>
      </c>
    </row>
    <row r="377" spans="1:8" ht="25.5">
      <c r="A377" s="59"/>
      <c r="B377" s="49"/>
      <c r="C377" s="3" t="s">
        <v>6</v>
      </c>
      <c r="D377" s="36">
        <v>0</v>
      </c>
      <c r="E377" s="3">
        <v>0</v>
      </c>
      <c r="F377" s="3">
        <v>0</v>
      </c>
      <c r="G377" s="37">
        <f t="shared" si="14"/>
        <v>0</v>
      </c>
      <c r="H377" s="38">
        <v>0</v>
      </c>
    </row>
    <row r="378" spans="1:8" ht="12.75">
      <c r="A378" s="63"/>
      <c r="B378" s="50"/>
      <c r="C378" s="3" t="s">
        <v>7</v>
      </c>
      <c r="D378" s="24">
        <v>0</v>
      </c>
      <c r="E378" s="3">
        <v>0</v>
      </c>
      <c r="F378" s="3">
        <v>0</v>
      </c>
      <c r="G378" s="37">
        <f t="shared" si="14"/>
        <v>0</v>
      </c>
      <c r="H378" s="38">
        <v>0</v>
      </c>
    </row>
    <row r="379" spans="1:8" s="10" customFormat="1" ht="12.75">
      <c r="A379" s="47">
        <v>68</v>
      </c>
      <c r="B379" s="75" t="s">
        <v>23</v>
      </c>
      <c r="C379" s="9" t="s">
        <v>0</v>
      </c>
      <c r="D379" s="25">
        <f>D380+D381+D382</f>
        <v>84237.85</v>
      </c>
      <c r="E379" s="25">
        <f>E380+E381+E382</f>
        <v>57849.23</v>
      </c>
      <c r="F379" s="25">
        <f>F380+F381+F382</f>
        <v>57849.23</v>
      </c>
      <c r="G379" s="30">
        <f t="shared" si="14"/>
        <v>-26388.620000000003</v>
      </c>
      <c r="H379" s="15">
        <f t="shared" si="15"/>
        <v>68.67367816248871</v>
      </c>
    </row>
    <row r="380" spans="1:8" ht="12.75">
      <c r="A380" s="47"/>
      <c r="B380" s="75"/>
      <c r="C380" s="3" t="s">
        <v>5</v>
      </c>
      <c r="D380" s="24">
        <v>5046.97</v>
      </c>
      <c r="E380" s="42">
        <v>2959.47</v>
      </c>
      <c r="F380" s="45">
        <v>2959.47</v>
      </c>
      <c r="G380" s="37">
        <f t="shared" si="14"/>
        <v>-2087.5000000000005</v>
      </c>
      <c r="H380" s="38">
        <f t="shared" si="15"/>
        <v>58.63854946631345</v>
      </c>
    </row>
    <row r="381" spans="1:8" ht="25.5">
      <c r="A381" s="47"/>
      <c r="B381" s="75"/>
      <c r="C381" s="3" t="s">
        <v>6</v>
      </c>
      <c r="D381" s="24">
        <v>0</v>
      </c>
      <c r="E381" s="42">
        <v>0</v>
      </c>
      <c r="F381" s="42">
        <v>0</v>
      </c>
      <c r="G381" s="37">
        <f t="shared" si="14"/>
        <v>0</v>
      </c>
      <c r="H381" s="38">
        <v>0</v>
      </c>
    </row>
    <row r="382" spans="1:8" ht="12.75">
      <c r="A382" s="47"/>
      <c r="B382" s="75"/>
      <c r="C382" s="3" t="s">
        <v>7</v>
      </c>
      <c r="D382" s="24">
        <v>79190.88</v>
      </c>
      <c r="E382" s="42">
        <v>54889.76</v>
      </c>
      <c r="F382" s="45">
        <v>54889.76</v>
      </c>
      <c r="G382" s="37">
        <f t="shared" si="14"/>
        <v>-24301.120000000003</v>
      </c>
      <c r="H382" s="38">
        <f t="shared" si="15"/>
        <v>69.31323404917333</v>
      </c>
    </row>
    <row r="383" spans="1:8" s="7" customFormat="1" ht="12.75">
      <c r="A383" s="58">
        <v>69</v>
      </c>
      <c r="B383" s="90" t="s">
        <v>79</v>
      </c>
      <c r="C383" s="4" t="s">
        <v>0</v>
      </c>
      <c r="D383" s="25">
        <f>D385+D384+D386</f>
        <v>989.56</v>
      </c>
      <c r="E383" s="25">
        <f>E385+E384+E386</f>
        <v>32.466</v>
      </c>
      <c r="F383" s="25">
        <f>F385+F384+F386</f>
        <v>30.36</v>
      </c>
      <c r="G383" s="30">
        <f t="shared" si="14"/>
        <v>-959.1999999999999</v>
      </c>
      <c r="H383" s="15">
        <f t="shared" si="15"/>
        <v>3.0680302356602938</v>
      </c>
    </row>
    <row r="384" spans="1:8" ht="12.75">
      <c r="A384" s="59"/>
      <c r="B384" s="90"/>
      <c r="C384" s="3" t="s">
        <v>5</v>
      </c>
      <c r="D384" s="24">
        <v>0</v>
      </c>
      <c r="E384" s="3">
        <v>0</v>
      </c>
      <c r="F384" s="3">
        <v>0</v>
      </c>
      <c r="G384" s="37">
        <f t="shared" si="14"/>
        <v>0</v>
      </c>
      <c r="H384" s="38">
        <v>0</v>
      </c>
    </row>
    <row r="385" spans="1:8" ht="25.5">
      <c r="A385" s="59"/>
      <c r="B385" s="90"/>
      <c r="C385" s="3" t="s">
        <v>6</v>
      </c>
      <c r="D385" s="24">
        <v>723.24</v>
      </c>
      <c r="E385" s="3">
        <v>13.806</v>
      </c>
      <c r="F385" s="3">
        <v>11.7</v>
      </c>
      <c r="G385" s="37">
        <f t="shared" si="14"/>
        <v>-711.54</v>
      </c>
      <c r="H385" s="38">
        <f t="shared" si="15"/>
        <v>1.6177202588352413</v>
      </c>
    </row>
    <row r="386" spans="1:8" ht="12.75">
      <c r="A386" s="63"/>
      <c r="B386" s="90"/>
      <c r="C386" s="3" t="s">
        <v>7</v>
      </c>
      <c r="D386" s="24">
        <v>266.32</v>
      </c>
      <c r="E386" s="3">
        <v>18.66</v>
      </c>
      <c r="F386" s="3">
        <v>18.66</v>
      </c>
      <c r="G386" s="37">
        <f t="shared" si="14"/>
        <v>-247.66</v>
      </c>
      <c r="H386" s="38">
        <f t="shared" si="15"/>
        <v>7.006608591168519</v>
      </c>
    </row>
    <row r="387" spans="1:8" s="10" customFormat="1" ht="13.5" customHeight="1" hidden="1">
      <c r="A387" s="47">
        <v>65</v>
      </c>
      <c r="B387" s="90" t="s">
        <v>67</v>
      </c>
      <c r="C387" s="9" t="s">
        <v>0</v>
      </c>
      <c r="D387" s="27"/>
      <c r="E387" s="9"/>
      <c r="F387" s="9"/>
      <c r="G387" s="37">
        <f t="shared" si="14"/>
        <v>0</v>
      </c>
      <c r="H387" s="15" t="e">
        <f t="shared" si="15"/>
        <v>#DIV/0!</v>
      </c>
    </row>
    <row r="388" spans="1:8" ht="12.75" customHeight="1" hidden="1">
      <c r="A388" s="47"/>
      <c r="B388" s="90"/>
      <c r="C388" s="3" t="s">
        <v>5</v>
      </c>
      <c r="D388" s="24"/>
      <c r="E388" s="3"/>
      <c r="F388" s="3"/>
      <c r="G388" s="37">
        <f t="shared" si="14"/>
        <v>0</v>
      </c>
      <c r="H388" s="15" t="e">
        <f t="shared" si="15"/>
        <v>#DIV/0!</v>
      </c>
    </row>
    <row r="389" spans="1:8" ht="26.25" customHeight="1" hidden="1">
      <c r="A389" s="47"/>
      <c r="B389" s="90"/>
      <c r="C389" s="3" t="s">
        <v>6</v>
      </c>
      <c r="D389" s="24"/>
      <c r="E389" s="3"/>
      <c r="F389" s="3"/>
      <c r="G389" s="37">
        <f t="shared" si="14"/>
        <v>0</v>
      </c>
      <c r="H389" s="15" t="e">
        <f t="shared" si="15"/>
        <v>#DIV/0!</v>
      </c>
    </row>
    <row r="390" spans="1:8" ht="12.75" customHeight="1" hidden="1">
      <c r="A390" s="47"/>
      <c r="B390" s="90"/>
      <c r="C390" s="3" t="s">
        <v>7</v>
      </c>
      <c r="D390" s="24"/>
      <c r="E390" s="3"/>
      <c r="F390" s="3"/>
      <c r="G390" s="37">
        <f t="shared" si="14"/>
        <v>0</v>
      </c>
      <c r="H390" s="15" t="e">
        <f t="shared" si="15"/>
        <v>#DIV/0!</v>
      </c>
    </row>
    <row r="391" spans="1:8" s="10" customFormat="1" ht="28.5" customHeight="1" hidden="1">
      <c r="A391" s="58">
        <v>66</v>
      </c>
      <c r="B391" s="90" t="s">
        <v>24</v>
      </c>
      <c r="C391" s="9" t="s">
        <v>0</v>
      </c>
      <c r="D391" s="27"/>
      <c r="E391" s="9"/>
      <c r="F391" s="9"/>
      <c r="G391" s="37">
        <f t="shared" si="14"/>
        <v>0</v>
      </c>
      <c r="H391" s="15" t="e">
        <f t="shared" si="15"/>
        <v>#DIV/0!</v>
      </c>
    </row>
    <row r="392" spans="1:8" ht="0.75" customHeight="1" hidden="1">
      <c r="A392" s="59"/>
      <c r="B392" s="90"/>
      <c r="C392" s="3" t="s">
        <v>5</v>
      </c>
      <c r="D392" s="24"/>
      <c r="E392" s="3"/>
      <c r="F392" s="3"/>
      <c r="G392" s="37">
        <f t="shared" si="14"/>
        <v>0</v>
      </c>
      <c r="H392" s="15" t="e">
        <f t="shared" si="15"/>
        <v>#DIV/0!</v>
      </c>
    </row>
    <row r="393" spans="1:8" ht="30" customHeight="1" hidden="1">
      <c r="A393" s="59"/>
      <c r="B393" s="90"/>
      <c r="C393" s="3" t="s">
        <v>6</v>
      </c>
      <c r="D393" s="24"/>
      <c r="E393" s="3"/>
      <c r="F393" s="3"/>
      <c r="G393" s="37">
        <f t="shared" si="14"/>
        <v>0</v>
      </c>
      <c r="H393" s="15" t="e">
        <f t="shared" si="15"/>
        <v>#DIV/0!</v>
      </c>
    </row>
    <row r="394" spans="1:8" ht="45" customHeight="1" hidden="1">
      <c r="A394" s="63"/>
      <c r="B394" s="90"/>
      <c r="C394" s="3" t="s">
        <v>7</v>
      </c>
      <c r="D394" s="24"/>
      <c r="E394" s="3"/>
      <c r="F394" s="3"/>
      <c r="G394" s="37">
        <f t="shared" si="14"/>
        <v>0</v>
      </c>
      <c r="H394" s="15" t="e">
        <f t="shared" si="15"/>
        <v>#DIV/0!</v>
      </c>
    </row>
    <row r="395" spans="1:8" ht="12.75">
      <c r="A395" s="47">
        <v>70</v>
      </c>
      <c r="B395" s="52" t="s">
        <v>81</v>
      </c>
      <c r="C395" s="4" t="s">
        <v>0</v>
      </c>
      <c r="D395" s="25">
        <f>D397+D396+D398</f>
        <v>234775</v>
      </c>
      <c r="E395" s="25">
        <f>E397+E396+E398</f>
        <v>137888.4952</v>
      </c>
      <c r="F395" s="25">
        <f>F397+F396+F398</f>
        <v>137888.4952</v>
      </c>
      <c r="G395" s="30">
        <f t="shared" si="14"/>
        <v>-96886.5048</v>
      </c>
      <c r="H395" s="15">
        <f t="shared" si="15"/>
        <v>58.7321883505484</v>
      </c>
    </row>
    <row r="396" spans="1:8" ht="12.75">
      <c r="A396" s="47"/>
      <c r="B396" s="53"/>
      <c r="C396" s="3" t="s">
        <v>5</v>
      </c>
      <c r="D396" s="24">
        <v>0</v>
      </c>
      <c r="E396" s="3">
        <v>0</v>
      </c>
      <c r="F396" s="3">
        <v>0</v>
      </c>
      <c r="G396" s="37">
        <f t="shared" si="14"/>
        <v>0</v>
      </c>
      <c r="H396" s="38">
        <v>0</v>
      </c>
    </row>
    <row r="397" spans="1:8" ht="25.5">
      <c r="A397" s="47"/>
      <c r="B397" s="53"/>
      <c r="C397" s="3" t="s">
        <v>6</v>
      </c>
      <c r="D397" s="24">
        <v>0</v>
      </c>
      <c r="E397" s="3">
        <v>0</v>
      </c>
      <c r="F397" s="3">
        <v>0</v>
      </c>
      <c r="G397" s="37">
        <f t="shared" si="14"/>
        <v>0</v>
      </c>
      <c r="H397" s="38">
        <v>0</v>
      </c>
    </row>
    <row r="398" spans="1:8" ht="12.75">
      <c r="A398" s="47"/>
      <c r="B398" s="54"/>
      <c r="C398" s="3" t="s">
        <v>7</v>
      </c>
      <c r="D398" s="24">
        <v>234775</v>
      </c>
      <c r="E398" s="3">
        <v>137888.4952</v>
      </c>
      <c r="F398" s="3">
        <v>137888.4952</v>
      </c>
      <c r="G398" s="37">
        <f t="shared" si="14"/>
        <v>-96886.5048</v>
      </c>
      <c r="H398" s="38">
        <f t="shared" si="15"/>
        <v>58.7321883505484</v>
      </c>
    </row>
    <row r="399" spans="1:8" s="7" customFormat="1" ht="13.5" customHeight="1">
      <c r="A399" s="58">
        <v>71</v>
      </c>
      <c r="B399" s="90" t="s">
        <v>25</v>
      </c>
      <c r="C399" s="4" t="s">
        <v>0</v>
      </c>
      <c r="D399" s="25">
        <f>D400+D401+D402</f>
        <v>575.9599999999999</v>
      </c>
      <c r="E399" s="25">
        <f>E400+E401+E402</f>
        <v>689.679</v>
      </c>
      <c r="F399" s="25">
        <f>F400+F401+F402</f>
        <v>140.878</v>
      </c>
      <c r="G399" s="30">
        <f t="shared" si="14"/>
        <v>-435.08199999999994</v>
      </c>
      <c r="H399" s="15">
        <f t="shared" si="15"/>
        <v>24.459684700326413</v>
      </c>
    </row>
    <row r="400" spans="1:8" ht="12.75">
      <c r="A400" s="59"/>
      <c r="B400" s="90"/>
      <c r="C400" s="3" t="s">
        <v>5</v>
      </c>
      <c r="D400" s="24">
        <v>207.29</v>
      </c>
      <c r="E400" s="3">
        <v>548.8</v>
      </c>
      <c r="F400" s="3">
        <v>0</v>
      </c>
      <c r="G400" s="37">
        <f t="shared" si="14"/>
        <v>-207.29</v>
      </c>
      <c r="H400" s="38">
        <f t="shared" si="15"/>
        <v>0</v>
      </c>
    </row>
    <row r="401" spans="1:8" ht="25.5">
      <c r="A401" s="59"/>
      <c r="B401" s="90"/>
      <c r="C401" s="3" t="s">
        <v>6</v>
      </c>
      <c r="D401" s="24">
        <v>231</v>
      </c>
      <c r="E401" s="3">
        <v>140.879</v>
      </c>
      <c r="F401" s="3">
        <f>116.744+24.134</f>
        <v>140.878</v>
      </c>
      <c r="G401" s="37">
        <f t="shared" si="14"/>
        <v>-90.12200000000001</v>
      </c>
      <c r="H401" s="38">
        <f t="shared" si="15"/>
        <v>60.986147186147186</v>
      </c>
    </row>
    <row r="402" spans="1:8" ht="12.75">
      <c r="A402" s="63"/>
      <c r="B402" s="90"/>
      <c r="C402" s="3" t="s">
        <v>7</v>
      </c>
      <c r="D402" s="24">
        <v>137.67</v>
      </c>
      <c r="E402" s="3">
        <v>0</v>
      </c>
      <c r="F402" s="3">
        <v>0</v>
      </c>
      <c r="G402" s="37">
        <f t="shared" si="14"/>
        <v>-137.67</v>
      </c>
      <c r="H402" s="38">
        <f t="shared" si="15"/>
        <v>0</v>
      </c>
    </row>
    <row r="403" spans="1:8" s="7" customFormat="1" ht="13.5" customHeight="1">
      <c r="A403" s="47">
        <v>72</v>
      </c>
      <c r="B403" s="75" t="s">
        <v>26</v>
      </c>
      <c r="C403" s="4" t="s">
        <v>0</v>
      </c>
      <c r="D403" s="25">
        <f>D404+D405+D406</f>
        <v>78.28</v>
      </c>
      <c r="E403" s="25">
        <f>E404+E405+E406</f>
        <v>62.559999999999995</v>
      </c>
      <c r="F403" s="25">
        <f>F404+F405+F406</f>
        <v>62.559999999999995</v>
      </c>
      <c r="G403" s="30">
        <f t="shared" si="14"/>
        <v>-15.720000000000006</v>
      </c>
      <c r="H403" s="15">
        <f t="shared" si="15"/>
        <v>79.91824220746038</v>
      </c>
    </row>
    <row r="404" spans="1:8" ht="12.75">
      <c r="A404" s="47"/>
      <c r="B404" s="75"/>
      <c r="C404" s="3" t="s">
        <v>5</v>
      </c>
      <c r="D404" s="24">
        <v>40.1</v>
      </c>
      <c r="E404" s="3">
        <v>30.08</v>
      </c>
      <c r="F404" s="3">
        <v>30.08</v>
      </c>
      <c r="G404" s="37">
        <f t="shared" si="14"/>
        <v>-10.020000000000003</v>
      </c>
      <c r="H404" s="38">
        <f t="shared" si="15"/>
        <v>75.01246882793018</v>
      </c>
    </row>
    <row r="405" spans="1:8" ht="25.5">
      <c r="A405" s="47"/>
      <c r="B405" s="75"/>
      <c r="C405" s="3" t="s">
        <v>6</v>
      </c>
      <c r="D405" s="24">
        <v>0</v>
      </c>
      <c r="E405" s="3">
        <v>0</v>
      </c>
      <c r="F405" s="3">
        <v>0</v>
      </c>
      <c r="G405" s="37">
        <f t="shared" si="14"/>
        <v>0</v>
      </c>
      <c r="H405" s="38">
        <v>0</v>
      </c>
    </row>
    <row r="406" spans="1:8" ht="12.75">
      <c r="A406" s="47"/>
      <c r="B406" s="75"/>
      <c r="C406" s="3" t="s">
        <v>7</v>
      </c>
      <c r="D406" s="24">
        <v>38.18</v>
      </c>
      <c r="E406" s="3">
        <v>32.48</v>
      </c>
      <c r="F406" s="3">
        <v>32.48</v>
      </c>
      <c r="G406" s="37">
        <f t="shared" si="14"/>
        <v>-5.700000000000003</v>
      </c>
      <c r="H406" s="38">
        <f t="shared" si="15"/>
        <v>85.07071765322156</v>
      </c>
    </row>
    <row r="407" spans="1:8" s="7" customFormat="1" ht="12" customHeight="1">
      <c r="A407" s="58">
        <v>73</v>
      </c>
      <c r="B407" s="75" t="s">
        <v>27</v>
      </c>
      <c r="C407" s="4" t="s">
        <v>0</v>
      </c>
      <c r="D407" s="25">
        <f>D408+D409+D410</f>
        <v>490.27</v>
      </c>
      <c r="E407" s="25">
        <f>E408+E409+E410</f>
        <v>277.23</v>
      </c>
      <c r="F407" s="25">
        <f>F408+F409+F410</f>
        <v>20</v>
      </c>
      <c r="G407" s="30">
        <f t="shared" si="14"/>
        <v>-470.27</v>
      </c>
      <c r="H407" s="15">
        <f t="shared" si="15"/>
        <v>4.079384828767822</v>
      </c>
    </row>
    <row r="408" spans="1:8" ht="12.75">
      <c r="A408" s="59"/>
      <c r="B408" s="75"/>
      <c r="C408" s="3" t="s">
        <v>5</v>
      </c>
      <c r="D408" s="24">
        <v>155.87</v>
      </c>
      <c r="E408" s="3">
        <v>257.23</v>
      </c>
      <c r="F408" s="3">
        <v>0</v>
      </c>
      <c r="G408" s="37">
        <f t="shared" si="14"/>
        <v>-155.87</v>
      </c>
      <c r="H408" s="38">
        <f t="shared" si="15"/>
        <v>0</v>
      </c>
    </row>
    <row r="409" spans="1:8" ht="25.5">
      <c r="A409" s="59"/>
      <c r="B409" s="75"/>
      <c r="C409" s="3" t="s">
        <v>6</v>
      </c>
      <c r="D409" s="24">
        <v>0</v>
      </c>
      <c r="E409" s="3">
        <v>0</v>
      </c>
      <c r="F409" s="3">
        <v>0</v>
      </c>
      <c r="G409" s="37">
        <f t="shared" si="14"/>
        <v>0</v>
      </c>
      <c r="H409" s="38">
        <v>0</v>
      </c>
    </row>
    <row r="410" spans="1:8" ht="12.75">
      <c r="A410" s="63"/>
      <c r="B410" s="75"/>
      <c r="C410" s="3" t="s">
        <v>7</v>
      </c>
      <c r="D410" s="24">
        <v>334.4</v>
      </c>
      <c r="E410" s="3">
        <v>20</v>
      </c>
      <c r="F410" s="3">
        <v>20</v>
      </c>
      <c r="G410" s="37">
        <f t="shared" si="14"/>
        <v>-314.4</v>
      </c>
      <c r="H410" s="38">
        <f t="shared" si="15"/>
        <v>5.980861244019139</v>
      </c>
    </row>
    <row r="411" spans="1:8" s="7" customFormat="1" ht="12.75">
      <c r="A411" s="47">
        <v>74</v>
      </c>
      <c r="B411" s="75" t="s">
        <v>28</v>
      </c>
      <c r="C411" s="4" t="s">
        <v>0</v>
      </c>
      <c r="D411" s="25">
        <f>D412+D413+D414</f>
        <v>316.40000000000003</v>
      </c>
      <c r="E411" s="25">
        <f>E412+E413+E414</f>
        <v>339.09999999999997</v>
      </c>
      <c r="F411" s="25">
        <f>F412+F413+F414</f>
        <v>272.0848</v>
      </c>
      <c r="G411" s="30">
        <f t="shared" si="14"/>
        <v>-44.31520000000006</v>
      </c>
      <c r="H411" s="15">
        <f t="shared" si="15"/>
        <v>85.9939317319848</v>
      </c>
    </row>
    <row r="412" spans="1:8" ht="12.75">
      <c r="A412" s="47"/>
      <c r="B412" s="75"/>
      <c r="C412" s="3" t="s">
        <v>5</v>
      </c>
      <c r="D412" s="24">
        <v>183.68</v>
      </c>
      <c r="E412" s="3">
        <f>102.8+51.4</f>
        <v>154.2</v>
      </c>
      <c r="F412" s="3">
        <f>102.8+51.4087</f>
        <v>154.2087</v>
      </c>
      <c r="G412" s="37">
        <f t="shared" si="14"/>
        <v>-29.471300000000014</v>
      </c>
      <c r="H412" s="38">
        <f t="shared" si="15"/>
        <v>83.95508493031357</v>
      </c>
    </row>
    <row r="413" spans="1:8" ht="25.5">
      <c r="A413" s="47"/>
      <c r="B413" s="75"/>
      <c r="C413" s="3" t="s">
        <v>6</v>
      </c>
      <c r="D413" s="24">
        <v>82.04</v>
      </c>
      <c r="E413" s="3">
        <f>42.8+10.9</f>
        <v>53.699999999999996</v>
      </c>
      <c r="F413" s="3">
        <f>37.796+10.94259</f>
        <v>48.73859</v>
      </c>
      <c r="G413" s="37">
        <f t="shared" si="14"/>
        <v>-33.301410000000004</v>
      </c>
      <c r="H413" s="38">
        <f t="shared" si="15"/>
        <v>59.408325207215995</v>
      </c>
    </row>
    <row r="414" spans="1:8" ht="12.75">
      <c r="A414" s="47"/>
      <c r="B414" s="75"/>
      <c r="C414" s="3" t="s">
        <v>7</v>
      </c>
      <c r="D414" s="24">
        <v>50.68</v>
      </c>
      <c r="E414" s="3">
        <f>120.5+10.7</f>
        <v>131.2</v>
      </c>
      <c r="F414" s="3">
        <f>58.461+10.67651</f>
        <v>69.13750999999999</v>
      </c>
      <c r="G414" s="37">
        <f t="shared" si="14"/>
        <v>18.457509999999992</v>
      </c>
      <c r="H414" s="38">
        <f t="shared" si="15"/>
        <v>136.41971191791632</v>
      </c>
    </row>
    <row r="415" spans="1:8" s="7" customFormat="1" ht="12.75">
      <c r="A415" s="58">
        <v>75</v>
      </c>
      <c r="B415" s="75" t="s">
        <v>29</v>
      </c>
      <c r="C415" s="4" t="s">
        <v>0</v>
      </c>
      <c r="D415" s="25">
        <f>D416+D417+D418</f>
        <v>127.5</v>
      </c>
      <c r="E415" s="25">
        <f>E416+E417+E418</f>
        <v>97.60000000000001</v>
      </c>
      <c r="F415" s="25">
        <f>F416+F417+F418</f>
        <v>73.3</v>
      </c>
      <c r="G415" s="30">
        <f t="shared" si="14"/>
        <v>-54.2</v>
      </c>
      <c r="H415" s="15">
        <f t="shared" si="15"/>
        <v>57.490196078431374</v>
      </c>
    </row>
    <row r="416" spans="1:8" ht="12.75">
      <c r="A416" s="59"/>
      <c r="B416" s="75"/>
      <c r="C416" s="3" t="s">
        <v>5</v>
      </c>
      <c r="D416" s="24">
        <v>107.5</v>
      </c>
      <c r="E416" s="3">
        <v>53.6</v>
      </c>
      <c r="F416" s="3">
        <v>53.6</v>
      </c>
      <c r="G416" s="37">
        <f t="shared" si="14"/>
        <v>-53.9</v>
      </c>
      <c r="H416" s="38">
        <f t="shared" si="15"/>
        <v>49.86046511627907</v>
      </c>
    </row>
    <row r="417" spans="1:8" ht="25.5">
      <c r="A417" s="59"/>
      <c r="B417" s="75"/>
      <c r="C417" s="3" t="s">
        <v>6</v>
      </c>
      <c r="D417" s="24">
        <v>20</v>
      </c>
      <c r="E417" s="3">
        <v>24.3</v>
      </c>
      <c r="F417" s="3">
        <v>0</v>
      </c>
      <c r="G417" s="37">
        <f t="shared" si="14"/>
        <v>-20</v>
      </c>
      <c r="H417" s="38">
        <f t="shared" si="15"/>
        <v>0</v>
      </c>
    </row>
    <row r="418" spans="1:8" ht="12.75">
      <c r="A418" s="63"/>
      <c r="B418" s="75"/>
      <c r="C418" s="3" t="s">
        <v>7</v>
      </c>
      <c r="D418" s="24">
        <v>0</v>
      </c>
      <c r="E418" s="3">
        <v>19.7</v>
      </c>
      <c r="F418" s="3">
        <v>19.7</v>
      </c>
      <c r="G418" s="37">
        <f t="shared" si="14"/>
        <v>19.7</v>
      </c>
      <c r="H418" s="38">
        <v>0</v>
      </c>
    </row>
    <row r="419" spans="1:8" s="7" customFormat="1" ht="12.75">
      <c r="A419" s="47">
        <v>76</v>
      </c>
      <c r="B419" s="90" t="s">
        <v>68</v>
      </c>
      <c r="C419" s="4" t="s">
        <v>0</v>
      </c>
      <c r="D419" s="25">
        <f>D420+D421+D422</f>
        <v>1820.12</v>
      </c>
      <c r="E419" s="25">
        <f>E420+E421+E422</f>
        <v>28.19</v>
      </c>
      <c r="F419" s="25">
        <f>F420+F421+F422</f>
        <v>24.604</v>
      </c>
      <c r="G419" s="30">
        <f t="shared" si="14"/>
        <v>-1795.5159999999998</v>
      </c>
      <c r="H419" s="15">
        <f t="shared" si="15"/>
        <v>1.3517790035821815</v>
      </c>
    </row>
    <row r="420" spans="1:8" ht="12.75">
      <c r="A420" s="47"/>
      <c r="B420" s="90"/>
      <c r="C420" s="3" t="s">
        <v>5</v>
      </c>
      <c r="D420" s="24">
        <v>1352.81</v>
      </c>
      <c r="E420" s="3">
        <v>0</v>
      </c>
      <c r="F420" s="3">
        <v>0</v>
      </c>
      <c r="G420" s="37">
        <f t="shared" si="14"/>
        <v>-1352.81</v>
      </c>
      <c r="H420" s="38">
        <f t="shared" si="15"/>
        <v>0</v>
      </c>
    </row>
    <row r="421" spans="1:9" ht="25.5">
      <c r="A421" s="47"/>
      <c r="B421" s="90"/>
      <c r="C421" s="3" t="s">
        <v>6</v>
      </c>
      <c r="D421" s="24">
        <v>417.31</v>
      </c>
      <c r="E421" s="3">
        <v>0</v>
      </c>
      <c r="F421" s="3">
        <v>0</v>
      </c>
      <c r="G421" s="37">
        <f t="shared" si="14"/>
        <v>-417.31</v>
      </c>
      <c r="H421" s="38">
        <f t="shared" si="15"/>
        <v>0</v>
      </c>
      <c r="I421" s="3" t="s">
        <v>165</v>
      </c>
    </row>
    <row r="422" spans="1:8" ht="12.75">
      <c r="A422" s="47"/>
      <c r="B422" s="90"/>
      <c r="C422" s="3" t="s">
        <v>7</v>
      </c>
      <c r="D422" s="24">
        <v>50</v>
      </c>
      <c r="E422" s="3">
        <v>28.19</v>
      </c>
      <c r="F422" s="3">
        <f>13.66+10.944</f>
        <v>24.604</v>
      </c>
      <c r="G422" s="37">
        <f t="shared" si="14"/>
        <v>-25.396</v>
      </c>
      <c r="H422" s="38">
        <f t="shared" si="15"/>
        <v>49.208</v>
      </c>
    </row>
    <row r="423" spans="1:8" s="7" customFormat="1" ht="12.75">
      <c r="A423" s="58">
        <v>77</v>
      </c>
      <c r="B423" s="75" t="s">
        <v>69</v>
      </c>
      <c r="C423" s="4" t="s">
        <v>0</v>
      </c>
      <c r="D423" s="25">
        <f>D424+D425+D426</f>
        <v>3972.7</v>
      </c>
      <c r="E423" s="25">
        <f>E424+E425+E426</f>
        <v>2163.95</v>
      </c>
      <c r="F423" s="25">
        <f>F424+F425+F426</f>
        <v>1789.12</v>
      </c>
      <c r="G423" s="30">
        <f t="shared" si="14"/>
        <v>-2183.58</v>
      </c>
      <c r="H423" s="15">
        <f t="shared" si="15"/>
        <v>45.03536637551288</v>
      </c>
    </row>
    <row r="424" spans="1:8" ht="12.75">
      <c r="A424" s="59"/>
      <c r="B424" s="75"/>
      <c r="C424" s="3" t="s">
        <v>5</v>
      </c>
      <c r="D424" s="24">
        <v>0</v>
      </c>
      <c r="E424" s="3">
        <v>0</v>
      </c>
      <c r="F424" s="3">
        <v>0</v>
      </c>
      <c r="G424" s="37">
        <f t="shared" si="14"/>
        <v>0</v>
      </c>
      <c r="H424" s="38">
        <v>0</v>
      </c>
    </row>
    <row r="425" spans="1:8" ht="25.5">
      <c r="A425" s="59"/>
      <c r="B425" s="75"/>
      <c r="C425" s="3" t="s">
        <v>6</v>
      </c>
      <c r="D425" s="24">
        <v>0</v>
      </c>
      <c r="E425" s="3">
        <v>0</v>
      </c>
      <c r="F425" s="3">
        <v>0</v>
      </c>
      <c r="G425" s="37">
        <f t="shared" si="14"/>
        <v>0</v>
      </c>
      <c r="H425" s="38">
        <v>0</v>
      </c>
    </row>
    <row r="426" spans="1:8" ht="12.75">
      <c r="A426" s="63"/>
      <c r="B426" s="75"/>
      <c r="C426" s="3" t="s">
        <v>7</v>
      </c>
      <c r="D426" s="24">
        <v>3972.7</v>
      </c>
      <c r="E426" s="3">
        <v>2163.95</v>
      </c>
      <c r="F426" s="3">
        <f>1414.29+374.83</f>
        <v>1789.12</v>
      </c>
      <c r="G426" s="37">
        <f t="shared" si="14"/>
        <v>-2183.58</v>
      </c>
      <c r="H426" s="38">
        <f t="shared" si="15"/>
        <v>45.03536637551288</v>
      </c>
    </row>
    <row r="427" spans="1:8" s="7" customFormat="1" ht="12.75">
      <c r="A427" s="47">
        <v>78</v>
      </c>
      <c r="B427" s="71" t="s">
        <v>30</v>
      </c>
      <c r="C427" s="4" t="s">
        <v>0</v>
      </c>
      <c r="D427" s="25">
        <f>D428+D430</f>
        <v>8357</v>
      </c>
      <c r="E427" s="25">
        <f>E428+E430</f>
        <v>2754.5</v>
      </c>
      <c r="F427" s="25">
        <f>F428+F430</f>
        <v>2754.4939999999997</v>
      </c>
      <c r="G427" s="30">
        <f t="shared" si="14"/>
        <v>-5602.506</v>
      </c>
      <c r="H427" s="15">
        <f t="shared" si="15"/>
        <v>32.96032068924255</v>
      </c>
    </row>
    <row r="428" spans="1:8" ht="12.75">
      <c r="A428" s="47"/>
      <c r="B428" s="71"/>
      <c r="C428" s="3" t="s">
        <v>5</v>
      </c>
      <c r="D428" s="24">
        <v>357</v>
      </c>
      <c r="E428" s="3">
        <v>0</v>
      </c>
      <c r="F428" s="38">
        <v>0</v>
      </c>
      <c r="G428" s="37">
        <f t="shared" si="14"/>
        <v>-357</v>
      </c>
      <c r="H428" s="38">
        <f t="shared" si="15"/>
        <v>0</v>
      </c>
    </row>
    <row r="429" spans="1:8" ht="25.5">
      <c r="A429" s="47"/>
      <c r="B429" s="71"/>
      <c r="C429" s="3" t="s">
        <v>6</v>
      </c>
      <c r="D429" s="24">
        <v>0</v>
      </c>
      <c r="E429" s="3">
        <v>0</v>
      </c>
      <c r="F429" s="3">
        <v>0</v>
      </c>
      <c r="G429" s="37">
        <f t="shared" si="14"/>
        <v>0</v>
      </c>
      <c r="H429" s="38">
        <v>0</v>
      </c>
    </row>
    <row r="430" spans="1:8" ht="12.75">
      <c r="A430" s="47"/>
      <c r="B430" s="71"/>
      <c r="C430" s="3" t="s">
        <v>7</v>
      </c>
      <c r="D430" s="24">
        <v>8000</v>
      </c>
      <c r="E430" s="3">
        <v>2754.5</v>
      </c>
      <c r="F430" s="3">
        <f>543.245+2211.249</f>
        <v>2754.4939999999997</v>
      </c>
      <c r="G430" s="37">
        <f t="shared" si="14"/>
        <v>-5245.506</v>
      </c>
      <c r="H430" s="38">
        <f t="shared" si="15"/>
        <v>34.431174999999996</v>
      </c>
    </row>
    <row r="431" spans="1:8" s="7" customFormat="1" ht="12.75">
      <c r="A431" s="58">
        <v>79</v>
      </c>
      <c r="B431" s="79" t="s">
        <v>31</v>
      </c>
      <c r="C431" s="4" t="s">
        <v>0</v>
      </c>
      <c r="D431" s="25">
        <f>D432+D433+D434</f>
        <v>247.74</v>
      </c>
      <c r="E431" s="25">
        <f>E432+E433+E434</f>
        <v>0</v>
      </c>
      <c r="F431" s="25">
        <f>F432+F433+F434</f>
        <v>0</v>
      </c>
      <c r="G431" s="30">
        <f t="shared" si="14"/>
        <v>-247.74</v>
      </c>
      <c r="H431" s="15">
        <f t="shared" si="15"/>
        <v>0</v>
      </c>
    </row>
    <row r="432" spans="1:8" ht="12.75">
      <c r="A432" s="59"/>
      <c r="B432" s="79"/>
      <c r="C432" s="3" t="s">
        <v>5</v>
      </c>
      <c r="D432" s="24">
        <v>49.24</v>
      </c>
      <c r="E432" s="3">
        <v>0</v>
      </c>
      <c r="F432" s="3">
        <v>0</v>
      </c>
      <c r="G432" s="37">
        <f t="shared" si="14"/>
        <v>-49.24</v>
      </c>
      <c r="H432" s="38">
        <f t="shared" si="15"/>
        <v>0</v>
      </c>
    </row>
    <row r="433" spans="1:9" ht="25.5">
      <c r="A433" s="59"/>
      <c r="B433" s="79"/>
      <c r="C433" s="3" t="s">
        <v>6</v>
      </c>
      <c r="D433" s="24">
        <v>168.5</v>
      </c>
      <c r="E433" s="3">
        <v>0</v>
      </c>
      <c r="F433" s="3">
        <v>0</v>
      </c>
      <c r="G433" s="37">
        <f t="shared" si="14"/>
        <v>-168.5</v>
      </c>
      <c r="H433" s="38">
        <f t="shared" si="15"/>
        <v>0</v>
      </c>
      <c r="I433" s="3" t="s">
        <v>164</v>
      </c>
    </row>
    <row r="434" spans="1:8" ht="12.75">
      <c r="A434" s="63"/>
      <c r="B434" s="79"/>
      <c r="C434" s="3" t="s">
        <v>7</v>
      </c>
      <c r="D434" s="24">
        <v>30</v>
      </c>
      <c r="E434" s="3">
        <v>0</v>
      </c>
      <c r="F434" s="3">
        <v>0</v>
      </c>
      <c r="G434" s="37">
        <f t="shared" si="14"/>
        <v>-30</v>
      </c>
      <c r="H434" s="38">
        <f t="shared" si="15"/>
        <v>0</v>
      </c>
    </row>
    <row r="435" spans="1:8" s="10" customFormat="1" ht="14.25" customHeight="1" hidden="1">
      <c r="A435" s="47">
        <v>77</v>
      </c>
      <c r="B435" s="80" t="s">
        <v>40</v>
      </c>
      <c r="C435" s="9" t="s">
        <v>0</v>
      </c>
      <c r="D435" s="27"/>
      <c r="E435" s="9"/>
      <c r="F435" s="9"/>
      <c r="G435" s="37">
        <f t="shared" si="14"/>
        <v>0</v>
      </c>
      <c r="H435" s="15" t="e">
        <f t="shared" si="15"/>
        <v>#DIV/0!</v>
      </c>
    </row>
    <row r="436" spans="1:8" ht="22.5" customHeight="1" hidden="1">
      <c r="A436" s="47"/>
      <c r="B436" s="80"/>
      <c r="C436" s="3" t="s">
        <v>5</v>
      </c>
      <c r="D436" s="24"/>
      <c r="E436" s="3"/>
      <c r="F436" s="3"/>
      <c r="G436" s="37">
        <f aca="true" t="shared" si="16" ref="G436:G511">F436-D436</f>
        <v>0</v>
      </c>
      <c r="H436" s="15" t="e">
        <f aca="true" t="shared" si="17" ref="H436:H511">F436*100/D436</f>
        <v>#DIV/0!</v>
      </c>
    </row>
    <row r="437" spans="1:8" ht="21.75" customHeight="1" hidden="1">
      <c r="A437" s="47"/>
      <c r="B437" s="80"/>
      <c r="C437" s="3" t="s">
        <v>6</v>
      </c>
      <c r="D437" s="24"/>
      <c r="E437" s="3"/>
      <c r="F437" s="3"/>
      <c r="G437" s="37">
        <f t="shared" si="16"/>
        <v>0</v>
      </c>
      <c r="H437" s="15" t="e">
        <f t="shared" si="17"/>
        <v>#DIV/0!</v>
      </c>
    </row>
    <row r="438" spans="1:8" ht="21" customHeight="1" hidden="1">
      <c r="A438" s="47"/>
      <c r="B438" s="80"/>
      <c r="C438" s="3" t="s">
        <v>7</v>
      </c>
      <c r="D438" s="24"/>
      <c r="E438" s="3"/>
      <c r="F438" s="3"/>
      <c r="G438" s="37">
        <f t="shared" si="16"/>
        <v>0</v>
      </c>
      <c r="H438" s="15" t="e">
        <f t="shared" si="17"/>
        <v>#DIV/0!</v>
      </c>
    </row>
    <row r="439" spans="1:8" s="10" customFormat="1" ht="18" customHeight="1" hidden="1">
      <c r="A439" s="58">
        <v>78</v>
      </c>
      <c r="B439" s="80" t="s">
        <v>39</v>
      </c>
      <c r="C439" s="9" t="s">
        <v>0</v>
      </c>
      <c r="D439" s="27"/>
      <c r="E439" s="9"/>
      <c r="F439" s="9"/>
      <c r="G439" s="37">
        <f t="shared" si="16"/>
        <v>0</v>
      </c>
      <c r="H439" s="15" t="e">
        <f t="shared" si="17"/>
        <v>#DIV/0!</v>
      </c>
    </row>
    <row r="440" spans="1:8" ht="20.25" customHeight="1" hidden="1">
      <c r="A440" s="59"/>
      <c r="B440" s="80"/>
      <c r="C440" s="3" t="s">
        <v>5</v>
      </c>
      <c r="D440" s="24"/>
      <c r="E440" s="3"/>
      <c r="F440" s="3"/>
      <c r="G440" s="37">
        <f t="shared" si="16"/>
        <v>0</v>
      </c>
      <c r="H440" s="15" t="e">
        <f t="shared" si="17"/>
        <v>#DIV/0!</v>
      </c>
    </row>
    <row r="441" spans="1:8" ht="18" customHeight="1" hidden="1">
      <c r="A441" s="59"/>
      <c r="B441" s="80"/>
      <c r="C441" s="3" t="s">
        <v>6</v>
      </c>
      <c r="D441" s="24"/>
      <c r="E441" s="3"/>
      <c r="F441" s="3"/>
      <c r="G441" s="37">
        <f t="shared" si="16"/>
        <v>0</v>
      </c>
      <c r="H441" s="15" t="e">
        <f t="shared" si="17"/>
        <v>#DIV/0!</v>
      </c>
    </row>
    <row r="442" spans="1:8" ht="16.5" customHeight="1" hidden="1">
      <c r="A442" s="63"/>
      <c r="B442" s="80"/>
      <c r="C442" s="3" t="s">
        <v>7</v>
      </c>
      <c r="D442" s="24"/>
      <c r="E442" s="3"/>
      <c r="F442" s="3"/>
      <c r="G442" s="37">
        <f t="shared" si="16"/>
        <v>0</v>
      </c>
      <c r="H442" s="15" t="e">
        <f t="shared" si="17"/>
        <v>#DIV/0!</v>
      </c>
    </row>
    <row r="443" spans="1:8" s="10" customFormat="1" ht="0.75" customHeight="1" hidden="1">
      <c r="A443" s="47">
        <v>79</v>
      </c>
      <c r="B443" s="80" t="s">
        <v>32</v>
      </c>
      <c r="C443" s="9" t="s">
        <v>0</v>
      </c>
      <c r="D443" s="27"/>
      <c r="E443" s="9"/>
      <c r="F443" s="9"/>
      <c r="G443" s="37">
        <f t="shared" si="16"/>
        <v>0</v>
      </c>
      <c r="H443" s="15" t="e">
        <f t="shared" si="17"/>
        <v>#DIV/0!</v>
      </c>
    </row>
    <row r="444" spans="1:8" ht="12.75" customHeight="1" hidden="1">
      <c r="A444" s="47"/>
      <c r="B444" s="80"/>
      <c r="C444" s="3" t="s">
        <v>5</v>
      </c>
      <c r="D444" s="24"/>
      <c r="E444" s="3"/>
      <c r="F444" s="3"/>
      <c r="G444" s="37">
        <f t="shared" si="16"/>
        <v>0</v>
      </c>
      <c r="H444" s="15" t="e">
        <f t="shared" si="17"/>
        <v>#DIV/0!</v>
      </c>
    </row>
    <row r="445" spans="1:8" ht="26.25" customHeight="1" hidden="1">
      <c r="A445" s="47"/>
      <c r="B445" s="80"/>
      <c r="C445" s="3" t="s">
        <v>6</v>
      </c>
      <c r="D445" s="24"/>
      <c r="E445" s="3"/>
      <c r="F445" s="3"/>
      <c r="G445" s="37">
        <f t="shared" si="16"/>
        <v>0</v>
      </c>
      <c r="H445" s="15" t="e">
        <f t="shared" si="17"/>
        <v>#DIV/0!</v>
      </c>
    </row>
    <row r="446" spans="1:8" ht="21.75" customHeight="1" hidden="1">
      <c r="A446" s="47"/>
      <c r="B446" s="80"/>
      <c r="C446" s="3" t="s">
        <v>7</v>
      </c>
      <c r="D446" s="24"/>
      <c r="E446" s="3"/>
      <c r="F446" s="3"/>
      <c r="G446" s="37">
        <f t="shared" si="16"/>
        <v>0</v>
      </c>
      <c r="H446" s="15" t="e">
        <f t="shared" si="17"/>
        <v>#DIV/0!</v>
      </c>
    </row>
    <row r="447" spans="1:8" s="10" customFormat="1" ht="18" customHeight="1" hidden="1">
      <c r="A447" s="58">
        <v>80</v>
      </c>
      <c r="B447" s="80" t="s">
        <v>70</v>
      </c>
      <c r="C447" s="9" t="s">
        <v>0</v>
      </c>
      <c r="D447" s="27"/>
      <c r="E447" s="9"/>
      <c r="F447" s="9"/>
      <c r="G447" s="37">
        <f t="shared" si="16"/>
        <v>0</v>
      </c>
      <c r="H447" s="15" t="e">
        <f t="shared" si="17"/>
        <v>#DIV/0!</v>
      </c>
    </row>
    <row r="448" spans="1:8" ht="23.25" customHeight="1" hidden="1">
      <c r="A448" s="59"/>
      <c r="B448" s="80"/>
      <c r="C448" s="3" t="s">
        <v>5</v>
      </c>
      <c r="D448" s="24"/>
      <c r="E448" s="3"/>
      <c r="F448" s="3"/>
      <c r="G448" s="37">
        <f t="shared" si="16"/>
        <v>0</v>
      </c>
      <c r="H448" s="15" t="e">
        <f t="shared" si="17"/>
        <v>#DIV/0!</v>
      </c>
    </row>
    <row r="449" spans="1:8" ht="21.75" customHeight="1" hidden="1">
      <c r="A449" s="59"/>
      <c r="B449" s="80"/>
      <c r="C449" s="3" t="s">
        <v>6</v>
      </c>
      <c r="D449" s="24"/>
      <c r="E449" s="3"/>
      <c r="F449" s="3"/>
      <c r="G449" s="37">
        <f t="shared" si="16"/>
        <v>0</v>
      </c>
      <c r="H449" s="15" t="e">
        <f t="shared" si="17"/>
        <v>#DIV/0!</v>
      </c>
    </row>
    <row r="450" spans="1:8" ht="24" customHeight="1" hidden="1">
      <c r="A450" s="63"/>
      <c r="B450" s="80"/>
      <c r="C450" s="3" t="s">
        <v>7</v>
      </c>
      <c r="D450" s="24"/>
      <c r="E450" s="3"/>
      <c r="F450" s="3"/>
      <c r="G450" s="37">
        <f t="shared" si="16"/>
        <v>0</v>
      </c>
      <c r="H450" s="15" t="e">
        <f t="shared" si="17"/>
        <v>#DIV/0!</v>
      </c>
    </row>
    <row r="451" spans="1:8" ht="12.75">
      <c r="A451" s="47">
        <v>80</v>
      </c>
      <c r="B451" s="68" t="s">
        <v>67</v>
      </c>
      <c r="C451" s="4" t="s">
        <v>0</v>
      </c>
      <c r="D451" s="25">
        <f>D452+D453+D454</f>
        <v>319.6</v>
      </c>
      <c r="E451" s="25">
        <f>E452+E453+E454</f>
        <v>0</v>
      </c>
      <c r="F451" s="25">
        <f>F452+F453+F454</f>
        <v>0</v>
      </c>
      <c r="G451" s="30">
        <f t="shared" si="16"/>
        <v>-319.6</v>
      </c>
      <c r="H451" s="15">
        <f t="shared" si="17"/>
        <v>0</v>
      </c>
    </row>
    <row r="452" spans="1:8" ht="12.75">
      <c r="A452" s="47"/>
      <c r="B452" s="69"/>
      <c r="C452" s="3" t="s">
        <v>5</v>
      </c>
      <c r="D452" s="24">
        <v>282.3</v>
      </c>
      <c r="E452" s="3">
        <v>0</v>
      </c>
      <c r="F452" s="3">
        <v>0</v>
      </c>
      <c r="G452" s="37">
        <f t="shared" si="16"/>
        <v>-282.3</v>
      </c>
      <c r="H452" s="38">
        <f t="shared" si="17"/>
        <v>0</v>
      </c>
    </row>
    <row r="453" spans="1:8" ht="25.5">
      <c r="A453" s="47"/>
      <c r="B453" s="69"/>
      <c r="C453" s="3" t="s">
        <v>6</v>
      </c>
      <c r="D453" s="24">
        <v>0</v>
      </c>
      <c r="E453" s="3">
        <v>0</v>
      </c>
      <c r="F453" s="3">
        <v>0</v>
      </c>
      <c r="G453" s="37">
        <f t="shared" si="16"/>
        <v>0</v>
      </c>
      <c r="H453" s="38">
        <v>0</v>
      </c>
    </row>
    <row r="454" spans="1:8" ht="12.75">
      <c r="A454" s="47"/>
      <c r="B454" s="70"/>
      <c r="C454" s="3" t="s">
        <v>7</v>
      </c>
      <c r="D454" s="24">
        <v>37.3</v>
      </c>
      <c r="E454" s="3">
        <v>0</v>
      </c>
      <c r="F454" s="3">
        <v>0</v>
      </c>
      <c r="G454" s="37">
        <f t="shared" si="16"/>
        <v>-37.3</v>
      </c>
      <c r="H454" s="38">
        <f t="shared" si="17"/>
        <v>0</v>
      </c>
    </row>
    <row r="455" spans="1:8" ht="12.75">
      <c r="A455" s="58">
        <v>81</v>
      </c>
      <c r="B455" s="68" t="s">
        <v>70</v>
      </c>
      <c r="C455" s="4" t="s">
        <v>0</v>
      </c>
      <c r="D455" s="25">
        <f>D456+D457+D458</f>
        <v>474.14</v>
      </c>
      <c r="E455" s="25">
        <f>E456+E457+E458</f>
        <v>230.22</v>
      </c>
      <c r="F455" s="25">
        <f>F456+F457+F458</f>
        <v>230.2279</v>
      </c>
      <c r="G455" s="30">
        <f t="shared" si="16"/>
        <v>-243.91209999999998</v>
      </c>
      <c r="H455" s="15">
        <f t="shared" si="17"/>
        <v>48.556945206057286</v>
      </c>
    </row>
    <row r="456" spans="1:8" ht="12.75">
      <c r="A456" s="59"/>
      <c r="B456" s="69"/>
      <c r="C456" s="3" t="s">
        <v>5</v>
      </c>
      <c r="D456" s="24">
        <v>0</v>
      </c>
      <c r="E456" s="3">
        <v>0</v>
      </c>
      <c r="F456" s="3">
        <v>0</v>
      </c>
      <c r="G456" s="37">
        <f t="shared" si="16"/>
        <v>0</v>
      </c>
      <c r="H456" s="38">
        <v>0</v>
      </c>
    </row>
    <row r="457" spans="1:8" ht="25.5">
      <c r="A457" s="59"/>
      <c r="B457" s="69"/>
      <c r="C457" s="3" t="s">
        <v>6</v>
      </c>
      <c r="D457" s="24">
        <v>474.14</v>
      </c>
      <c r="E457" s="3">
        <v>216.6</v>
      </c>
      <c r="F457" s="3">
        <f>108.3+108.3069</f>
        <v>216.6069</v>
      </c>
      <c r="G457" s="37">
        <f t="shared" si="16"/>
        <v>-257.5331</v>
      </c>
      <c r="H457" s="38">
        <f t="shared" si="17"/>
        <v>45.68416501455266</v>
      </c>
    </row>
    <row r="458" spans="1:8" ht="12.75">
      <c r="A458" s="63"/>
      <c r="B458" s="70"/>
      <c r="C458" s="3" t="s">
        <v>7</v>
      </c>
      <c r="D458" s="24">
        <v>0</v>
      </c>
      <c r="E458" s="3">
        <v>13.62</v>
      </c>
      <c r="F458" s="3">
        <f>6.81+6.811</f>
        <v>13.620999999999999</v>
      </c>
      <c r="G458" s="37">
        <f t="shared" si="16"/>
        <v>13.620999999999999</v>
      </c>
      <c r="H458" s="38">
        <v>0</v>
      </c>
    </row>
    <row r="459" spans="1:8" ht="12.75">
      <c r="A459" s="47">
        <v>82</v>
      </c>
      <c r="B459" s="68" t="s">
        <v>142</v>
      </c>
      <c r="C459" s="4" t="s">
        <v>0</v>
      </c>
      <c r="D459" s="25">
        <f>D460+D461+D462</f>
        <v>1456.3</v>
      </c>
      <c r="E459" s="25">
        <f>E460+E461+E462</f>
        <v>0</v>
      </c>
      <c r="F459" s="25">
        <f>F460+F461+F462</f>
        <v>0</v>
      </c>
      <c r="G459" s="30">
        <f aca="true" t="shared" si="18" ref="G459:G466">F459-D459</f>
        <v>-1456.3</v>
      </c>
      <c r="H459" s="15">
        <f aca="true" t="shared" si="19" ref="H459:H465">F459*100/D459</f>
        <v>0</v>
      </c>
    </row>
    <row r="460" spans="1:8" ht="12.75">
      <c r="A460" s="47"/>
      <c r="B460" s="69"/>
      <c r="C460" s="3" t="s">
        <v>5</v>
      </c>
      <c r="D460" s="24">
        <v>160.4</v>
      </c>
      <c r="E460" s="24">
        <v>0</v>
      </c>
      <c r="F460" s="24">
        <v>0</v>
      </c>
      <c r="G460" s="37">
        <f t="shared" si="18"/>
        <v>-160.4</v>
      </c>
      <c r="H460" s="39">
        <f t="shared" si="19"/>
        <v>0</v>
      </c>
    </row>
    <row r="461" spans="1:8" ht="25.5">
      <c r="A461" s="47"/>
      <c r="B461" s="69"/>
      <c r="C461" s="3" t="s">
        <v>6</v>
      </c>
      <c r="D461" s="24">
        <v>376.6</v>
      </c>
      <c r="E461" s="24">
        <v>0</v>
      </c>
      <c r="F461" s="24">
        <v>0</v>
      </c>
      <c r="G461" s="37">
        <f t="shared" si="18"/>
        <v>-376.6</v>
      </c>
      <c r="H461" s="39">
        <f t="shared" si="19"/>
        <v>0</v>
      </c>
    </row>
    <row r="462" spans="1:8" ht="12.75">
      <c r="A462" s="47"/>
      <c r="B462" s="70"/>
      <c r="C462" s="3" t="s">
        <v>7</v>
      </c>
      <c r="D462" s="24">
        <v>919.3</v>
      </c>
      <c r="E462" s="24">
        <v>0</v>
      </c>
      <c r="F462" s="24">
        <v>0</v>
      </c>
      <c r="G462" s="37">
        <f t="shared" si="18"/>
        <v>-919.3</v>
      </c>
      <c r="H462" s="39">
        <f t="shared" si="19"/>
        <v>0</v>
      </c>
    </row>
    <row r="463" spans="1:8" ht="12.75">
      <c r="A463" s="58">
        <v>83</v>
      </c>
      <c r="B463" s="68" t="s">
        <v>143</v>
      </c>
      <c r="C463" s="4" t="s">
        <v>0</v>
      </c>
      <c r="D463" s="25">
        <f>D464+D465+D466</f>
        <v>123.89</v>
      </c>
      <c r="E463" s="25">
        <f>E464+E465+E466</f>
        <v>0</v>
      </c>
      <c r="F463" s="25">
        <f>F464+F465+F466</f>
        <v>0</v>
      </c>
      <c r="G463" s="30">
        <f t="shared" si="18"/>
        <v>-123.89</v>
      </c>
      <c r="H463" s="15">
        <f t="shared" si="19"/>
        <v>0</v>
      </c>
    </row>
    <row r="464" spans="1:8" ht="12.75">
      <c r="A464" s="59"/>
      <c r="B464" s="69"/>
      <c r="C464" s="3" t="s">
        <v>5</v>
      </c>
      <c r="D464" s="24">
        <v>0</v>
      </c>
      <c r="E464" s="24">
        <v>0</v>
      </c>
      <c r="F464" s="24">
        <v>0</v>
      </c>
      <c r="G464" s="37">
        <f t="shared" si="18"/>
        <v>0</v>
      </c>
      <c r="H464" s="39">
        <v>0</v>
      </c>
    </row>
    <row r="465" spans="1:8" ht="25.5">
      <c r="A465" s="59"/>
      <c r="B465" s="69"/>
      <c r="C465" s="3" t="s">
        <v>6</v>
      </c>
      <c r="D465" s="24">
        <v>123.89</v>
      </c>
      <c r="E465" s="24">
        <v>0</v>
      </c>
      <c r="F465" s="24">
        <v>0</v>
      </c>
      <c r="G465" s="37">
        <f t="shared" si="18"/>
        <v>-123.89</v>
      </c>
      <c r="H465" s="39">
        <f t="shared" si="19"/>
        <v>0</v>
      </c>
    </row>
    <row r="466" spans="1:8" ht="12.75">
      <c r="A466" s="63"/>
      <c r="B466" s="70"/>
      <c r="C466" s="3" t="s">
        <v>7</v>
      </c>
      <c r="D466" s="24">
        <v>0</v>
      </c>
      <c r="E466" s="24">
        <v>0</v>
      </c>
      <c r="F466" s="24">
        <v>0</v>
      </c>
      <c r="G466" s="37">
        <f t="shared" si="18"/>
        <v>0</v>
      </c>
      <c r="H466" s="39">
        <v>0</v>
      </c>
    </row>
    <row r="467" spans="1:8" ht="12.75">
      <c r="A467" s="58">
        <v>84</v>
      </c>
      <c r="B467" s="91" t="s">
        <v>163</v>
      </c>
      <c r="C467" s="4" t="s">
        <v>0</v>
      </c>
      <c r="D467" s="25">
        <f>D468+D469+D470</f>
        <v>276.81</v>
      </c>
      <c r="E467" s="25">
        <f>E468+E469+E470</f>
        <v>0</v>
      </c>
      <c r="F467" s="25">
        <f>F468+F469+F470</f>
        <v>0</v>
      </c>
      <c r="G467" s="30">
        <f>F467-D467</f>
        <v>-276.81</v>
      </c>
      <c r="H467" s="15">
        <f>F467*100/D467</f>
        <v>0</v>
      </c>
    </row>
    <row r="468" spans="1:8" ht="12.75">
      <c r="A468" s="59"/>
      <c r="B468" s="92"/>
      <c r="C468" s="3" t="s">
        <v>5</v>
      </c>
      <c r="D468" s="24">
        <v>8.33</v>
      </c>
      <c r="E468" s="24">
        <v>0</v>
      </c>
      <c r="F468" s="24">
        <v>0</v>
      </c>
      <c r="G468" s="37">
        <f>F468-D468</f>
        <v>-8.33</v>
      </c>
      <c r="H468" s="43">
        <f>F468*100/D468</f>
        <v>0</v>
      </c>
    </row>
    <row r="469" spans="1:8" ht="25.5">
      <c r="A469" s="59"/>
      <c r="B469" s="92"/>
      <c r="C469" s="3" t="s">
        <v>6</v>
      </c>
      <c r="D469" s="24">
        <v>268.48</v>
      </c>
      <c r="E469" s="24">
        <v>0</v>
      </c>
      <c r="F469" s="24">
        <v>0</v>
      </c>
      <c r="G469" s="37">
        <f>F469-D469</f>
        <v>-268.48</v>
      </c>
      <c r="H469" s="43">
        <f>F469*100/D469</f>
        <v>0</v>
      </c>
    </row>
    <row r="470" spans="1:8" ht="12.75">
      <c r="A470" s="63"/>
      <c r="B470" s="93"/>
      <c r="C470" s="3" t="s">
        <v>7</v>
      </c>
      <c r="D470" s="24">
        <v>0</v>
      </c>
      <c r="E470" s="24">
        <v>0</v>
      </c>
      <c r="F470" s="24">
        <v>0</v>
      </c>
      <c r="G470" s="37">
        <f>F470-D470</f>
        <v>0</v>
      </c>
      <c r="H470" s="43">
        <v>0</v>
      </c>
    </row>
    <row r="471" spans="1:8" ht="12" customHeight="1">
      <c r="A471" s="51" t="s">
        <v>100</v>
      </c>
      <c r="B471" s="51"/>
      <c r="C471" s="51"/>
      <c r="D471" s="34">
        <f>D472+D476+D576+D580+D584+D588+D592+D596</f>
        <v>20103.962</v>
      </c>
      <c r="E471" s="34">
        <f>E472+E476+E576+E580+E584+E588+E592+E596</f>
        <v>11125.099999999999</v>
      </c>
      <c r="F471" s="34">
        <f>F472+F476+F576+F580+F584+F588+F592+F596</f>
        <v>3288.9180000000006</v>
      </c>
      <c r="G471" s="31">
        <f t="shared" si="16"/>
        <v>-16815.043999999998</v>
      </c>
      <c r="H471" s="32">
        <f t="shared" si="17"/>
        <v>16.359551415785607</v>
      </c>
    </row>
    <row r="472" spans="1:8" s="7" customFormat="1" ht="12.75">
      <c r="A472" s="47">
        <v>85</v>
      </c>
      <c r="B472" s="71" t="s">
        <v>71</v>
      </c>
      <c r="C472" s="4" t="s">
        <v>0</v>
      </c>
      <c r="D472" s="25">
        <f>D473+D474+D475</f>
        <v>4882.82</v>
      </c>
      <c r="E472" s="25">
        <f>E473+E474+E475</f>
        <v>2445.4</v>
      </c>
      <c r="F472" s="25">
        <f>F473+F474+F475</f>
        <v>2445.398</v>
      </c>
      <c r="G472" s="30">
        <f t="shared" si="16"/>
        <v>-2437.4219999999996</v>
      </c>
      <c r="H472" s="15">
        <f t="shared" si="17"/>
        <v>50.08167411454857</v>
      </c>
    </row>
    <row r="473" spans="1:8" ht="12.75">
      <c r="A473" s="47"/>
      <c r="B473" s="71"/>
      <c r="C473" s="3" t="s">
        <v>5</v>
      </c>
      <c r="D473" s="24">
        <v>432.9</v>
      </c>
      <c r="E473" s="3">
        <v>586.961</v>
      </c>
      <c r="F473" s="3">
        <f>370.29+216.669</f>
        <v>586.9590000000001</v>
      </c>
      <c r="G473" s="37">
        <f t="shared" si="16"/>
        <v>154.05900000000008</v>
      </c>
      <c r="H473" s="38">
        <f t="shared" si="17"/>
        <v>135.58766458766462</v>
      </c>
    </row>
    <row r="474" spans="1:8" ht="25.5">
      <c r="A474" s="47"/>
      <c r="B474" s="71"/>
      <c r="C474" s="3" t="s">
        <v>6</v>
      </c>
      <c r="D474" s="24">
        <v>0</v>
      </c>
      <c r="E474" s="3">
        <v>0</v>
      </c>
      <c r="F474" s="3">
        <v>0</v>
      </c>
      <c r="G474" s="37">
        <f t="shared" si="16"/>
        <v>0</v>
      </c>
      <c r="H474" s="38">
        <v>0</v>
      </c>
    </row>
    <row r="475" spans="1:8" ht="12.75">
      <c r="A475" s="47"/>
      <c r="B475" s="71"/>
      <c r="C475" s="3" t="s">
        <v>7</v>
      </c>
      <c r="D475" s="24">
        <v>4449.92</v>
      </c>
      <c r="E475" s="3">
        <v>1858.439</v>
      </c>
      <c r="F475" s="3">
        <f>1289.127+569.312</f>
        <v>1858.4389999999999</v>
      </c>
      <c r="G475" s="37">
        <f t="shared" si="16"/>
        <v>-2591.481</v>
      </c>
      <c r="H475" s="38">
        <f t="shared" si="17"/>
        <v>41.763424960448724</v>
      </c>
    </row>
    <row r="476" spans="1:8" s="7" customFormat="1" ht="12.75">
      <c r="A476" s="47">
        <v>86</v>
      </c>
      <c r="B476" s="71" t="s">
        <v>33</v>
      </c>
      <c r="C476" s="4" t="s">
        <v>0</v>
      </c>
      <c r="D476" s="25">
        <f>D477+D478+D479</f>
        <v>12830</v>
      </c>
      <c r="E476" s="25">
        <f>E477+E478+E479</f>
        <v>8652.4</v>
      </c>
      <c r="F476" s="25">
        <f>F477+F478+F479</f>
        <v>816.22</v>
      </c>
      <c r="G476" s="30">
        <f t="shared" si="16"/>
        <v>-12013.78</v>
      </c>
      <c r="H476" s="15">
        <f t="shared" si="17"/>
        <v>6.361808261886204</v>
      </c>
    </row>
    <row r="477" spans="1:8" ht="12.75">
      <c r="A477" s="47"/>
      <c r="B477" s="71"/>
      <c r="C477" s="3" t="s">
        <v>5</v>
      </c>
      <c r="D477" s="24">
        <v>10330</v>
      </c>
      <c r="E477" s="3">
        <v>7831.7</v>
      </c>
      <c r="F477" s="3">
        <v>0</v>
      </c>
      <c r="G477" s="37">
        <f t="shared" si="16"/>
        <v>-10330</v>
      </c>
      <c r="H477" s="38">
        <f t="shared" si="17"/>
        <v>0</v>
      </c>
    </row>
    <row r="478" spans="1:8" ht="25.5">
      <c r="A478" s="47"/>
      <c r="B478" s="71"/>
      <c r="C478" s="3" t="s">
        <v>6</v>
      </c>
      <c r="D478" s="24">
        <v>0</v>
      </c>
      <c r="E478" s="3">
        <v>0</v>
      </c>
      <c r="F478" s="3">
        <v>0</v>
      </c>
      <c r="G478" s="37">
        <f t="shared" si="16"/>
        <v>0</v>
      </c>
      <c r="H478" s="38">
        <v>0</v>
      </c>
    </row>
    <row r="479" spans="1:8" ht="12.75">
      <c r="A479" s="47"/>
      <c r="B479" s="71"/>
      <c r="C479" s="3" t="s">
        <v>7</v>
      </c>
      <c r="D479" s="24">
        <v>2500</v>
      </c>
      <c r="E479" s="3">
        <v>820.7</v>
      </c>
      <c r="F479" s="3">
        <f>474.86+341.36</f>
        <v>816.22</v>
      </c>
      <c r="G479" s="37">
        <f t="shared" si="16"/>
        <v>-1683.78</v>
      </c>
      <c r="H479" s="38">
        <f t="shared" si="17"/>
        <v>32.6488</v>
      </c>
    </row>
    <row r="480" spans="1:8" s="13" customFormat="1" ht="12.75" customHeight="1" hidden="1">
      <c r="A480" s="47">
        <v>83</v>
      </c>
      <c r="B480" s="95"/>
      <c r="E480" s="29"/>
      <c r="F480" s="29"/>
      <c r="G480" s="37">
        <f t="shared" si="16"/>
        <v>0</v>
      </c>
      <c r="H480" s="15" t="e">
        <f t="shared" si="17"/>
        <v>#DIV/0!</v>
      </c>
    </row>
    <row r="481" spans="1:8" ht="12.75" customHeight="1" hidden="1">
      <c r="A481" s="47"/>
      <c r="B481" s="95"/>
      <c r="E481" s="3"/>
      <c r="F481" s="3"/>
      <c r="G481" s="37">
        <f t="shared" si="16"/>
        <v>0</v>
      </c>
      <c r="H481" s="15" t="e">
        <f t="shared" si="17"/>
        <v>#DIV/0!</v>
      </c>
    </row>
    <row r="482" spans="1:8" ht="12.75" customHeight="1" hidden="1">
      <c r="A482" s="47"/>
      <c r="B482" s="95"/>
      <c r="E482" s="3"/>
      <c r="F482" s="3"/>
      <c r="G482" s="37">
        <f t="shared" si="16"/>
        <v>0</v>
      </c>
      <c r="H482" s="15" t="e">
        <f t="shared" si="17"/>
        <v>#DIV/0!</v>
      </c>
    </row>
    <row r="483" spans="1:8" ht="12.75" customHeight="1" hidden="1">
      <c r="A483" s="47"/>
      <c r="B483" s="95"/>
      <c r="E483" s="3"/>
      <c r="F483" s="3"/>
      <c r="G483" s="37">
        <f t="shared" si="16"/>
        <v>0</v>
      </c>
      <c r="H483" s="15" t="e">
        <f t="shared" si="17"/>
        <v>#DIV/0!</v>
      </c>
    </row>
    <row r="484" spans="1:8" ht="12.75" customHeight="1" hidden="1">
      <c r="A484" s="47">
        <v>84</v>
      </c>
      <c r="B484" s="95"/>
      <c r="E484" s="3"/>
      <c r="F484" s="3"/>
      <c r="G484" s="37">
        <f t="shared" si="16"/>
        <v>0</v>
      </c>
      <c r="H484" s="15" t="e">
        <f t="shared" si="17"/>
        <v>#DIV/0!</v>
      </c>
    </row>
    <row r="485" spans="1:8" ht="12.75" customHeight="1" hidden="1">
      <c r="A485" s="47"/>
      <c r="B485" s="95"/>
      <c r="E485" s="3"/>
      <c r="F485" s="3"/>
      <c r="G485" s="37">
        <f t="shared" si="16"/>
        <v>0</v>
      </c>
      <c r="H485" s="15" t="e">
        <f t="shared" si="17"/>
        <v>#DIV/0!</v>
      </c>
    </row>
    <row r="486" spans="1:8" ht="12.75" customHeight="1" hidden="1">
      <c r="A486" s="47"/>
      <c r="B486" s="95"/>
      <c r="E486" s="3"/>
      <c r="F486" s="3"/>
      <c r="G486" s="37">
        <f t="shared" si="16"/>
        <v>0</v>
      </c>
      <c r="H486" s="15" t="e">
        <f t="shared" si="17"/>
        <v>#DIV/0!</v>
      </c>
    </row>
    <row r="487" spans="1:8" ht="12.75" customHeight="1" hidden="1">
      <c r="A487" s="47"/>
      <c r="B487" s="95"/>
      <c r="E487" s="3"/>
      <c r="F487" s="3"/>
      <c r="G487" s="37">
        <f t="shared" si="16"/>
        <v>0</v>
      </c>
      <c r="H487" s="15" t="e">
        <f t="shared" si="17"/>
        <v>#DIV/0!</v>
      </c>
    </row>
    <row r="488" spans="1:8" ht="12.75" customHeight="1" hidden="1">
      <c r="A488" s="47">
        <v>85</v>
      </c>
      <c r="B488" s="95"/>
      <c r="E488" s="3"/>
      <c r="F488" s="3"/>
      <c r="G488" s="37">
        <f t="shared" si="16"/>
        <v>0</v>
      </c>
      <c r="H488" s="15" t="e">
        <f t="shared" si="17"/>
        <v>#DIV/0!</v>
      </c>
    </row>
    <row r="489" spans="1:8" ht="12.75" customHeight="1" hidden="1">
      <c r="A489" s="47"/>
      <c r="B489" s="95"/>
      <c r="E489" s="3"/>
      <c r="F489" s="3"/>
      <c r="G489" s="37">
        <f t="shared" si="16"/>
        <v>0</v>
      </c>
      <c r="H489" s="15" t="e">
        <f t="shared" si="17"/>
        <v>#DIV/0!</v>
      </c>
    </row>
    <row r="490" spans="1:8" ht="12.75" customHeight="1" hidden="1">
      <c r="A490" s="47"/>
      <c r="B490" s="95"/>
      <c r="E490" s="3"/>
      <c r="F490" s="3"/>
      <c r="G490" s="37">
        <f t="shared" si="16"/>
        <v>0</v>
      </c>
      <c r="H490" s="15" t="e">
        <f t="shared" si="17"/>
        <v>#DIV/0!</v>
      </c>
    </row>
    <row r="491" spans="1:8" ht="12.75" customHeight="1" hidden="1">
      <c r="A491" s="47"/>
      <c r="B491" s="95"/>
      <c r="E491" s="3"/>
      <c r="F491" s="3"/>
      <c r="G491" s="37">
        <f t="shared" si="16"/>
        <v>0</v>
      </c>
      <c r="H491" s="15" t="e">
        <f t="shared" si="17"/>
        <v>#DIV/0!</v>
      </c>
    </row>
    <row r="492" spans="1:8" ht="12.75" customHeight="1" hidden="1">
      <c r="A492" s="47">
        <v>86</v>
      </c>
      <c r="B492" s="95"/>
      <c r="E492" s="3"/>
      <c r="F492" s="3"/>
      <c r="G492" s="37">
        <f t="shared" si="16"/>
        <v>0</v>
      </c>
      <c r="H492" s="15" t="e">
        <f t="shared" si="17"/>
        <v>#DIV/0!</v>
      </c>
    </row>
    <row r="493" spans="1:8" ht="12.75" customHeight="1" hidden="1">
      <c r="A493" s="47"/>
      <c r="B493" s="95"/>
      <c r="E493" s="3"/>
      <c r="F493" s="3"/>
      <c r="G493" s="37">
        <f t="shared" si="16"/>
        <v>0</v>
      </c>
      <c r="H493" s="15" t="e">
        <f t="shared" si="17"/>
        <v>#DIV/0!</v>
      </c>
    </row>
    <row r="494" spans="1:8" ht="12.75" customHeight="1" hidden="1">
      <c r="A494" s="47"/>
      <c r="B494" s="95"/>
      <c r="E494" s="3"/>
      <c r="F494" s="3"/>
      <c r="G494" s="37">
        <f t="shared" si="16"/>
        <v>0</v>
      </c>
      <c r="H494" s="15" t="e">
        <f t="shared" si="17"/>
        <v>#DIV/0!</v>
      </c>
    </row>
    <row r="495" spans="1:8" ht="12.75" customHeight="1" hidden="1">
      <c r="A495" s="47"/>
      <c r="B495" s="95"/>
      <c r="E495" s="3"/>
      <c r="F495" s="3"/>
      <c r="G495" s="37">
        <f t="shared" si="16"/>
        <v>0</v>
      </c>
      <c r="H495" s="15" t="e">
        <f t="shared" si="17"/>
        <v>#DIV/0!</v>
      </c>
    </row>
    <row r="496" spans="1:8" ht="12.75" customHeight="1" hidden="1">
      <c r="A496" s="47">
        <v>87</v>
      </c>
      <c r="B496" s="95"/>
      <c r="E496" s="3"/>
      <c r="F496" s="3"/>
      <c r="G496" s="37">
        <f t="shared" si="16"/>
        <v>0</v>
      </c>
      <c r="H496" s="15" t="e">
        <f t="shared" si="17"/>
        <v>#DIV/0!</v>
      </c>
    </row>
    <row r="497" spans="1:8" ht="12.75" customHeight="1" hidden="1">
      <c r="A497" s="47"/>
      <c r="B497" s="95"/>
      <c r="E497" s="3"/>
      <c r="F497" s="3"/>
      <c r="G497" s="37">
        <f t="shared" si="16"/>
        <v>0</v>
      </c>
      <c r="H497" s="15" t="e">
        <f t="shared" si="17"/>
        <v>#DIV/0!</v>
      </c>
    </row>
    <row r="498" spans="1:8" ht="12.75" customHeight="1" hidden="1">
      <c r="A498" s="47"/>
      <c r="B498" s="95"/>
      <c r="E498" s="3"/>
      <c r="F498" s="3"/>
      <c r="G498" s="37">
        <f t="shared" si="16"/>
        <v>0</v>
      </c>
      <c r="H498" s="15" t="e">
        <f t="shared" si="17"/>
        <v>#DIV/0!</v>
      </c>
    </row>
    <row r="499" spans="1:8" ht="12.75" customHeight="1" hidden="1">
      <c r="A499" s="47"/>
      <c r="B499" s="95"/>
      <c r="E499" s="3"/>
      <c r="F499" s="3"/>
      <c r="G499" s="37">
        <f t="shared" si="16"/>
        <v>0</v>
      </c>
      <c r="H499" s="15" t="e">
        <f t="shared" si="17"/>
        <v>#DIV/0!</v>
      </c>
    </row>
    <row r="500" spans="1:8" ht="12.75" customHeight="1" hidden="1">
      <c r="A500" s="47">
        <v>88</v>
      </c>
      <c r="B500" s="95"/>
      <c r="E500" s="3"/>
      <c r="F500" s="3"/>
      <c r="G500" s="37">
        <f t="shared" si="16"/>
        <v>0</v>
      </c>
      <c r="H500" s="15" t="e">
        <f t="shared" si="17"/>
        <v>#DIV/0!</v>
      </c>
    </row>
    <row r="501" spans="1:8" ht="12.75" customHeight="1" hidden="1">
      <c r="A501" s="47"/>
      <c r="B501" s="95"/>
      <c r="E501" s="3"/>
      <c r="F501" s="3"/>
      <c r="G501" s="37">
        <f t="shared" si="16"/>
        <v>0</v>
      </c>
      <c r="H501" s="15" t="e">
        <f t="shared" si="17"/>
        <v>#DIV/0!</v>
      </c>
    </row>
    <row r="502" spans="1:8" ht="12.75" customHeight="1" hidden="1">
      <c r="A502" s="47"/>
      <c r="B502" s="95"/>
      <c r="E502" s="3"/>
      <c r="F502" s="3"/>
      <c r="G502" s="37">
        <f t="shared" si="16"/>
        <v>0</v>
      </c>
      <c r="H502" s="15" t="e">
        <f t="shared" si="17"/>
        <v>#DIV/0!</v>
      </c>
    </row>
    <row r="503" spans="1:8" ht="12.75" customHeight="1" hidden="1">
      <c r="A503" s="47"/>
      <c r="B503" s="95"/>
      <c r="E503" s="3"/>
      <c r="F503" s="3"/>
      <c r="G503" s="37">
        <f t="shared" si="16"/>
        <v>0</v>
      </c>
      <c r="H503" s="15" t="e">
        <f t="shared" si="17"/>
        <v>#DIV/0!</v>
      </c>
    </row>
    <row r="504" spans="1:8" ht="12.75" customHeight="1" hidden="1">
      <c r="A504" s="47">
        <v>89</v>
      </c>
      <c r="B504" s="95"/>
      <c r="E504" s="3"/>
      <c r="F504" s="3"/>
      <c r="G504" s="37">
        <f t="shared" si="16"/>
        <v>0</v>
      </c>
      <c r="H504" s="15" t="e">
        <f t="shared" si="17"/>
        <v>#DIV/0!</v>
      </c>
    </row>
    <row r="505" spans="1:8" ht="12.75" customHeight="1" hidden="1">
      <c r="A505" s="47"/>
      <c r="B505" s="95"/>
      <c r="E505" s="3"/>
      <c r="F505" s="3"/>
      <c r="G505" s="37">
        <f t="shared" si="16"/>
        <v>0</v>
      </c>
      <c r="H505" s="15" t="e">
        <f t="shared" si="17"/>
        <v>#DIV/0!</v>
      </c>
    </row>
    <row r="506" spans="1:8" ht="12.75" customHeight="1" hidden="1">
      <c r="A506" s="47"/>
      <c r="B506" s="95"/>
      <c r="E506" s="3"/>
      <c r="F506" s="3"/>
      <c r="G506" s="37">
        <f t="shared" si="16"/>
        <v>0</v>
      </c>
      <c r="H506" s="15" t="e">
        <f t="shared" si="17"/>
        <v>#DIV/0!</v>
      </c>
    </row>
    <row r="507" spans="1:8" ht="12.75" customHeight="1" hidden="1">
      <c r="A507" s="47"/>
      <c r="B507" s="95"/>
      <c r="E507" s="3"/>
      <c r="F507" s="3"/>
      <c r="G507" s="37">
        <f t="shared" si="16"/>
        <v>0</v>
      </c>
      <c r="H507" s="15" t="e">
        <f t="shared" si="17"/>
        <v>#DIV/0!</v>
      </c>
    </row>
    <row r="508" spans="1:8" ht="12.75" customHeight="1" hidden="1">
      <c r="A508" s="47">
        <v>90</v>
      </c>
      <c r="B508" s="95"/>
      <c r="E508" s="3"/>
      <c r="F508" s="3"/>
      <c r="G508" s="37">
        <f t="shared" si="16"/>
        <v>0</v>
      </c>
      <c r="H508" s="15" t="e">
        <f t="shared" si="17"/>
        <v>#DIV/0!</v>
      </c>
    </row>
    <row r="509" spans="1:8" ht="12.75" customHeight="1" hidden="1">
      <c r="A509" s="47"/>
      <c r="B509" s="95"/>
      <c r="E509" s="3"/>
      <c r="F509" s="3"/>
      <c r="G509" s="37">
        <f t="shared" si="16"/>
        <v>0</v>
      </c>
      <c r="H509" s="15" t="e">
        <f t="shared" si="17"/>
        <v>#DIV/0!</v>
      </c>
    </row>
    <row r="510" spans="1:8" ht="12.75" customHeight="1" hidden="1">
      <c r="A510" s="47"/>
      <c r="B510" s="95"/>
      <c r="E510" s="3"/>
      <c r="F510" s="3"/>
      <c r="G510" s="37">
        <f t="shared" si="16"/>
        <v>0</v>
      </c>
      <c r="H510" s="15" t="e">
        <f t="shared" si="17"/>
        <v>#DIV/0!</v>
      </c>
    </row>
    <row r="511" spans="1:8" ht="12.75" customHeight="1" hidden="1">
      <c r="A511" s="47"/>
      <c r="B511" s="95"/>
      <c r="E511" s="3"/>
      <c r="F511" s="3"/>
      <c r="G511" s="37">
        <f t="shared" si="16"/>
        <v>0</v>
      </c>
      <c r="H511" s="15" t="e">
        <f t="shared" si="17"/>
        <v>#DIV/0!</v>
      </c>
    </row>
    <row r="512" spans="1:8" ht="12.75" customHeight="1" hidden="1">
      <c r="A512" s="47">
        <v>91</v>
      </c>
      <c r="B512" s="95"/>
      <c r="E512" s="3"/>
      <c r="F512" s="3"/>
      <c r="G512" s="37">
        <f aca="true" t="shared" si="20" ref="G512:G575">F512-D512</f>
        <v>0</v>
      </c>
      <c r="H512" s="15" t="e">
        <f aca="true" t="shared" si="21" ref="H512:H575">F512*100/D512</f>
        <v>#DIV/0!</v>
      </c>
    </row>
    <row r="513" spans="1:8" ht="12.75" customHeight="1" hidden="1">
      <c r="A513" s="47"/>
      <c r="B513" s="95"/>
      <c r="E513" s="3"/>
      <c r="F513" s="3"/>
      <c r="G513" s="37">
        <f t="shared" si="20"/>
        <v>0</v>
      </c>
      <c r="H513" s="15" t="e">
        <f t="shared" si="21"/>
        <v>#DIV/0!</v>
      </c>
    </row>
    <row r="514" spans="1:8" ht="12.75" customHeight="1" hidden="1">
      <c r="A514" s="47"/>
      <c r="B514" s="95"/>
      <c r="E514" s="3"/>
      <c r="F514" s="3"/>
      <c r="G514" s="37">
        <f t="shared" si="20"/>
        <v>0</v>
      </c>
      <c r="H514" s="15" t="e">
        <f t="shared" si="21"/>
        <v>#DIV/0!</v>
      </c>
    </row>
    <row r="515" spans="1:8" ht="12.75" customHeight="1" hidden="1">
      <c r="A515" s="47"/>
      <c r="B515" s="95"/>
      <c r="E515" s="3"/>
      <c r="F515" s="3"/>
      <c r="G515" s="37">
        <f t="shared" si="20"/>
        <v>0</v>
      </c>
      <c r="H515" s="15" t="e">
        <f t="shared" si="21"/>
        <v>#DIV/0!</v>
      </c>
    </row>
    <row r="516" spans="1:8" ht="12.75" customHeight="1" hidden="1">
      <c r="A516" s="47">
        <v>92</v>
      </c>
      <c r="B516" s="95"/>
      <c r="E516" s="3"/>
      <c r="F516" s="3"/>
      <c r="G516" s="37">
        <f t="shared" si="20"/>
        <v>0</v>
      </c>
      <c r="H516" s="15" t="e">
        <f t="shared" si="21"/>
        <v>#DIV/0!</v>
      </c>
    </row>
    <row r="517" spans="1:8" ht="12.75" customHeight="1" hidden="1">
      <c r="A517" s="47"/>
      <c r="B517" s="95"/>
      <c r="E517" s="3"/>
      <c r="F517" s="3"/>
      <c r="G517" s="37">
        <f t="shared" si="20"/>
        <v>0</v>
      </c>
      <c r="H517" s="15" t="e">
        <f t="shared" si="21"/>
        <v>#DIV/0!</v>
      </c>
    </row>
    <row r="518" spans="1:8" ht="12.75" customHeight="1" hidden="1">
      <c r="A518" s="47"/>
      <c r="B518" s="95"/>
      <c r="E518" s="3"/>
      <c r="F518" s="3"/>
      <c r="G518" s="37">
        <f t="shared" si="20"/>
        <v>0</v>
      </c>
      <c r="H518" s="15" t="e">
        <f t="shared" si="21"/>
        <v>#DIV/0!</v>
      </c>
    </row>
    <row r="519" spans="1:8" ht="12.75" customHeight="1" hidden="1">
      <c r="A519" s="47"/>
      <c r="B519" s="95"/>
      <c r="E519" s="3"/>
      <c r="F519" s="3"/>
      <c r="G519" s="37">
        <f t="shared" si="20"/>
        <v>0</v>
      </c>
      <c r="H519" s="15" t="e">
        <f t="shared" si="21"/>
        <v>#DIV/0!</v>
      </c>
    </row>
    <row r="520" spans="1:8" ht="12.75" customHeight="1" hidden="1">
      <c r="A520" s="47">
        <v>93</v>
      </c>
      <c r="B520" s="95" t="s">
        <v>8</v>
      </c>
      <c r="C520" s="1" t="s">
        <v>0</v>
      </c>
      <c r="E520" s="3"/>
      <c r="F520" s="3"/>
      <c r="G520" s="37">
        <f t="shared" si="20"/>
        <v>0</v>
      </c>
      <c r="H520" s="15" t="e">
        <f t="shared" si="21"/>
        <v>#DIV/0!</v>
      </c>
    </row>
    <row r="521" spans="1:8" ht="12.75" customHeight="1" hidden="1">
      <c r="A521" s="47"/>
      <c r="B521" s="95"/>
      <c r="C521" s="1" t="s">
        <v>5</v>
      </c>
      <c r="E521" s="3"/>
      <c r="F521" s="3"/>
      <c r="G521" s="37">
        <f t="shared" si="20"/>
        <v>0</v>
      </c>
      <c r="H521" s="15" t="e">
        <f t="shared" si="21"/>
        <v>#DIV/0!</v>
      </c>
    </row>
    <row r="522" spans="1:8" ht="26.25" customHeight="1" hidden="1">
      <c r="A522" s="47"/>
      <c r="B522" s="95"/>
      <c r="C522" s="1" t="s">
        <v>6</v>
      </c>
      <c r="D522" s="1">
        <v>0</v>
      </c>
      <c r="E522" s="3"/>
      <c r="F522" s="3"/>
      <c r="G522" s="37">
        <f t="shared" si="20"/>
        <v>0</v>
      </c>
      <c r="H522" s="15" t="e">
        <f t="shared" si="21"/>
        <v>#DIV/0!</v>
      </c>
    </row>
    <row r="523" spans="1:8" ht="12.75" customHeight="1" hidden="1">
      <c r="A523" s="47"/>
      <c r="B523" s="95"/>
      <c r="C523" s="1" t="s">
        <v>7</v>
      </c>
      <c r="E523" s="3"/>
      <c r="F523" s="3"/>
      <c r="G523" s="37">
        <f t="shared" si="20"/>
        <v>0</v>
      </c>
      <c r="H523" s="15" t="e">
        <f t="shared" si="21"/>
        <v>#DIV/0!</v>
      </c>
    </row>
    <row r="524" spans="1:8" ht="12.75" customHeight="1" hidden="1">
      <c r="A524" s="47">
        <v>94</v>
      </c>
      <c r="B524" s="95"/>
      <c r="E524" s="3"/>
      <c r="F524" s="3"/>
      <c r="G524" s="37">
        <f t="shared" si="20"/>
        <v>0</v>
      </c>
      <c r="H524" s="15" t="e">
        <f t="shared" si="21"/>
        <v>#DIV/0!</v>
      </c>
    </row>
    <row r="525" spans="1:8" ht="12.75" customHeight="1" hidden="1">
      <c r="A525" s="47"/>
      <c r="B525" s="95"/>
      <c r="E525" s="3"/>
      <c r="F525" s="3"/>
      <c r="G525" s="37">
        <f t="shared" si="20"/>
        <v>0</v>
      </c>
      <c r="H525" s="15" t="e">
        <f t="shared" si="21"/>
        <v>#DIV/0!</v>
      </c>
    </row>
    <row r="526" spans="1:8" ht="12.75" customHeight="1" hidden="1">
      <c r="A526" s="47"/>
      <c r="B526" s="95"/>
      <c r="E526" s="3"/>
      <c r="F526" s="3"/>
      <c r="G526" s="37">
        <f t="shared" si="20"/>
        <v>0</v>
      </c>
      <c r="H526" s="15" t="e">
        <f t="shared" si="21"/>
        <v>#DIV/0!</v>
      </c>
    </row>
    <row r="527" spans="1:8" ht="12.75" customHeight="1" hidden="1">
      <c r="A527" s="47"/>
      <c r="B527" s="95"/>
      <c r="E527" s="3"/>
      <c r="F527" s="3"/>
      <c r="G527" s="37">
        <f t="shared" si="20"/>
        <v>0</v>
      </c>
      <c r="H527" s="15" t="e">
        <f t="shared" si="21"/>
        <v>#DIV/0!</v>
      </c>
    </row>
    <row r="528" spans="1:8" ht="12.75" customHeight="1" hidden="1">
      <c r="A528" s="47">
        <v>95</v>
      </c>
      <c r="B528" s="95"/>
      <c r="E528" s="3"/>
      <c r="F528" s="3"/>
      <c r="G528" s="37">
        <f t="shared" si="20"/>
        <v>0</v>
      </c>
      <c r="H528" s="15" t="e">
        <f t="shared" si="21"/>
        <v>#DIV/0!</v>
      </c>
    </row>
    <row r="529" spans="1:8" ht="12.75" customHeight="1" hidden="1">
      <c r="A529" s="47"/>
      <c r="B529" s="95"/>
      <c r="E529" s="3"/>
      <c r="F529" s="3"/>
      <c r="G529" s="37">
        <f t="shared" si="20"/>
        <v>0</v>
      </c>
      <c r="H529" s="15" t="e">
        <f t="shared" si="21"/>
        <v>#DIV/0!</v>
      </c>
    </row>
    <row r="530" spans="1:8" ht="12.75" customHeight="1" hidden="1">
      <c r="A530" s="47"/>
      <c r="B530" s="95"/>
      <c r="E530" s="3"/>
      <c r="F530" s="3"/>
      <c r="G530" s="37">
        <f t="shared" si="20"/>
        <v>0</v>
      </c>
      <c r="H530" s="15" t="e">
        <f t="shared" si="21"/>
        <v>#DIV/0!</v>
      </c>
    </row>
    <row r="531" spans="1:8" ht="12.75" customHeight="1" hidden="1">
      <c r="A531" s="47"/>
      <c r="B531" s="95"/>
      <c r="E531" s="3"/>
      <c r="F531" s="3"/>
      <c r="G531" s="37">
        <f t="shared" si="20"/>
        <v>0</v>
      </c>
      <c r="H531" s="15" t="e">
        <f t="shared" si="21"/>
        <v>#DIV/0!</v>
      </c>
    </row>
    <row r="532" spans="1:8" ht="12.75" customHeight="1" hidden="1">
      <c r="A532" s="47">
        <v>96</v>
      </c>
      <c r="B532" s="95"/>
      <c r="E532" s="3"/>
      <c r="F532" s="3"/>
      <c r="G532" s="37">
        <f t="shared" si="20"/>
        <v>0</v>
      </c>
      <c r="H532" s="15" t="e">
        <f t="shared" si="21"/>
        <v>#DIV/0!</v>
      </c>
    </row>
    <row r="533" spans="1:8" ht="12.75" customHeight="1" hidden="1">
      <c r="A533" s="47"/>
      <c r="B533" s="95"/>
      <c r="E533" s="3"/>
      <c r="F533" s="3"/>
      <c r="G533" s="37">
        <f t="shared" si="20"/>
        <v>0</v>
      </c>
      <c r="H533" s="15" t="e">
        <f t="shared" si="21"/>
        <v>#DIV/0!</v>
      </c>
    </row>
    <row r="534" spans="1:8" ht="12.75" customHeight="1" hidden="1">
      <c r="A534" s="47"/>
      <c r="B534" s="95"/>
      <c r="E534" s="3"/>
      <c r="F534" s="3"/>
      <c r="G534" s="37">
        <f t="shared" si="20"/>
        <v>0</v>
      </c>
      <c r="H534" s="15" t="e">
        <f t="shared" si="21"/>
        <v>#DIV/0!</v>
      </c>
    </row>
    <row r="535" spans="1:8" ht="12.75" customHeight="1" hidden="1">
      <c r="A535" s="47"/>
      <c r="B535" s="95"/>
      <c r="E535" s="3"/>
      <c r="F535" s="3"/>
      <c r="G535" s="37">
        <f t="shared" si="20"/>
        <v>0</v>
      </c>
      <c r="H535" s="15" t="e">
        <f t="shared" si="21"/>
        <v>#DIV/0!</v>
      </c>
    </row>
    <row r="536" spans="1:8" ht="12.75" customHeight="1" hidden="1">
      <c r="A536" s="47">
        <v>97</v>
      </c>
      <c r="B536" s="95"/>
      <c r="E536" s="3"/>
      <c r="F536" s="3"/>
      <c r="G536" s="37">
        <f t="shared" si="20"/>
        <v>0</v>
      </c>
      <c r="H536" s="15" t="e">
        <f t="shared" si="21"/>
        <v>#DIV/0!</v>
      </c>
    </row>
    <row r="537" spans="1:8" ht="12.75" customHeight="1" hidden="1">
      <c r="A537" s="47"/>
      <c r="B537" s="95"/>
      <c r="E537" s="3"/>
      <c r="F537" s="3"/>
      <c r="G537" s="37">
        <f t="shared" si="20"/>
        <v>0</v>
      </c>
      <c r="H537" s="15" t="e">
        <f t="shared" si="21"/>
        <v>#DIV/0!</v>
      </c>
    </row>
    <row r="538" spans="1:8" ht="12.75" customHeight="1" hidden="1">
      <c r="A538" s="47"/>
      <c r="B538" s="95"/>
      <c r="E538" s="3"/>
      <c r="F538" s="3"/>
      <c r="G538" s="37">
        <f t="shared" si="20"/>
        <v>0</v>
      </c>
      <c r="H538" s="15" t="e">
        <f t="shared" si="21"/>
        <v>#DIV/0!</v>
      </c>
    </row>
    <row r="539" spans="1:8" ht="12.75" customHeight="1" hidden="1">
      <c r="A539" s="47"/>
      <c r="B539" s="95"/>
      <c r="E539" s="3"/>
      <c r="F539" s="3"/>
      <c r="G539" s="37">
        <f t="shared" si="20"/>
        <v>0</v>
      </c>
      <c r="H539" s="15" t="e">
        <f t="shared" si="21"/>
        <v>#DIV/0!</v>
      </c>
    </row>
    <row r="540" spans="1:8" ht="12.75" customHeight="1" hidden="1">
      <c r="A540" s="47">
        <v>98</v>
      </c>
      <c r="B540" s="95" t="s">
        <v>9</v>
      </c>
      <c r="C540" s="1" t="s">
        <v>0</v>
      </c>
      <c r="D540" s="1">
        <f>D541+D542+D543</f>
        <v>0</v>
      </c>
      <c r="E540" s="3"/>
      <c r="F540" s="3"/>
      <c r="G540" s="37">
        <f t="shared" si="20"/>
        <v>0</v>
      </c>
      <c r="H540" s="15" t="e">
        <f t="shared" si="21"/>
        <v>#DIV/0!</v>
      </c>
    </row>
    <row r="541" spans="1:8" ht="12.75" customHeight="1" hidden="1">
      <c r="A541" s="47"/>
      <c r="B541" s="95"/>
      <c r="C541" s="1" t="s">
        <v>5</v>
      </c>
      <c r="D541" s="1">
        <v>0</v>
      </c>
      <c r="E541" s="3"/>
      <c r="F541" s="3"/>
      <c r="G541" s="37">
        <f t="shared" si="20"/>
        <v>0</v>
      </c>
      <c r="H541" s="15" t="e">
        <f t="shared" si="21"/>
        <v>#DIV/0!</v>
      </c>
    </row>
    <row r="542" spans="1:8" ht="26.25" customHeight="1" hidden="1">
      <c r="A542" s="47"/>
      <c r="B542" s="95"/>
      <c r="C542" s="1" t="s">
        <v>6</v>
      </c>
      <c r="D542" s="1">
        <v>0</v>
      </c>
      <c r="E542" s="3"/>
      <c r="F542" s="3"/>
      <c r="G542" s="37">
        <f t="shared" si="20"/>
        <v>0</v>
      </c>
      <c r="H542" s="15" t="e">
        <f t="shared" si="21"/>
        <v>#DIV/0!</v>
      </c>
    </row>
    <row r="543" spans="1:8" ht="12.75" customHeight="1" hidden="1">
      <c r="A543" s="47"/>
      <c r="B543" s="95"/>
      <c r="C543" s="1" t="s">
        <v>7</v>
      </c>
      <c r="D543" s="1">
        <v>0</v>
      </c>
      <c r="E543" s="3"/>
      <c r="F543" s="3"/>
      <c r="G543" s="37">
        <f t="shared" si="20"/>
        <v>0</v>
      </c>
      <c r="H543" s="15" t="e">
        <f t="shared" si="21"/>
        <v>#DIV/0!</v>
      </c>
    </row>
    <row r="544" spans="1:8" ht="12.75" customHeight="1" hidden="1">
      <c r="A544" s="47">
        <v>99</v>
      </c>
      <c r="B544" s="95"/>
      <c r="E544" s="3"/>
      <c r="F544" s="3"/>
      <c r="G544" s="37">
        <f t="shared" si="20"/>
        <v>0</v>
      </c>
      <c r="H544" s="15" t="e">
        <f t="shared" si="21"/>
        <v>#DIV/0!</v>
      </c>
    </row>
    <row r="545" spans="1:8" ht="12.75" customHeight="1" hidden="1">
      <c r="A545" s="47"/>
      <c r="B545" s="95"/>
      <c r="E545" s="3"/>
      <c r="F545" s="3"/>
      <c r="G545" s="37">
        <f t="shared" si="20"/>
        <v>0</v>
      </c>
      <c r="H545" s="15" t="e">
        <f t="shared" si="21"/>
        <v>#DIV/0!</v>
      </c>
    </row>
    <row r="546" spans="1:8" ht="12.75" customHeight="1" hidden="1">
      <c r="A546" s="47"/>
      <c r="B546" s="95"/>
      <c r="E546" s="3"/>
      <c r="F546" s="3"/>
      <c r="G546" s="37">
        <f t="shared" si="20"/>
        <v>0</v>
      </c>
      <c r="H546" s="15" t="e">
        <f t="shared" si="21"/>
        <v>#DIV/0!</v>
      </c>
    </row>
    <row r="547" spans="1:8" ht="12.75" customHeight="1" hidden="1">
      <c r="A547" s="47"/>
      <c r="B547" s="95"/>
      <c r="E547" s="3"/>
      <c r="F547" s="3"/>
      <c r="G547" s="37">
        <f t="shared" si="20"/>
        <v>0</v>
      </c>
      <c r="H547" s="15" t="e">
        <f t="shared" si="21"/>
        <v>#DIV/0!</v>
      </c>
    </row>
    <row r="548" spans="1:8" ht="12.75" customHeight="1" hidden="1">
      <c r="A548" s="47">
        <v>100</v>
      </c>
      <c r="B548" s="95"/>
      <c r="E548" s="3"/>
      <c r="F548" s="3"/>
      <c r="G548" s="37">
        <f t="shared" si="20"/>
        <v>0</v>
      </c>
      <c r="H548" s="15" t="e">
        <f t="shared" si="21"/>
        <v>#DIV/0!</v>
      </c>
    </row>
    <row r="549" spans="1:8" ht="12.75" customHeight="1" hidden="1">
      <c r="A549" s="47"/>
      <c r="B549" s="95"/>
      <c r="E549" s="3"/>
      <c r="F549" s="3"/>
      <c r="G549" s="37">
        <f t="shared" si="20"/>
        <v>0</v>
      </c>
      <c r="H549" s="15" t="e">
        <f t="shared" si="21"/>
        <v>#DIV/0!</v>
      </c>
    </row>
    <row r="550" spans="1:8" ht="12.75" customHeight="1" hidden="1">
      <c r="A550" s="47"/>
      <c r="B550" s="95"/>
      <c r="E550" s="3"/>
      <c r="F550" s="3"/>
      <c r="G550" s="37">
        <f t="shared" si="20"/>
        <v>0</v>
      </c>
      <c r="H550" s="15" t="e">
        <f t="shared" si="21"/>
        <v>#DIV/0!</v>
      </c>
    </row>
    <row r="551" spans="1:8" ht="12.75" customHeight="1" hidden="1">
      <c r="A551" s="47"/>
      <c r="B551" s="95"/>
      <c r="E551" s="3"/>
      <c r="F551" s="3"/>
      <c r="G551" s="37">
        <f t="shared" si="20"/>
        <v>0</v>
      </c>
      <c r="H551" s="15" t="e">
        <f t="shared" si="21"/>
        <v>#DIV/0!</v>
      </c>
    </row>
    <row r="552" spans="1:8" ht="12.75" customHeight="1" hidden="1">
      <c r="A552" s="47">
        <v>101</v>
      </c>
      <c r="B552" s="95"/>
      <c r="E552" s="3"/>
      <c r="F552" s="3"/>
      <c r="G552" s="37">
        <f t="shared" si="20"/>
        <v>0</v>
      </c>
      <c r="H552" s="15" t="e">
        <f t="shared" si="21"/>
        <v>#DIV/0!</v>
      </c>
    </row>
    <row r="553" spans="1:8" ht="12.75" customHeight="1" hidden="1">
      <c r="A553" s="47"/>
      <c r="B553" s="95"/>
      <c r="E553" s="3"/>
      <c r="F553" s="3"/>
      <c r="G553" s="37">
        <f t="shared" si="20"/>
        <v>0</v>
      </c>
      <c r="H553" s="15" t="e">
        <f t="shared" si="21"/>
        <v>#DIV/0!</v>
      </c>
    </row>
    <row r="554" spans="1:8" ht="12.75" customHeight="1" hidden="1">
      <c r="A554" s="47"/>
      <c r="B554" s="95"/>
      <c r="E554" s="3"/>
      <c r="F554" s="3"/>
      <c r="G554" s="37">
        <f t="shared" si="20"/>
        <v>0</v>
      </c>
      <c r="H554" s="15" t="e">
        <f t="shared" si="21"/>
        <v>#DIV/0!</v>
      </c>
    </row>
    <row r="555" spans="1:8" ht="12.75" customHeight="1" hidden="1">
      <c r="A555" s="47"/>
      <c r="B555" s="95"/>
      <c r="E555" s="3"/>
      <c r="F555" s="3"/>
      <c r="G555" s="37">
        <f t="shared" si="20"/>
        <v>0</v>
      </c>
      <c r="H555" s="15" t="e">
        <f t="shared" si="21"/>
        <v>#DIV/0!</v>
      </c>
    </row>
    <row r="556" spans="1:8" ht="12.75" customHeight="1" hidden="1">
      <c r="A556" s="47">
        <v>102</v>
      </c>
      <c r="B556" s="95"/>
      <c r="E556" s="3"/>
      <c r="F556" s="3"/>
      <c r="G556" s="37">
        <f t="shared" si="20"/>
        <v>0</v>
      </c>
      <c r="H556" s="15" t="e">
        <f t="shared" si="21"/>
        <v>#DIV/0!</v>
      </c>
    </row>
    <row r="557" spans="1:8" ht="12.75" customHeight="1" hidden="1">
      <c r="A557" s="47"/>
      <c r="B557" s="95"/>
      <c r="E557" s="3"/>
      <c r="F557" s="3"/>
      <c r="G557" s="37">
        <f t="shared" si="20"/>
        <v>0</v>
      </c>
      <c r="H557" s="15" t="e">
        <f t="shared" si="21"/>
        <v>#DIV/0!</v>
      </c>
    </row>
    <row r="558" spans="1:8" ht="12.75" customHeight="1" hidden="1">
      <c r="A558" s="47"/>
      <c r="B558" s="95"/>
      <c r="E558" s="3"/>
      <c r="F558" s="3"/>
      <c r="G558" s="37">
        <f t="shared" si="20"/>
        <v>0</v>
      </c>
      <c r="H558" s="15" t="e">
        <f t="shared" si="21"/>
        <v>#DIV/0!</v>
      </c>
    </row>
    <row r="559" spans="1:8" ht="12.75" customHeight="1" hidden="1">
      <c r="A559" s="47"/>
      <c r="B559" s="95"/>
      <c r="E559" s="3"/>
      <c r="F559" s="3"/>
      <c r="G559" s="37">
        <f t="shared" si="20"/>
        <v>0</v>
      </c>
      <c r="H559" s="15" t="e">
        <f t="shared" si="21"/>
        <v>#DIV/0!</v>
      </c>
    </row>
    <row r="560" spans="1:8" ht="12.75" customHeight="1" hidden="1">
      <c r="A560" s="47">
        <v>103</v>
      </c>
      <c r="B560" s="95"/>
      <c r="E560" s="3"/>
      <c r="F560" s="3"/>
      <c r="G560" s="37">
        <f t="shared" si="20"/>
        <v>0</v>
      </c>
      <c r="H560" s="15" t="e">
        <f t="shared" si="21"/>
        <v>#DIV/0!</v>
      </c>
    </row>
    <row r="561" spans="1:8" ht="12.75" customHeight="1" hidden="1">
      <c r="A561" s="47"/>
      <c r="B561" s="95"/>
      <c r="E561" s="3"/>
      <c r="F561" s="3"/>
      <c r="G561" s="37">
        <f t="shared" si="20"/>
        <v>0</v>
      </c>
      <c r="H561" s="15" t="e">
        <f t="shared" si="21"/>
        <v>#DIV/0!</v>
      </c>
    </row>
    <row r="562" spans="1:8" ht="12.75" customHeight="1" hidden="1">
      <c r="A562" s="47"/>
      <c r="B562" s="95"/>
      <c r="E562" s="3"/>
      <c r="F562" s="3"/>
      <c r="G562" s="37">
        <f t="shared" si="20"/>
        <v>0</v>
      </c>
      <c r="H562" s="15" t="e">
        <f t="shared" si="21"/>
        <v>#DIV/0!</v>
      </c>
    </row>
    <row r="563" spans="1:8" ht="12.75" customHeight="1" hidden="1">
      <c r="A563" s="47"/>
      <c r="B563" s="95"/>
      <c r="E563" s="3"/>
      <c r="F563" s="3"/>
      <c r="G563" s="37">
        <f t="shared" si="20"/>
        <v>0</v>
      </c>
      <c r="H563" s="15" t="e">
        <f t="shared" si="21"/>
        <v>#DIV/0!</v>
      </c>
    </row>
    <row r="564" spans="1:8" ht="12.75" customHeight="1" hidden="1">
      <c r="A564" s="47">
        <v>104</v>
      </c>
      <c r="B564" s="95"/>
      <c r="E564" s="3"/>
      <c r="F564" s="3"/>
      <c r="G564" s="37">
        <f t="shared" si="20"/>
        <v>0</v>
      </c>
      <c r="H564" s="15" t="e">
        <f t="shared" si="21"/>
        <v>#DIV/0!</v>
      </c>
    </row>
    <row r="565" spans="1:8" ht="12.75" customHeight="1" hidden="1">
      <c r="A565" s="47"/>
      <c r="B565" s="95"/>
      <c r="E565" s="3"/>
      <c r="F565" s="3"/>
      <c r="G565" s="37">
        <f t="shared" si="20"/>
        <v>0</v>
      </c>
      <c r="H565" s="15" t="e">
        <f t="shared" si="21"/>
        <v>#DIV/0!</v>
      </c>
    </row>
    <row r="566" spans="1:8" ht="12.75" customHeight="1" hidden="1">
      <c r="A566" s="47"/>
      <c r="B566" s="95"/>
      <c r="E566" s="3"/>
      <c r="F566" s="3"/>
      <c r="G566" s="37">
        <f t="shared" si="20"/>
        <v>0</v>
      </c>
      <c r="H566" s="15" t="e">
        <f t="shared" si="21"/>
        <v>#DIV/0!</v>
      </c>
    </row>
    <row r="567" spans="1:8" ht="12.75" customHeight="1" hidden="1">
      <c r="A567" s="47"/>
      <c r="B567" s="95"/>
      <c r="E567" s="3"/>
      <c r="F567" s="3"/>
      <c r="G567" s="37">
        <f t="shared" si="20"/>
        <v>0</v>
      </c>
      <c r="H567" s="15" t="e">
        <f t="shared" si="21"/>
        <v>#DIV/0!</v>
      </c>
    </row>
    <row r="568" spans="1:8" ht="12.75" customHeight="1" hidden="1">
      <c r="A568" s="47">
        <v>105</v>
      </c>
      <c r="B568" s="95"/>
      <c r="E568" s="3"/>
      <c r="F568" s="3"/>
      <c r="G568" s="37">
        <f t="shared" si="20"/>
        <v>0</v>
      </c>
      <c r="H568" s="15" t="e">
        <f t="shared" si="21"/>
        <v>#DIV/0!</v>
      </c>
    </row>
    <row r="569" spans="1:8" ht="12.75" customHeight="1" hidden="1">
      <c r="A569" s="47"/>
      <c r="B569" s="95"/>
      <c r="E569" s="3"/>
      <c r="F569" s="3"/>
      <c r="G569" s="37">
        <f t="shared" si="20"/>
        <v>0</v>
      </c>
      <c r="H569" s="15" t="e">
        <f t="shared" si="21"/>
        <v>#DIV/0!</v>
      </c>
    </row>
    <row r="570" spans="1:8" ht="12.75" customHeight="1" hidden="1">
      <c r="A570" s="47"/>
      <c r="B570" s="95"/>
      <c r="E570" s="3"/>
      <c r="F570" s="3"/>
      <c r="G570" s="37">
        <f t="shared" si="20"/>
        <v>0</v>
      </c>
      <c r="H570" s="15" t="e">
        <f t="shared" si="21"/>
        <v>#DIV/0!</v>
      </c>
    </row>
    <row r="571" spans="1:8" ht="12.75" customHeight="1" hidden="1">
      <c r="A571" s="47"/>
      <c r="B571" s="95"/>
      <c r="E571" s="3"/>
      <c r="F571" s="3"/>
      <c r="G571" s="37">
        <f t="shared" si="20"/>
        <v>0</v>
      </c>
      <c r="H571" s="15" t="e">
        <f t="shared" si="21"/>
        <v>#DIV/0!</v>
      </c>
    </row>
    <row r="572" spans="1:8" ht="12.75" customHeight="1" hidden="1">
      <c r="A572" s="47">
        <v>106</v>
      </c>
      <c r="B572" s="95"/>
      <c r="E572" s="3"/>
      <c r="F572" s="3"/>
      <c r="G572" s="37">
        <f t="shared" si="20"/>
        <v>0</v>
      </c>
      <c r="H572" s="15" t="e">
        <f t="shared" si="21"/>
        <v>#DIV/0!</v>
      </c>
    </row>
    <row r="573" spans="1:8" ht="12.75" customHeight="1" hidden="1">
      <c r="A573" s="47"/>
      <c r="B573" s="95"/>
      <c r="E573" s="3"/>
      <c r="F573" s="3"/>
      <c r="G573" s="37">
        <f t="shared" si="20"/>
        <v>0</v>
      </c>
      <c r="H573" s="15" t="e">
        <f t="shared" si="21"/>
        <v>#DIV/0!</v>
      </c>
    </row>
    <row r="574" spans="1:8" ht="12.75" customHeight="1" hidden="1">
      <c r="A574" s="47"/>
      <c r="B574" s="95"/>
      <c r="E574" s="3"/>
      <c r="F574" s="3"/>
      <c r="G574" s="37">
        <f t="shared" si="20"/>
        <v>0</v>
      </c>
      <c r="H574" s="15" t="e">
        <f t="shared" si="21"/>
        <v>#DIV/0!</v>
      </c>
    </row>
    <row r="575" spans="1:8" ht="12.75" customHeight="1" hidden="1">
      <c r="A575" s="47"/>
      <c r="B575" s="95"/>
      <c r="E575" s="3"/>
      <c r="F575" s="3"/>
      <c r="G575" s="37">
        <f t="shared" si="20"/>
        <v>0</v>
      </c>
      <c r="H575" s="15" t="e">
        <f t="shared" si="21"/>
        <v>#DIV/0!</v>
      </c>
    </row>
    <row r="576" spans="1:8" ht="12.75">
      <c r="A576" s="47">
        <v>87</v>
      </c>
      <c r="B576" s="79" t="s">
        <v>108</v>
      </c>
      <c r="C576" s="4" t="s">
        <v>0</v>
      </c>
      <c r="D576" s="25">
        <f>D577+D578+D579</f>
        <v>17.16</v>
      </c>
      <c r="E576" s="25">
        <f>E577+E578+E579</f>
        <v>0</v>
      </c>
      <c r="F576" s="25">
        <f>F577+F578+F579</f>
        <v>0</v>
      </c>
      <c r="G576" s="30">
        <f aca="true" t="shared" si="22" ref="G576:G599">F576-D576</f>
        <v>-17.16</v>
      </c>
      <c r="H576" s="15">
        <f aca="true" t="shared" si="23" ref="H576:H599">F576*100/D576</f>
        <v>0</v>
      </c>
    </row>
    <row r="577" spans="1:8" ht="12.75">
      <c r="A577" s="47"/>
      <c r="B577" s="79"/>
      <c r="C577" s="3" t="s">
        <v>5</v>
      </c>
      <c r="D577" s="24">
        <v>0</v>
      </c>
      <c r="E577" s="3">
        <v>0</v>
      </c>
      <c r="F577" s="3">
        <v>0</v>
      </c>
      <c r="G577" s="37">
        <f t="shared" si="22"/>
        <v>0</v>
      </c>
      <c r="H577" s="38">
        <v>0</v>
      </c>
    </row>
    <row r="578" spans="1:8" ht="25.5">
      <c r="A578" s="47"/>
      <c r="B578" s="79"/>
      <c r="C578" s="3" t="s">
        <v>6</v>
      </c>
      <c r="D578" s="24">
        <v>17.16</v>
      </c>
      <c r="E578" s="3">
        <v>0</v>
      </c>
      <c r="F578" s="3">
        <v>0</v>
      </c>
      <c r="G578" s="37">
        <f t="shared" si="22"/>
        <v>-17.16</v>
      </c>
      <c r="H578" s="38">
        <f t="shared" si="23"/>
        <v>0</v>
      </c>
    </row>
    <row r="579" spans="1:8" ht="12.75">
      <c r="A579" s="47"/>
      <c r="B579" s="79"/>
      <c r="C579" s="3" t="s">
        <v>7</v>
      </c>
      <c r="D579" s="24">
        <v>0</v>
      </c>
      <c r="E579" s="3">
        <v>0</v>
      </c>
      <c r="F579" s="3">
        <v>0</v>
      </c>
      <c r="G579" s="37">
        <f t="shared" si="22"/>
        <v>0</v>
      </c>
      <c r="H579" s="38">
        <v>0</v>
      </c>
    </row>
    <row r="580" spans="1:8" ht="12.75">
      <c r="A580" s="47">
        <v>88</v>
      </c>
      <c r="B580" s="79" t="s">
        <v>115</v>
      </c>
      <c r="C580" s="4" t="s">
        <v>0</v>
      </c>
      <c r="D580" s="25">
        <f>D581+D582+D583</f>
        <v>27.45</v>
      </c>
      <c r="E580" s="25">
        <f>E581+E582+E583</f>
        <v>0</v>
      </c>
      <c r="F580" s="25">
        <f>F581+F582+F583</f>
        <v>0</v>
      </c>
      <c r="G580" s="30">
        <f t="shared" si="22"/>
        <v>-27.45</v>
      </c>
      <c r="H580" s="15">
        <f t="shared" si="23"/>
        <v>0</v>
      </c>
    </row>
    <row r="581" spans="1:8" ht="12.75">
      <c r="A581" s="47"/>
      <c r="B581" s="79"/>
      <c r="C581" s="3" t="s">
        <v>5</v>
      </c>
      <c r="D581" s="24">
        <v>0</v>
      </c>
      <c r="E581" s="3">
        <v>0</v>
      </c>
      <c r="F581" s="3">
        <v>0</v>
      </c>
      <c r="G581" s="37">
        <f t="shared" si="22"/>
        <v>0</v>
      </c>
      <c r="H581" s="38">
        <v>0</v>
      </c>
    </row>
    <row r="582" spans="1:8" ht="25.5">
      <c r="A582" s="47"/>
      <c r="B582" s="79"/>
      <c r="C582" s="3" t="s">
        <v>6</v>
      </c>
      <c r="D582" s="24">
        <v>27.45</v>
      </c>
      <c r="E582" s="3">
        <v>0</v>
      </c>
      <c r="F582" s="3">
        <v>0</v>
      </c>
      <c r="G582" s="37">
        <f t="shared" si="22"/>
        <v>-27.45</v>
      </c>
      <c r="H582" s="38">
        <f t="shared" si="23"/>
        <v>0</v>
      </c>
    </row>
    <row r="583" spans="1:8" ht="12.75">
      <c r="A583" s="47"/>
      <c r="B583" s="79"/>
      <c r="C583" s="3" t="s">
        <v>7</v>
      </c>
      <c r="D583" s="24">
        <v>0</v>
      </c>
      <c r="E583" s="3">
        <v>0</v>
      </c>
      <c r="F583" s="3">
        <v>0</v>
      </c>
      <c r="G583" s="37">
        <f t="shared" si="22"/>
        <v>0</v>
      </c>
      <c r="H583" s="38">
        <v>0</v>
      </c>
    </row>
    <row r="584" spans="1:8" ht="12.75">
      <c r="A584" s="47">
        <v>89</v>
      </c>
      <c r="B584" s="79" t="s">
        <v>107</v>
      </c>
      <c r="C584" s="4" t="s">
        <v>0</v>
      </c>
      <c r="D584" s="25">
        <f>D585+D586+D587</f>
        <v>34.32</v>
      </c>
      <c r="E584" s="25">
        <f>E585+E586+E587</f>
        <v>0</v>
      </c>
      <c r="F584" s="25">
        <f>F585+F586+F587</f>
        <v>0</v>
      </c>
      <c r="G584" s="30">
        <f t="shared" si="22"/>
        <v>-34.32</v>
      </c>
      <c r="H584" s="15">
        <f t="shared" si="23"/>
        <v>0</v>
      </c>
    </row>
    <row r="585" spans="1:8" ht="12.75">
      <c r="A585" s="47"/>
      <c r="B585" s="79"/>
      <c r="C585" s="3" t="s">
        <v>5</v>
      </c>
      <c r="D585" s="24">
        <v>0</v>
      </c>
      <c r="E585" s="3">
        <v>0</v>
      </c>
      <c r="F585" s="3">
        <v>0</v>
      </c>
      <c r="G585" s="37">
        <f t="shared" si="22"/>
        <v>0</v>
      </c>
      <c r="H585" s="38">
        <v>0</v>
      </c>
    </row>
    <row r="586" spans="1:8" ht="25.5">
      <c r="A586" s="47"/>
      <c r="B586" s="79"/>
      <c r="C586" s="3" t="s">
        <v>6</v>
      </c>
      <c r="D586" s="24">
        <v>34.32</v>
      </c>
      <c r="E586" s="3">
        <v>0</v>
      </c>
      <c r="F586" s="3">
        <v>0</v>
      </c>
      <c r="G586" s="37">
        <f t="shared" si="22"/>
        <v>-34.32</v>
      </c>
      <c r="H586" s="38">
        <f t="shared" si="23"/>
        <v>0</v>
      </c>
    </row>
    <row r="587" spans="1:8" ht="12.75">
      <c r="A587" s="47"/>
      <c r="B587" s="79"/>
      <c r="C587" s="3" t="s">
        <v>7</v>
      </c>
      <c r="D587" s="24">
        <v>0</v>
      </c>
      <c r="E587" s="3">
        <v>0</v>
      </c>
      <c r="F587" s="3">
        <v>0</v>
      </c>
      <c r="G587" s="37">
        <f t="shared" si="22"/>
        <v>0</v>
      </c>
      <c r="H587" s="38">
        <v>0</v>
      </c>
    </row>
    <row r="588" spans="1:8" ht="12.75">
      <c r="A588" s="47">
        <v>90</v>
      </c>
      <c r="B588" s="79" t="s">
        <v>106</v>
      </c>
      <c r="C588" s="4" t="s">
        <v>0</v>
      </c>
      <c r="D588" s="25">
        <f>D589+D590+D591</f>
        <v>27.46</v>
      </c>
      <c r="E588" s="25">
        <f>E589+E590+E591</f>
        <v>0</v>
      </c>
      <c r="F588" s="25">
        <f>F589+F590+F591</f>
        <v>0</v>
      </c>
      <c r="G588" s="30">
        <f t="shared" si="22"/>
        <v>-27.46</v>
      </c>
      <c r="H588" s="15">
        <f t="shared" si="23"/>
        <v>0</v>
      </c>
    </row>
    <row r="589" spans="1:8" ht="12.75">
      <c r="A589" s="47"/>
      <c r="B589" s="79"/>
      <c r="C589" s="3" t="s">
        <v>5</v>
      </c>
      <c r="D589" s="24">
        <v>0</v>
      </c>
      <c r="E589" s="3">
        <v>0</v>
      </c>
      <c r="F589" s="3">
        <v>0</v>
      </c>
      <c r="G589" s="37">
        <f t="shared" si="22"/>
        <v>0</v>
      </c>
      <c r="H589" s="38">
        <v>0</v>
      </c>
    </row>
    <row r="590" spans="1:8" ht="25.5">
      <c r="A590" s="47"/>
      <c r="B590" s="79"/>
      <c r="C590" s="3" t="s">
        <v>6</v>
      </c>
      <c r="D590" s="24">
        <v>27.46</v>
      </c>
      <c r="E590" s="3">
        <v>0</v>
      </c>
      <c r="F590" s="3">
        <v>0</v>
      </c>
      <c r="G590" s="37">
        <f t="shared" si="22"/>
        <v>-27.46</v>
      </c>
      <c r="H590" s="38">
        <f t="shared" si="23"/>
        <v>0</v>
      </c>
    </row>
    <row r="591" spans="1:8" ht="12.75">
      <c r="A591" s="47"/>
      <c r="B591" s="79"/>
      <c r="C591" s="3" t="s">
        <v>7</v>
      </c>
      <c r="D591" s="24">
        <v>0</v>
      </c>
      <c r="E591" s="3">
        <v>0</v>
      </c>
      <c r="F591" s="3">
        <v>0</v>
      </c>
      <c r="G591" s="37">
        <f t="shared" si="22"/>
        <v>0</v>
      </c>
      <c r="H591" s="38">
        <v>0</v>
      </c>
    </row>
    <row r="592" spans="1:8" ht="12.75">
      <c r="A592" s="47">
        <v>91</v>
      </c>
      <c r="B592" s="79" t="s">
        <v>102</v>
      </c>
      <c r="C592" s="4" t="s">
        <v>0</v>
      </c>
      <c r="D592" s="25">
        <f>D593+D594+D595</f>
        <v>20.582</v>
      </c>
      <c r="E592" s="25">
        <f>E593+E594+E595</f>
        <v>0</v>
      </c>
      <c r="F592" s="25">
        <f>F593+F594+F595</f>
        <v>0</v>
      </c>
      <c r="G592" s="30">
        <f t="shared" si="22"/>
        <v>-20.582</v>
      </c>
      <c r="H592" s="15">
        <f t="shared" si="23"/>
        <v>0</v>
      </c>
    </row>
    <row r="593" spans="1:8" ht="12.75">
      <c r="A593" s="47"/>
      <c r="B593" s="79"/>
      <c r="C593" s="3" t="s">
        <v>5</v>
      </c>
      <c r="D593" s="24">
        <v>0</v>
      </c>
      <c r="E593" s="3">
        <v>0</v>
      </c>
      <c r="F593" s="3">
        <v>0</v>
      </c>
      <c r="G593" s="37">
        <f t="shared" si="22"/>
        <v>0</v>
      </c>
      <c r="H593" s="38">
        <v>0</v>
      </c>
    </row>
    <row r="594" spans="1:8" ht="25.5">
      <c r="A594" s="47"/>
      <c r="B594" s="79"/>
      <c r="C594" s="3" t="s">
        <v>6</v>
      </c>
      <c r="D594" s="24">
        <v>20.582</v>
      </c>
      <c r="E594" s="3">
        <v>0</v>
      </c>
      <c r="F594" s="3">
        <v>0</v>
      </c>
      <c r="G594" s="37">
        <f t="shared" si="22"/>
        <v>-20.582</v>
      </c>
      <c r="H594" s="38">
        <f t="shared" si="23"/>
        <v>0</v>
      </c>
    </row>
    <row r="595" spans="1:8" ht="12.75">
      <c r="A595" s="47"/>
      <c r="B595" s="79"/>
      <c r="C595" s="3" t="s">
        <v>7</v>
      </c>
      <c r="D595" s="24">
        <v>0</v>
      </c>
      <c r="E595" s="3">
        <v>0</v>
      </c>
      <c r="F595" s="3">
        <v>0</v>
      </c>
      <c r="G595" s="37">
        <f t="shared" si="22"/>
        <v>0</v>
      </c>
      <c r="H595" s="38">
        <v>0</v>
      </c>
    </row>
    <row r="596" spans="1:8" ht="12.75">
      <c r="A596" s="47">
        <v>92</v>
      </c>
      <c r="B596" s="48" t="s">
        <v>101</v>
      </c>
      <c r="C596" s="4" t="s">
        <v>0</v>
      </c>
      <c r="D596" s="26">
        <f>D597+D598+D599</f>
        <v>2264.17</v>
      </c>
      <c r="E596" s="26">
        <f>E597+E598+E599</f>
        <v>27.299999999999997</v>
      </c>
      <c r="F596" s="26">
        <f>F597+F598+F599</f>
        <v>27.299999999999997</v>
      </c>
      <c r="G596" s="30">
        <f t="shared" si="22"/>
        <v>-2236.87</v>
      </c>
      <c r="H596" s="15">
        <f t="shared" si="23"/>
        <v>1.2057398516895814</v>
      </c>
    </row>
    <row r="597" spans="1:8" ht="12.75">
      <c r="A597" s="47"/>
      <c r="B597" s="49"/>
      <c r="C597" s="3" t="s">
        <v>5</v>
      </c>
      <c r="D597" s="24">
        <v>347.8</v>
      </c>
      <c r="E597" s="3">
        <v>5.17</v>
      </c>
      <c r="F597" s="3">
        <v>5.17</v>
      </c>
      <c r="G597" s="37">
        <f t="shared" si="22"/>
        <v>-342.63</v>
      </c>
      <c r="H597" s="38">
        <f t="shared" si="23"/>
        <v>1.4864864864864864</v>
      </c>
    </row>
    <row r="598" spans="1:8" ht="25.5">
      <c r="A598" s="47"/>
      <c r="B598" s="49"/>
      <c r="C598" s="3" t="s">
        <v>6</v>
      </c>
      <c r="D598" s="24">
        <v>0</v>
      </c>
      <c r="E598" s="3">
        <v>0</v>
      </c>
      <c r="F598" s="3">
        <v>0</v>
      </c>
      <c r="G598" s="37">
        <f t="shared" si="22"/>
        <v>0</v>
      </c>
      <c r="H598" s="38">
        <v>0</v>
      </c>
    </row>
    <row r="599" spans="1:9" ht="12.75">
      <c r="A599" s="47"/>
      <c r="B599" s="50"/>
      <c r="C599" s="3" t="s">
        <v>7</v>
      </c>
      <c r="D599" s="24">
        <v>1916.37</v>
      </c>
      <c r="E599" s="3">
        <v>22.13</v>
      </c>
      <c r="F599" s="3">
        <v>22.13</v>
      </c>
      <c r="G599" s="37">
        <f t="shared" si="22"/>
        <v>-1894.2399999999998</v>
      </c>
      <c r="H599" s="38">
        <f t="shared" si="23"/>
        <v>1.1547874366641098</v>
      </c>
      <c r="I599" s="3" t="s">
        <v>141</v>
      </c>
    </row>
    <row r="600" spans="5:6" ht="12.75">
      <c r="E600" s="3" t="s">
        <v>124</v>
      </c>
      <c r="F600" s="3">
        <f>F10+F19+F36+F65+F74+F95+F108+F113+F139+F152+F162+F167+F172+F205+F242+F247+F252+F265+F270+F275+F316+F353+F374+F471+F134</f>
        <v>293468.69670000003</v>
      </c>
    </row>
  </sheetData>
  <sheetProtection/>
  <mergeCells count="311">
    <mergeCell ref="B312:B315"/>
    <mergeCell ref="A467:A470"/>
    <mergeCell ref="B467:B470"/>
    <mergeCell ref="B32:B35"/>
    <mergeCell ref="A70:A73"/>
    <mergeCell ref="B70:B73"/>
    <mergeCell ref="A91:A94"/>
    <mergeCell ref="B91:B94"/>
    <mergeCell ref="A130:A133"/>
    <mergeCell ref="B130:B133"/>
    <mergeCell ref="B463:B466"/>
    <mergeCell ref="A431:A434"/>
    <mergeCell ref="B431:B434"/>
    <mergeCell ref="B177:B180"/>
    <mergeCell ref="A163:A166"/>
    <mergeCell ref="B168:B171"/>
    <mergeCell ref="A168:A171"/>
    <mergeCell ref="A226:A229"/>
    <mergeCell ref="A230:A233"/>
    <mergeCell ref="B226:B229"/>
    <mergeCell ref="B230:B233"/>
    <mergeCell ref="A387:A390"/>
    <mergeCell ref="B362:B365"/>
    <mergeCell ref="B391:B394"/>
    <mergeCell ref="A391:A394"/>
    <mergeCell ref="A20:A23"/>
    <mergeCell ref="B20:B23"/>
    <mergeCell ref="A134:C134"/>
    <mergeCell ref="A135:A138"/>
    <mergeCell ref="B135:B138"/>
    <mergeCell ref="A177:A180"/>
    <mergeCell ref="A588:A591"/>
    <mergeCell ref="B588:B591"/>
    <mergeCell ref="A592:A595"/>
    <mergeCell ref="B592:B595"/>
    <mergeCell ref="A536:A539"/>
    <mergeCell ref="A568:A571"/>
    <mergeCell ref="B540:B543"/>
    <mergeCell ref="B552:B555"/>
    <mergeCell ref="A548:A551"/>
    <mergeCell ref="B508:B511"/>
    <mergeCell ref="B496:B499"/>
    <mergeCell ref="B500:B503"/>
    <mergeCell ref="A516:A519"/>
    <mergeCell ref="A500:A503"/>
    <mergeCell ref="B512:B515"/>
    <mergeCell ref="A504:A507"/>
    <mergeCell ref="A496:A499"/>
    <mergeCell ref="B516:B519"/>
    <mergeCell ref="B504:B507"/>
    <mergeCell ref="A584:A587"/>
    <mergeCell ref="B584:B587"/>
    <mergeCell ref="B572:B575"/>
    <mergeCell ref="B560:B563"/>
    <mergeCell ref="A572:A575"/>
    <mergeCell ref="B568:B571"/>
    <mergeCell ref="A576:A579"/>
    <mergeCell ref="B576:B579"/>
    <mergeCell ref="A532:A535"/>
    <mergeCell ref="A580:A583"/>
    <mergeCell ref="B580:B583"/>
    <mergeCell ref="A564:A567"/>
    <mergeCell ref="B564:B567"/>
    <mergeCell ref="A540:A543"/>
    <mergeCell ref="A560:A563"/>
    <mergeCell ref="A552:A555"/>
    <mergeCell ref="A520:A523"/>
    <mergeCell ref="A544:A547"/>
    <mergeCell ref="A556:A559"/>
    <mergeCell ref="B556:B559"/>
    <mergeCell ref="A528:A531"/>
    <mergeCell ref="B524:B527"/>
    <mergeCell ref="B548:B551"/>
    <mergeCell ref="B544:B547"/>
    <mergeCell ref="B528:B531"/>
    <mergeCell ref="B520:B523"/>
    <mergeCell ref="A524:A527"/>
    <mergeCell ref="B532:B535"/>
    <mergeCell ref="B536:B539"/>
    <mergeCell ref="A476:A479"/>
    <mergeCell ref="A484:A487"/>
    <mergeCell ref="B484:B487"/>
    <mergeCell ref="A480:A483"/>
    <mergeCell ref="A512:A515"/>
    <mergeCell ref="A508:A511"/>
    <mergeCell ref="B492:B495"/>
    <mergeCell ref="A492:A495"/>
    <mergeCell ref="B488:B491"/>
    <mergeCell ref="A472:A475"/>
    <mergeCell ref="B472:B475"/>
    <mergeCell ref="B480:B483"/>
    <mergeCell ref="B476:B479"/>
    <mergeCell ref="A488:A491"/>
    <mergeCell ref="A435:A438"/>
    <mergeCell ref="B435:B438"/>
    <mergeCell ref="A439:A442"/>
    <mergeCell ref="A447:A450"/>
    <mergeCell ref="B439:B442"/>
    <mergeCell ref="A443:A446"/>
    <mergeCell ref="A471:C471"/>
    <mergeCell ref="B443:B446"/>
    <mergeCell ref="B451:B454"/>
    <mergeCell ref="A451:A454"/>
    <mergeCell ref="B455:B458"/>
    <mergeCell ref="A455:A458"/>
    <mergeCell ref="B447:B450"/>
    <mergeCell ref="A459:A462"/>
    <mergeCell ref="A463:A466"/>
    <mergeCell ref="B459:B462"/>
    <mergeCell ref="A427:A430"/>
    <mergeCell ref="A419:A422"/>
    <mergeCell ref="A423:A426"/>
    <mergeCell ref="B427:B430"/>
    <mergeCell ref="B419:B422"/>
    <mergeCell ref="A399:A402"/>
    <mergeCell ref="B407:B410"/>
    <mergeCell ref="B399:B402"/>
    <mergeCell ref="B423:B426"/>
    <mergeCell ref="B415:B418"/>
    <mergeCell ref="A379:A382"/>
    <mergeCell ref="B379:B382"/>
    <mergeCell ref="A415:A418"/>
    <mergeCell ref="A411:A414"/>
    <mergeCell ref="A403:A406"/>
    <mergeCell ref="B403:B406"/>
    <mergeCell ref="B411:B414"/>
    <mergeCell ref="A407:A410"/>
    <mergeCell ref="B395:B398"/>
    <mergeCell ref="A395:A398"/>
    <mergeCell ref="A349:A352"/>
    <mergeCell ref="B337:B340"/>
    <mergeCell ref="A329:A336"/>
    <mergeCell ref="B329:B336"/>
    <mergeCell ref="B387:B390"/>
    <mergeCell ref="A375:A378"/>
    <mergeCell ref="B375:B378"/>
    <mergeCell ref="A383:A386"/>
    <mergeCell ref="A370:A373"/>
    <mergeCell ref="B383:B386"/>
    <mergeCell ref="A374:C374"/>
    <mergeCell ref="B358:B361"/>
    <mergeCell ref="A358:A361"/>
    <mergeCell ref="B354:B357"/>
    <mergeCell ref="B370:B373"/>
    <mergeCell ref="A353:C353"/>
    <mergeCell ref="A354:A357"/>
    <mergeCell ref="B366:B369"/>
    <mergeCell ref="A366:A369"/>
    <mergeCell ref="A337:A340"/>
    <mergeCell ref="B341:B344"/>
    <mergeCell ref="B345:B348"/>
    <mergeCell ref="A321:A324"/>
    <mergeCell ref="B325:B328"/>
    <mergeCell ref="A362:A365"/>
    <mergeCell ref="A341:A344"/>
    <mergeCell ref="A345:A348"/>
    <mergeCell ref="A325:A328"/>
    <mergeCell ref="B349:B352"/>
    <mergeCell ref="A292:A295"/>
    <mergeCell ref="A308:A311"/>
    <mergeCell ref="B304:B307"/>
    <mergeCell ref="B317:B320"/>
    <mergeCell ref="A317:A320"/>
    <mergeCell ref="B321:B324"/>
    <mergeCell ref="B296:B299"/>
    <mergeCell ref="A296:A299"/>
    <mergeCell ref="A300:A303"/>
    <mergeCell ref="A312:A315"/>
    <mergeCell ref="B248:B251"/>
    <mergeCell ref="B214:B217"/>
    <mergeCell ref="B284:B287"/>
    <mergeCell ref="A316:C316"/>
    <mergeCell ref="A288:A291"/>
    <mergeCell ref="B288:B291"/>
    <mergeCell ref="A276:A279"/>
    <mergeCell ref="B280:B283"/>
    <mergeCell ref="B308:B311"/>
    <mergeCell ref="B292:B295"/>
    <mergeCell ref="A284:A287"/>
    <mergeCell ref="A304:A307"/>
    <mergeCell ref="A266:A269"/>
    <mergeCell ref="B271:B274"/>
    <mergeCell ref="A271:A274"/>
    <mergeCell ref="A280:A283"/>
    <mergeCell ref="A275:C275"/>
    <mergeCell ref="A270:C270"/>
    <mergeCell ref="B276:B279"/>
    <mergeCell ref="B300:B303"/>
    <mergeCell ref="B266:B269"/>
    <mergeCell ref="A210:A213"/>
    <mergeCell ref="B218:B221"/>
    <mergeCell ref="A257:A260"/>
    <mergeCell ref="B257:B260"/>
    <mergeCell ref="A218:A221"/>
    <mergeCell ref="B222:B225"/>
    <mergeCell ref="B253:B256"/>
    <mergeCell ref="B210:B213"/>
    <mergeCell ref="B261:B264"/>
    <mergeCell ref="B238:B241"/>
    <mergeCell ref="A206:A209"/>
    <mergeCell ref="A197:A200"/>
    <mergeCell ref="B197:B200"/>
    <mergeCell ref="A201:A204"/>
    <mergeCell ref="B201:B204"/>
    <mergeCell ref="A238:A241"/>
    <mergeCell ref="A214:A217"/>
    <mergeCell ref="B206:B209"/>
    <mergeCell ref="A205:C205"/>
    <mergeCell ref="A193:A196"/>
    <mergeCell ref="B185:B188"/>
    <mergeCell ref="B193:B196"/>
    <mergeCell ref="B189:B192"/>
    <mergeCell ref="A189:A192"/>
    <mergeCell ref="A185:A188"/>
    <mergeCell ref="A173:A176"/>
    <mergeCell ref="B153:B156"/>
    <mergeCell ref="A153:A156"/>
    <mergeCell ref="B140:B143"/>
    <mergeCell ref="A140:A143"/>
    <mergeCell ref="A162:C162"/>
    <mergeCell ref="B163:B166"/>
    <mergeCell ref="B173:B176"/>
    <mergeCell ref="A148:A151"/>
    <mergeCell ref="B148:B151"/>
    <mergeCell ref="B109:B112"/>
    <mergeCell ref="A108:C108"/>
    <mergeCell ref="A122:A125"/>
    <mergeCell ref="B158:B161"/>
    <mergeCell ref="A139:C139"/>
    <mergeCell ref="A152:C152"/>
    <mergeCell ref="A118:A121"/>
    <mergeCell ref="A95:C95"/>
    <mergeCell ref="A109:A112"/>
    <mergeCell ref="A100:A103"/>
    <mergeCell ref="A158:A161"/>
    <mergeCell ref="A144:A147"/>
    <mergeCell ref="A157:D157"/>
    <mergeCell ref="B144:B147"/>
    <mergeCell ref="B100:B103"/>
    <mergeCell ref="B104:B107"/>
    <mergeCell ref="A104:A107"/>
    <mergeCell ref="B87:B90"/>
    <mergeCell ref="A65:C65"/>
    <mergeCell ref="B83:B86"/>
    <mergeCell ref="A79:A82"/>
    <mergeCell ref="B75:B78"/>
    <mergeCell ref="B118:B121"/>
    <mergeCell ref="A87:A90"/>
    <mergeCell ref="B96:B99"/>
    <mergeCell ref="A96:A99"/>
    <mergeCell ref="A113:C113"/>
    <mergeCell ref="B79:B82"/>
    <mergeCell ref="A1:H1"/>
    <mergeCell ref="A2:H2"/>
    <mergeCell ref="A4:A5"/>
    <mergeCell ref="C4:C5"/>
    <mergeCell ref="B4:B5"/>
    <mergeCell ref="B66:B69"/>
    <mergeCell ref="A66:A69"/>
    <mergeCell ref="A6:B9"/>
    <mergeCell ref="A75:A78"/>
    <mergeCell ref="A265:C265"/>
    <mergeCell ref="B49:B52"/>
    <mergeCell ref="A49:A52"/>
    <mergeCell ref="B41:B44"/>
    <mergeCell ref="A242:C242"/>
    <mergeCell ref="A167:C167"/>
    <mergeCell ref="A172:C172"/>
    <mergeCell ref="A261:A264"/>
    <mergeCell ref="B122:B125"/>
    <mergeCell ref="A45:A48"/>
    <mergeCell ref="B181:B184"/>
    <mergeCell ref="A36:C36"/>
    <mergeCell ref="A24:A27"/>
    <mergeCell ref="A28:A31"/>
    <mergeCell ref="B15:B18"/>
    <mergeCell ref="B28:B31"/>
    <mergeCell ref="A19:C19"/>
    <mergeCell ref="B24:B27"/>
    <mergeCell ref="B57:B60"/>
    <mergeCell ref="A74:C74"/>
    <mergeCell ref="A247:C247"/>
    <mergeCell ref="B114:B117"/>
    <mergeCell ref="A114:A117"/>
    <mergeCell ref="B126:B129"/>
    <mergeCell ref="A126:A129"/>
    <mergeCell ref="B243:B246"/>
    <mergeCell ref="B234:B237"/>
    <mergeCell ref="A234:A237"/>
    <mergeCell ref="A222:A225"/>
    <mergeCell ref="A181:A184"/>
    <mergeCell ref="A3:H3"/>
    <mergeCell ref="E4:H4"/>
    <mergeCell ref="A53:A64"/>
    <mergeCell ref="B61:B64"/>
    <mergeCell ref="A37:A40"/>
    <mergeCell ref="B37:B40"/>
    <mergeCell ref="A41:A44"/>
    <mergeCell ref="B45:B48"/>
    <mergeCell ref="B53:B56"/>
    <mergeCell ref="A32:A35"/>
    <mergeCell ref="A596:A599"/>
    <mergeCell ref="B596:B599"/>
    <mergeCell ref="A10:C10"/>
    <mergeCell ref="B11:B14"/>
    <mergeCell ref="A11:A14"/>
    <mergeCell ref="A15:A18"/>
    <mergeCell ref="A243:A246"/>
    <mergeCell ref="A248:A251"/>
    <mergeCell ref="A252:C252"/>
    <mergeCell ref="A253:A256"/>
  </mergeCells>
  <printOptions/>
  <pageMargins left="0.4330708661417323" right="0.1968503937007874" top="0.1968503937007874" bottom="0.1968503937007874" header="0.1968503937007874" footer="0.15748031496062992"/>
  <pageSetup fitToHeight="7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tarif35</cp:lastModifiedBy>
  <cp:lastPrinted>2013-11-26T11:13:52Z</cp:lastPrinted>
  <dcterms:created xsi:type="dcterms:W3CDTF">1996-10-08T23:32:33Z</dcterms:created>
  <dcterms:modified xsi:type="dcterms:W3CDTF">2013-11-26T11:13:59Z</dcterms:modified>
  <cp:category/>
  <cp:version/>
  <cp:contentType/>
  <cp:contentStatus/>
</cp:coreProperties>
</file>