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<sst xmlns="http://schemas.openxmlformats.org/spreadsheetml/2006/main" count="273" uniqueCount="100">
  <si>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</si>
  <si>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</si>
  <si>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</si>
  <si>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</si>
  <si>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</si>
  <si>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</si>
  <si>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</si>
  <si>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</si>
  <si>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</si>
  <si>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</si>
  <si>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</si>
  <si>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</si>
  <si>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</si>
  <si>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</si>
  <si>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</si>
  <si>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</si>
  <si>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</si>
  <si>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</si>
  <si>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</si>
  <si>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</si>
  <si>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</si>
  <si>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</si>
  <si>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</si>
  <si>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</si>
  <si>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</si>
  <si>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</si>
  <si>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</si>
  <si>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</si>
  <si>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</si>
  <si>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</si>
  <si>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</si>
  <si>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</si>
  <si>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</si>
  <si>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</si>
  <si>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</si>
  <si>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</si>
  <si>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</si>
  <si>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</si>
  <si>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</si>
  <si>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</si>
  <si>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</si>
  <si>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</si>
  <si>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</si>
  <si>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</si>
  <si>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</si>
  <si>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</si>
  <si>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</si>
  <si>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</si>
  <si>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</si>
  <si>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</si>
  <si>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</si>
  <si>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</si>
  <si>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</si>
  <si>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</si>
  <si>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</si>
  <si>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</si>
  <si>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</si>
  <si>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</si>
  <si>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</si>
  <si>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</si>
  <si>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</si>
  <si>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</si>
  <si>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</si>
  <si>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</si>
  <si>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</si>
  <si>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</si>
  <si>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</si>
  <si>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</si>
  <si>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</si>
  <si>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</si>
  <si>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</si>
  <si>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</si>
  <si>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</si>
  <si>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</si>
  <si>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</si>
  <si>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</si>
  <si>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</si>
  <si>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</si>
  <si>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</si>
  <si>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</si>
  <si>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</si>
  <si>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</si>
  <si>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</si>
  <si>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</si>
  <si>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2017 год </t>
  </si>
  <si>
    <t>назначено     
на 2018 год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</si>
  <si>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</si>
  <si>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</si>
  <si>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</si>
  <si>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</si>
  <si>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</si>
  <si>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</si>
  <si>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Факт 2017</t>
  </si>
  <si>
    <t xml:space="preserve">Исполнение консолидированного бюджета Яльчикского района по состоянию на 01.04.2018 год </t>
  </si>
  <si>
    <t>На 01.04.2018</t>
  </si>
  <si>
    <t>01.04.2018 к плановым назначениям</t>
  </si>
  <si>
    <t>На 01.04.2018 г.</t>
  </si>
  <si>
    <t>Всего доходов на 01.04.2017</t>
  </si>
  <si>
    <t>На 01.04.2017</t>
  </si>
  <si>
    <t>01.04.2018/01.04.2017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</si>
</sst>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41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5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6" fillId="2" borderId="0" xfId="0" applyFont="1" applyBorder="1" applyAlignment="1">
      <alignment horizontal="center"/>
    </xf>
    <xf numFmtId="0" fontId="38" fillId="2" borderId="10" xfId="0" applyFont="1" applyBorder="1" applyAlignment="1">
      <alignment horizontal="center" vertical="center" wrapText="1"/>
    </xf>
    <xf numFmtId="0" fontId="33" fillId="2" borderId="17" xfId="0" applyFont="1" applyBorder="1" applyAlignment="1">
      <alignment horizontal="center" vertical="center" wrapText="1"/>
    </xf>
    <xf numFmtId="0" fontId="38" fillId="2" borderId="17" xfId="0" applyFont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2" borderId="10" xfId="0" applyFont="1" applyBorder="1" applyAlignment="1">
      <alignment horizontal="center" vertical="center" wrapText="1"/>
    </xf>
    <xf numFmtId="14" fontId="33" fillId="2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wrapText="1"/>
    </xf>
    <xf numFmtId="164" fontId="38" fillId="0" borderId="10" xfId="0" applyNumberFormat="1" applyFont="1" applyFill="1" applyBorder="1" applyAlignment="1">
      <alignment wrapText="1"/>
    </xf>
    <xf numFmtId="3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/>
    </xf>
    <xf numFmtId="164" fontId="33" fillId="0" borderId="10" xfId="0" applyNumberFormat="1" applyFont="1" applyFill="1" applyBorder="1" applyAlignment="1">
      <alignment wrapText="1"/>
    </xf>
    <xf numFmtId="4" fontId="33" fillId="2" borderId="17" xfId="0" applyNumberFormat="1" applyFont="1" applyBorder="1" applyAlignment="1">
      <alignment horizontal="right" wrapText="1"/>
    </xf>
    <xf numFmtId="2" fontId="33" fillId="0" borderId="10" xfId="0" applyNumberFormat="1" applyFont="1" applyFill="1" applyBorder="1" applyAlignment="1">
      <alignment wrapText="1"/>
    </xf>
    <xf numFmtId="4" fontId="33" fillId="2" borderId="10" xfId="0" applyNumberFormat="1" applyFont="1" applyBorder="1" applyAlignment="1">
      <alignment wrapText="1"/>
    </xf>
    <xf numFmtId="164" fontId="38" fillId="2" borderId="10" xfId="0" applyNumberFormat="1" applyFont="1" applyBorder="1" applyAlignment="1">
      <alignment wrapText="1"/>
    </xf>
    <xf numFmtId="4" fontId="33" fillId="2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 horizontal="right" wrapText="1"/>
    </xf>
    <xf numFmtId="4" fontId="40" fillId="2" borderId="10" xfId="0" applyNumberFormat="1" applyFont="1" applyBorder="1" applyAlignment="1">
      <alignment/>
    </xf>
    <xf numFmtId="4" fontId="38" fillId="0" borderId="10" xfId="0" applyNumberFormat="1" applyFont="1" applyFill="1" applyBorder="1" applyAlignment="1">
      <alignment wrapText="1"/>
    </xf>
    <xf numFmtId="3" fontId="38" fillId="0" borderId="10" xfId="0" applyNumberFormat="1" applyFont="1" applyFill="1" applyBorder="1" applyAlignment="1">
      <alignment wrapText="1"/>
    </xf>
    <xf numFmtId="4" fontId="38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2" fontId="38" fillId="0" borderId="10" xfId="0" applyNumberFormat="1" applyFont="1" applyFill="1" applyBorder="1" applyAlignment="1">
      <alignment wrapText="1"/>
    </xf>
    <xf numFmtId="4" fontId="38" fillId="2" borderId="10" xfId="0" applyNumberFormat="1" applyFont="1" applyBorder="1" applyAlignment="1">
      <alignment wrapText="1"/>
    </xf>
    <xf numFmtId="4" fontId="38" fillId="2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wrapText="1"/>
    </xf>
    <xf numFmtId="164" fontId="33" fillId="2" borderId="10" xfId="0" applyNumberFormat="1" applyFont="1" applyBorder="1" applyAlignment="1">
      <alignment wrapText="1"/>
    </xf>
    <xf numFmtId="4" fontId="38" fillId="0" borderId="10" xfId="0" applyNumberFormat="1" applyFont="1" applyFill="1" applyBorder="1" applyAlignment="1">
      <alignment horizontal="right" wrapText="1"/>
    </xf>
    <xf numFmtId="0" fontId="39" fillId="2" borderId="0" xfId="0" applyFont="1" applyBorder="1" applyAlignment="1">
      <alignment horizontal="left" wrapText="1"/>
    </xf>
    <xf numFmtId="4" fontId="38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wrapText="1"/>
    </xf>
    <xf numFmtId="164" fontId="38" fillId="0" borderId="0" xfId="0" applyNumberFormat="1" applyFont="1" applyFill="1" applyBorder="1" applyAlignment="1">
      <alignment wrapText="1"/>
    </xf>
    <xf numFmtId="164" fontId="33" fillId="0" borderId="0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horizontal="right" wrapText="1"/>
    </xf>
    <xf numFmtId="4" fontId="41" fillId="0" borderId="0" xfId="0" applyNumberFormat="1" applyFont="1" applyFill="1" applyBorder="1" applyAlignment="1">
      <alignment wrapText="1"/>
    </xf>
    <xf numFmtId="1" fontId="38" fillId="0" borderId="0" xfId="0" applyNumberFormat="1" applyFont="1" applyFill="1" applyBorder="1" applyAlignment="1">
      <alignment wrapText="1"/>
    </xf>
    <xf numFmtId="4" fontId="38" fillId="2" borderId="0" xfId="0" applyNumberFormat="1" applyFont="1" applyBorder="1" applyAlignment="1">
      <alignment wrapText="1"/>
    </xf>
    <xf numFmtId="2" fontId="38" fillId="2" borderId="0" xfId="0" applyNumberFormat="1" applyFont="1" applyBorder="1" applyAlignment="1">
      <alignment wrapText="1"/>
    </xf>
    <xf numFmtId="164" fontId="38" fillId="2" borderId="0" xfId="0" applyNumberFormat="1" applyFont="1" applyBorder="1" applyAlignment="1">
      <alignment wrapText="1"/>
    </xf>
    <xf numFmtId="4" fontId="38" fillId="2" borderId="0" xfId="0" applyNumberFormat="1" applyFont="1" applyBorder="1" applyAlignment="1">
      <alignment/>
    </xf>
    <xf numFmtId="2" fontId="38" fillId="2" borderId="0" xfId="0" applyNumberFormat="1" applyFont="1" applyBorder="1" applyAlignment="1">
      <alignment/>
    </xf>
    <xf numFmtId="0" fontId="33" fillId="2" borderId="0" xfId="0" applyFont="1" applyBorder="1" applyAlignment="1">
      <alignment horizontal="left" wrapText="1"/>
    </xf>
    <xf numFmtId="164" fontId="41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wrapText="1"/>
    </xf>
    <xf numFmtId="164" fontId="35" fillId="0" borderId="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164" fontId="41" fillId="0" borderId="18" xfId="0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/>
    </xf>
    <xf numFmtId="164" fontId="33" fillId="0" borderId="18" xfId="0" applyNumberFormat="1" applyFont="1" applyFill="1" applyBorder="1" applyAlignment="1">
      <alignment wrapText="1"/>
    </xf>
    <xf numFmtId="4" fontId="33" fillId="2" borderId="19" xfId="0" applyNumberFormat="1" applyFont="1" applyBorder="1" applyAlignment="1">
      <alignment horizontal="right" wrapText="1"/>
    </xf>
    <xf numFmtId="164" fontId="38" fillId="0" borderId="18" xfId="0" applyNumberFormat="1" applyFont="1" applyFill="1" applyBorder="1" applyAlignment="1">
      <alignment wrapText="1"/>
    </xf>
    <xf numFmtId="4" fontId="33" fillId="2" borderId="19" xfId="0" applyNumberFormat="1" applyFont="1" applyBorder="1" applyAlignment="1">
      <alignment horizontal="left"/>
    </xf>
    <xf numFmtId="4" fontId="38" fillId="2" borderId="19" xfId="0" applyNumberFormat="1" applyFont="1" applyBorder="1" applyAlignment="1">
      <alignment horizontal="right"/>
    </xf>
    <xf numFmtId="0" fontId="44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45" fillId="2" borderId="0" xfId="0" applyFont="1" applyAlignment="1">
      <alignment horizontal="center" wrapText="1"/>
    </xf>
    <xf numFmtId="0" fontId="28" fillId="2" borderId="20" xfId="0" applyFont="1" applyBorder="1" applyAlignment="1">
      <alignment horizontal="center"/>
    </xf>
    <xf numFmtId="0" fontId="28" fillId="2" borderId="21" xfId="0" applyFont="1" applyBorder="1" applyAlignment="1">
      <alignment horizontal="center" wrapText="1"/>
    </xf>
    <xf numFmtId="164" fontId="33" fillId="2" borderId="10" xfId="0" applyNumberFormat="1" applyFont="1" applyBorder="1" applyAlignment="1">
      <alignment/>
    </xf>
    <xf numFmtId="3" fontId="33" fillId="2" borderId="19" xfId="0" applyNumberFormat="1" applyFont="1" applyBorder="1" applyAlignment="1">
      <alignment/>
    </xf>
    <xf numFmtId="165" fontId="33" fillId="2" borderId="19" xfId="0" applyNumberFormat="1" applyFont="1" applyBorder="1" applyAlignment="1">
      <alignment/>
    </xf>
    <xf numFmtId="165" fontId="33" fillId="2" borderId="10" xfId="0" applyNumberFormat="1" applyFont="1" applyBorder="1" applyAlignment="1">
      <alignment/>
    </xf>
    <xf numFmtId="3" fontId="33" fillId="2" borderId="10" xfId="0" applyNumberFormat="1" applyFont="1" applyBorder="1" applyAlignment="1">
      <alignment/>
    </xf>
    <xf numFmtId="4" fontId="33" fillId="2" borderId="10" xfId="0" applyNumberFormat="1" applyFont="1" applyBorder="1" applyAlignment="1">
      <alignment horizontal="right" wrapText="1"/>
    </xf>
    <xf numFmtId="165" fontId="33" fillId="2" borderId="10" xfId="0" applyNumberFormat="1" applyFont="1" applyBorder="1" applyAlignment="1">
      <alignment horizontal="right"/>
    </xf>
    <xf numFmtId="2" fontId="46" fillId="2" borderId="0" xfId="0" applyNumberFormat="1" applyFont="1" applyAlignment="1">
      <alignment/>
    </xf>
    <xf numFmtId="4" fontId="33" fillId="2" borderId="10" xfId="0" applyNumberFormat="1" applyFont="1" applyBorder="1" applyAlignment="1">
      <alignment horizontal="right"/>
    </xf>
    <xf numFmtId="4" fontId="40" fillId="2" borderId="10" xfId="0" applyNumberFormat="1" applyFont="1" applyFill="1" applyBorder="1" applyAlignment="1">
      <alignment horizontal="right" shrinkToFit="1"/>
    </xf>
    <xf numFmtId="0" fontId="46" fillId="2" borderId="0" xfId="0" applyFont="1" applyAlignment="1">
      <alignment/>
    </xf>
    <xf numFmtId="3" fontId="33" fillId="2" borderId="21" xfId="0" applyNumberFormat="1" applyFont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33" fillId="2" borderId="10" xfId="0" applyNumberFormat="1" applyFont="1" applyFill="1" applyBorder="1" applyAlignment="1">
      <alignment/>
    </xf>
    <xf numFmtId="4" fontId="33" fillId="2" borderId="19" xfId="0" applyNumberFormat="1" applyFont="1" applyBorder="1" applyAlignment="1">
      <alignment/>
    </xf>
    <xf numFmtId="164" fontId="46" fillId="2" borderId="0" xfId="0" applyNumberFormat="1" applyFont="1" applyAlignment="1">
      <alignment/>
    </xf>
    <xf numFmtId="3" fontId="33" fillId="2" borderId="22" xfId="0" applyNumberFormat="1" applyFont="1" applyBorder="1" applyAlignment="1">
      <alignment/>
    </xf>
    <xf numFmtId="3" fontId="33" fillId="2" borderId="10" xfId="0" applyNumberFormat="1" applyFont="1" applyBorder="1" applyAlignment="1">
      <alignment horizontal="right"/>
    </xf>
    <xf numFmtId="4" fontId="47" fillId="2" borderId="10" xfId="0" applyNumberFormat="1" applyFont="1" applyBorder="1" applyAlignment="1">
      <alignment/>
    </xf>
    <xf numFmtId="164" fontId="38" fillId="2" borderId="10" xfId="0" applyNumberFormat="1" applyFont="1" applyBorder="1" applyAlignment="1">
      <alignment/>
    </xf>
    <xf numFmtId="3" fontId="38" fillId="0" borderId="19" xfId="0" applyNumberFormat="1" applyFont="1" applyFill="1" applyBorder="1" applyAlignment="1">
      <alignment/>
    </xf>
    <xf numFmtId="4" fontId="38" fillId="0" borderId="19" xfId="0" applyNumberFormat="1" applyFont="1" applyFill="1" applyBorder="1" applyAlignment="1">
      <alignment/>
    </xf>
    <xf numFmtId="165" fontId="38" fillId="2" borderId="19" xfId="0" applyNumberFormat="1" applyFont="1" applyBorder="1" applyAlignment="1">
      <alignment/>
    </xf>
    <xf numFmtId="165" fontId="38" fillId="2" borderId="10" xfId="0" applyNumberFormat="1" applyFont="1" applyBorder="1" applyAlignment="1">
      <alignment/>
    </xf>
    <xf numFmtId="4" fontId="38" fillId="2" borderId="10" xfId="0" applyNumberFormat="1" applyFont="1" applyBorder="1" applyAlignment="1">
      <alignment horizontal="right" wrapText="1"/>
    </xf>
    <xf numFmtId="165" fontId="38" fillId="2" borderId="10" xfId="0" applyNumberFormat="1" applyFont="1" applyBorder="1" applyAlignment="1">
      <alignment horizontal="right"/>
    </xf>
    <xf numFmtId="165" fontId="38" fillId="0" borderId="19" xfId="0" applyNumberFormat="1" applyFont="1" applyFill="1" applyBorder="1" applyAlignment="1">
      <alignment/>
    </xf>
    <xf numFmtId="165" fontId="38" fillId="2" borderId="10" xfId="0" applyNumberFormat="1" applyFont="1" applyBorder="1" applyAlignment="1">
      <alignment/>
    </xf>
    <xf numFmtId="4" fontId="38" fillId="2" borderId="19" xfId="0" applyNumberFormat="1" applyFont="1" applyBorder="1" applyAlignment="1">
      <alignment/>
    </xf>
    <xf numFmtId="0" fontId="46" fillId="0" borderId="0" xfId="0" applyFont="1" applyFill="1" applyAlignment="1">
      <alignment/>
    </xf>
    <xf numFmtId="4" fontId="36" fillId="2" borderId="0" xfId="0" applyNumberFormat="1" applyFont="1" applyAlignment="1">
      <alignment/>
    </xf>
    <xf numFmtId="4" fontId="38" fillId="2" borderId="10" xfId="0" applyNumberFormat="1" applyFont="1" applyBorder="1" applyAlignment="1">
      <alignment horizontal="right"/>
    </xf>
    <xf numFmtId="164" fontId="38" fillId="2" borderId="10" xfId="0" applyNumberFormat="1" applyFont="1" applyBorder="1" applyAlignment="1">
      <alignment horizontal="right"/>
    </xf>
    <xf numFmtId="4" fontId="33" fillId="0" borderId="10" xfId="0" applyNumberFormat="1" applyFont="1" applyFill="1" applyBorder="1" applyAlignment="1">
      <alignment/>
    </xf>
    <xf numFmtId="4" fontId="33" fillId="2" borderId="10" xfId="0" applyNumberFormat="1" applyFont="1" applyBorder="1" applyAlignment="1">
      <alignment/>
    </xf>
    <xf numFmtId="0" fontId="33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 wrapText="1"/>
    </xf>
    <xf numFmtId="0" fontId="38" fillId="2" borderId="10" xfId="0" applyFont="1" applyBorder="1" applyAlignment="1">
      <alignment horizontal="left"/>
    </xf>
    <xf numFmtId="0" fontId="34" fillId="2" borderId="10" xfId="0" applyFont="1" applyBorder="1" applyAlignment="1">
      <alignment horizontal="left"/>
    </xf>
    <xf numFmtId="0" fontId="33" fillId="2" borderId="10" xfId="0" applyFont="1" applyBorder="1" applyAlignment="1">
      <alignment horizontal="left" vertical="center" wrapText="1"/>
    </xf>
    <xf numFmtId="0" fontId="38" fillId="2" borderId="10" xfId="0" applyFont="1" applyBorder="1" applyAlignment="1">
      <alignment horizontal="left" wrapText="1"/>
    </xf>
    <xf numFmtId="0" fontId="39" fillId="2" borderId="10" xfId="0" applyFont="1" applyBorder="1" applyAlignment="1">
      <alignment horizontal="left" wrapText="1"/>
    </xf>
    <xf numFmtId="0" fontId="39" fillId="2" borderId="10" xfId="0" applyFont="1" applyBorder="1" applyAlignment="1">
      <alignment horizontal="center" vertical="center" wrapText="1"/>
    </xf>
    <xf numFmtId="0" fontId="34" fillId="2" borderId="18" xfId="0" applyFont="1" applyBorder="1" applyAlignment="1">
      <alignment horizontal="center" vertical="center" wrapText="1"/>
    </xf>
    <xf numFmtId="0" fontId="34" fillId="2" borderId="10" xfId="0" applyFont="1" applyBorder="1" applyAlignment="1">
      <alignment horizontal="center"/>
    </xf>
    <xf numFmtId="0" fontId="38" fillId="2" borderId="10" xfId="0" applyFont="1" applyBorder="1" applyAlignment="1">
      <alignment horizontal="center" vertical="center" wrapText="1"/>
    </xf>
    <xf numFmtId="0" fontId="38" fillId="2" borderId="23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38" fillId="2" borderId="9" xfId="0" applyFont="1" applyBorder="1" applyAlignment="1">
      <alignment horizontal="center"/>
    </xf>
    <xf numFmtId="0" fontId="0" fillId="2" borderId="10" xfId="0" applyBorder="1" applyAlignment="1">
      <alignment/>
    </xf>
    <xf numFmtId="0" fontId="34" fillId="2" borderId="10" xfId="0" applyFont="1" applyBorder="1" applyAlignment="1">
      <alignment horizontal="center" wrapText="1"/>
    </xf>
    <xf numFmtId="0" fontId="34" fillId="2" borderId="17" xfId="0" applyFont="1" applyBorder="1" applyAlignment="1">
      <alignment horizontal="center"/>
    </xf>
    <xf numFmtId="0" fontId="33" fillId="2" borderId="18" xfId="0" applyFont="1" applyBorder="1" applyAlignment="1">
      <alignment horizontal="center" vertical="center" wrapText="1"/>
    </xf>
    <xf numFmtId="0" fontId="28" fillId="2" borderId="10" xfId="0" applyFont="1" applyBorder="1" applyAlignment="1">
      <alignment horizontal="center" vertical="center" wrapText="1"/>
    </xf>
    <xf numFmtId="0" fontId="28" fillId="2" borderId="18" xfId="0" applyFont="1" applyBorder="1" applyAlignment="1">
      <alignment horizontal="center" vertical="center" wrapText="1"/>
    </xf>
    <xf numFmtId="0" fontId="34" fillId="2" borderId="18" xfId="0" applyFont="1" applyBorder="1" applyAlignment="1">
      <alignment horizontal="left"/>
    </xf>
    <xf numFmtId="0" fontId="34" fillId="0" borderId="18" xfId="0" applyFont="1" applyFill="1" applyBorder="1" applyAlignment="1">
      <alignment horizontal="center"/>
    </xf>
    <xf numFmtId="164" fontId="34" fillId="2" borderId="18" xfId="0" applyNumberFormat="1" applyFont="1" applyBorder="1" applyAlignment="1">
      <alignment horizontal="left"/>
    </xf>
    <xf numFmtId="0" fontId="28" fillId="2" borderId="10" xfId="0" applyFont="1" applyBorder="1" applyAlignment="1">
      <alignment horizontal="center" wrapText="1"/>
    </xf>
    <xf numFmtId="0" fontId="28" fillId="2" borderId="10" xfId="0" applyFont="1" applyBorder="1" applyAlignment="1">
      <alignment horizontal="center"/>
    </xf>
    <xf numFmtId="2" fontId="34" fillId="2" borderId="18" xfId="0" applyNumberFormat="1" applyFont="1" applyBorder="1" applyAlignment="1">
      <alignment horizontal="left"/>
    </xf>
    <xf numFmtId="0" fontId="28" fillId="2" borderId="18" xfId="0" applyFont="1" applyBorder="1" applyAlignment="1">
      <alignment horizontal="center" wrapText="1"/>
    </xf>
    <xf numFmtId="0" fontId="44" fillId="2" borderId="0" xfId="0" applyFont="1" applyBorder="1" applyAlignment="1">
      <alignment horizontal="center" wrapText="1"/>
    </xf>
    <xf numFmtId="0" fontId="28" fillId="2" borderId="19" xfId="0" applyFont="1" applyBorder="1" applyAlignment="1">
      <alignment horizontal="center"/>
    </xf>
    <xf numFmtId="0" fontId="28" fillId="2" borderId="10" xfId="0" applyFont="1" applyBorder="1" applyAlignment="1">
      <alignment/>
    </xf>
    <xf numFmtId="0" fontId="34" fillId="2" borderId="0" xfId="0" applyFont="1" applyBorder="1" applyAlignment="1">
      <alignment horizontal="center" wrapText="1"/>
    </xf>
    <xf numFmtId="0" fontId="34" fillId="2" borderId="10" xfId="0" applyFont="1" applyBorder="1" applyAlignment="1">
      <alignment horizontal="center" vertical="center"/>
    </xf>
    <xf numFmtId="0" fontId="34" fillId="2" borderId="10" xfId="0" applyFont="1" applyBorder="1" applyAlignment="1">
      <alignment horizontal="center" vertical="center" wrapText="1"/>
    </xf>
    <xf numFmtId="0" fontId="33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105" zoomScaleNormal="10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H19" sqref="H19"/>
    </sheetView>
  </sheetViews>
  <sheetFormatPr defaultColWidth="9.140625" defaultRowHeight="12.75"/>
  <cols>
    <col min="2" max="2" width="3.8515625" style="0" customWidth="1"/>
    <col min="3" max="3" width="0" style="0" hidden="1" customWidth="1"/>
    <col min="4" max="4" width="11.00390625" style="0" customWidth="1"/>
    <col min="5" max="5" width="11.140625" style="0" customWidth="1"/>
    <col min="6" max="6" width="5.57421875" style="0" customWidth="1"/>
    <col min="7" max="7" width="11.140625" style="0" customWidth="1"/>
    <col min="8" max="9" width="10.140625" style="0" customWidth="1"/>
    <col min="10" max="10" width="10.57421875" style="0" customWidth="1"/>
    <col min="11" max="11" width="7.00390625" style="0" customWidth="1"/>
    <col min="12" max="12" width="6.00390625" style="0" customWidth="1"/>
    <col min="13" max="13" width="11.57421875" style="0" customWidth="1"/>
    <col min="14" max="14" width="11.421875" style="0" customWidth="1"/>
    <col min="15" max="15" width="5.00390625" style="0" customWidth="1"/>
    <col min="16" max="16" width="8.140625" style="0" customWidth="1"/>
    <col min="17" max="17" width="9.7109375" style="0" customWidth="1"/>
    <col min="18" max="18" width="6.28125" style="0" customWidth="1"/>
    <col min="19" max="20" width="8.8515625" style="0" customWidth="1"/>
    <col min="21" max="21" width="6.28125" style="0" customWidth="1"/>
    <col min="22" max="22" width="9.57421875" style="0" customWidth="1"/>
    <col min="23" max="23" width="8.57421875" style="0" customWidth="1"/>
    <col min="24" max="24" width="6.140625" style="0" customWidth="1"/>
    <col min="25" max="26" width="6.57421875" style="0" customWidth="1"/>
    <col min="27" max="27" width="6.7109375" style="0" customWidth="1"/>
    <col min="28" max="28" width="12.421875" style="0" customWidth="1"/>
    <col min="29" max="29" width="10.421875" style="0" customWidth="1"/>
    <col min="30" max="30" width="4.8515625" style="0" customWidth="1"/>
    <col min="31" max="31" width="10.28125" style="0" customWidth="1"/>
    <col min="32" max="32" width="10.57421875" style="0" customWidth="1"/>
    <col min="33" max="33" width="9.57421875" style="0" customWidth="1"/>
    <col min="34" max="34" width="9.710937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19" t="s">
        <v>93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20" t="s">
        <v>0</v>
      </c>
      <c r="AD5" s="120"/>
    </row>
    <row r="6" spans="1:34" ht="14.25" customHeight="1">
      <c r="A6" s="121"/>
      <c r="B6" s="121"/>
      <c r="C6" s="121"/>
      <c r="D6" s="116" t="s">
        <v>1</v>
      </c>
      <c r="E6" s="116"/>
      <c r="F6" s="116"/>
      <c r="G6" s="122" t="s">
        <v>97</v>
      </c>
      <c r="H6" s="123" t="s">
        <v>2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14" t="s">
        <v>3</v>
      </c>
      <c r="AC6" s="114"/>
      <c r="AD6" s="114"/>
      <c r="AE6" s="114" t="s">
        <v>4</v>
      </c>
      <c r="AF6" s="114"/>
      <c r="AG6" s="114" t="s">
        <v>5</v>
      </c>
      <c r="AH6" s="114"/>
    </row>
    <row r="7" spans="1:34" ht="15" customHeight="1">
      <c r="A7" s="121"/>
      <c r="B7" s="121"/>
      <c r="C7" s="121"/>
      <c r="D7" s="116"/>
      <c r="E7" s="116"/>
      <c r="F7" s="116"/>
      <c r="G7" s="122"/>
      <c r="H7" s="115" t="s">
        <v>6</v>
      </c>
      <c r="I7" s="115"/>
      <c r="J7" s="115"/>
      <c r="K7" s="115"/>
      <c r="L7" s="115"/>
      <c r="M7" s="114" t="s">
        <v>7</v>
      </c>
      <c r="N7" s="114"/>
      <c r="O7" s="114"/>
      <c r="P7" s="116" t="s">
        <v>8</v>
      </c>
      <c r="Q7" s="116"/>
      <c r="R7" s="116"/>
      <c r="S7" s="116"/>
      <c r="T7" s="116"/>
      <c r="U7" s="116"/>
      <c r="V7" s="117" t="s">
        <v>9</v>
      </c>
      <c r="W7" s="117"/>
      <c r="X7" s="117"/>
      <c r="Y7" s="117" t="s">
        <v>10</v>
      </c>
      <c r="Z7" s="117"/>
      <c r="AA7" s="118" t="s">
        <v>11</v>
      </c>
      <c r="AB7" s="114"/>
      <c r="AC7" s="114"/>
      <c r="AD7" s="114"/>
      <c r="AE7" s="114"/>
      <c r="AF7" s="114"/>
      <c r="AG7" s="114"/>
      <c r="AH7" s="114"/>
    </row>
    <row r="8" spans="1:34" ht="6" customHeight="1">
      <c r="A8" s="121"/>
      <c r="B8" s="121"/>
      <c r="C8" s="121"/>
      <c r="D8" s="116"/>
      <c r="E8" s="116"/>
      <c r="F8" s="116"/>
      <c r="G8" s="122"/>
      <c r="H8" s="115"/>
      <c r="I8" s="115"/>
      <c r="J8" s="115"/>
      <c r="K8" s="115"/>
      <c r="L8" s="115"/>
      <c r="M8" s="114"/>
      <c r="N8" s="114"/>
      <c r="O8" s="114"/>
      <c r="P8" s="117" t="s">
        <v>12</v>
      </c>
      <c r="Q8" s="117"/>
      <c r="R8" s="117"/>
      <c r="S8" s="117" t="s">
        <v>13</v>
      </c>
      <c r="T8" s="117"/>
      <c r="U8" s="117"/>
      <c r="V8" s="117"/>
      <c r="W8" s="117"/>
      <c r="X8" s="117"/>
      <c r="Y8" s="117"/>
      <c r="Z8" s="117"/>
      <c r="AA8" s="118"/>
      <c r="AB8" s="114"/>
      <c r="AC8" s="114"/>
      <c r="AD8" s="114"/>
      <c r="AE8" s="114"/>
      <c r="AF8" s="114"/>
      <c r="AG8" s="114"/>
      <c r="AH8" s="114"/>
    </row>
    <row r="9" spans="1:34" ht="35.25" customHeight="1">
      <c r="A9" s="121"/>
      <c r="B9" s="121"/>
      <c r="C9" s="121"/>
      <c r="D9" s="116"/>
      <c r="E9" s="116"/>
      <c r="F9" s="116"/>
      <c r="G9" s="122"/>
      <c r="H9" s="124" t="s">
        <v>14</v>
      </c>
      <c r="I9" s="125" t="s">
        <v>15</v>
      </c>
      <c r="J9" s="125"/>
      <c r="K9" s="126" t="s">
        <v>16</v>
      </c>
      <c r="L9" s="126"/>
      <c r="M9" s="114"/>
      <c r="N9" s="114"/>
      <c r="O9" s="114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8"/>
      <c r="AB9" s="114"/>
      <c r="AC9" s="114"/>
      <c r="AD9" s="114"/>
      <c r="AE9" s="114"/>
      <c r="AF9" s="114"/>
      <c r="AG9" s="114"/>
      <c r="AH9" s="114"/>
    </row>
    <row r="10" spans="1:34" ht="54.75" customHeight="1">
      <c r="A10" s="121"/>
      <c r="B10" s="121"/>
      <c r="C10" s="121"/>
      <c r="D10" s="10" t="s">
        <v>14</v>
      </c>
      <c r="E10" s="10" t="s">
        <v>15</v>
      </c>
      <c r="F10" s="11" t="s">
        <v>16</v>
      </c>
      <c r="G10" s="122"/>
      <c r="H10" s="124"/>
      <c r="I10" s="12" t="s">
        <v>98</v>
      </c>
      <c r="J10" s="10" t="s">
        <v>94</v>
      </c>
      <c r="K10" s="10" t="s">
        <v>99</v>
      </c>
      <c r="L10" s="10" t="s">
        <v>95</v>
      </c>
      <c r="M10" s="10" t="s">
        <v>14</v>
      </c>
      <c r="N10" s="13" t="s">
        <v>15</v>
      </c>
      <c r="O10" s="11" t="s">
        <v>16</v>
      </c>
      <c r="P10" s="10" t="s">
        <v>14</v>
      </c>
      <c r="Q10" s="13" t="s">
        <v>15</v>
      </c>
      <c r="R10" s="11" t="s">
        <v>16</v>
      </c>
      <c r="S10" s="10" t="s">
        <v>14</v>
      </c>
      <c r="T10" s="13" t="s">
        <v>15</v>
      </c>
      <c r="U10" s="11" t="s">
        <v>16</v>
      </c>
      <c r="V10" s="10" t="s">
        <v>14</v>
      </c>
      <c r="W10" s="13" t="s">
        <v>15</v>
      </c>
      <c r="X10" s="11" t="s">
        <v>16</v>
      </c>
      <c r="Y10" s="10" t="s">
        <v>14</v>
      </c>
      <c r="Z10" s="13" t="s">
        <v>15</v>
      </c>
      <c r="AA10" s="13"/>
      <c r="AB10" s="14" t="s">
        <v>14</v>
      </c>
      <c r="AC10" s="14" t="s">
        <v>15</v>
      </c>
      <c r="AD10" s="9" t="s">
        <v>16</v>
      </c>
      <c r="AE10" s="14" t="s">
        <v>14</v>
      </c>
      <c r="AF10" s="14" t="s">
        <v>15</v>
      </c>
      <c r="AG10" s="14" t="s">
        <v>96</v>
      </c>
      <c r="AH10" s="15">
        <v>43191</v>
      </c>
    </row>
    <row r="11" spans="1:34" ht="15.75" customHeight="1">
      <c r="A11" s="108" t="s">
        <v>17</v>
      </c>
      <c r="B11" s="108"/>
      <c r="C11" s="108"/>
      <c r="D11" s="16">
        <f>H11+M11+V11</f>
        <v>3110133</v>
      </c>
      <c r="E11" s="16">
        <f>J11+N11+W11</f>
        <v>611453.62</v>
      </c>
      <c r="F11" s="17">
        <f aca="true" t="shared" si="0" ref="F11:F22">E11/D11*100</f>
        <v>19.66004733559626</v>
      </c>
      <c r="G11" s="16">
        <v>592974.6</v>
      </c>
      <c r="H11" s="18">
        <v>1029300</v>
      </c>
      <c r="I11" s="19">
        <f>Лист2!H10+Лист2!M10+Лист2!R10+Лист2!W10+Лист2!AB10+Лист2!AG10+Лист2!AL10+Лист2!AQ10+Лист2!AV10+Лист2!BA10+Лист2!BF10+Лист2!BK10+Лист2!BP10+Лист2!BU10+Лист2!BZ10+Лист2!CE10+Лист2!CJ10</f>
        <v>257464.6</v>
      </c>
      <c r="J11" s="19">
        <f>Лист2!I10+Лист2!N10+Лист2!S10+Лист2!X10+Лист2!AC10+Лист2!AH10+Лист2!AM10+Лист2!AR10+Лист2!AW10+Лист2!BB10+Лист2!BG10+Лист2!BL10+Лист2!BQ10+Лист2!BV10+Лист2!CA10+Лист2!CF10+Лист2!CK10</f>
        <v>134111.62</v>
      </c>
      <c r="K11" s="20">
        <f aca="true" t="shared" si="1" ref="K11:K22">J11/I11*100</f>
        <v>52.08934354470478</v>
      </c>
      <c r="L11" s="20">
        <f aca="true" t="shared" si="2" ref="L11:L22">J11/H11*100</f>
        <v>13.029400563489748</v>
      </c>
      <c r="M11" s="16">
        <v>2080833</v>
      </c>
      <c r="N11" s="16">
        <v>477342</v>
      </c>
      <c r="O11" s="17">
        <f aca="true" t="shared" si="3" ref="O11:O22">N11/M11*100</f>
        <v>22.93994760752064</v>
      </c>
      <c r="P11" s="18">
        <v>795600</v>
      </c>
      <c r="Q11" s="18">
        <v>258900</v>
      </c>
      <c r="R11" s="20">
        <f aca="true" t="shared" si="4" ref="R11:R20">Q11/P11*100</f>
        <v>32.541478129713425</v>
      </c>
      <c r="S11" s="18">
        <v>800000</v>
      </c>
      <c r="T11" s="18">
        <v>200000</v>
      </c>
      <c r="U11" s="20">
        <f aca="true" t="shared" si="5" ref="U11:U22">T11/S11*100</f>
        <v>25</v>
      </c>
      <c r="V11" s="21"/>
      <c r="W11" s="16"/>
      <c r="X11" s="20">
        <v>0</v>
      </c>
      <c r="Y11" s="17"/>
      <c r="Z11" s="17"/>
      <c r="AA11" s="22"/>
      <c r="AB11" s="23">
        <v>3110133</v>
      </c>
      <c r="AC11" s="23">
        <v>497249.57</v>
      </c>
      <c r="AD11" s="24">
        <f aca="true" t="shared" si="6" ref="AD11:AD22">AC11/AB11*100</f>
        <v>15.988048421080384</v>
      </c>
      <c r="AE11" s="25">
        <f aca="true" t="shared" si="7" ref="AE11:AE22">D11-AB11</f>
        <v>0</v>
      </c>
      <c r="AF11" s="25">
        <f aca="true" t="shared" si="8" ref="AF11:AF22">E11-AC11</f>
        <v>114204.04999999999</v>
      </c>
      <c r="AG11" s="26">
        <v>47659.11</v>
      </c>
      <c r="AH11" s="26">
        <v>161863.16</v>
      </c>
    </row>
    <row r="12" spans="1:34" ht="15" customHeight="1">
      <c r="A12" s="108" t="s">
        <v>18</v>
      </c>
      <c r="B12" s="108"/>
      <c r="C12" s="108"/>
      <c r="D12" s="16">
        <f aca="true" t="shared" si="9" ref="D12:D19">H12+M12+V12</f>
        <v>3686083</v>
      </c>
      <c r="E12" s="16">
        <f aca="true" t="shared" si="10" ref="E12:E19">J12+N12+W12</f>
        <v>715945.49</v>
      </c>
      <c r="F12" s="17">
        <f t="shared" si="0"/>
        <v>19.422934589373057</v>
      </c>
      <c r="G12" s="16">
        <v>623872.16</v>
      </c>
      <c r="H12" s="18">
        <v>1259300</v>
      </c>
      <c r="I12" s="19">
        <f>Лист2!H11+Лист2!M11+Лист2!R11+Лист2!W11+Лист2!AB11+Лист2!AG11+Лист2!AL11+Лист2!AQ11+Лист2!AV11+Лист2!BA11+Лист2!BF11+Лист2!BK11+Лист2!BP11+Лист2!BU11+Лист2!BZ11+Лист2!CE11+Лист2!CJ11</f>
        <v>160739.92</v>
      </c>
      <c r="J12" s="19">
        <f>Лист2!I11+Лист2!N11+Лист2!S11+Лист2!X11+Лист2!AC11+Лист2!AH11+Лист2!AM11+Лист2!AR11+Лист2!AW11+Лист2!BB11+Лист2!BG11+Лист2!BL11+Лист2!BQ11+Лист2!BV11+Лист2!CA11+Лист2!CF11+Лист2!CK11</f>
        <v>196143.49</v>
      </c>
      <c r="K12" s="20">
        <f t="shared" si="1"/>
        <v>122.02537490375755</v>
      </c>
      <c r="L12" s="20">
        <f t="shared" si="2"/>
        <v>15.57559676010482</v>
      </c>
      <c r="M12" s="16">
        <v>2391863</v>
      </c>
      <c r="N12" s="16">
        <v>484882</v>
      </c>
      <c r="O12" s="17">
        <f t="shared" si="3"/>
        <v>20.2721476940778</v>
      </c>
      <c r="P12" s="18">
        <v>1691400</v>
      </c>
      <c r="Q12" s="18">
        <v>423000</v>
      </c>
      <c r="R12" s="20">
        <f t="shared" si="4"/>
        <v>25.00886839304718</v>
      </c>
      <c r="S12" s="18">
        <v>100000</v>
      </c>
      <c r="T12" s="18">
        <v>25000</v>
      </c>
      <c r="U12" s="20">
        <f t="shared" si="5"/>
        <v>25</v>
      </c>
      <c r="V12" s="16">
        <v>34920</v>
      </c>
      <c r="W12" s="16">
        <v>34920</v>
      </c>
      <c r="X12" s="20">
        <v>0</v>
      </c>
      <c r="Y12" s="22"/>
      <c r="Z12" s="22"/>
      <c r="AA12" s="22"/>
      <c r="AB12" s="23">
        <v>3785083</v>
      </c>
      <c r="AC12" s="23">
        <v>675241.28</v>
      </c>
      <c r="AD12" s="24">
        <f t="shared" si="6"/>
        <v>17.839536940141077</v>
      </c>
      <c r="AE12" s="25">
        <f t="shared" si="7"/>
        <v>-99000</v>
      </c>
      <c r="AF12" s="25">
        <f t="shared" si="8"/>
        <v>40704.20999999996</v>
      </c>
      <c r="AG12" s="27">
        <v>99495.06</v>
      </c>
      <c r="AH12" s="27">
        <v>140199.27</v>
      </c>
    </row>
    <row r="13" spans="1:34" ht="15" customHeight="1">
      <c r="A13" s="108" t="s">
        <v>19</v>
      </c>
      <c r="B13" s="108"/>
      <c r="C13" s="108"/>
      <c r="D13" s="16">
        <f t="shared" si="9"/>
        <v>4612453</v>
      </c>
      <c r="E13" s="16">
        <f t="shared" si="10"/>
        <v>933242.5</v>
      </c>
      <c r="F13" s="17">
        <f t="shared" si="0"/>
        <v>20.233105898314847</v>
      </c>
      <c r="G13" s="16">
        <v>819617.9</v>
      </c>
      <c r="H13" s="18">
        <v>1909600</v>
      </c>
      <c r="I13" s="19">
        <f>Лист2!H12+Лист2!M12+Лист2!R12+Лист2!W12+Лист2!AB12+Лист2!AG12+Лист2!AL12+Лист2!AQ12+Лист2!AV12+Лист2!BA12+Лист2!BF12+Лист2!BK12+Лист2!BP12+Лист2!BU12+Лист2!BZ12+Лист2!CE12+Лист2!CJ12</f>
        <v>269177.89999999997</v>
      </c>
      <c r="J13" s="19">
        <f>Лист2!I12+Лист2!N12+Лист2!S12+Лист2!X12+Лист2!AC12+Лист2!AH12+Лист2!AM12+Лист2!AR12+Лист2!AW12+Лист2!BB12+Лист2!BG12+Лист2!BL12+Лист2!BQ12+Лист2!BV12+Лист2!CA12+Лист2!CF12+Лист2!CK12</f>
        <v>213460.49999999997</v>
      </c>
      <c r="K13" s="20">
        <f t="shared" si="1"/>
        <v>79.30090100264546</v>
      </c>
      <c r="L13" s="20">
        <f t="shared" si="2"/>
        <v>11.178283410138247</v>
      </c>
      <c r="M13" s="16">
        <v>2702853</v>
      </c>
      <c r="N13" s="16">
        <v>719782</v>
      </c>
      <c r="O13" s="17">
        <f t="shared" si="3"/>
        <v>26.63045308050419</v>
      </c>
      <c r="P13" s="18">
        <v>1347800</v>
      </c>
      <c r="Q13" s="18">
        <v>422900</v>
      </c>
      <c r="R13" s="20">
        <f t="shared" si="4"/>
        <v>31.377058910817627</v>
      </c>
      <c r="S13" s="18">
        <v>480000</v>
      </c>
      <c r="T13" s="18">
        <v>260000</v>
      </c>
      <c r="U13" s="20">
        <f t="shared" si="5"/>
        <v>54.166666666666664</v>
      </c>
      <c r="V13" s="16"/>
      <c r="W13" s="16"/>
      <c r="X13" s="20">
        <v>0</v>
      </c>
      <c r="Y13" s="17"/>
      <c r="Z13" s="20"/>
      <c r="AA13" s="22"/>
      <c r="AB13" s="23">
        <v>4612453</v>
      </c>
      <c r="AC13" s="23">
        <v>954249.34</v>
      </c>
      <c r="AD13" s="24">
        <f t="shared" si="6"/>
        <v>20.688543384615517</v>
      </c>
      <c r="AE13" s="25">
        <f t="shared" si="7"/>
        <v>0</v>
      </c>
      <c r="AF13" s="25">
        <f t="shared" si="8"/>
        <v>-21006.839999999967</v>
      </c>
      <c r="AG13" s="27">
        <v>23815.8</v>
      </c>
      <c r="AH13" s="27">
        <v>2808.96</v>
      </c>
    </row>
    <row r="14" spans="1:34" ht="15.75" customHeight="1">
      <c r="A14" s="108" t="s">
        <v>20</v>
      </c>
      <c r="B14" s="108"/>
      <c r="C14" s="108"/>
      <c r="D14" s="16">
        <f t="shared" si="9"/>
        <v>5564327</v>
      </c>
      <c r="E14" s="16">
        <f t="shared" si="10"/>
        <v>1131770.26</v>
      </c>
      <c r="F14" s="17">
        <f t="shared" si="0"/>
        <v>20.3397510606404</v>
      </c>
      <c r="G14" s="16">
        <v>903587.82</v>
      </c>
      <c r="H14" s="18">
        <v>2057000</v>
      </c>
      <c r="I14" s="19">
        <f>Лист2!H13+Лист2!M13+Лист2!R13+Лист2!W13+Лист2!AB13+Лист2!AG13+Лист2!AL13+Лист2!AQ13+Лист2!AV13+Лист2!BA13+Лист2!BF13+Лист2!BK13+Лист2!BP13+Лист2!BU13+Лист2!BZ13+Лист2!CE13+Лист2!CJ13</f>
        <v>261151.7</v>
      </c>
      <c r="J14" s="19">
        <f>Лист2!I13+Лист2!N13+Лист2!S13+Лист2!X13+Лист2!AC13+Лист2!AH13+Лист2!AM13+Лист2!AR13+Лист2!AW13+Лист2!BB13+Лист2!BG13+Лист2!BL13+Лист2!BQ13+Лист2!BV13+Лист2!CA13+Лист2!CF13+Лист2!CK13</f>
        <v>246338.26</v>
      </c>
      <c r="K14" s="20">
        <f t="shared" si="1"/>
        <v>94.32764940837069</v>
      </c>
      <c r="L14" s="20">
        <f t="shared" si="2"/>
        <v>11.975608167233837</v>
      </c>
      <c r="M14" s="16">
        <v>3416527</v>
      </c>
      <c r="N14" s="16">
        <v>794632</v>
      </c>
      <c r="O14" s="17">
        <f t="shared" si="3"/>
        <v>23.2584727122016</v>
      </c>
      <c r="P14" s="18">
        <v>2129900</v>
      </c>
      <c r="Q14" s="18">
        <v>636500</v>
      </c>
      <c r="R14" s="20">
        <f t="shared" si="4"/>
        <v>29.884032114183768</v>
      </c>
      <c r="S14" s="18">
        <v>485000</v>
      </c>
      <c r="T14" s="18">
        <v>121250</v>
      </c>
      <c r="U14" s="20">
        <f t="shared" si="5"/>
        <v>25</v>
      </c>
      <c r="V14" s="16">
        <v>90800</v>
      </c>
      <c r="W14" s="16">
        <v>90800</v>
      </c>
      <c r="X14" s="20">
        <v>0</v>
      </c>
      <c r="Y14" s="17"/>
      <c r="Z14" s="20"/>
      <c r="AA14" s="22"/>
      <c r="AB14" s="23">
        <v>5564327</v>
      </c>
      <c r="AC14" s="23">
        <v>1098979.42</v>
      </c>
      <c r="AD14" s="24">
        <f t="shared" si="6"/>
        <v>19.750446370243875</v>
      </c>
      <c r="AE14" s="25">
        <f t="shared" si="7"/>
        <v>0</v>
      </c>
      <c r="AF14" s="25">
        <f t="shared" si="8"/>
        <v>32790.840000000084</v>
      </c>
      <c r="AG14" s="27">
        <v>30278.52</v>
      </c>
      <c r="AH14" s="27">
        <v>63069.36</v>
      </c>
    </row>
    <row r="15" spans="1:34" ht="15.75" customHeight="1">
      <c r="A15" s="108" t="s">
        <v>21</v>
      </c>
      <c r="B15" s="108"/>
      <c r="C15" s="108"/>
      <c r="D15" s="16">
        <f t="shared" si="9"/>
        <v>5488737</v>
      </c>
      <c r="E15" s="16">
        <f t="shared" si="10"/>
        <v>739444.58</v>
      </c>
      <c r="F15" s="17">
        <f t="shared" si="0"/>
        <v>13.472035187694365</v>
      </c>
      <c r="G15" s="16">
        <v>528192.7</v>
      </c>
      <c r="H15" s="18">
        <v>1399900</v>
      </c>
      <c r="I15" s="19">
        <f>Лист2!H14+Лист2!M14+Лист2!R14+Лист2!W14+Лист2!AB14+Лист2!AG14+Лист2!AL14+Лист2!AQ14+Лист2!AV14+Лист2!BA14+Лист2!BF14+Лист2!BK14+Лист2!BP14+Лист2!BU14+Лист2!BZ14+Лист2!CE14+Лист2!CJ14</f>
        <v>200652.7</v>
      </c>
      <c r="J15" s="19">
        <f>Лист2!I14+Лист2!N14+Лист2!S14+Лист2!X14+Лист2!AC14+Лист2!AH14+Лист2!AM14+Лист2!AR14+Лист2!AW14+Лист2!BB14+Лист2!BG14+Лист2!BL14+Лист2!BQ14+Лист2!BV14+Лист2!CA14+Лист2!CF14+Лист2!CK14</f>
        <v>289502.57999999996</v>
      </c>
      <c r="K15" s="20">
        <f t="shared" si="1"/>
        <v>144.28043081403837</v>
      </c>
      <c r="L15" s="20">
        <f t="shared" si="2"/>
        <v>20.680232873776696</v>
      </c>
      <c r="M15" s="16">
        <v>3879437</v>
      </c>
      <c r="N15" s="16">
        <v>240542</v>
      </c>
      <c r="O15" s="17">
        <f t="shared" si="3"/>
        <v>6.200435784883219</v>
      </c>
      <c r="P15" s="18">
        <v>788800</v>
      </c>
      <c r="Q15" s="18">
        <v>197100</v>
      </c>
      <c r="R15" s="20">
        <f t="shared" si="4"/>
        <v>24.98732251521298</v>
      </c>
      <c r="S15" s="18">
        <v>770000</v>
      </c>
      <c r="T15" s="18">
        <v>25000</v>
      </c>
      <c r="U15" s="20">
        <f t="shared" si="5"/>
        <v>3.2467532467532463</v>
      </c>
      <c r="V15" s="16">
        <v>209400</v>
      </c>
      <c r="W15" s="16">
        <v>209400</v>
      </c>
      <c r="X15" s="20">
        <v>0</v>
      </c>
      <c r="Y15" s="17"/>
      <c r="Z15" s="17"/>
      <c r="AA15" s="22"/>
      <c r="AB15" s="23">
        <v>5488737</v>
      </c>
      <c r="AC15" s="23">
        <v>852995.93</v>
      </c>
      <c r="AD15" s="24">
        <f t="shared" si="6"/>
        <v>15.540841727340919</v>
      </c>
      <c r="AE15" s="25">
        <f t="shared" si="7"/>
        <v>0</v>
      </c>
      <c r="AF15" s="25">
        <f t="shared" si="8"/>
        <v>-113551.3500000001</v>
      </c>
      <c r="AG15" s="27">
        <v>147987.1</v>
      </c>
      <c r="AH15" s="27">
        <v>34435.75</v>
      </c>
    </row>
    <row r="16" spans="1:34" ht="15" customHeight="1">
      <c r="A16" s="108" t="s">
        <v>22</v>
      </c>
      <c r="B16" s="108"/>
      <c r="C16" s="108"/>
      <c r="D16" s="16">
        <f t="shared" si="9"/>
        <v>4408898</v>
      </c>
      <c r="E16" s="16">
        <f t="shared" si="10"/>
        <v>1034210.78</v>
      </c>
      <c r="F16" s="17">
        <f t="shared" si="0"/>
        <v>23.457353288735643</v>
      </c>
      <c r="G16" s="16">
        <v>781666.47</v>
      </c>
      <c r="H16" s="18">
        <v>1806200</v>
      </c>
      <c r="I16" s="19">
        <f>Лист2!H15+Лист2!M15+Лист2!R15+Лист2!W15+Лист2!AB15+Лист2!AG15+Лист2!AL15+Лист2!AQ15+Лист2!AV15+Лист2!BA15+Лист2!BF15+Лист2!BK15+Лист2!BP15+Лист2!BU15+Лист2!BZ15+Лист2!CE15+Лист2!CJ15</f>
        <v>151126.47</v>
      </c>
      <c r="J16" s="19">
        <f>Лист2!I15+Лист2!N15+Лист2!S15+Лист2!X15+Лист2!AC15+Лист2!AH15+Лист2!AM15+Лист2!AR15+Лист2!AW15+Лист2!BB15+Лист2!BG15+Лист2!BL15+Лист2!BQ15+Лист2!BV15+Лист2!CA15+Лист2!CF15+Лист2!CK15</f>
        <v>198814.78000000003</v>
      </c>
      <c r="K16" s="20">
        <f t="shared" si="1"/>
        <v>131.55523317655738</v>
      </c>
      <c r="L16" s="20">
        <f t="shared" si="2"/>
        <v>11.007351345365963</v>
      </c>
      <c r="M16" s="16">
        <v>2602698</v>
      </c>
      <c r="N16" s="16">
        <v>634383</v>
      </c>
      <c r="O16" s="17">
        <f t="shared" si="3"/>
        <v>24.374053386140073</v>
      </c>
      <c r="P16" s="18">
        <v>1470200</v>
      </c>
      <c r="Q16" s="18">
        <v>447500</v>
      </c>
      <c r="R16" s="20">
        <f t="shared" si="4"/>
        <v>30.438035641409332</v>
      </c>
      <c r="S16" s="18">
        <v>300000</v>
      </c>
      <c r="T16" s="18">
        <v>150000</v>
      </c>
      <c r="U16" s="20">
        <f t="shared" si="5"/>
        <v>50</v>
      </c>
      <c r="V16" s="16"/>
      <c r="W16" s="16">
        <v>201013</v>
      </c>
      <c r="X16" s="20">
        <v>0</v>
      </c>
      <c r="Y16" s="17"/>
      <c r="Z16" s="17"/>
      <c r="AA16" s="22"/>
      <c r="AB16" s="23">
        <v>4445898</v>
      </c>
      <c r="AC16" s="23">
        <v>830909.84</v>
      </c>
      <c r="AD16" s="24">
        <f t="shared" si="6"/>
        <v>18.68935904512429</v>
      </c>
      <c r="AE16" s="25">
        <f t="shared" si="7"/>
        <v>-37000</v>
      </c>
      <c r="AF16" s="25">
        <f t="shared" si="8"/>
        <v>203300.94000000006</v>
      </c>
      <c r="AG16" s="27">
        <v>37499.63</v>
      </c>
      <c r="AH16" s="27">
        <v>240800.57</v>
      </c>
    </row>
    <row r="17" spans="1:34" ht="15" customHeight="1">
      <c r="A17" s="108" t="s">
        <v>23</v>
      </c>
      <c r="B17" s="108"/>
      <c r="C17" s="108"/>
      <c r="D17" s="16">
        <f t="shared" si="9"/>
        <v>3039164.64</v>
      </c>
      <c r="E17" s="16">
        <f t="shared" si="10"/>
        <v>624783.0700000001</v>
      </c>
      <c r="F17" s="17">
        <f t="shared" si="0"/>
        <v>20.55772371713301</v>
      </c>
      <c r="G17" s="16">
        <v>463625.39</v>
      </c>
      <c r="H17" s="18">
        <v>1020000</v>
      </c>
      <c r="I17" s="19">
        <f>Лист2!H16+Лист2!M16+Лист2!R16+Лист2!W16+Лист2!AB16+Лист2!AG16+Лист2!AL16+Лист2!AQ16+Лист2!AV16+Лист2!BA16+Лист2!BF16+Лист2!BK16+Лист2!BP16+Лист2!BU16+Лист2!BZ16+Лист2!CE16+Лист2!CJ16</f>
        <v>120215.38999999997</v>
      </c>
      <c r="J17" s="19">
        <f>Лист2!I16+Лист2!N16+Лист2!S16+Лист2!X16+Лист2!AC16+Лист2!AH16+Лист2!AM16+Лист2!AR16+Лист2!AW16+Лист2!BB16+Лист2!BG16+Лист2!BL16+Лист2!BQ16+Лист2!BV16+Лист2!CA16+Лист2!CF16+Лист2!CK16</f>
        <v>121564.43000000001</v>
      </c>
      <c r="K17" s="20">
        <f t="shared" si="1"/>
        <v>101.12218577005825</v>
      </c>
      <c r="L17" s="20">
        <f t="shared" si="2"/>
        <v>11.91808137254902</v>
      </c>
      <c r="M17" s="16">
        <v>1931788</v>
      </c>
      <c r="N17" s="16">
        <v>415842</v>
      </c>
      <c r="O17" s="17">
        <f t="shared" si="3"/>
        <v>21.526275139922184</v>
      </c>
      <c r="P17" s="18">
        <v>909700</v>
      </c>
      <c r="Q17" s="18">
        <v>247400</v>
      </c>
      <c r="R17" s="20">
        <f t="shared" si="4"/>
        <v>27.19577882818512</v>
      </c>
      <c r="S17" s="18">
        <v>600000</v>
      </c>
      <c r="T17" s="18">
        <v>150000</v>
      </c>
      <c r="U17" s="20">
        <f t="shared" si="5"/>
        <v>25</v>
      </c>
      <c r="V17" s="16">
        <v>87376.64</v>
      </c>
      <c r="W17" s="16">
        <v>87376.64</v>
      </c>
      <c r="X17" s="20">
        <v>0</v>
      </c>
      <c r="Y17" s="17"/>
      <c r="Z17" s="22"/>
      <c r="AA17" s="22"/>
      <c r="AB17" s="23">
        <v>3039164.64</v>
      </c>
      <c r="AC17" s="23">
        <v>602217.24</v>
      </c>
      <c r="AD17" s="24">
        <f t="shared" si="6"/>
        <v>19.815222646180825</v>
      </c>
      <c r="AE17" s="25">
        <f t="shared" si="7"/>
        <v>0</v>
      </c>
      <c r="AF17" s="25">
        <f t="shared" si="8"/>
        <v>22565.830000000075</v>
      </c>
      <c r="AG17" s="27">
        <v>84824.32</v>
      </c>
      <c r="AH17" s="27">
        <v>107390.15</v>
      </c>
    </row>
    <row r="18" spans="1:34" ht="13.5" customHeight="1">
      <c r="A18" s="108" t="s">
        <v>24</v>
      </c>
      <c r="B18" s="108"/>
      <c r="C18" s="108"/>
      <c r="D18" s="16">
        <f t="shared" si="9"/>
        <v>11640437</v>
      </c>
      <c r="E18" s="16">
        <f t="shared" si="10"/>
        <v>1298237.3599999999</v>
      </c>
      <c r="F18" s="17">
        <f t="shared" si="0"/>
        <v>11.15282321445492</v>
      </c>
      <c r="G18" s="16">
        <v>2013961.59</v>
      </c>
      <c r="H18" s="18">
        <v>4888000</v>
      </c>
      <c r="I18" s="19">
        <f>Лист2!H17+Лист2!M17+Лист2!R17+Лист2!W17+Лист2!AB17+Лист2!AG17+Лист2!AL17+Лист2!AQ17+Лист2!AV17+Лист2!BA17+Лист2!BF17+Лист2!BK17+Лист2!BP17+Лист2!BU17+Лист2!BZ17+Лист2!CE17+Лист2!CJ17</f>
        <v>1083468.35</v>
      </c>
      <c r="J18" s="19">
        <f>Лист2!I17+Лист2!N17+Лист2!S17+Лист2!X17+Лист2!AC17+Лист2!AH17+Лист2!AM17+Лист2!AR17+Лист2!AW17+Лист2!BB17+Лист2!BG17+Лист2!BL17+Лист2!BQ17+Лист2!BV17+Лист2!CA17+Лист2!CF17+Лист2!CK17</f>
        <v>805654.36</v>
      </c>
      <c r="K18" s="20">
        <f t="shared" si="1"/>
        <v>74.35882737137636</v>
      </c>
      <c r="L18" s="20">
        <f t="shared" si="2"/>
        <v>16.482290507364976</v>
      </c>
      <c r="M18" s="16">
        <v>6752437</v>
      </c>
      <c r="N18" s="16">
        <v>492583</v>
      </c>
      <c r="O18" s="17">
        <f t="shared" si="3"/>
        <v>7.294892199660656</v>
      </c>
      <c r="P18" s="18">
        <v>3503000</v>
      </c>
      <c r="Q18" s="18">
        <v>455700</v>
      </c>
      <c r="R18" s="20">
        <f t="shared" si="4"/>
        <v>13.008849557522122</v>
      </c>
      <c r="S18" s="18">
        <v>0</v>
      </c>
      <c r="T18" s="18"/>
      <c r="U18" s="20">
        <v>0</v>
      </c>
      <c r="V18" s="16"/>
      <c r="W18" s="16"/>
      <c r="X18" s="20">
        <v>0</v>
      </c>
      <c r="Y18" s="17"/>
      <c r="Z18" s="17"/>
      <c r="AA18" s="22"/>
      <c r="AB18" s="23">
        <v>11640437</v>
      </c>
      <c r="AC18" s="23">
        <v>1695966.45</v>
      </c>
      <c r="AD18" s="24">
        <f t="shared" si="6"/>
        <v>14.569611518880263</v>
      </c>
      <c r="AE18" s="25">
        <f t="shared" si="7"/>
        <v>0</v>
      </c>
      <c r="AF18" s="25">
        <f t="shared" si="8"/>
        <v>-397729.0900000001</v>
      </c>
      <c r="AG18" s="27">
        <v>528214.49</v>
      </c>
      <c r="AH18" s="27">
        <v>130485.4</v>
      </c>
    </row>
    <row r="19" spans="1:34" ht="14.25" customHeight="1">
      <c r="A19" s="108" t="s">
        <v>25</v>
      </c>
      <c r="B19" s="108"/>
      <c r="C19" s="108"/>
      <c r="D19" s="16">
        <f t="shared" si="9"/>
        <v>6047193</v>
      </c>
      <c r="E19" s="16">
        <f t="shared" si="10"/>
        <v>1235119.18</v>
      </c>
      <c r="F19" s="17">
        <f t="shared" si="0"/>
        <v>20.424669429270736</v>
      </c>
      <c r="G19" s="16">
        <v>904129.21</v>
      </c>
      <c r="H19" s="18">
        <v>2664700</v>
      </c>
      <c r="I19" s="19">
        <f>Лист2!H18+Лист2!M18+Лист2!R18+Лист2!W18+Лист2!AB18+Лист2!AG18+Лист2!AL18+Лист2!AQ18+Лист2!AV18+Лист2!BA18+Лист2!BF18+Лист2!BK18+Лист2!BP18+Лист2!BU18+Лист2!BZ18+Лист2!CE18+Лист2!CJ18</f>
        <v>385022.2099999999</v>
      </c>
      <c r="J19" s="19">
        <f>Лист2!I18+Лист2!N18+Лист2!S18+Лист2!X18+Лист2!AC18+Лист2!AH18+Лист2!AM18+Лист2!AR18+Лист2!AW18+Лист2!BB18+Лист2!BG18+Лист2!BL18+Лист2!BQ18+Лист2!BV18+Лист2!CA18+Лист2!CF18+Лист2!CK18</f>
        <v>423237.17999999993</v>
      </c>
      <c r="K19" s="20">
        <f t="shared" si="1"/>
        <v>109.92539365456346</v>
      </c>
      <c r="L19" s="20">
        <f t="shared" si="2"/>
        <v>15.883108042181107</v>
      </c>
      <c r="M19" s="16">
        <v>3382493</v>
      </c>
      <c r="N19" s="16">
        <v>811882</v>
      </c>
      <c r="O19" s="17">
        <f t="shared" si="3"/>
        <v>24.00247391494971</v>
      </c>
      <c r="P19" s="18">
        <v>2339400</v>
      </c>
      <c r="Q19" s="18">
        <v>775000</v>
      </c>
      <c r="R19" s="20">
        <f t="shared" si="4"/>
        <v>33.128152517739586</v>
      </c>
      <c r="S19" s="18">
        <v>200000</v>
      </c>
      <c r="T19" s="18">
        <v>120000</v>
      </c>
      <c r="U19" s="20">
        <f t="shared" si="5"/>
        <v>60</v>
      </c>
      <c r="V19" s="16"/>
      <c r="W19" s="16"/>
      <c r="X19" s="20">
        <v>0</v>
      </c>
      <c r="Y19" s="17"/>
      <c r="Z19" s="17"/>
      <c r="AA19" s="22"/>
      <c r="AB19" s="23">
        <v>6047193</v>
      </c>
      <c r="AC19" s="23">
        <v>1332152.33</v>
      </c>
      <c r="AD19" s="24">
        <f t="shared" si="6"/>
        <v>22.029267628799015</v>
      </c>
      <c r="AE19" s="25">
        <f t="shared" si="7"/>
        <v>0</v>
      </c>
      <c r="AF19" s="25">
        <f t="shared" si="8"/>
        <v>-97033.15000000014</v>
      </c>
      <c r="AG19" s="27">
        <v>102204.19</v>
      </c>
      <c r="AH19" s="27">
        <v>5171.04</v>
      </c>
    </row>
    <row r="20" spans="1:34" ht="15.75" customHeight="1">
      <c r="A20" s="112" t="s">
        <v>26</v>
      </c>
      <c r="B20" s="112"/>
      <c r="C20" s="112"/>
      <c r="D20" s="28">
        <f>SUM(D11:D19)</f>
        <v>47597425.64</v>
      </c>
      <c r="E20" s="28">
        <f>E11+E12+E13+E14+E15+E16+E17+E18+E19</f>
        <v>8324206.84</v>
      </c>
      <c r="F20" s="17">
        <f t="shared" si="0"/>
        <v>17.488775344615465</v>
      </c>
      <c r="G20" s="28">
        <f>SUM(G11:G19)</f>
        <v>7631627.839999999</v>
      </c>
      <c r="H20" s="29">
        <f>SUM(H11:H19)</f>
        <v>18034000</v>
      </c>
      <c r="I20" s="28">
        <f>I11+I12+I13+I14+I15+I16+I17+I18+I19</f>
        <v>2889019.2399999998</v>
      </c>
      <c r="J20" s="30">
        <f>SUM(J11:J19)</f>
        <v>2628827.2</v>
      </c>
      <c r="K20" s="17">
        <f t="shared" si="1"/>
        <v>90.99375883699551</v>
      </c>
      <c r="L20" s="17">
        <f t="shared" si="2"/>
        <v>14.57706110679827</v>
      </c>
      <c r="M20" s="28">
        <f>SUM(M11:M19)</f>
        <v>29140929</v>
      </c>
      <c r="N20" s="28">
        <f>SUM(N11:N19)</f>
        <v>5071870</v>
      </c>
      <c r="O20" s="17">
        <f t="shared" si="3"/>
        <v>17.404627011033174</v>
      </c>
      <c r="P20" s="29">
        <f>SUM(P11:P19)</f>
        <v>14975800</v>
      </c>
      <c r="Q20" s="31">
        <f>SUM(Q11:Q19)</f>
        <v>3864000</v>
      </c>
      <c r="R20" s="17">
        <f t="shared" si="4"/>
        <v>25.801626624287184</v>
      </c>
      <c r="S20" s="31">
        <f>SUM(S11:S19)</f>
        <v>3735000</v>
      </c>
      <c r="T20" s="31">
        <f>SUM(T11:T19)</f>
        <v>1051250</v>
      </c>
      <c r="U20" s="17">
        <f t="shared" si="5"/>
        <v>28.145917001338688</v>
      </c>
      <c r="V20" s="28">
        <f>SUM(V11:V19)</f>
        <v>422496.64</v>
      </c>
      <c r="W20" s="28">
        <f>SUM(W11:W19)</f>
        <v>623509.64</v>
      </c>
      <c r="X20" s="17">
        <v>0</v>
      </c>
      <c r="Y20" s="28">
        <f>Y11+Y12+Y13+Y14+Y15+Y16+Y17+Y18+Y19</f>
        <v>0</v>
      </c>
      <c r="Z20" s="32">
        <f>Z11+Z12+Z13+Z15+Z17+Z18+Z19</f>
        <v>0</v>
      </c>
      <c r="AA20" s="32"/>
      <c r="AB20" s="33">
        <f>AB11+AB12+AB13+AB14+AB15+AB16+AB17+AB18+AB19</f>
        <v>47733425.64</v>
      </c>
      <c r="AC20" s="33">
        <f>SUM(AC11:AC19)</f>
        <v>8539961.4</v>
      </c>
      <c r="AD20" s="24">
        <f t="shared" si="6"/>
        <v>17.890945989100814</v>
      </c>
      <c r="AE20" s="34">
        <f t="shared" si="7"/>
        <v>-136000</v>
      </c>
      <c r="AF20" s="34">
        <f t="shared" si="8"/>
        <v>-215754.56000000052</v>
      </c>
      <c r="AG20" s="34">
        <f>SUM(AG11:AG19)</f>
        <v>1101978.22</v>
      </c>
      <c r="AH20" s="34">
        <f>SUM(AH11:AH19)</f>
        <v>886223.6600000001</v>
      </c>
    </row>
    <row r="21" spans="1:34" ht="18" customHeight="1">
      <c r="A21" s="108" t="s">
        <v>27</v>
      </c>
      <c r="B21" s="108"/>
      <c r="C21" s="108"/>
      <c r="D21" s="16">
        <f>H21+M21</f>
        <v>309300357.76</v>
      </c>
      <c r="E21" s="16">
        <f>J21+N21+Z21+AA21</f>
        <v>65934713.44</v>
      </c>
      <c r="F21" s="20">
        <f t="shared" si="0"/>
        <v>21.317373803738597</v>
      </c>
      <c r="G21" s="16">
        <v>38172199.52</v>
      </c>
      <c r="H21" s="18">
        <v>70300800</v>
      </c>
      <c r="I21" s="16">
        <f>I48</f>
        <v>14472793.1</v>
      </c>
      <c r="J21" s="16">
        <f>J48</f>
        <v>14548666.009999998</v>
      </c>
      <c r="K21" s="20">
        <f t="shared" si="1"/>
        <v>100.5242451092595</v>
      </c>
      <c r="L21" s="20">
        <f t="shared" si="2"/>
        <v>20.69487973109836</v>
      </c>
      <c r="M21" s="16">
        <v>238999557.76</v>
      </c>
      <c r="N21" s="16">
        <v>51386047.43</v>
      </c>
      <c r="O21" s="20">
        <f t="shared" si="3"/>
        <v>21.50047803921091</v>
      </c>
      <c r="P21" s="18"/>
      <c r="Q21" s="35"/>
      <c r="R21" s="20"/>
      <c r="S21" s="18">
        <v>21619600</v>
      </c>
      <c r="T21" s="35">
        <v>5404800</v>
      </c>
      <c r="U21" s="20">
        <f t="shared" si="5"/>
        <v>24.999537456752204</v>
      </c>
      <c r="V21" s="16"/>
      <c r="W21" s="18"/>
      <c r="X21" s="17"/>
      <c r="Y21" s="16">
        <v>0</v>
      </c>
      <c r="Z21" s="16">
        <v>0</v>
      </c>
      <c r="AA21" s="22">
        <v>0</v>
      </c>
      <c r="AB21" s="23">
        <v>310155758.76</v>
      </c>
      <c r="AC21" s="23">
        <v>66234185.86</v>
      </c>
      <c r="AD21" s="36">
        <f t="shared" si="6"/>
        <v>21.355136569059265</v>
      </c>
      <c r="AE21" s="25">
        <f t="shared" si="7"/>
        <v>-855401</v>
      </c>
      <c r="AF21" s="25">
        <f t="shared" si="8"/>
        <v>-299472.4200000018</v>
      </c>
      <c r="AG21" s="25">
        <v>1455905.55</v>
      </c>
      <c r="AH21" s="25">
        <v>1156433.13</v>
      </c>
    </row>
    <row r="22" spans="1:34" ht="37.5" customHeight="1">
      <c r="A22" s="113" t="s">
        <v>28</v>
      </c>
      <c r="B22" s="113"/>
      <c r="C22" s="113"/>
      <c r="D22" s="28">
        <f>H22+M22+V22+Y22</f>
        <v>320175254.4</v>
      </c>
      <c r="E22" s="28">
        <f>J22+N22+W22+Z22+AA22</f>
        <v>66872550.28</v>
      </c>
      <c r="F22" s="17">
        <f t="shared" si="0"/>
        <v>20.88623319916382</v>
      </c>
      <c r="G22" s="28">
        <v>38509263.31</v>
      </c>
      <c r="H22" s="29">
        <f>H20+H21</f>
        <v>88334800</v>
      </c>
      <c r="I22" s="28">
        <f>SUM(I20:I21)</f>
        <v>17361812.34</v>
      </c>
      <c r="J22" s="28">
        <f>SUM(J20:J21)</f>
        <v>17177493.209999997</v>
      </c>
      <c r="K22" s="17">
        <f t="shared" si="1"/>
        <v>98.93836469148242</v>
      </c>
      <c r="L22" s="17">
        <f t="shared" si="2"/>
        <v>19.445895853049983</v>
      </c>
      <c r="M22" s="28">
        <f>M21-7581600</f>
        <v>231417957.76</v>
      </c>
      <c r="N22" s="37">
        <f>N21-2314500</f>
        <v>49071547.43</v>
      </c>
      <c r="O22" s="17">
        <f t="shared" si="3"/>
        <v>21.204727543612385</v>
      </c>
      <c r="P22" s="29"/>
      <c r="Q22" s="31"/>
      <c r="R22" s="20"/>
      <c r="S22" s="29">
        <f>S21</f>
        <v>21619600</v>
      </c>
      <c r="T22" s="31">
        <f>T21</f>
        <v>5404800</v>
      </c>
      <c r="U22" s="17">
        <f t="shared" si="5"/>
        <v>24.999537456752204</v>
      </c>
      <c r="V22" s="28">
        <f>V20</f>
        <v>422496.64</v>
      </c>
      <c r="W22" s="28">
        <f>W20+W21</f>
        <v>623509.64</v>
      </c>
      <c r="X22" s="17">
        <v>0</v>
      </c>
      <c r="Y22" s="28">
        <f>Y21</f>
        <v>0</v>
      </c>
      <c r="Z22" s="28">
        <f>Z21</f>
        <v>0</v>
      </c>
      <c r="AA22" s="32">
        <f>AA21</f>
        <v>0</v>
      </c>
      <c r="AB22" s="33">
        <f>AB20+AB21-M20-7581600</f>
        <v>321166655.4</v>
      </c>
      <c r="AC22" s="28">
        <f>AC20+AC21-N20-2314500</f>
        <v>67387777.26</v>
      </c>
      <c r="AD22" s="24">
        <f t="shared" si="6"/>
        <v>20.982183588165864</v>
      </c>
      <c r="AE22" s="34">
        <f t="shared" si="7"/>
        <v>-991401</v>
      </c>
      <c r="AF22" s="34">
        <f t="shared" si="8"/>
        <v>-515226.9800000042</v>
      </c>
      <c r="AG22" s="34">
        <f>AG20+AG21</f>
        <v>2557883.77</v>
      </c>
      <c r="AH22" s="34">
        <f>AH20+AH21</f>
        <v>2042656.79</v>
      </c>
    </row>
    <row r="23" spans="1:34" ht="18" customHeight="1">
      <c r="A23" s="38"/>
      <c r="B23" s="38"/>
      <c r="C23" s="38"/>
      <c r="D23" s="39"/>
      <c r="E23" s="40"/>
      <c r="F23" s="41"/>
      <c r="G23" s="41"/>
      <c r="H23" s="39"/>
      <c r="I23" s="40"/>
      <c r="J23" s="40"/>
      <c r="K23" s="41"/>
      <c r="L23" s="42"/>
      <c r="M23" s="43"/>
      <c r="N23" s="44"/>
      <c r="O23" s="41"/>
      <c r="P23" s="43"/>
      <c r="Q23" s="45"/>
      <c r="R23" s="41"/>
      <c r="S23" s="43"/>
      <c r="T23" s="45"/>
      <c r="U23" s="41"/>
      <c r="V23" s="46"/>
      <c r="W23" s="46"/>
      <c r="X23" s="41"/>
      <c r="Y23" s="40" t="s">
        <v>29</v>
      </c>
      <c r="Z23" s="40"/>
      <c r="AA23" s="40"/>
      <c r="AB23" s="47"/>
      <c r="AC23" s="48"/>
      <c r="AD23" s="49"/>
      <c r="AE23" s="50"/>
      <c r="AF23" s="51"/>
      <c r="AG23" s="50"/>
      <c r="AH23" s="50"/>
    </row>
    <row r="24" spans="1:34" ht="15.75" customHeight="1">
      <c r="A24" s="52"/>
      <c r="B24" s="52"/>
      <c r="C24" s="52"/>
      <c r="D24" s="53" t="s">
        <v>30</v>
      </c>
      <c r="E24" s="53"/>
      <c r="F24" s="53"/>
      <c r="G24" s="53" t="s">
        <v>92</v>
      </c>
      <c r="H24" s="53"/>
      <c r="I24" s="54"/>
      <c r="J24" s="54"/>
      <c r="K24" s="55"/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4"/>
    </row>
    <row r="25" spans="1:34" ht="16.5" customHeight="1">
      <c r="A25" s="110" t="s">
        <v>31</v>
      </c>
      <c r="B25" s="110"/>
      <c r="C25" s="110"/>
      <c r="D25" s="110"/>
      <c r="E25" s="110"/>
      <c r="F25" s="110"/>
      <c r="G25" s="58">
        <f>G26+G30+G28+G29+G32+G33+G34+G27+G31</f>
        <v>54583319.07</v>
      </c>
      <c r="H25" s="58">
        <f>SUM(H26:H34)</f>
        <v>61152800</v>
      </c>
      <c r="I25" s="58">
        <f>I26+I27+I28+I29+I30+I31+I33+I32+I34</f>
        <v>11161055.87</v>
      </c>
      <c r="J25" s="58">
        <f>J26+J27+J28+J29+J30+J31+J33+J32+J34</f>
        <v>12011045.129999999</v>
      </c>
      <c r="K25" s="59">
        <f aca="true" t="shared" si="11" ref="K25:K33">J25/I25*100</f>
        <v>107.61567068474858</v>
      </c>
      <c r="L25" s="60">
        <f aca="true" t="shared" si="12" ref="L25:L33">J25/H25*100</f>
        <v>19.6410387259455</v>
      </c>
      <c r="M25" s="61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4"/>
    </row>
    <row r="26" spans="1:13" ht="14.25" customHeight="1">
      <c r="A26" s="107" t="s">
        <v>32</v>
      </c>
      <c r="B26" s="107"/>
      <c r="C26" s="107"/>
      <c r="D26" s="107"/>
      <c r="E26" s="107"/>
      <c r="F26" s="107"/>
      <c r="G26" s="25">
        <v>39338079.09</v>
      </c>
      <c r="H26" s="25">
        <v>45970900</v>
      </c>
      <c r="I26" s="25">
        <v>7416618.05</v>
      </c>
      <c r="J26" s="25">
        <v>8403234.93</v>
      </c>
      <c r="K26" s="62">
        <f t="shared" si="11"/>
        <v>113.30278670613218</v>
      </c>
      <c r="L26" s="20">
        <f t="shared" si="12"/>
        <v>18.279465770737573</v>
      </c>
      <c r="M26" s="61"/>
    </row>
    <row r="27" spans="1:13" ht="24.75" customHeight="1">
      <c r="A27" s="111" t="s">
        <v>33</v>
      </c>
      <c r="B27" s="111"/>
      <c r="C27" s="111"/>
      <c r="D27" s="111"/>
      <c r="E27" s="111"/>
      <c r="F27" s="111"/>
      <c r="G27" s="63">
        <v>2702131.05</v>
      </c>
      <c r="H27" s="25">
        <v>2800900</v>
      </c>
      <c r="I27" s="25">
        <v>631761.89</v>
      </c>
      <c r="J27" s="25">
        <v>653812.42</v>
      </c>
      <c r="K27" s="62">
        <f t="shared" si="11"/>
        <v>103.4903229126404</v>
      </c>
      <c r="L27" s="20">
        <f t="shared" si="12"/>
        <v>23.342940483416047</v>
      </c>
      <c r="M27" s="61"/>
    </row>
    <row r="28" spans="1:13" ht="12.75">
      <c r="A28" s="107" t="s">
        <v>34</v>
      </c>
      <c r="B28" s="107"/>
      <c r="C28" s="107"/>
      <c r="D28" s="107"/>
      <c r="E28" s="107"/>
      <c r="F28" s="107"/>
      <c r="G28" s="25">
        <v>6842061.14</v>
      </c>
      <c r="H28" s="25">
        <v>6650000</v>
      </c>
      <c r="I28" s="25">
        <v>1749027.62</v>
      </c>
      <c r="J28" s="25">
        <v>1624285.82</v>
      </c>
      <c r="K28" s="62">
        <f t="shared" si="11"/>
        <v>92.8679342410842</v>
      </c>
      <c r="L28" s="20">
        <f t="shared" si="12"/>
        <v>24.425350676691732</v>
      </c>
      <c r="M28" s="61"/>
    </row>
    <row r="29" spans="1:13" ht="12.75">
      <c r="A29" s="107" t="s">
        <v>35</v>
      </c>
      <c r="B29" s="107"/>
      <c r="C29" s="107"/>
      <c r="D29" s="107"/>
      <c r="E29" s="107"/>
      <c r="F29" s="107"/>
      <c r="G29" s="25">
        <v>1787744.6</v>
      </c>
      <c r="H29" s="25">
        <v>1915000</v>
      </c>
      <c r="I29" s="25">
        <v>888607.36</v>
      </c>
      <c r="J29" s="25">
        <v>804845.94</v>
      </c>
      <c r="K29" s="62">
        <f t="shared" si="11"/>
        <v>90.57385480129267</v>
      </c>
      <c r="L29" s="20">
        <f t="shared" si="12"/>
        <v>42.028508616187985</v>
      </c>
      <c r="M29" s="61"/>
    </row>
    <row r="30" spans="1:13" ht="25.5" customHeight="1">
      <c r="A30" s="111" t="s">
        <v>36</v>
      </c>
      <c r="B30" s="111"/>
      <c r="C30" s="111"/>
      <c r="D30" s="111"/>
      <c r="E30" s="111"/>
      <c r="F30" s="111"/>
      <c r="G30" s="25">
        <v>199974.95</v>
      </c>
      <c r="H30" s="25">
        <v>101000</v>
      </c>
      <c r="I30" s="25">
        <v>0</v>
      </c>
      <c r="J30" s="25">
        <v>29712.91</v>
      </c>
      <c r="K30" s="62">
        <v>0</v>
      </c>
      <c r="L30" s="20">
        <f t="shared" si="12"/>
        <v>29.418722772277228</v>
      </c>
      <c r="M30" s="61"/>
    </row>
    <row r="31" spans="1:13" ht="12.75">
      <c r="A31" s="107" t="s">
        <v>37</v>
      </c>
      <c r="B31" s="107"/>
      <c r="C31" s="107"/>
      <c r="D31" s="107"/>
      <c r="E31" s="107"/>
      <c r="F31" s="107"/>
      <c r="G31" s="25">
        <v>1372244.37</v>
      </c>
      <c r="H31" s="25">
        <v>1415000</v>
      </c>
      <c r="I31" s="25">
        <v>126153.99</v>
      </c>
      <c r="J31" s="25">
        <v>118003.27</v>
      </c>
      <c r="K31" s="62">
        <f t="shared" si="11"/>
        <v>93.53907078166928</v>
      </c>
      <c r="L31" s="20">
        <f t="shared" si="12"/>
        <v>8.339453710247351</v>
      </c>
      <c r="M31" s="61"/>
    </row>
    <row r="32" spans="1:13" ht="12.75">
      <c r="A32" s="107" t="s">
        <v>38</v>
      </c>
      <c r="B32" s="107"/>
      <c r="C32" s="107"/>
      <c r="D32" s="107"/>
      <c r="E32" s="107"/>
      <c r="F32" s="107"/>
      <c r="G32" s="25">
        <v>1041901.33</v>
      </c>
      <c r="H32" s="25">
        <v>1000000</v>
      </c>
      <c r="I32" s="25">
        <v>0</v>
      </c>
      <c r="J32" s="25">
        <v>0</v>
      </c>
      <c r="K32" s="62">
        <v>0</v>
      </c>
      <c r="L32" s="20">
        <f t="shared" si="12"/>
        <v>0</v>
      </c>
      <c r="M32" s="61"/>
    </row>
    <row r="33" spans="1:13" ht="12.75">
      <c r="A33" s="107" t="s">
        <v>39</v>
      </c>
      <c r="B33" s="107"/>
      <c r="C33" s="107"/>
      <c r="D33" s="107"/>
      <c r="E33" s="107"/>
      <c r="F33" s="107"/>
      <c r="G33" s="25">
        <v>1299182.54</v>
      </c>
      <c r="H33" s="25">
        <v>1300000</v>
      </c>
      <c r="I33" s="25">
        <v>348886.96</v>
      </c>
      <c r="J33" s="25">
        <v>377149.84</v>
      </c>
      <c r="K33" s="62">
        <f t="shared" si="11"/>
        <v>108.100870264684</v>
      </c>
      <c r="L33" s="20">
        <f t="shared" si="12"/>
        <v>29.011526153846155</v>
      </c>
      <c r="M33" s="61"/>
    </row>
    <row r="34" spans="1:13" ht="15" customHeight="1">
      <c r="A34" s="107" t="s">
        <v>40</v>
      </c>
      <c r="B34" s="107"/>
      <c r="C34" s="107"/>
      <c r="D34" s="107"/>
      <c r="E34" s="107"/>
      <c r="F34" s="107"/>
      <c r="G34" s="25"/>
      <c r="H34" s="25"/>
      <c r="I34" s="25"/>
      <c r="J34" s="25"/>
      <c r="K34" s="62"/>
      <c r="L34" s="20"/>
      <c r="M34" s="61"/>
    </row>
    <row r="35" spans="1:13" ht="12.75" customHeight="1">
      <c r="A35" s="110" t="s">
        <v>41</v>
      </c>
      <c r="B35" s="110"/>
      <c r="C35" s="110"/>
      <c r="D35" s="110"/>
      <c r="E35" s="110"/>
      <c r="F35" s="110"/>
      <c r="G35" s="34">
        <f>G36+G37+G38+G39+G40+G41+G42+G43+G44+G45+G46+G47</f>
        <v>9723762.25</v>
      </c>
      <c r="H35" s="34">
        <f>H36+H37+H38+H39+H40+H41+H42+H43+H44+H45+H46+H47</f>
        <v>9148000</v>
      </c>
      <c r="I35" s="34">
        <f>I36+I37+I38+I39+I40+I41+I42+I43+I44+I45+I46+I47</f>
        <v>3311737.23</v>
      </c>
      <c r="J35" s="34">
        <f>J36+J37+J38+J39+J40+J41+J42+J43+J44+J45+J46+J47</f>
        <v>2537620.88</v>
      </c>
      <c r="K35" s="64">
        <f>J35/I35*100</f>
        <v>76.62506726114862</v>
      </c>
      <c r="L35" s="17">
        <f aca="true" t="shared" si="13" ref="L35:L41">J35/H35*100</f>
        <v>27.73962483602973</v>
      </c>
      <c r="M35" s="61"/>
    </row>
    <row r="36" spans="1:13" ht="14.25" customHeight="1">
      <c r="A36" s="107" t="s">
        <v>42</v>
      </c>
      <c r="B36" s="107"/>
      <c r="C36" s="107"/>
      <c r="D36" s="107"/>
      <c r="E36" s="107"/>
      <c r="F36" s="107"/>
      <c r="G36" s="25">
        <v>5355145.91</v>
      </c>
      <c r="H36" s="25">
        <v>5188000</v>
      </c>
      <c r="I36" s="25">
        <v>1499498.9</v>
      </c>
      <c r="J36" s="25">
        <v>1641587.41</v>
      </c>
      <c r="K36" s="62">
        <f>J36/I36*100</f>
        <v>109.47573285982403</v>
      </c>
      <c r="L36" s="20">
        <f t="shared" si="13"/>
        <v>31.642008673862758</v>
      </c>
      <c r="M36" s="61"/>
    </row>
    <row r="37" spans="1:13" ht="17.25" customHeight="1">
      <c r="A37" s="107" t="s">
        <v>43</v>
      </c>
      <c r="B37" s="107"/>
      <c r="C37" s="107"/>
      <c r="D37" s="107"/>
      <c r="E37" s="107"/>
      <c r="F37" s="107"/>
      <c r="G37" s="25">
        <v>344561.75</v>
      </c>
      <c r="H37" s="25">
        <v>305000</v>
      </c>
      <c r="I37" s="25">
        <v>50988.27</v>
      </c>
      <c r="J37" s="25">
        <v>59881.84</v>
      </c>
      <c r="K37" s="62">
        <f>J37/I37*100</f>
        <v>117.44238429740801</v>
      </c>
      <c r="L37" s="20">
        <f t="shared" si="13"/>
        <v>19.633390163934425</v>
      </c>
      <c r="M37" s="61"/>
    </row>
    <row r="38" spans="1:13" ht="36.75" customHeight="1">
      <c r="A38" s="108" t="s">
        <v>44</v>
      </c>
      <c r="B38" s="108"/>
      <c r="C38" s="108"/>
      <c r="D38" s="108"/>
      <c r="E38" s="108"/>
      <c r="F38" s="108"/>
      <c r="G38" s="25">
        <v>7083.33</v>
      </c>
      <c r="H38" s="25">
        <v>25000</v>
      </c>
      <c r="I38" s="25">
        <v>0</v>
      </c>
      <c r="J38" s="25">
        <v>21437.67</v>
      </c>
      <c r="K38" s="62"/>
      <c r="L38" s="20">
        <f t="shared" si="13"/>
        <v>85.75067999999999</v>
      </c>
      <c r="M38" s="61"/>
    </row>
    <row r="39" spans="1:13" ht="14.25" customHeight="1">
      <c r="A39" s="107" t="s">
        <v>45</v>
      </c>
      <c r="B39" s="107"/>
      <c r="C39" s="107"/>
      <c r="D39" s="107"/>
      <c r="E39" s="107"/>
      <c r="F39" s="107"/>
      <c r="G39" s="25">
        <v>116849.67</v>
      </c>
      <c r="H39" s="25">
        <v>130000</v>
      </c>
      <c r="I39" s="25">
        <v>91829.24</v>
      </c>
      <c r="J39" s="25">
        <v>48320.35</v>
      </c>
      <c r="K39" s="62">
        <f>J39/I39*100</f>
        <v>52.61978646452916</v>
      </c>
      <c r="L39" s="20">
        <f t="shared" si="13"/>
        <v>37.1695</v>
      </c>
      <c r="M39" s="61"/>
    </row>
    <row r="40" spans="1:13" ht="15" customHeight="1">
      <c r="A40" s="107" t="s">
        <v>46</v>
      </c>
      <c r="B40" s="107"/>
      <c r="C40" s="107"/>
      <c r="D40" s="107"/>
      <c r="E40" s="107"/>
      <c r="F40" s="107"/>
      <c r="G40" s="25">
        <v>754579.8</v>
      </c>
      <c r="H40" s="25">
        <v>0</v>
      </c>
      <c r="I40" s="25"/>
      <c r="J40" s="25">
        <v>348267.6</v>
      </c>
      <c r="K40" s="62"/>
      <c r="L40" s="20">
        <v>0</v>
      </c>
      <c r="M40" s="61"/>
    </row>
    <row r="41" spans="1:13" ht="37.5" customHeight="1">
      <c r="A41" s="108" t="s">
        <v>47</v>
      </c>
      <c r="B41" s="108"/>
      <c r="C41" s="108"/>
      <c r="D41" s="108"/>
      <c r="E41" s="108"/>
      <c r="F41" s="108"/>
      <c r="G41" s="25">
        <v>60658.28</v>
      </c>
      <c r="H41" s="25">
        <v>200000</v>
      </c>
      <c r="I41" s="25">
        <v>0</v>
      </c>
      <c r="J41" s="25">
        <v>0</v>
      </c>
      <c r="K41" s="62">
        <v>0</v>
      </c>
      <c r="L41" s="20">
        <f t="shared" si="13"/>
        <v>0</v>
      </c>
      <c r="M41" s="61"/>
    </row>
    <row r="42" spans="1:13" ht="25.5" customHeight="1">
      <c r="A42" s="108" t="s">
        <v>48</v>
      </c>
      <c r="B42" s="108"/>
      <c r="C42" s="108"/>
      <c r="D42" s="108"/>
      <c r="E42" s="108"/>
      <c r="F42" s="108"/>
      <c r="G42" s="25">
        <v>1.01</v>
      </c>
      <c r="H42" s="25">
        <v>0</v>
      </c>
      <c r="I42" s="25">
        <v>0</v>
      </c>
      <c r="J42" s="25">
        <v>6864</v>
      </c>
      <c r="K42" s="62">
        <v>0</v>
      </c>
      <c r="L42" s="20">
        <v>0</v>
      </c>
      <c r="M42" s="61"/>
    </row>
    <row r="43" spans="1:13" ht="17.25" customHeight="1">
      <c r="A43" s="107" t="s">
        <v>49</v>
      </c>
      <c r="B43" s="107"/>
      <c r="C43" s="107"/>
      <c r="D43" s="107"/>
      <c r="E43" s="107"/>
      <c r="F43" s="107"/>
      <c r="G43" s="25">
        <v>554588</v>
      </c>
      <c r="H43" s="25">
        <v>1000000</v>
      </c>
      <c r="I43" s="25">
        <v>552113</v>
      </c>
      <c r="J43" s="25">
        <v>58271</v>
      </c>
      <c r="K43" s="62">
        <v>0</v>
      </c>
      <c r="L43" s="20">
        <f>J43/H43*100</f>
        <v>5.827100000000001</v>
      </c>
      <c r="M43" s="61"/>
    </row>
    <row r="44" spans="1:13" ht="15" customHeight="1">
      <c r="A44" s="107" t="s">
        <v>50</v>
      </c>
      <c r="B44" s="107"/>
      <c r="C44" s="107"/>
      <c r="D44" s="107"/>
      <c r="E44" s="107"/>
      <c r="F44" s="107"/>
      <c r="G44" s="25">
        <v>904709.82</v>
      </c>
      <c r="H44" s="25">
        <v>700000</v>
      </c>
      <c r="I44" s="25">
        <v>704180.97</v>
      </c>
      <c r="J44" s="25">
        <v>71966.07</v>
      </c>
      <c r="K44" s="62">
        <v>0</v>
      </c>
      <c r="L44" s="20">
        <f>J44/H44*100</f>
        <v>10.280867142857144</v>
      </c>
      <c r="M44" s="61"/>
    </row>
    <row r="45" spans="1:13" ht="13.5" customHeight="1">
      <c r="A45" s="107" t="s">
        <v>51</v>
      </c>
      <c r="B45" s="107"/>
      <c r="C45" s="107"/>
      <c r="D45" s="107"/>
      <c r="E45" s="107"/>
      <c r="F45" s="107"/>
      <c r="G45" s="25">
        <v>1625584.68</v>
      </c>
      <c r="H45" s="25">
        <v>1600000</v>
      </c>
      <c r="I45" s="25">
        <v>413126.85</v>
      </c>
      <c r="J45" s="25">
        <v>279389.5</v>
      </c>
      <c r="K45" s="62">
        <f>J45/I45*100</f>
        <v>67.62801788361129</v>
      </c>
      <c r="L45" s="20">
        <f>J45/H45*100</f>
        <v>17.46184375</v>
      </c>
      <c r="M45" s="61"/>
    </row>
    <row r="46" spans="1:13" ht="15.75" customHeight="1">
      <c r="A46" s="107" t="s">
        <v>52</v>
      </c>
      <c r="B46" s="107"/>
      <c r="C46" s="107"/>
      <c r="D46" s="107"/>
      <c r="E46" s="107"/>
      <c r="F46" s="107"/>
      <c r="G46" s="65"/>
      <c r="H46" s="25"/>
      <c r="I46" s="25"/>
      <c r="J46" s="25">
        <v>1635.44</v>
      </c>
      <c r="K46" s="62"/>
      <c r="L46" s="20"/>
      <c r="M46" s="61"/>
    </row>
    <row r="47" spans="1:13" ht="12.75" customHeight="1">
      <c r="A47" s="108" t="s">
        <v>53</v>
      </c>
      <c r="B47" s="108"/>
      <c r="C47" s="108"/>
      <c r="D47" s="108"/>
      <c r="E47" s="108"/>
      <c r="F47" s="108"/>
      <c r="G47" s="25"/>
      <c r="H47" s="25"/>
      <c r="I47" s="25"/>
      <c r="J47" s="25"/>
      <c r="K47" s="62"/>
      <c r="L47" s="20"/>
      <c r="M47" s="61"/>
    </row>
    <row r="48" spans="1:13" ht="14.25" customHeight="1">
      <c r="A48" s="109" t="s">
        <v>54</v>
      </c>
      <c r="B48" s="109"/>
      <c r="C48" s="109"/>
      <c r="D48" s="109"/>
      <c r="E48" s="109"/>
      <c r="F48" s="109"/>
      <c r="G48" s="66">
        <f>G25+G35</f>
        <v>64307081.32</v>
      </c>
      <c r="H48" s="34">
        <f>H25+H35</f>
        <v>70300800</v>
      </c>
      <c r="I48" s="34">
        <f>I25+I35</f>
        <v>14472793.1</v>
      </c>
      <c r="J48" s="34">
        <f>J25+J35</f>
        <v>14548666.009999998</v>
      </c>
      <c r="K48" s="64">
        <f>J48/I48*100</f>
        <v>100.5242451092595</v>
      </c>
      <c r="L48" s="17">
        <f>J48/H48*100</f>
        <v>20.69487973109836</v>
      </c>
      <c r="M48" s="61"/>
    </row>
  </sheetData>
  <sheetProtection selectLockedCells="1" selectUnlockedCells="1"/>
  <mergeCells count="56"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</mergeCells>
  <printOptions/>
  <pageMargins left="0.07847222222222222" right="0.1701388888888889" top="0.7875" bottom="0.393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workbookViewId="0" topLeftCell="A7">
      <pane xSplit="5" topLeftCell="F1" activePane="topRight" state="frozen"/>
      <selection pane="topLeft" activeCell="A1" sqref="A1"/>
      <selection pane="topRight" activeCell="BZ19" sqref="BZ19"/>
    </sheetView>
  </sheetViews>
  <sheetFormatPr defaultColWidth="9.140625" defaultRowHeight="12.75"/>
  <cols>
    <col min="2" max="3" width="5.7109375" style="0" customWidth="1"/>
    <col min="4" max="4" width="11.140625" style="0" customWidth="1"/>
    <col min="5" max="5" width="10.8515625" style="0" customWidth="1"/>
    <col min="6" max="6" width="5.7109375" style="0" customWidth="1"/>
    <col min="7" max="7" width="9.57421875" style="0" customWidth="1"/>
    <col min="8" max="8" width="10.8515625" style="0" customWidth="1"/>
    <col min="9" max="9" width="10.140625" style="0" customWidth="1"/>
    <col min="10" max="10" width="8.710937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9.57421875" style="0" customWidth="1"/>
    <col min="18" max="19" width="10.140625" style="0" customWidth="1"/>
    <col min="21" max="21" width="6.140625" style="0" customWidth="1"/>
    <col min="22" max="22" width="9.281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8" width="10.00390625" style="0" customWidth="1"/>
    <col min="29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5" max="45" width="7.57421875" style="0" customWidth="1"/>
    <col min="46" max="46" width="6.140625" style="0" customWidth="1"/>
    <col min="47" max="47" width="7.57421875" style="0" customWidth="1"/>
    <col min="48" max="49" width="10.00390625" style="0" customWidth="1"/>
    <col min="50" max="50" width="9.8515625" style="0" customWidth="1"/>
    <col min="51" max="51" width="7.57421875" style="0" customWidth="1"/>
    <col min="52" max="52" width="7.28125" style="0" customWidth="1"/>
    <col min="53" max="53" width="8.851562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8.00390625" style="0" customWidth="1"/>
    <col min="61" max="61" width="6.57421875" style="0" customWidth="1"/>
    <col min="62" max="62" width="8.7109375" style="0" customWidth="1"/>
    <col min="63" max="63" width="9.2812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8" width="9.8515625" style="0" customWidth="1"/>
    <col min="69" max="69" width="10.28125" style="0" customWidth="1"/>
    <col min="71" max="71" width="7.28125" style="0" customWidth="1"/>
    <col min="72" max="72" width="7.7109375" style="0" customWidth="1"/>
    <col min="73" max="73" width="8.8515625" style="0" customWidth="1"/>
    <col min="74" max="74" width="8.7109375" style="0" customWidth="1"/>
    <col min="75" max="75" width="6.8515625" style="0" customWidth="1"/>
    <col min="76" max="76" width="7.57421875" style="0" customWidth="1"/>
    <col min="77" max="77" width="10.00390625" style="0" customWidth="1"/>
    <col min="79" max="79" width="8.57421875" style="0" customWidth="1"/>
    <col min="80" max="80" width="8.140625" style="0" customWidth="1"/>
    <col min="81" max="81" width="7.140625" style="0" customWidth="1"/>
    <col min="82" max="82" width="8.7109375" style="0" customWidth="1"/>
    <col min="83" max="83" width="8.8515625" style="0" customWidth="1"/>
    <col min="84" max="84" width="8.140625" style="0" customWidth="1"/>
    <col min="85" max="85" width="7.28125" style="0" customWidth="1"/>
    <col min="86" max="86" width="6.57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421875" style="0" customWidth="1"/>
  </cols>
  <sheetData>
    <row r="1" ht="3" customHeight="1"/>
    <row r="2" ht="12.75" customHeight="1" hidden="1"/>
    <row r="3" spans="2:57" ht="56.25" customHeight="1">
      <c r="B3" s="67"/>
      <c r="C3" s="67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67"/>
      <c r="AR3" s="67"/>
      <c r="AS3" s="67"/>
      <c r="AT3" s="67"/>
      <c r="AU3" s="68"/>
      <c r="AV3" s="69"/>
      <c r="AW3" s="69"/>
      <c r="AX3" s="69"/>
      <c r="AY3" s="69"/>
      <c r="AZ3" s="69"/>
      <c r="BA3" s="69"/>
      <c r="BB3" s="69"/>
      <c r="BC3" s="69"/>
      <c r="BD3" s="69"/>
      <c r="BE3" s="69"/>
    </row>
    <row r="6" spans="1:91" ht="12.75" customHeight="1">
      <c r="A6" s="131" t="s">
        <v>55</v>
      </c>
      <c r="B6" s="131"/>
      <c r="C6" s="131"/>
      <c r="D6" s="135" t="s">
        <v>1</v>
      </c>
      <c r="E6" s="135"/>
      <c r="F6" s="135"/>
      <c r="G6" s="136" t="s">
        <v>2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</row>
    <row r="7" spans="1:91" ht="73.5" customHeight="1">
      <c r="A7" s="131"/>
      <c r="B7" s="131"/>
      <c r="C7" s="131"/>
      <c r="D7" s="135"/>
      <c r="E7" s="135"/>
      <c r="F7" s="135"/>
      <c r="G7" s="130" t="s">
        <v>56</v>
      </c>
      <c r="H7" s="130"/>
      <c r="I7" s="130"/>
      <c r="J7" s="130"/>
      <c r="K7" s="130"/>
      <c r="L7" s="130" t="s">
        <v>57</v>
      </c>
      <c r="M7" s="130"/>
      <c r="N7" s="130"/>
      <c r="O7" s="130"/>
      <c r="P7" s="130"/>
      <c r="Q7" s="130" t="s">
        <v>35</v>
      </c>
      <c r="R7" s="130"/>
      <c r="S7" s="130"/>
      <c r="T7" s="130"/>
      <c r="U7" s="130"/>
      <c r="V7" s="131" t="s">
        <v>58</v>
      </c>
      <c r="W7" s="131"/>
      <c r="X7" s="131"/>
      <c r="Y7" s="131"/>
      <c r="Z7" s="131"/>
      <c r="AA7" s="131" t="s">
        <v>59</v>
      </c>
      <c r="AB7" s="131"/>
      <c r="AC7" s="131"/>
      <c r="AD7" s="131"/>
      <c r="AE7" s="131"/>
      <c r="AF7" s="130" t="s">
        <v>60</v>
      </c>
      <c r="AG7" s="130"/>
      <c r="AH7" s="130"/>
      <c r="AI7" s="130"/>
      <c r="AJ7" s="130"/>
      <c r="AK7" s="130" t="s">
        <v>61</v>
      </c>
      <c r="AL7" s="130"/>
      <c r="AM7" s="130"/>
      <c r="AN7" s="130"/>
      <c r="AO7" s="130"/>
      <c r="AP7" s="130" t="s">
        <v>62</v>
      </c>
      <c r="AQ7" s="130"/>
      <c r="AR7" s="130"/>
      <c r="AS7" s="130"/>
      <c r="AT7" s="130"/>
      <c r="AU7" s="130" t="s">
        <v>63</v>
      </c>
      <c r="AV7" s="130"/>
      <c r="AW7" s="130"/>
      <c r="AX7" s="130"/>
      <c r="AY7" s="130"/>
      <c r="AZ7" s="130" t="s">
        <v>64</v>
      </c>
      <c r="BA7" s="130"/>
      <c r="BB7" s="130"/>
      <c r="BC7" s="130"/>
      <c r="BD7" s="130"/>
      <c r="BE7" s="130" t="s">
        <v>65</v>
      </c>
      <c r="BF7" s="130"/>
      <c r="BG7" s="130"/>
      <c r="BH7" s="130"/>
      <c r="BI7" s="130"/>
      <c r="BJ7" s="130" t="s">
        <v>66</v>
      </c>
      <c r="BK7" s="130"/>
      <c r="BL7" s="130"/>
      <c r="BM7" s="130"/>
      <c r="BN7" s="130"/>
      <c r="BO7" s="130" t="s">
        <v>67</v>
      </c>
      <c r="BP7" s="130"/>
      <c r="BQ7" s="130"/>
      <c r="BR7" s="130"/>
      <c r="BS7" s="130"/>
      <c r="BT7" s="130" t="s">
        <v>68</v>
      </c>
      <c r="BU7" s="130"/>
      <c r="BV7" s="130"/>
      <c r="BW7" s="130"/>
      <c r="BX7" s="130"/>
      <c r="BY7" s="133" t="s">
        <v>69</v>
      </c>
      <c r="BZ7" s="133"/>
      <c r="CA7" s="133"/>
      <c r="CB7" s="133"/>
      <c r="CC7" s="133"/>
      <c r="CD7" s="130" t="s">
        <v>70</v>
      </c>
      <c r="CE7" s="130"/>
      <c r="CF7" s="130"/>
      <c r="CG7" s="130"/>
      <c r="CH7" s="130"/>
      <c r="CI7" s="130" t="s">
        <v>52</v>
      </c>
      <c r="CJ7" s="130"/>
      <c r="CK7" s="130"/>
      <c r="CL7" s="130"/>
      <c r="CM7" s="130"/>
    </row>
    <row r="8" spans="1:91" ht="26.25" customHeight="1">
      <c r="A8" s="131"/>
      <c r="B8" s="131"/>
      <c r="C8" s="131"/>
      <c r="D8" s="130" t="s">
        <v>71</v>
      </c>
      <c r="E8" s="130" t="s">
        <v>15</v>
      </c>
      <c r="F8" s="70"/>
      <c r="G8" s="133" t="s">
        <v>71</v>
      </c>
      <c r="H8" s="130" t="s">
        <v>15</v>
      </c>
      <c r="I8" s="130"/>
      <c r="J8" s="130" t="s">
        <v>72</v>
      </c>
      <c r="K8" s="130"/>
      <c r="L8" s="133" t="s">
        <v>71</v>
      </c>
      <c r="M8" s="130" t="s">
        <v>15</v>
      </c>
      <c r="N8" s="130"/>
      <c r="O8" s="130" t="s">
        <v>72</v>
      </c>
      <c r="P8" s="130"/>
      <c r="Q8" s="133" t="s">
        <v>71</v>
      </c>
      <c r="R8" s="130" t="s">
        <v>15</v>
      </c>
      <c r="S8" s="130"/>
      <c r="T8" s="130" t="s">
        <v>72</v>
      </c>
      <c r="U8" s="130"/>
      <c r="V8" s="133" t="s">
        <v>71</v>
      </c>
      <c r="W8" s="130" t="s">
        <v>15</v>
      </c>
      <c r="X8" s="130"/>
      <c r="Y8" s="130" t="s">
        <v>72</v>
      </c>
      <c r="Z8" s="130"/>
      <c r="AA8" s="130" t="s">
        <v>71</v>
      </c>
      <c r="AB8" s="130" t="s">
        <v>15</v>
      </c>
      <c r="AC8" s="130"/>
      <c r="AD8" s="131" t="s">
        <v>72</v>
      </c>
      <c r="AE8" s="131"/>
      <c r="AF8" s="130" t="s">
        <v>71</v>
      </c>
      <c r="AG8" s="130" t="s">
        <v>15</v>
      </c>
      <c r="AH8" s="130"/>
      <c r="AI8" s="131" t="s">
        <v>72</v>
      </c>
      <c r="AJ8" s="131"/>
      <c r="AK8" s="130" t="s">
        <v>71</v>
      </c>
      <c r="AL8" s="130" t="s">
        <v>15</v>
      </c>
      <c r="AM8" s="130"/>
      <c r="AN8" s="131" t="s">
        <v>72</v>
      </c>
      <c r="AO8" s="131"/>
      <c r="AP8" s="130" t="s">
        <v>71</v>
      </c>
      <c r="AQ8" s="130" t="s">
        <v>15</v>
      </c>
      <c r="AR8" s="130"/>
      <c r="AS8" s="131" t="s">
        <v>72</v>
      </c>
      <c r="AT8" s="131"/>
      <c r="AU8" s="130" t="s">
        <v>71</v>
      </c>
      <c r="AV8" s="130" t="s">
        <v>15</v>
      </c>
      <c r="AW8" s="130"/>
      <c r="AX8" s="131" t="s">
        <v>72</v>
      </c>
      <c r="AY8" s="131"/>
      <c r="AZ8" s="130" t="s">
        <v>71</v>
      </c>
      <c r="BA8" s="130" t="s">
        <v>15</v>
      </c>
      <c r="BB8" s="130"/>
      <c r="BC8" s="131" t="s">
        <v>72</v>
      </c>
      <c r="BD8" s="131"/>
      <c r="BE8" s="130" t="s">
        <v>71</v>
      </c>
      <c r="BF8" s="130" t="s">
        <v>15</v>
      </c>
      <c r="BG8" s="130"/>
      <c r="BH8" s="131" t="s">
        <v>72</v>
      </c>
      <c r="BI8" s="131"/>
      <c r="BJ8" s="130" t="s">
        <v>71</v>
      </c>
      <c r="BK8" s="130" t="s">
        <v>15</v>
      </c>
      <c r="BL8" s="130"/>
      <c r="BM8" s="131" t="s">
        <v>72</v>
      </c>
      <c r="BN8" s="131"/>
      <c r="BO8" s="130" t="s">
        <v>71</v>
      </c>
      <c r="BP8" s="130" t="s">
        <v>15</v>
      </c>
      <c r="BQ8" s="130"/>
      <c r="BR8" s="131" t="s">
        <v>72</v>
      </c>
      <c r="BS8" s="131"/>
      <c r="BT8" s="130" t="s">
        <v>71</v>
      </c>
      <c r="BU8" s="130" t="s">
        <v>15</v>
      </c>
      <c r="BV8" s="130"/>
      <c r="BW8" s="131" t="s">
        <v>72</v>
      </c>
      <c r="BX8" s="131"/>
      <c r="BY8" s="130" t="s">
        <v>71</v>
      </c>
      <c r="BZ8" s="130" t="s">
        <v>15</v>
      </c>
      <c r="CA8" s="130"/>
      <c r="CB8" s="131" t="s">
        <v>72</v>
      </c>
      <c r="CC8" s="131"/>
      <c r="CD8" s="130" t="s">
        <v>71</v>
      </c>
      <c r="CE8" s="130" t="s">
        <v>15</v>
      </c>
      <c r="CF8" s="130"/>
      <c r="CG8" s="131" t="s">
        <v>72</v>
      </c>
      <c r="CH8" s="131"/>
      <c r="CI8" s="130" t="s">
        <v>71</v>
      </c>
      <c r="CJ8" s="130" t="s">
        <v>15</v>
      </c>
      <c r="CK8" s="130"/>
      <c r="CL8" s="131" t="s">
        <v>72</v>
      </c>
      <c r="CM8" s="131"/>
    </row>
    <row r="9" spans="1:91" ht="75.75" customHeight="1">
      <c r="A9" s="131"/>
      <c r="B9" s="131"/>
      <c r="C9" s="131"/>
      <c r="D9" s="130"/>
      <c r="E9" s="130"/>
      <c r="F9" s="71" t="s">
        <v>73</v>
      </c>
      <c r="G9" s="133"/>
      <c r="H9" s="12" t="s">
        <v>98</v>
      </c>
      <c r="I9" s="10" t="s">
        <v>94</v>
      </c>
      <c r="J9" s="10" t="s">
        <v>99</v>
      </c>
      <c r="K9" s="10" t="s">
        <v>95</v>
      </c>
      <c r="L9" s="133"/>
      <c r="M9" s="12" t="s">
        <v>98</v>
      </c>
      <c r="N9" s="10" t="s">
        <v>94</v>
      </c>
      <c r="O9" s="10" t="s">
        <v>99</v>
      </c>
      <c r="P9" s="10" t="s">
        <v>95</v>
      </c>
      <c r="Q9" s="133"/>
      <c r="R9" s="12" t="s">
        <v>98</v>
      </c>
      <c r="S9" s="10" t="s">
        <v>94</v>
      </c>
      <c r="T9" s="10" t="s">
        <v>99</v>
      </c>
      <c r="U9" s="10" t="s">
        <v>95</v>
      </c>
      <c r="V9" s="133"/>
      <c r="W9" s="12" t="s">
        <v>98</v>
      </c>
      <c r="X9" s="10" t="s">
        <v>94</v>
      </c>
      <c r="Y9" s="10" t="s">
        <v>99</v>
      </c>
      <c r="Z9" s="10" t="s">
        <v>95</v>
      </c>
      <c r="AA9" s="130"/>
      <c r="AB9" s="12" t="s">
        <v>98</v>
      </c>
      <c r="AC9" s="10" t="s">
        <v>94</v>
      </c>
      <c r="AD9" s="10" t="s">
        <v>99</v>
      </c>
      <c r="AE9" s="10" t="s">
        <v>95</v>
      </c>
      <c r="AF9" s="130"/>
      <c r="AG9" s="12" t="s">
        <v>98</v>
      </c>
      <c r="AH9" s="10" t="s">
        <v>94</v>
      </c>
      <c r="AI9" s="10" t="s">
        <v>99</v>
      </c>
      <c r="AJ9" s="10" t="s">
        <v>95</v>
      </c>
      <c r="AK9" s="130"/>
      <c r="AL9" s="12" t="s">
        <v>98</v>
      </c>
      <c r="AM9" s="10" t="s">
        <v>94</v>
      </c>
      <c r="AN9" s="10" t="s">
        <v>99</v>
      </c>
      <c r="AO9" s="10" t="s">
        <v>95</v>
      </c>
      <c r="AP9" s="130"/>
      <c r="AQ9" s="12" t="s">
        <v>98</v>
      </c>
      <c r="AR9" s="10" t="s">
        <v>94</v>
      </c>
      <c r="AS9" s="10" t="s">
        <v>99</v>
      </c>
      <c r="AT9" s="10" t="s">
        <v>95</v>
      </c>
      <c r="AU9" s="130"/>
      <c r="AV9" s="12" t="s">
        <v>98</v>
      </c>
      <c r="AW9" s="10" t="s">
        <v>94</v>
      </c>
      <c r="AX9" s="10" t="s">
        <v>99</v>
      </c>
      <c r="AY9" s="10" t="s">
        <v>95</v>
      </c>
      <c r="AZ9" s="130"/>
      <c r="BA9" s="12" t="s">
        <v>98</v>
      </c>
      <c r="BB9" s="10" t="s">
        <v>94</v>
      </c>
      <c r="BC9" s="10" t="s">
        <v>99</v>
      </c>
      <c r="BD9" s="10" t="s">
        <v>95</v>
      </c>
      <c r="BE9" s="130"/>
      <c r="BF9" s="12" t="s">
        <v>98</v>
      </c>
      <c r="BG9" s="10" t="s">
        <v>94</v>
      </c>
      <c r="BH9" s="10" t="s">
        <v>99</v>
      </c>
      <c r="BI9" s="10" t="s">
        <v>95</v>
      </c>
      <c r="BJ9" s="130"/>
      <c r="BK9" s="12" t="s">
        <v>98</v>
      </c>
      <c r="BL9" s="10" t="s">
        <v>94</v>
      </c>
      <c r="BM9" s="10" t="s">
        <v>99</v>
      </c>
      <c r="BN9" s="10" t="s">
        <v>95</v>
      </c>
      <c r="BO9" s="130"/>
      <c r="BP9" s="12" t="s">
        <v>98</v>
      </c>
      <c r="BQ9" s="10" t="s">
        <v>94</v>
      </c>
      <c r="BR9" s="10" t="s">
        <v>99</v>
      </c>
      <c r="BS9" s="10" t="s">
        <v>95</v>
      </c>
      <c r="BT9" s="130"/>
      <c r="BU9" s="12" t="s">
        <v>98</v>
      </c>
      <c r="BV9" s="10" t="s">
        <v>94</v>
      </c>
      <c r="BW9" s="10" t="s">
        <v>99</v>
      </c>
      <c r="BX9" s="10" t="s">
        <v>95</v>
      </c>
      <c r="BY9" s="130"/>
      <c r="BZ9" s="12" t="s">
        <v>98</v>
      </c>
      <c r="CA9" s="10" t="s">
        <v>94</v>
      </c>
      <c r="CB9" s="10" t="s">
        <v>99</v>
      </c>
      <c r="CC9" s="10" t="s">
        <v>95</v>
      </c>
      <c r="CD9" s="130"/>
      <c r="CE9" s="12" t="s">
        <v>98</v>
      </c>
      <c r="CF9" s="10" t="s">
        <v>94</v>
      </c>
      <c r="CG9" s="10" t="s">
        <v>99</v>
      </c>
      <c r="CH9" s="10" t="s">
        <v>95</v>
      </c>
      <c r="CI9" s="130"/>
      <c r="CJ9" s="12" t="s">
        <v>98</v>
      </c>
      <c r="CK9" s="10" t="s">
        <v>94</v>
      </c>
      <c r="CL9" s="10" t="s">
        <v>99</v>
      </c>
      <c r="CM9" s="10" t="s">
        <v>95</v>
      </c>
    </row>
    <row r="10" spans="1:91" s="79" customFormat="1" ht="27.75" customHeight="1">
      <c r="A10" s="132" t="s">
        <v>74</v>
      </c>
      <c r="B10" s="132"/>
      <c r="C10" s="132"/>
      <c r="D10" s="19">
        <f aca="true" t="shared" si="0" ref="D10:D18">G10+Q10+V10+AA10+AF10+AK10+AP10+AU10+BE10+BO10+CI10+L10+AZ10+BT10+BY10+CD10+BJ10</f>
        <v>1029300</v>
      </c>
      <c r="E10" s="19">
        <f aca="true" t="shared" si="1" ref="E10:E16">I10+N10+S10+X10+AC10+AM10+AR10+AW10+BG10+BQ10+BV10+CA10+CF10+CK10+AH10+BL10</f>
        <v>134111.62</v>
      </c>
      <c r="F10" s="72">
        <f aca="true" t="shared" si="2" ref="F10:F19">E10/D10*100</f>
        <v>13.029400563489748</v>
      </c>
      <c r="G10" s="73">
        <v>24600</v>
      </c>
      <c r="H10" s="25">
        <v>4657.3</v>
      </c>
      <c r="I10" s="25">
        <v>822.19</v>
      </c>
      <c r="J10" s="74">
        <f aca="true" t="shared" si="3" ref="J10:J19">I10/H10*100</f>
        <v>17.65379082300904</v>
      </c>
      <c r="K10" s="75">
        <f aca="true" t="shared" si="4" ref="K10:K19">I10/G10*100</f>
        <v>3.342235772357724</v>
      </c>
      <c r="L10" s="76">
        <v>330900</v>
      </c>
      <c r="M10" s="77">
        <v>74954.81</v>
      </c>
      <c r="N10" s="77">
        <v>77241.52</v>
      </c>
      <c r="O10" s="78">
        <f aca="true" t="shared" si="5" ref="O10:O19">N10/M10*100</f>
        <v>103.05078486624141</v>
      </c>
      <c r="P10" s="75">
        <f aca="true" t="shared" si="6" ref="P10:P19">N10/L10*100</f>
        <v>23.34285886974917</v>
      </c>
      <c r="Q10" s="76">
        <v>33000</v>
      </c>
      <c r="R10" s="77">
        <v>17010.9</v>
      </c>
      <c r="S10" s="77">
        <v>18608.1</v>
      </c>
      <c r="T10" s="78">
        <v>0</v>
      </c>
      <c r="U10" s="75">
        <f aca="true" t="shared" si="7" ref="U10:U19">S10/Q10*100</f>
        <v>56.38818181818181</v>
      </c>
      <c r="V10" s="76">
        <v>65000</v>
      </c>
      <c r="W10" s="25">
        <v>7659.77</v>
      </c>
      <c r="X10" s="25">
        <v>-14.47</v>
      </c>
      <c r="Y10" s="75">
        <f aca="true" t="shared" si="8" ref="Y10:Y19">X10/W10*100</f>
        <v>-0.1889090664602201</v>
      </c>
      <c r="Z10" s="75">
        <f aca="true" t="shared" si="9" ref="Z10:Z19">X10/V10*100</f>
        <v>-0.022261538461538465</v>
      </c>
      <c r="AA10" s="76">
        <v>455200</v>
      </c>
      <c r="AB10" s="25">
        <v>13671.83</v>
      </c>
      <c r="AC10" s="25">
        <v>-19545.71</v>
      </c>
      <c r="AD10" s="75">
        <f aca="true" t="shared" si="10" ref="AD10:AD19">AC10/AB10*100</f>
        <v>-142.96337798231838</v>
      </c>
      <c r="AE10" s="75">
        <f aca="true" t="shared" si="11" ref="AE10:AE19">AC10/AA10*100</f>
        <v>-4.2938730228471</v>
      </c>
      <c r="AF10" s="76">
        <v>15000</v>
      </c>
      <c r="AG10" s="76">
        <v>7400</v>
      </c>
      <c r="AH10" s="76">
        <v>1200</v>
      </c>
      <c r="AI10" s="75">
        <f aca="true" t="shared" si="12" ref="AI10:AI16">AH10/AG10*100</f>
        <v>16.216216216216218</v>
      </c>
      <c r="AJ10" s="75">
        <f aca="true" t="shared" si="13" ref="AJ10:AJ16">AH10/AF10*100</f>
        <v>8</v>
      </c>
      <c r="AK10" s="25"/>
      <c r="AL10" s="34"/>
      <c r="AM10" s="34"/>
      <c r="AN10" s="25"/>
      <c r="AO10" s="25"/>
      <c r="AP10" s="25">
        <v>89000</v>
      </c>
      <c r="AQ10" s="27">
        <v>7960</v>
      </c>
      <c r="AR10" s="27">
        <v>28650</v>
      </c>
      <c r="AS10" s="75">
        <v>0</v>
      </c>
      <c r="AT10" s="75">
        <f aca="true" t="shared" si="14" ref="AT10:AT19">AR10/AP10*100</f>
        <v>32.19101123595506</v>
      </c>
      <c r="AU10" s="76">
        <v>16600</v>
      </c>
      <c r="AV10" s="25">
        <v>4149.99</v>
      </c>
      <c r="AW10" s="25">
        <v>4149.99</v>
      </c>
      <c r="AX10" s="75">
        <f>AW10/AV10*100</f>
        <v>100</v>
      </c>
      <c r="AY10" s="75">
        <f>AW10/AU10*100</f>
        <v>24.999939759036145</v>
      </c>
      <c r="AZ10" s="75"/>
      <c r="BA10" s="75"/>
      <c r="BB10" s="75"/>
      <c r="BC10" s="75"/>
      <c r="BD10" s="75"/>
      <c r="BE10" s="25"/>
      <c r="BF10" s="34"/>
      <c r="BG10" s="34"/>
      <c r="BH10" s="25"/>
      <c r="BI10" s="25"/>
      <c r="BJ10" s="25"/>
      <c r="BK10" s="106">
        <v>120000</v>
      </c>
      <c r="BL10" s="25"/>
      <c r="BM10" s="25"/>
      <c r="BN10" s="75"/>
      <c r="BO10" s="76"/>
      <c r="BP10" s="25"/>
      <c r="BQ10" s="25"/>
      <c r="BR10" s="75"/>
      <c r="BS10" s="7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4"/>
      <c r="CJ10" s="25"/>
      <c r="CK10" s="25">
        <v>23000</v>
      </c>
      <c r="CL10" s="25"/>
      <c r="CM10" s="25"/>
    </row>
    <row r="11" spans="1:91" s="82" customFormat="1" ht="24.75" customHeight="1">
      <c r="A11" s="127" t="s">
        <v>75</v>
      </c>
      <c r="B11" s="127"/>
      <c r="C11" s="127"/>
      <c r="D11" s="19">
        <f t="shared" si="0"/>
        <v>1259300</v>
      </c>
      <c r="E11" s="19">
        <f t="shared" si="1"/>
        <v>196143.49</v>
      </c>
      <c r="F11" s="72">
        <f t="shared" si="2"/>
        <v>15.57559676010482</v>
      </c>
      <c r="G11" s="73">
        <v>66600</v>
      </c>
      <c r="H11" s="25">
        <v>9928.11</v>
      </c>
      <c r="I11" s="25">
        <v>10466.97</v>
      </c>
      <c r="J11" s="74">
        <f t="shared" si="3"/>
        <v>105.42761915409879</v>
      </c>
      <c r="K11" s="75">
        <f t="shared" si="4"/>
        <v>15.71617117117117</v>
      </c>
      <c r="L11" s="76">
        <v>431200</v>
      </c>
      <c r="M11" s="77">
        <v>97830.62</v>
      </c>
      <c r="N11" s="77">
        <v>100663.18</v>
      </c>
      <c r="O11" s="78">
        <f t="shared" si="5"/>
        <v>102.8953716126914</v>
      </c>
      <c r="P11" s="75">
        <f t="shared" si="6"/>
        <v>23.34489332096475</v>
      </c>
      <c r="Q11" s="76">
        <v>30000</v>
      </c>
      <c r="R11" s="23">
        <v>25023.65</v>
      </c>
      <c r="S11" s="23">
        <v>24251.1</v>
      </c>
      <c r="T11" s="78">
        <v>0</v>
      </c>
      <c r="U11" s="75">
        <f t="shared" si="7"/>
        <v>80.83699999999999</v>
      </c>
      <c r="V11" s="76">
        <v>110000</v>
      </c>
      <c r="W11" s="25">
        <v>1188.44</v>
      </c>
      <c r="X11" s="25">
        <v>1043.44</v>
      </c>
      <c r="Y11" s="75">
        <f t="shared" si="8"/>
        <v>87.79913163474808</v>
      </c>
      <c r="Z11" s="75">
        <f t="shared" si="9"/>
        <v>0.9485818181818182</v>
      </c>
      <c r="AA11" s="76">
        <v>549500</v>
      </c>
      <c r="AB11" s="80">
        <v>7729.1</v>
      </c>
      <c r="AC11" s="80">
        <v>5324.16</v>
      </c>
      <c r="AD11" s="75">
        <f t="shared" si="10"/>
        <v>68.88460493459782</v>
      </c>
      <c r="AE11" s="75">
        <f t="shared" si="11"/>
        <v>0.9689099181073703</v>
      </c>
      <c r="AF11" s="76">
        <v>10000</v>
      </c>
      <c r="AG11" s="76">
        <v>3700</v>
      </c>
      <c r="AH11" s="76">
        <v>2700</v>
      </c>
      <c r="AI11" s="75">
        <f t="shared" si="12"/>
        <v>72.97297297297297</v>
      </c>
      <c r="AJ11" s="75">
        <f t="shared" si="13"/>
        <v>27</v>
      </c>
      <c r="AK11" s="25"/>
      <c r="AL11" s="34"/>
      <c r="AM11" s="34"/>
      <c r="AN11" s="25"/>
      <c r="AO11" s="25"/>
      <c r="AP11" s="25">
        <v>62000</v>
      </c>
      <c r="AQ11" s="81">
        <v>15340</v>
      </c>
      <c r="AR11" s="81">
        <v>44330.64</v>
      </c>
      <c r="AS11" s="75">
        <f aca="true" t="shared" si="15" ref="AS11:AS19">AR11/AQ11*100</f>
        <v>288.987222946545</v>
      </c>
      <c r="AT11" s="75">
        <f t="shared" si="14"/>
        <v>71.50103225806451</v>
      </c>
      <c r="AU11" s="76"/>
      <c r="AV11" s="25"/>
      <c r="AW11" s="25"/>
      <c r="AX11" s="75">
        <v>0</v>
      </c>
      <c r="AY11" s="75"/>
      <c r="AZ11" s="75"/>
      <c r="BA11" s="75"/>
      <c r="BB11" s="75"/>
      <c r="BC11" s="75"/>
      <c r="BD11" s="7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76"/>
      <c r="BP11" s="75"/>
      <c r="BQ11" s="75"/>
      <c r="BR11" s="75"/>
      <c r="BS11" s="75"/>
      <c r="BT11" s="25"/>
      <c r="BU11" s="25">
        <v>0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34"/>
      <c r="CJ11" s="25"/>
      <c r="CK11" s="25">
        <v>7364</v>
      </c>
      <c r="CL11" s="25"/>
      <c r="CM11" s="25"/>
    </row>
    <row r="12" spans="1:91" s="82" customFormat="1" ht="24.75" customHeight="1">
      <c r="A12" s="127" t="s">
        <v>76</v>
      </c>
      <c r="B12" s="127"/>
      <c r="C12" s="127"/>
      <c r="D12" s="19">
        <f t="shared" si="0"/>
        <v>1909600</v>
      </c>
      <c r="E12" s="19">
        <f t="shared" si="1"/>
        <v>213460.49999999997</v>
      </c>
      <c r="F12" s="72">
        <f t="shared" si="2"/>
        <v>11.178283410138247</v>
      </c>
      <c r="G12" s="83">
        <v>150600</v>
      </c>
      <c r="H12" s="25">
        <v>18958.26</v>
      </c>
      <c r="I12" s="25">
        <v>30043.05</v>
      </c>
      <c r="J12" s="74">
        <f t="shared" si="3"/>
        <v>158.4694481455577</v>
      </c>
      <c r="K12" s="75">
        <f t="shared" si="4"/>
        <v>19.94890438247012</v>
      </c>
      <c r="L12" s="76">
        <v>429100</v>
      </c>
      <c r="M12" s="77">
        <v>97343.9</v>
      </c>
      <c r="N12" s="77">
        <v>100164.87</v>
      </c>
      <c r="O12" s="78">
        <f t="shared" si="5"/>
        <v>102.89794224394133</v>
      </c>
      <c r="P12" s="75">
        <f t="shared" si="6"/>
        <v>23.34301328361687</v>
      </c>
      <c r="Q12" s="76">
        <v>120000</v>
      </c>
      <c r="R12" s="23">
        <v>87498.3</v>
      </c>
      <c r="S12" s="23">
        <v>1890</v>
      </c>
      <c r="T12" s="78">
        <f>S12/R12*100</f>
        <v>2.160041966529635</v>
      </c>
      <c r="U12" s="75">
        <f t="shared" si="7"/>
        <v>1.575</v>
      </c>
      <c r="V12" s="76">
        <v>130000</v>
      </c>
      <c r="W12" s="23">
        <v>4302.38</v>
      </c>
      <c r="X12" s="23">
        <v>421.75</v>
      </c>
      <c r="Y12" s="75">
        <f t="shared" si="8"/>
        <v>9.802713846754587</v>
      </c>
      <c r="Z12" s="75">
        <f t="shared" si="9"/>
        <v>0.3244230769230769</v>
      </c>
      <c r="AA12" s="76">
        <v>922200</v>
      </c>
      <c r="AB12" s="25">
        <v>25319.97</v>
      </c>
      <c r="AC12" s="84">
        <v>20258.99</v>
      </c>
      <c r="AD12" s="75">
        <f t="shared" si="10"/>
        <v>80.01190364759516</v>
      </c>
      <c r="AE12" s="75">
        <f t="shared" si="11"/>
        <v>2.1968108870093257</v>
      </c>
      <c r="AF12" s="76">
        <v>19000</v>
      </c>
      <c r="AG12" s="76">
        <v>9700</v>
      </c>
      <c r="AH12" s="76">
        <v>1100</v>
      </c>
      <c r="AI12" s="75">
        <f t="shared" si="12"/>
        <v>11.34020618556701</v>
      </c>
      <c r="AJ12" s="75">
        <f t="shared" si="13"/>
        <v>5.7894736842105265</v>
      </c>
      <c r="AK12" s="25"/>
      <c r="AL12" s="34"/>
      <c r="AM12" s="34"/>
      <c r="AN12" s="25"/>
      <c r="AO12" s="25"/>
      <c r="AP12" s="25">
        <v>123000</v>
      </c>
      <c r="AQ12" s="85">
        <v>20599.37</v>
      </c>
      <c r="AR12" s="85">
        <v>56956.84</v>
      </c>
      <c r="AS12" s="75">
        <f t="shared" si="15"/>
        <v>276.49797056900286</v>
      </c>
      <c r="AT12" s="75">
        <f t="shared" si="14"/>
        <v>46.30637398373983</v>
      </c>
      <c r="AU12" s="76">
        <v>15700</v>
      </c>
      <c r="AV12" s="25">
        <v>5455.72</v>
      </c>
      <c r="AW12" s="25">
        <v>2625</v>
      </c>
      <c r="AX12" s="75">
        <f>AW12/AV12*100</f>
        <v>48.11463931433431</v>
      </c>
      <c r="AY12" s="75">
        <f>AW12/AU12*100</f>
        <v>16.719745222929934</v>
      </c>
      <c r="AZ12" s="75"/>
      <c r="BA12" s="75"/>
      <c r="BB12" s="75"/>
      <c r="BC12" s="75"/>
      <c r="BD12" s="7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76"/>
      <c r="BP12" s="75"/>
      <c r="BQ12" s="75"/>
      <c r="BR12" s="75"/>
      <c r="BS12" s="7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34"/>
      <c r="CJ12" s="25"/>
      <c r="CK12" s="25"/>
      <c r="CL12" s="25"/>
      <c r="CM12" s="25"/>
    </row>
    <row r="13" spans="1:91" s="87" customFormat="1" ht="24.75" customHeight="1">
      <c r="A13" s="129" t="s">
        <v>77</v>
      </c>
      <c r="B13" s="129"/>
      <c r="C13" s="129"/>
      <c r="D13" s="19">
        <f t="shared" si="0"/>
        <v>2057000</v>
      </c>
      <c r="E13" s="19">
        <f t="shared" si="1"/>
        <v>246338.26</v>
      </c>
      <c r="F13" s="72">
        <f t="shared" si="2"/>
        <v>11.975608167233837</v>
      </c>
      <c r="G13" s="76">
        <v>115800</v>
      </c>
      <c r="H13" s="86">
        <v>16814.41</v>
      </c>
      <c r="I13" s="86">
        <v>16010.49</v>
      </c>
      <c r="J13" s="74">
        <f t="shared" si="3"/>
        <v>95.2188628682184</v>
      </c>
      <c r="K13" s="75">
        <f t="shared" si="4"/>
        <v>13.825984455958547</v>
      </c>
      <c r="L13" s="76">
        <v>631900</v>
      </c>
      <c r="M13" s="77">
        <v>142608.81</v>
      </c>
      <c r="N13" s="77">
        <v>147506.46</v>
      </c>
      <c r="O13" s="78">
        <f t="shared" si="5"/>
        <v>103.43432499016015</v>
      </c>
      <c r="P13" s="75">
        <f t="shared" si="6"/>
        <v>23.34332331065042</v>
      </c>
      <c r="Q13" s="76">
        <v>22500</v>
      </c>
      <c r="R13" s="77">
        <v>17126.4</v>
      </c>
      <c r="S13" s="77">
        <v>15019.5</v>
      </c>
      <c r="T13" s="78">
        <v>0</v>
      </c>
      <c r="U13" s="75">
        <f t="shared" si="7"/>
        <v>66.75333333333333</v>
      </c>
      <c r="V13" s="76">
        <v>165000</v>
      </c>
      <c r="W13" s="77">
        <v>6265.64</v>
      </c>
      <c r="X13" s="77">
        <v>2921.38</v>
      </c>
      <c r="Y13" s="75">
        <f t="shared" si="8"/>
        <v>46.62540458756009</v>
      </c>
      <c r="Z13" s="75">
        <f t="shared" si="9"/>
        <v>1.7705333333333333</v>
      </c>
      <c r="AA13" s="76">
        <v>1002800</v>
      </c>
      <c r="AB13" s="25">
        <v>40471.59</v>
      </c>
      <c r="AC13" s="25">
        <v>49488.98</v>
      </c>
      <c r="AD13" s="75">
        <f t="shared" si="10"/>
        <v>122.28079005544386</v>
      </c>
      <c r="AE13" s="75">
        <f t="shared" si="11"/>
        <v>4.935079776625449</v>
      </c>
      <c r="AF13" s="76">
        <v>23000</v>
      </c>
      <c r="AG13" s="76">
        <v>4580</v>
      </c>
      <c r="AH13" s="76">
        <v>5440</v>
      </c>
      <c r="AI13" s="75">
        <f t="shared" si="12"/>
        <v>118.77729257641923</v>
      </c>
      <c r="AJ13" s="75">
        <f t="shared" si="13"/>
        <v>23.652173913043477</v>
      </c>
      <c r="AK13" s="25"/>
      <c r="AL13" s="25"/>
      <c r="AM13" s="25"/>
      <c r="AN13" s="25"/>
      <c r="AO13" s="25"/>
      <c r="AP13" s="25">
        <v>96000</v>
      </c>
      <c r="AQ13" s="25">
        <v>28410</v>
      </c>
      <c r="AR13" s="25">
        <v>9951.45</v>
      </c>
      <c r="AS13" s="75">
        <f t="shared" si="15"/>
        <v>35.02798310454065</v>
      </c>
      <c r="AT13" s="75">
        <f t="shared" si="14"/>
        <v>10.366093750000001</v>
      </c>
      <c r="AU13" s="76"/>
      <c r="AV13" s="25"/>
      <c r="AW13" s="25"/>
      <c r="AX13" s="75">
        <v>0</v>
      </c>
      <c r="AY13" s="75"/>
      <c r="AZ13" s="75"/>
      <c r="BA13" s="75"/>
      <c r="BB13" s="75"/>
      <c r="BC13" s="75"/>
      <c r="BD13" s="75"/>
      <c r="BE13" s="25"/>
      <c r="BF13" s="25">
        <v>4874.85</v>
      </c>
      <c r="BG13" s="25"/>
      <c r="BH13" s="75"/>
      <c r="BI13" s="75"/>
      <c r="BJ13" s="25"/>
      <c r="BK13" s="25"/>
      <c r="BL13" s="25"/>
      <c r="BM13" s="25"/>
      <c r="BN13" s="25"/>
      <c r="BO13" s="76"/>
      <c r="BP13" s="75"/>
      <c r="BQ13" s="75"/>
      <c r="BR13" s="75"/>
      <c r="BS13" s="7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34"/>
      <c r="CJ13" s="25"/>
      <c r="CK13" s="25"/>
      <c r="CL13" s="25"/>
      <c r="CM13" s="25"/>
    </row>
    <row r="14" spans="1:91" s="82" customFormat="1" ht="24.75" customHeight="1">
      <c r="A14" s="127" t="s">
        <v>78</v>
      </c>
      <c r="B14" s="127"/>
      <c r="C14" s="127"/>
      <c r="D14" s="19">
        <f t="shared" si="0"/>
        <v>1399900</v>
      </c>
      <c r="E14" s="19">
        <f t="shared" si="1"/>
        <v>289502.57999999996</v>
      </c>
      <c r="F14" s="72">
        <f t="shared" si="2"/>
        <v>20.680232873776696</v>
      </c>
      <c r="G14" s="88">
        <v>49200</v>
      </c>
      <c r="H14" s="25">
        <v>7063.24</v>
      </c>
      <c r="I14" s="25">
        <v>5850.86</v>
      </c>
      <c r="J14" s="74">
        <f t="shared" si="3"/>
        <v>82.835356012255</v>
      </c>
      <c r="K14" s="75">
        <f t="shared" si="4"/>
        <v>11.891991869918698</v>
      </c>
      <c r="L14" s="76">
        <v>326600</v>
      </c>
      <c r="M14" s="77">
        <v>74468.07</v>
      </c>
      <c r="N14" s="77">
        <v>76244.9</v>
      </c>
      <c r="O14" s="78">
        <f t="shared" si="5"/>
        <v>102.38602934116594</v>
      </c>
      <c r="P14" s="75">
        <f t="shared" si="6"/>
        <v>23.34503980404164</v>
      </c>
      <c r="Q14" s="76">
        <v>36000</v>
      </c>
      <c r="R14" s="23">
        <v>30305.79</v>
      </c>
      <c r="S14" s="23">
        <v>21697.18</v>
      </c>
      <c r="T14" s="78">
        <v>0</v>
      </c>
      <c r="U14" s="75">
        <f t="shared" si="7"/>
        <v>60.26994444444445</v>
      </c>
      <c r="V14" s="76">
        <v>120000</v>
      </c>
      <c r="W14" s="25">
        <v>878.07</v>
      </c>
      <c r="X14" s="25">
        <v>3401.56</v>
      </c>
      <c r="Y14" s="75">
        <f t="shared" si="8"/>
        <v>387.3905269511542</v>
      </c>
      <c r="Z14" s="75">
        <f t="shared" si="9"/>
        <v>2.8346333333333336</v>
      </c>
      <c r="AA14" s="76">
        <v>638400</v>
      </c>
      <c r="AB14" s="80">
        <v>79211.41</v>
      </c>
      <c r="AC14" s="80">
        <v>86821.23</v>
      </c>
      <c r="AD14" s="75">
        <f t="shared" si="10"/>
        <v>109.60697455076232</v>
      </c>
      <c r="AE14" s="75">
        <f t="shared" si="11"/>
        <v>13.599816729323308</v>
      </c>
      <c r="AF14" s="76">
        <v>15000</v>
      </c>
      <c r="AG14" s="89">
        <v>3800</v>
      </c>
      <c r="AH14" s="89">
        <v>1800</v>
      </c>
      <c r="AI14" s="75">
        <f t="shared" si="12"/>
        <v>47.368421052631575</v>
      </c>
      <c r="AJ14" s="75">
        <f t="shared" si="13"/>
        <v>12</v>
      </c>
      <c r="AK14" s="25"/>
      <c r="AL14" s="25"/>
      <c r="AM14" s="25"/>
      <c r="AN14" s="25"/>
      <c r="AO14" s="25"/>
      <c r="AP14" s="25">
        <v>52000</v>
      </c>
      <c r="AQ14" s="25"/>
      <c r="AR14" s="25">
        <v>10700</v>
      </c>
      <c r="AS14" s="75">
        <v>0</v>
      </c>
      <c r="AT14" s="75">
        <f t="shared" si="14"/>
        <v>20.576923076923077</v>
      </c>
      <c r="AU14" s="76">
        <v>162700</v>
      </c>
      <c r="AV14" s="25"/>
      <c r="AW14" s="25">
        <v>82986.85</v>
      </c>
      <c r="AX14" s="75">
        <v>0</v>
      </c>
      <c r="AY14" s="75">
        <f>AW14/AU14*100</f>
        <v>51.0060540872772</v>
      </c>
      <c r="AZ14" s="75"/>
      <c r="BA14" s="75"/>
      <c r="BB14" s="75"/>
      <c r="BC14" s="75"/>
      <c r="BD14" s="7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75"/>
      <c r="BS14" s="75"/>
      <c r="BT14" s="25"/>
      <c r="BU14" s="25">
        <v>0</v>
      </c>
      <c r="BV14" s="25">
        <v>0</v>
      </c>
      <c r="BW14" s="75">
        <v>0</v>
      </c>
      <c r="BX14" s="75"/>
      <c r="BY14" s="25"/>
      <c r="BZ14" s="25">
        <v>4926.12</v>
      </c>
      <c r="CA14" s="25">
        <v>0</v>
      </c>
      <c r="CB14" s="25">
        <f>CA14/BZ14*100</f>
        <v>0</v>
      </c>
      <c r="CC14" s="75">
        <v>0</v>
      </c>
      <c r="CD14" s="25"/>
      <c r="CE14" s="25"/>
      <c r="CF14" s="25"/>
      <c r="CG14" s="25"/>
      <c r="CH14" s="25"/>
      <c r="CI14" s="34"/>
      <c r="CJ14" s="25"/>
      <c r="CK14" s="25"/>
      <c r="CL14" s="25"/>
      <c r="CM14" s="25"/>
    </row>
    <row r="15" spans="1:91" s="82" customFormat="1" ht="24.75" customHeight="1">
      <c r="A15" s="127" t="s">
        <v>79</v>
      </c>
      <c r="B15" s="127"/>
      <c r="C15" s="127"/>
      <c r="D15" s="19">
        <f t="shared" si="0"/>
        <v>1806200</v>
      </c>
      <c r="E15" s="19">
        <f t="shared" si="1"/>
        <v>198814.78000000003</v>
      </c>
      <c r="F15" s="72">
        <f t="shared" si="2"/>
        <v>11.007351345365963</v>
      </c>
      <c r="G15" s="73">
        <v>122700</v>
      </c>
      <c r="H15" s="25">
        <v>23245.16</v>
      </c>
      <c r="I15" s="25">
        <v>26378.99</v>
      </c>
      <c r="J15" s="74">
        <f t="shared" si="3"/>
        <v>113.48164521130421</v>
      </c>
      <c r="K15" s="75">
        <f t="shared" si="4"/>
        <v>21.498769356153222</v>
      </c>
      <c r="L15" s="76">
        <v>343700</v>
      </c>
      <c r="M15" s="77">
        <v>77875.12</v>
      </c>
      <c r="N15" s="77">
        <v>80231.54</v>
      </c>
      <c r="O15" s="78">
        <f t="shared" si="5"/>
        <v>103.02589581884432</v>
      </c>
      <c r="P15" s="75">
        <f t="shared" si="6"/>
        <v>23.343479778876926</v>
      </c>
      <c r="Q15" s="76">
        <v>69000</v>
      </c>
      <c r="R15" s="23">
        <v>38170.78</v>
      </c>
      <c r="S15" s="23">
        <v>66100.8</v>
      </c>
      <c r="T15" s="78">
        <f>S15/R15*100</f>
        <v>173.171205828123</v>
      </c>
      <c r="U15" s="75">
        <f t="shared" si="7"/>
        <v>95.79826086956523</v>
      </c>
      <c r="V15" s="76">
        <v>190000</v>
      </c>
      <c r="W15" s="25">
        <v>1655.37</v>
      </c>
      <c r="X15" s="25">
        <v>3094.88</v>
      </c>
      <c r="Y15" s="75">
        <f t="shared" si="8"/>
        <v>186.96001498154493</v>
      </c>
      <c r="Z15" s="75">
        <f t="shared" si="9"/>
        <v>1.6288842105263157</v>
      </c>
      <c r="AA15" s="76">
        <v>944000</v>
      </c>
      <c r="AB15" s="25">
        <v>-29842.4</v>
      </c>
      <c r="AC15" s="25">
        <v>-32087.82</v>
      </c>
      <c r="AD15" s="75">
        <f t="shared" si="10"/>
        <v>107.524260783315</v>
      </c>
      <c r="AE15" s="75">
        <f t="shared" si="11"/>
        <v>-3.3991334745762716</v>
      </c>
      <c r="AF15" s="76">
        <v>13000</v>
      </c>
      <c r="AG15" s="76">
        <v>3420</v>
      </c>
      <c r="AH15" s="76">
        <v>5100</v>
      </c>
      <c r="AI15" s="75">
        <f t="shared" si="12"/>
        <v>149.12280701754386</v>
      </c>
      <c r="AJ15" s="75">
        <f t="shared" si="13"/>
        <v>39.23076923076923</v>
      </c>
      <c r="AK15" s="25"/>
      <c r="AL15" s="25"/>
      <c r="AM15" s="25"/>
      <c r="AN15" s="25"/>
      <c r="AO15" s="25"/>
      <c r="AP15" s="25">
        <v>104000</v>
      </c>
      <c r="AQ15" s="25">
        <v>31627.45</v>
      </c>
      <c r="AR15" s="25">
        <v>35722.75</v>
      </c>
      <c r="AS15" s="75">
        <f t="shared" si="15"/>
        <v>112.94856208768016</v>
      </c>
      <c r="AT15" s="75">
        <f t="shared" si="14"/>
        <v>34.348798076923075</v>
      </c>
      <c r="AU15" s="76">
        <v>19800</v>
      </c>
      <c r="AV15" s="25">
        <v>4974.99</v>
      </c>
      <c r="AW15" s="25">
        <v>14273.64</v>
      </c>
      <c r="AX15" s="75">
        <f>AW15/AV15*100</f>
        <v>286.9079133827405</v>
      </c>
      <c r="AY15" s="75">
        <f>AW15/AU15*100</f>
        <v>72.0890909090909</v>
      </c>
      <c r="AZ15" s="75"/>
      <c r="BA15" s="75"/>
      <c r="BB15" s="75"/>
      <c r="BC15" s="75"/>
      <c r="BD15" s="7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75"/>
      <c r="BQ15" s="75"/>
      <c r="BR15" s="75"/>
      <c r="BS15" s="7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4"/>
      <c r="CJ15" s="25"/>
      <c r="CK15" s="25"/>
      <c r="CL15" s="25"/>
      <c r="CM15" s="75"/>
    </row>
    <row r="16" spans="1:91" s="82" customFormat="1" ht="26.25" customHeight="1">
      <c r="A16" s="127" t="s">
        <v>80</v>
      </c>
      <c r="B16" s="127"/>
      <c r="C16" s="127"/>
      <c r="D16" s="19">
        <f t="shared" si="0"/>
        <v>1020000</v>
      </c>
      <c r="E16" s="19">
        <f t="shared" si="1"/>
        <v>121564.43000000001</v>
      </c>
      <c r="F16" s="72">
        <f t="shared" si="2"/>
        <v>11.91808137254902</v>
      </c>
      <c r="G16" s="73">
        <v>63000</v>
      </c>
      <c r="H16" s="25">
        <v>11739.21</v>
      </c>
      <c r="I16" s="25">
        <v>9543.22</v>
      </c>
      <c r="J16" s="74">
        <f t="shared" si="3"/>
        <v>81.29354530671145</v>
      </c>
      <c r="K16" s="75">
        <f t="shared" si="4"/>
        <v>15.147968253968253</v>
      </c>
      <c r="L16" s="76">
        <v>187900</v>
      </c>
      <c r="M16" s="77">
        <v>42831.31</v>
      </c>
      <c r="N16" s="77">
        <v>43853.27</v>
      </c>
      <c r="O16" s="78">
        <f t="shared" si="5"/>
        <v>102.38601154155687</v>
      </c>
      <c r="P16" s="75">
        <f t="shared" si="6"/>
        <v>23.33862160723789</v>
      </c>
      <c r="Q16" s="76">
        <v>30000</v>
      </c>
      <c r="R16" s="23">
        <v>18417.72</v>
      </c>
      <c r="S16" s="23">
        <v>15741.3</v>
      </c>
      <c r="T16" s="78">
        <v>0</v>
      </c>
      <c r="U16" s="75">
        <f t="shared" si="7"/>
        <v>52.471000000000004</v>
      </c>
      <c r="V16" s="76">
        <v>130000</v>
      </c>
      <c r="W16" s="25">
        <v>2586.92</v>
      </c>
      <c r="X16" s="25">
        <v>1980.21</v>
      </c>
      <c r="Y16" s="75">
        <f t="shared" si="8"/>
        <v>76.54701343682835</v>
      </c>
      <c r="Z16" s="75">
        <f t="shared" si="9"/>
        <v>1.5232384615384615</v>
      </c>
      <c r="AA16" s="76">
        <v>524800</v>
      </c>
      <c r="AB16" s="80">
        <v>22652.7</v>
      </c>
      <c r="AC16" s="80">
        <v>12682.99</v>
      </c>
      <c r="AD16" s="75">
        <f t="shared" si="10"/>
        <v>55.98886666931535</v>
      </c>
      <c r="AE16" s="75">
        <f t="shared" si="11"/>
        <v>2.4167282774390246</v>
      </c>
      <c r="AF16" s="76">
        <v>5000</v>
      </c>
      <c r="AG16" s="76">
        <v>2000</v>
      </c>
      <c r="AH16" s="76">
        <v>300</v>
      </c>
      <c r="AI16" s="75">
        <f t="shared" si="12"/>
        <v>15</v>
      </c>
      <c r="AJ16" s="75">
        <f t="shared" si="13"/>
        <v>6</v>
      </c>
      <c r="AK16" s="25"/>
      <c r="AL16" s="25"/>
      <c r="AM16" s="25"/>
      <c r="AN16" s="25"/>
      <c r="AO16" s="25"/>
      <c r="AP16" s="25">
        <v>56000</v>
      </c>
      <c r="AQ16" s="25">
        <v>9195.81</v>
      </c>
      <c r="AR16" s="25">
        <v>19929</v>
      </c>
      <c r="AS16" s="75">
        <f t="shared" si="15"/>
        <v>216.71826625386998</v>
      </c>
      <c r="AT16" s="75">
        <f t="shared" si="14"/>
        <v>35.5875</v>
      </c>
      <c r="AU16" s="76">
        <v>23300</v>
      </c>
      <c r="AV16" s="25">
        <v>5841.68</v>
      </c>
      <c r="AW16" s="25">
        <v>7783.36</v>
      </c>
      <c r="AX16" s="75">
        <v>0</v>
      </c>
      <c r="AY16" s="75">
        <f>AW16/AU16*100</f>
        <v>33.404978540772525</v>
      </c>
      <c r="AZ16" s="75"/>
      <c r="BA16" s="75"/>
      <c r="BB16" s="75"/>
      <c r="BC16" s="75"/>
      <c r="BD16" s="75"/>
      <c r="BE16" s="25"/>
      <c r="BF16" s="25">
        <v>4950.04</v>
      </c>
      <c r="BG16" s="25">
        <v>9751.08</v>
      </c>
      <c r="BH16" s="75"/>
      <c r="BI16" s="75"/>
      <c r="BJ16" s="25"/>
      <c r="BK16" s="25"/>
      <c r="BL16" s="25"/>
      <c r="BM16" s="75"/>
      <c r="BN16" s="25"/>
      <c r="BO16" s="76"/>
      <c r="BP16" s="25"/>
      <c r="BQ16" s="25"/>
      <c r="BR16" s="75"/>
      <c r="BS16" s="7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34"/>
      <c r="CJ16" s="25"/>
      <c r="CK16" s="25"/>
      <c r="CL16" s="25"/>
      <c r="CM16" s="25"/>
    </row>
    <row r="17" spans="1:91" s="82" customFormat="1" ht="24.75" customHeight="1">
      <c r="A17" s="127" t="s">
        <v>81</v>
      </c>
      <c r="B17" s="127"/>
      <c r="C17" s="127"/>
      <c r="D17" s="19">
        <f t="shared" si="0"/>
        <v>4888000</v>
      </c>
      <c r="E17" s="19">
        <f>I17+N17+S17+X17+AC17+AM17+AR17+AW17+BG17+BQ17+BV17+CA17+CF17+CK17+AH17+BL17+BB17</f>
        <v>805654.36</v>
      </c>
      <c r="F17" s="72">
        <f t="shared" si="2"/>
        <v>16.482290507364976</v>
      </c>
      <c r="G17" s="73">
        <v>1297200</v>
      </c>
      <c r="H17" s="25">
        <v>230165.82</v>
      </c>
      <c r="I17" s="25">
        <v>264507.43</v>
      </c>
      <c r="J17" s="74">
        <f t="shared" si="3"/>
        <v>114.92037783889893</v>
      </c>
      <c r="K17" s="75">
        <f t="shared" si="4"/>
        <v>20.39064369411039</v>
      </c>
      <c r="L17" s="76">
        <v>495300</v>
      </c>
      <c r="M17" s="77">
        <v>112918.89</v>
      </c>
      <c r="N17" s="77">
        <v>115613.16</v>
      </c>
      <c r="O17" s="78">
        <f t="shared" si="5"/>
        <v>102.3860223918248</v>
      </c>
      <c r="P17" s="75">
        <f t="shared" si="6"/>
        <v>23.342047244094488</v>
      </c>
      <c r="Q17" s="76">
        <v>240000</v>
      </c>
      <c r="R17" s="23">
        <v>6955.2</v>
      </c>
      <c r="S17" s="23">
        <v>85342.2</v>
      </c>
      <c r="T17" s="78">
        <f>S17/R17*100</f>
        <v>1227.027260179434</v>
      </c>
      <c r="U17" s="75">
        <f t="shared" si="7"/>
        <v>35.55925</v>
      </c>
      <c r="V17" s="76">
        <v>410000</v>
      </c>
      <c r="W17" s="25">
        <v>21749.98</v>
      </c>
      <c r="X17" s="25">
        <v>14464.19</v>
      </c>
      <c r="Y17" s="75">
        <f t="shared" si="8"/>
        <v>66.50208413984748</v>
      </c>
      <c r="Z17" s="75">
        <f t="shared" si="9"/>
        <v>3.527851219512195</v>
      </c>
      <c r="AA17" s="76">
        <v>2106200</v>
      </c>
      <c r="AB17" s="25">
        <v>301228.05</v>
      </c>
      <c r="AC17" s="25">
        <v>254438.42</v>
      </c>
      <c r="AD17" s="75">
        <f t="shared" si="10"/>
        <v>84.46704083500856</v>
      </c>
      <c r="AE17" s="75">
        <f t="shared" si="11"/>
        <v>12.080449150128194</v>
      </c>
      <c r="AF17" s="76"/>
      <c r="AG17" s="76"/>
      <c r="AH17" s="76"/>
      <c r="AI17" s="75"/>
      <c r="AJ17" s="75"/>
      <c r="AK17" s="25"/>
      <c r="AL17" s="90"/>
      <c r="AM17" s="90"/>
      <c r="AN17" s="25"/>
      <c r="AO17" s="25"/>
      <c r="AP17" s="25">
        <v>84000</v>
      </c>
      <c r="AQ17" s="25">
        <v>21000</v>
      </c>
      <c r="AR17" s="25">
        <v>29874</v>
      </c>
      <c r="AS17" s="75">
        <v>0</v>
      </c>
      <c r="AT17" s="75">
        <f t="shared" si="14"/>
        <v>35.56428571428572</v>
      </c>
      <c r="AU17" s="76">
        <v>17800</v>
      </c>
      <c r="AV17" s="25">
        <v>9533.75</v>
      </c>
      <c r="AW17" s="25"/>
      <c r="AX17" s="75">
        <f>AW17/AV17*100</f>
        <v>0</v>
      </c>
      <c r="AY17" s="75">
        <f>AW17/AU17*100</f>
        <v>0</v>
      </c>
      <c r="AZ17" s="76">
        <v>237500</v>
      </c>
      <c r="BA17" s="25">
        <v>67280.16</v>
      </c>
      <c r="BB17" s="25">
        <v>31760.96</v>
      </c>
      <c r="BC17" s="75">
        <f>BB17/BA17*100</f>
        <v>47.207022099828535</v>
      </c>
      <c r="BD17" s="75">
        <f>BB17/AZ17*100</f>
        <v>13.373035789473683</v>
      </c>
      <c r="BE17" s="25"/>
      <c r="BF17" s="34"/>
      <c r="BG17" s="34"/>
      <c r="BH17" s="75"/>
      <c r="BI17" s="25"/>
      <c r="BJ17" s="25"/>
      <c r="BK17" s="25"/>
      <c r="BL17" s="25"/>
      <c r="BM17" s="25"/>
      <c r="BN17" s="25"/>
      <c r="BO17" s="76"/>
      <c r="BP17" s="75"/>
      <c r="BQ17" s="75"/>
      <c r="BR17" s="75"/>
      <c r="BS17" s="75"/>
      <c r="BT17" s="25"/>
      <c r="BU17" s="25"/>
      <c r="BV17" s="25"/>
      <c r="BW17" s="25"/>
      <c r="BX17" s="25"/>
      <c r="BY17" s="25"/>
      <c r="BZ17" s="25">
        <v>312636.5</v>
      </c>
      <c r="CA17" s="25">
        <v>9654</v>
      </c>
      <c r="CB17" s="25">
        <v>0</v>
      </c>
      <c r="CC17" s="75">
        <v>0</v>
      </c>
      <c r="CD17" s="25"/>
      <c r="CE17" s="25"/>
      <c r="CF17" s="25"/>
      <c r="CG17" s="75"/>
      <c r="CH17" s="75"/>
      <c r="CI17" s="34"/>
      <c r="CJ17" s="25"/>
      <c r="CK17" s="25"/>
      <c r="CL17" s="25"/>
      <c r="CM17" s="25"/>
    </row>
    <row r="18" spans="1:91" s="82" customFormat="1" ht="27.75" customHeight="1">
      <c r="A18" s="127" t="s">
        <v>82</v>
      </c>
      <c r="B18" s="127"/>
      <c r="C18" s="127"/>
      <c r="D18" s="19">
        <f t="shared" si="0"/>
        <v>2664700</v>
      </c>
      <c r="E18" s="19">
        <f>I18+N18+S18+X18+AC18+AH18+AR18+AW18+CF18+BL18+CK18</f>
        <v>423237.17999999993</v>
      </c>
      <c r="F18" s="72">
        <f t="shared" si="2"/>
        <v>15.883108042181107</v>
      </c>
      <c r="G18" s="73">
        <v>227700</v>
      </c>
      <c r="H18" s="25">
        <v>39101.2</v>
      </c>
      <c r="I18" s="25">
        <v>46290.75</v>
      </c>
      <c r="J18" s="74">
        <f t="shared" si="3"/>
        <v>118.38703160005319</v>
      </c>
      <c r="K18" s="75">
        <f t="shared" si="4"/>
        <v>20.32971014492754</v>
      </c>
      <c r="L18" s="76">
        <v>561500</v>
      </c>
      <c r="M18" s="77">
        <v>127520.51</v>
      </c>
      <c r="N18" s="77">
        <v>131061.49</v>
      </c>
      <c r="O18" s="78">
        <f t="shared" si="5"/>
        <v>102.77679253321683</v>
      </c>
      <c r="P18" s="75">
        <f t="shared" si="6"/>
        <v>23.3413161175423</v>
      </c>
      <c r="Q18" s="76">
        <v>240000</v>
      </c>
      <c r="R18" s="23">
        <v>140322.99</v>
      </c>
      <c r="S18" s="23">
        <v>96283.8</v>
      </c>
      <c r="T18" s="78">
        <v>0</v>
      </c>
      <c r="U18" s="75">
        <f t="shared" si="7"/>
        <v>40.11825</v>
      </c>
      <c r="V18" s="76">
        <v>220000</v>
      </c>
      <c r="W18" s="25">
        <v>5133.74</v>
      </c>
      <c r="X18" s="25">
        <v>-3654.87</v>
      </c>
      <c r="Y18" s="75">
        <f t="shared" si="8"/>
        <v>-71.19312625882884</v>
      </c>
      <c r="Z18" s="75">
        <f t="shared" si="9"/>
        <v>-1.6613045454545454</v>
      </c>
      <c r="AA18" s="76">
        <v>1266500</v>
      </c>
      <c r="AB18" s="25">
        <v>39590.48</v>
      </c>
      <c r="AC18" s="25">
        <v>114261.16</v>
      </c>
      <c r="AD18" s="75">
        <f t="shared" si="10"/>
        <v>288.607665277107</v>
      </c>
      <c r="AE18" s="75">
        <f t="shared" si="11"/>
        <v>9.021804974338728</v>
      </c>
      <c r="AF18" s="76">
        <v>13000</v>
      </c>
      <c r="AG18" s="76">
        <v>2370</v>
      </c>
      <c r="AH18" s="76">
        <v>1700</v>
      </c>
      <c r="AI18" s="75">
        <f>AH18/AG18*100</f>
        <v>71.72995780590718</v>
      </c>
      <c r="AJ18" s="75">
        <f>AH18/AF18*100</f>
        <v>13.076923076923078</v>
      </c>
      <c r="AK18" s="25"/>
      <c r="AL18" s="25"/>
      <c r="AM18" s="25"/>
      <c r="AN18" s="25"/>
      <c r="AO18" s="25"/>
      <c r="AP18" s="25">
        <v>136000</v>
      </c>
      <c r="AQ18" s="25">
        <v>30983.29</v>
      </c>
      <c r="AR18" s="25">
        <v>39294.85</v>
      </c>
      <c r="AS18" s="75">
        <f t="shared" si="15"/>
        <v>126.82594392009369</v>
      </c>
      <c r="AT18" s="75">
        <f t="shared" si="14"/>
        <v>28.893272058823527</v>
      </c>
      <c r="AU18" s="76"/>
      <c r="AV18" s="25"/>
      <c r="AW18" s="25"/>
      <c r="AX18" s="75">
        <v>0</v>
      </c>
      <c r="AY18" s="75"/>
      <c r="AZ18" s="76"/>
      <c r="BA18" s="75"/>
      <c r="BB18" s="75"/>
      <c r="BC18" s="75"/>
      <c r="BD18" s="75"/>
      <c r="BE18" s="25"/>
      <c r="BF18" s="25"/>
      <c r="BG18" s="25"/>
      <c r="BH18" s="75"/>
      <c r="BI18" s="25"/>
      <c r="BJ18" s="25"/>
      <c r="BK18" s="25"/>
      <c r="BL18" s="25"/>
      <c r="BM18" s="25"/>
      <c r="BN18" s="25"/>
      <c r="BO18" s="76"/>
      <c r="BP18" s="25"/>
      <c r="BQ18" s="25"/>
      <c r="BR18" s="75"/>
      <c r="BS18" s="7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34"/>
      <c r="CJ18" s="25"/>
      <c r="CK18" s="25">
        <v>-2000</v>
      </c>
      <c r="CL18" s="25"/>
      <c r="CM18" s="25"/>
    </row>
    <row r="19" spans="1:91" s="101" customFormat="1" ht="24.75" customHeight="1">
      <c r="A19" s="128" t="s">
        <v>83</v>
      </c>
      <c r="B19" s="128"/>
      <c r="C19" s="128"/>
      <c r="D19" s="30">
        <f>SUM(D10:D18)</f>
        <v>18034000</v>
      </c>
      <c r="E19" s="30">
        <f>SUM(E10:E18)</f>
        <v>2628827.2</v>
      </c>
      <c r="F19" s="91">
        <f t="shared" si="2"/>
        <v>14.57706110679827</v>
      </c>
      <c r="G19" s="92">
        <f>SUM(G10:G18)</f>
        <v>2117400</v>
      </c>
      <c r="H19" s="93">
        <f>SUM(H10:H18)</f>
        <v>361672.71</v>
      </c>
      <c r="I19" s="93">
        <f>SUM(I10:I18)</f>
        <v>409913.95</v>
      </c>
      <c r="J19" s="94">
        <f t="shared" si="3"/>
        <v>113.33836882522874</v>
      </c>
      <c r="K19" s="95">
        <f t="shared" si="4"/>
        <v>19.359306224615093</v>
      </c>
      <c r="L19" s="92">
        <f>SUM(L10:L18)</f>
        <v>3738100</v>
      </c>
      <c r="M19" s="96">
        <f>SUM(M10:M18)</f>
        <v>848352.0399999999</v>
      </c>
      <c r="N19" s="96">
        <f>SUM(N10:N18)</f>
        <v>872580.3900000001</v>
      </c>
      <c r="O19" s="97">
        <f t="shared" si="5"/>
        <v>102.85593112972302</v>
      </c>
      <c r="P19" s="98">
        <f t="shared" si="6"/>
        <v>23.342885155560314</v>
      </c>
      <c r="Q19" s="92">
        <f>SUM(Q10:Q18)</f>
        <v>820500</v>
      </c>
      <c r="R19" s="28">
        <f>R18+R17+R16+R15+R14+R12+R11+R13+R10</f>
        <v>380831.7300000001</v>
      </c>
      <c r="S19" s="28">
        <f>S18+S17+S16+S15+S14+S12+S11+S13+S10</f>
        <v>344933.9799999999</v>
      </c>
      <c r="T19" s="97">
        <f>S19/R19*100</f>
        <v>90.57385528248916</v>
      </c>
      <c r="U19" s="98">
        <f t="shared" si="7"/>
        <v>42.03948567946373</v>
      </c>
      <c r="V19" s="92">
        <f>SUM(V10:V18)</f>
        <v>1540000</v>
      </c>
      <c r="W19" s="93">
        <f>SUM(W10:W18)</f>
        <v>51420.30999999999</v>
      </c>
      <c r="X19" s="93">
        <f>SUM(X10:X18)</f>
        <v>23658.070000000003</v>
      </c>
      <c r="Y19" s="95">
        <f t="shared" si="8"/>
        <v>46.00919364352336</v>
      </c>
      <c r="Z19" s="95">
        <f t="shared" si="9"/>
        <v>1.536238311688312</v>
      </c>
      <c r="AA19" s="92">
        <f>SUM(AA10:AA18)</f>
        <v>8409600</v>
      </c>
      <c r="AB19" s="93">
        <f>SUM(AB10:AB18)</f>
        <v>500032.73</v>
      </c>
      <c r="AC19" s="93">
        <f>SUM(AC10:AC18)</f>
        <v>491642.4</v>
      </c>
      <c r="AD19" s="95">
        <f t="shared" si="10"/>
        <v>98.3220438390103</v>
      </c>
      <c r="AE19" s="95">
        <f t="shared" si="11"/>
        <v>5.846204337899544</v>
      </c>
      <c r="AF19" s="92">
        <f>SUM(AF10:AF18)</f>
        <v>113000</v>
      </c>
      <c r="AG19" s="92">
        <f>SUM(AG10:AG18)</f>
        <v>36970</v>
      </c>
      <c r="AH19" s="92">
        <f>SUM(AH10:AH18)</f>
        <v>19340</v>
      </c>
      <c r="AI19" s="98">
        <f>AH19/AG19*100</f>
        <v>52.312685961590475</v>
      </c>
      <c r="AJ19" s="95">
        <f>AH19/AF19*100</f>
        <v>17.115044247787612</v>
      </c>
      <c r="AK19" s="93"/>
      <c r="AL19" s="93"/>
      <c r="AM19" s="93"/>
      <c r="AN19" s="93"/>
      <c r="AO19" s="93"/>
      <c r="AP19" s="93">
        <f>SUM(AP10:AP18)</f>
        <v>802000</v>
      </c>
      <c r="AQ19" s="93">
        <f>SUM(AQ10:AQ18)</f>
        <v>165115.92</v>
      </c>
      <c r="AR19" s="93">
        <f>SUM(AR10:AR18)</f>
        <v>275409.52999999997</v>
      </c>
      <c r="AS19" s="95">
        <f t="shared" si="15"/>
        <v>166.79768371214595</v>
      </c>
      <c r="AT19" s="98">
        <f t="shared" si="14"/>
        <v>34.340340399002486</v>
      </c>
      <c r="AU19" s="92">
        <f>SUM(AU10:AU18)</f>
        <v>255900</v>
      </c>
      <c r="AV19" s="93">
        <f>SUM(AV10:AV18)</f>
        <v>29956.129999999997</v>
      </c>
      <c r="AW19" s="93">
        <f>SUM(AW10:AW18)</f>
        <v>111818.84000000001</v>
      </c>
      <c r="AX19" s="95">
        <f>AW19/AV19*100</f>
        <v>373.2753196090417</v>
      </c>
      <c r="AY19" s="98">
        <f>AW19/AU19*100</f>
        <v>43.69630324345447</v>
      </c>
      <c r="AZ19" s="92">
        <f>SUM(AZ10:AZ18)</f>
        <v>237500</v>
      </c>
      <c r="BA19" s="93">
        <f>SUM(BA10:BA18)</f>
        <v>67280.16</v>
      </c>
      <c r="BB19" s="93">
        <f>SUM(BB10:BB18)</f>
        <v>31760.96</v>
      </c>
      <c r="BC19" s="95">
        <f>BB19/BA19*100</f>
        <v>47.207022099828535</v>
      </c>
      <c r="BD19" s="95">
        <f>BB19/AZ19*100</f>
        <v>13.373035789473683</v>
      </c>
      <c r="BE19" s="93">
        <f>SUM(BE10:BE18)</f>
        <v>0</v>
      </c>
      <c r="BF19" s="93">
        <f>SUM(BF10:BF18)</f>
        <v>9824.89</v>
      </c>
      <c r="BG19" s="93">
        <f>SUM(BG10:BG18)</f>
        <v>9751.08</v>
      </c>
      <c r="BH19" s="98">
        <v>0</v>
      </c>
      <c r="BI19" s="99">
        <v>0</v>
      </c>
      <c r="BJ19" s="93">
        <f>SUM(BJ10:BJ18)</f>
        <v>0</v>
      </c>
      <c r="BK19" s="93">
        <f>SUM(BK10:BK18)</f>
        <v>120000</v>
      </c>
      <c r="BL19" s="93">
        <f>SUM(BL10:BL18)</f>
        <v>0</v>
      </c>
      <c r="BM19" s="98">
        <f>SUM(BM10:BM18)</f>
        <v>0</v>
      </c>
      <c r="BN19" s="34"/>
      <c r="BO19" s="93">
        <f>SUM(BO10:BO18)</f>
        <v>0</v>
      </c>
      <c r="BP19" s="93">
        <f>SUM(BP10:BP18)</f>
        <v>0</v>
      </c>
      <c r="BQ19" s="93">
        <f>SUM(BQ10:BQ18)</f>
        <v>0</v>
      </c>
      <c r="BR19" s="99">
        <v>0</v>
      </c>
      <c r="BS19" s="95">
        <v>0</v>
      </c>
      <c r="BT19" s="100">
        <f>SUM(BT10:BT18)</f>
        <v>0</v>
      </c>
      <c r="BU19" s="100">
        <f>SUM(BU10:BU18)</f>
        <v>0</v>
      </c>
      <c r="BV19" s="100">
        <f>SUM(BV10:BV18)</f>
        <v>0</v>
      </c>
      <c r="BW19" s="94">
        <v>0</v>
      </c>
      <c r="BX19" s="95">
        <v>0</v>
      </c>
      <c r="BY19" s="93">
        <f>SUM(BY10:BY18)</f>
        <v>0</v>
      </c>
      <c r="BZ19" s="93">
        <f>BZ10+BZ12+BZ14+BZ17</f>
        <v>317562.62</v>
      </c>
      <c r="CA19" s="93">
        <f>CA10+CA12+CA14+CA17</f>
        <v>9654</v>
      </c>
      <c r="CB19" s="93">
        <f>CA19/BZ19*100</f>
        <v>3.0400303411024887</v>
      </c>
      <c r="CC19" s="95">
        <v>0</v>
      </c>
      <c r="CD19" s="93"/>
      <c r="CE19" s="100"/>
      <c r="CF19" s="100"/>
      <c r="CG19" s="99"/>
      <c r="CH19" s="95"/>
      <c r="CI19" s="93"/>
      <c r="CJ19" s="93">
        <f>SUM(CJ10:CJ18)</f>
        <v>0</v>
      </c>
      <c r="CK19" s="93">
        <f>SUM(CK10:CK18)</f>
        <v>28364</v>
      </c>
      <c r="CL19" s="98"/>
      <c r="CM19" s="95"/>
    </row>
  </sheetData>
  <sheetProtection selectLockedCells="1" selectUnlockedCells="1"/>
  <mergeCells count="84"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BJ7:BN7"/>
    <mergeCell ref="BO7:BS7"/>
    <mergeCell ref="BT7:BX7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O8:P8"/>
    <mergeCell ref="Q8:Q9"/>
    <mergeCell ref="R8:S8"/>
    <mergeCell ref="T8:U8"/>
    <mergeCell ref="V8:V9"/>
    <mergeCell ref="W8:X8"/>
    <mergeCell ref="Y8:Z8"/>
    <mergeCell ref="AA8:AA9"/>
    <mergeCell ref="AB8:AC8"/>
    <mergeCell ref="AD8:AE8"/>
    <mergeCell ref="AF8:AF9"/>
    <mergeCell ref="AG8:AH8"/>
    <mergeCell ref="AI8:AJ8"/>
    <mergeCell ref="AK8:AK9"/>
    <mergeCell ref="AL8:AM8"/>
    <mergeCell ref="AN8:AO8"/>
    <mergeCell ref="AP8:AP9"/>
    <mergeCell ref="AQ8:AR8"/>
    <mergeCell ref="AS8:AT8"/>
    <mergeCell ref="AU8:AU9"/>
    <mergeCell ref="AV8:AW8"/>
    <mergeCell ref="AX8:AY8"/>
    <mergeCell ref="AZ8:AZ9"/>
    <mergeCell ref="BA8:BB8"/>
    <mergeCell ref="BC8:BD8"/>
    <mergeCell ref="BE8:BE9"/>
    <mergeCell ref="BF8:BG8"/>
    <mergeCell ref="BH8:BI8"/>
    <mergeCell ref="BJ8:BJ9"/>
    <mergeCell ref="BK8:BL8"/>
    <mergeCell ref="BM8:BN8"/>
    <mergeCell ref="BO8:BO9"/>
    <mergeCell ref="BZ8:CA8"/>
    <mergeCell ref="CB8:CC8"/>
    <mergeCell ref="BP8:BQ8"/>
    <mergeCell ref="BR8:BS8"/>
    <mergeCell ref="BT8:BT9"/>
    <mergeCell ref="BU8:BV8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A12:C12"/>
    <mergeCell ref="A13:C13"/>
    <mergeCell ref="A14:C14"/>
    <mergeCell ref="A15:C15"/>
    <mergeCell ref="A16:C16"/>
    <mergeCell ref="A17:C17"/>
    <mergeCell ref="A18:C18"/>
    <mergeCell ref="A19:C19"/>
  </mergeCells>
  <printOptions/>
  <pageMargins left="0.19652777777777777" right="0" top="0.7875" bottom="0.7875" header="0.5118055555555555" footer="0.5118055555555555"/>
  <pageSetup horizontalDpi="300" verticalDpi="300" orientation="landscape" paperSize="9" scale="53" r:id="rId1"/>
  <colBreaks count="2" manualBreakCount="2">
    <brk id="3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J29" sqref="J29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7.421875" style="0" customWidth="1"/>
    <col min="7" max="7" width="12.28125" style="0" customWidth="1"/>
    <col min="8" max="8" width="12.5742187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421875" style="0" customWidth="1"/>
  </cols>
  <sheetData>
    <row r="1" spans="1:12" ht="27.75" customHeight="1">
      <c r="A1" s="137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.75">
      <c r="A2" s="4"/>
      <c r="B2" s="4"/>
      <c r="C2" s="4"/>
      <c r="D2" s="5"/>
      <c r="E2" s="102"/>
      <c r="F2" s="5"/>
      <c r="G2" s="5"/>
      <c r="H2" s="5"/>
      <c r="I2" s="7"/>
      <c r="J2" s="7"/>
      <c r="K2" s="5"/>
      <c r="L2" s="5"/>
    </row>
    <row r="3" spans="1:12" ht="14.25" customHeight="1">
      <c r="A3" s="138"/>
      <c r="B3" s="138"/>
      <c r="C3" s="138"/>
      <c r="D3" s="138"/>
      <c r="E3" s="138"/>
      <c r="F3" s="138"/>
      <c r="G3" s="139" t="s">
        <v>84</v>
      </c>
      <c r="H3" s="140" t="s">
        <v>85</v>
      </c>
      <c r="I3" s="125" t="s">
        <v>15</v>
      </c>
      <c r="J3" s="125"/>
      <c r="K3" s="125" t="s">
        <v>16</v>
      </c>
      <c r="L3" s="125"/>
    </row>
    <row r="4" spans="1:12" ht="35.25" customHeight="1">
      <c r="A4" s="138"/>
      <c r="B4" s="138"/>
      <c r="C4" s="138"/>
      <c r="D4" s="138"/>
      <c r="E4" s="138"/>
      <c r="F4" s="138"/>
      <c r="G4" s="139"/>
      <c r="H4" s="140"/>
      <c r="I4" s="12" t="s">
        <v>98</v>
      </c>
      <c r="J4" s="10" t="s">
        <v>94</v>
      </c>
      <c r="K4" s="10" t="s">
        <v>99</v>
      </c>
      <c r="L4" s="10" t="s">
        <v>95</v>
      </c>
    </row>
    <row r="5" spans="1:12" ht="18" customHeight="1">
      <c r="A5" s="110" t="s">
        <v>31</v>
      </c>
      <c r="B5" s="110"/>
      <c r="C5" s="110"/>
      <c r="D5" s="110"/>
      <c r="E5" s="110"/>
      <c r="F5" s="110"/>
      <c r="G5" s="103">
        <f>G6+G7+G8+G9+G11+G12+G13+G14+G10+G15+G16</f>
        <v>70317729.11000001</v>
      </c>
      <c r="H5" s="103">
        <f>SUM(H6:H16)</f>
        <v>77891400</v>
      </c>
      <c r="I5" s="103">
        <f>I6+I7+I8+I9+I10+I11+I12+I13+I14+I15+I16</f>
        <v>13340335.39</v>
      </c>
      <c r="J5" s="103">
        <f>J6+J7+J8+J9+J11+J12+J13+J14+J10+J15+J16</f>
        <v>14173113.92</v>
      </c>
      <c r="K5" s="104">
        <f aca="true" t="shared" si="0" ref="K5:K15">J5/I5*100</f>
        <v>106.24256066773445</v>
      </c>
      <c r="L5" s="104">
        <f aca="true" t="shared" si="1" ref="L5:L15">J5/H5*100</f>
        <v>18.19599329322621</v>
      </c>
    </row>
    <row r="6" spans="1:12" ht="15" customHeight="1">
      <c r="A6" s="107" t="s">
        <v>32</v>
      </c>
      <c r="B6" s="107"/>
      <c r="C6" s="107"/>
      <c r="D6" s="107"/>
      <c r="E6" s="107"/>
      <c r="F6" s="107"/>
      <c r="G6" s="25">
        <v>41257048.21</v>
      </c>
      <c r="H6" s="25">
        <f>Лист1!H26+Лист2!G19</f>
        <v>48088300</v>
      </c>
      <c r="I6" s="25">
        <f>Лист1!I26+Лист2!H19</f>
        <v>7778290.76</v>
      </c>
      <c r="J6" s="25">
        <f>Лист1!J26+Лист2!I19</f>
        <v>8813148.879999999</v>
      </c>
      <c r="K6" s="20">
        <f t="shared" si="0"/>
        <v>113.304441193196</v>
      </c>
      <c r="L6" s="20">
        <f t="shared" si="1"/>
        <v>18.32701276609903</v>
      </c>
    </row>
    <row r="7" spans="1:12" ht="26.25" customHeight="1">
      <c r="A7" s="108" t="s">
        <v>33</v>
      </c>
      <c r="B7" s="108"/>
      <c r="C7" s="108"/>
      <c r="D7" s="108"/>
      <c r="E7" s="108"/>
      <c r="F7" s="108"/>
      <c r="G7" s="25">
        <v>6330647.39</v>
      </c>
      <c r="H7" s="25">
        <f>Лист1!H27+Лист2!L19</f>
        <v>6539000</v>
      </c>
      <c r="I7" s="25">
        <f>Лист1!I27+Лист2!M19</f>
        <v>1480113.93</v>
      </c>
      <c r="J7" s="25">
        <f>Лист1!J27+Лист2!N19</f>
        <v>1526392.81</v>
      </c>
      <c r="K7" s="20">
        <f t="shared" si="0"/>
        <v>103.12671065800996</v>
      </c>
      <c r="L7" s="20">
        <f t="shared" si="1"/>
        <v>23.34290885456492</v>
      </c>
    </row>
    <row r="8" spans="1:12" ht="15.75" customHeight="1">
      <c r="A8" s="107" t="s">
        <v>34</v>
      </c>
      <c r="B8" s="107"/>
      <c r="C8" s="107"/>
      <c r="D8" s="107"/>
      <c r="E8" s="107"/>
      <c r="F8" s="107"/>
      <c r="G8" s="25">
        <v>6842061.14</v>
      </c>
      <c r="H8" s="25">
        <f>Лист1!H28</f>
        <v>6650000</v>
      </c>
      <c r="I8" s="25">
        <f>Лист1!I28</f>
        <v>1749027.62</v>
      </c>
      <c r="J8" s="25">
        <f>Лист1!J28</f>
        <v>1624285.82</v>
      </c>
      <c r="K8" s="20">
        <f t="shared" si="0"/>
        <v>92.8679342410842</v>
      </c>
      <c r="L8" s="20">
        <f t="shared" si="1"/>
        <v>24.425350676691732</v>
      </c>
    </row>
    <row r="9" spans="1:12" ht="15.75" customHeight="1">
      <c r="A9" s="107" t="s">
        <v>35</v>
      </c>
      <c r="B9" s="107"/>
      <c r="C9" s="107"/>
      <c r="D9" s="107"/>
      <c r="E9" s="107"/>
      <c r="F9" s="107"/>
      <c r="G9" s="25">
        <v>2553920.86</v>
      </c>
      <c r="H9" s="25">
        <f>Лист1!H29+Лист2!Q19</f>
        <v>2735500</v>
      </c>
      <c r="I9" s="25">
        <f>Лист1!I29+Лист2!R19</f>
        <v>1269439.09</v>
      </c>
      <c r="J9" s="25">
        <f>Лист1!J29+Лист2!S19</f>
        <v>1149779.92</v>
      </c>
      <c r="K9" s="20">
        <f t="shared" si="0"/>
        <v>90.5738549456516</v>
      </c>
      <c r="L9" s="20">
        <f t="shared" si="1"/>
        <v>42.03180113324803</v>
      </c>
    </row>
    <row r="10" spans="1:12" ht="23.25" customHeight="1">
      <c r="A10" s="108" t="s">
        <v>36</v>
      </c>
      <c r="B10" s="108"/>
      <c r="C10" s="108"/>
      <c r="D10" s="108"/>
      <c r="E10" s="108"/>
      <c r="F10" s="108"/>
      <c r="G10" s="25">
        <v>199974.95</v>
      </c>
      <c r="H10" s="25">
        <f>Лист1!H30</f>
        <v>101000</v>
      </c>
      <c r="I10" s="25">
        <f>Лист1!I30</f>
        <v>0</v>
      </c>
      <c r="J10" s="25">
        <f>Лист1!J30</f>
        <v>29712.91</v>
      </c>
      <c r="K10" s="20">
        <v>0</v>
      </c>
      <c r="L10" s="20">
        <f t="shared" si="1"/>
        <v>29.418722772277228</v>
      </c>
    </row>
    <row r="11" spans="1:12" ht="14.25" customHeight="1">
      <c r="A11" s="107" t="s">
        <v>86</v>
      </c>
      <c r="B11" s="107"/>
      <c r="C11" s="107"/>
      <c r="D11" s="107"/>
      <c r="E11" s="107"/>
      <c r="F11" s="107"/>
      <c r="G11" s="105">
        <v>1276052</v>
      </c>
      <c r="H11" s="25">
        <f>Лист2!V19</f>
        <v>1540000</v>
      </c>
      <c r="I11" s="25">
        <f>Лист2!W19</f>
        <v>51420.30999999999</v>
      </c>
      <c r="J11" s="25">
        <f>Лист2!X19</f>
        <v>23658.070000000003</v>
      </c>
      <c r="K11" s="20">
        <f t="shared" si="0"/>
        <v>46.00919364352336</v>
      </c>
      <c r="L11" s="20">
        <f t="shared" si="1"/>
        <v>1.536238311688312</v>
      </c>
    </row>
    <row r="12" spans="1:12" ht="15" customHeight="1">
      <c r="A12" s="107" t="s">
        <v>87</v>
      </c>
      <c r="B12" s="107"/>
      <c r="C12" s="107"/>
      <c r="D12" s="107"/>
      <c r="E12" s="107"/>
      <c r="F12" s="107"/>
      <c r="G12" s="25">
        <v>8014816.32</v>
      </c>
      <c r="H12" s="25">
        <f>Лист2!AA19</f>
        <v>8409600</v>
      </c>
      <c r="I12" s="25">
        <f>Лист2!AB19</f>
        <v>500032.73</v>
      </c>
      <c r="J12" s="25">
        <f>Лист2!AC19</f>
        <v>491642.4</v>
      </c>
      <c r="K12" s="20">
        <f t="shared" si="0"/>
        <v>98.3220438390103</v>
      </c>
      <c r="L12" s="20">
        <f t="shared" si="1"/>
        <v>5.846204337899544</v>
      </c>
    </row>
    <row r="13" spans="1:12" ht="15.75" customHeight="1">
      <c r="A13" s="107" t="s">
        <v>37</v>
      </c>
      <c r="B13" s="107"/>
      <c r="C13" s="107"/>
      <c r="D13" s="107"/>
      <c r="E13" s="107"/>
      <c r="F13" s="107"/>
      <c r="G13" s="25">
        <v>1372244.37</v>
      </c>
      <c r="H13" s="25">
        <f>Лист1!H31</f>
        <v>1415000</v>
      </c>
      <c r="I13" s="25">
        <f>Лист1!I31</f>
        <v>126153.99</v>
      </c>
      <c r="J13" s="25">
        <f>Лист1!J31</f>
        <v>118003.27</v>
      </c>
      <c r="K13" s="20">
        <f t="shared" si="0"/>
        <v>93.53907078166928</v>
      </c>
      <c r="L13" s="20">
        <f t="shared" si="1"/>
        <v>8.339453710247351</v>
      </c>
    </row>
    <row r="14" spans="1:12" ht="15" customHeight="1">
      <c r="A14" s="107" t="s">
        <v>38</v>
      </c>
      <c r="B14" s="107"/>
      <c r="C14" s="107"/>
      <c r="D14" s="107"/>
      <c r="E14" s="107"/>
      <c r="F14" s="107"/>
      <c r="G14" s="25">
        <v>1041901.33</v>
      </c>
      <c r="H14" s="25">
        <f>Лист1!H32</f>
        <v>1000000</v>
      </c>
      <c r="I14" s="25">
        <f>Лист1!I32</f>
        <v>0</v>
      </c>
      <c r="J14" s="25">
        <f>Лист1!J32</f>
        <v>0</v>
      </c>
      <c r="K14" s="20">
        <v>0</v>
      </c>
      <c r="L14" s="20">
        <f t="shared" si="1"/>
        <v>0</v>
      </c>
    </row>
    <row r="15" spans="1:12" ht="15.75" customHeight="1">
      <c r="A15" s="107" t="s">
        <v>39</v>
      </c>
      <c r="B15" s="107"/>
      <c r="C15" s="107"/>
      <c r="D15" s="107"/>
      <c r="E15" s="107"/>
      <c r="F15" s="107"/>
      <c r="G15" s="25">
        <v>1429062.54</v>
      </c>
      <c r="H15" s="25">
        <f>Лист1!H33+Лист2!AF19</f>
        <v>1413000</v>
      </c>
      <c r="I15" s="25">
        <f>Лист1!I33+Лист2!AG19</f>
        <v>385856.96</v>
      </c>
      <c r="J15" s="25">
        <f>Лист1!J33+Лист2!AH19</f>
        <v>396489.84</v>
      </c>
      <c r="K15" s="20">
        <f t="shared" si="0"/>
        <v>102.755653286648</v>
      </c>
      <c r="L15" s="20">
        <f t="shared" si="1"/>
        <v>28.06014437367304</v>
      </c>
    </row>
    <row r="16" spans="1:12" ht="16.5" customHeight="1">
      <c r="A16" s="107" t="s">
        <v>40</v>
      </c>
      <c r="B16" s="107"/>
      <c r="C16" s="107"/>
      <c r="D16" s="107"/>
      <c r="E16" s="107"/>
      <c r="F16" s="107"/>
      <c r="G16" s="25"/>
      <c r="H16" s="25"/>
      <c r="I16" s="25"/>
      <c r="J16" s="25"/>
      <c r="K16" s="20"/>
      <c r="L16" s="20"/>
    </row>
    <row r="17" spans="1:12" ht="16.5" customHeight="1">
      <c r="A17" s="110" t="s">
        <v>41</v>
      </c>
      <c r="B17" s="110"/>
      <c r="C17" s="110"/>
      <c r="D17" s="110"/>
      <c r="E17" s="110"/>
      <c r="F17" s="110"/>
      <c r="G17" s="103">
        <f>G18+G19+G20+G21+G22+G23+G24+G25+G26+G27+G28+G29+G30</f>
        <v>11941096.999999998</v>
      </c>
      <c r="H17" s="103">
        <f>SUM(H18:H30)</f>
        <v>10443400</v>
      </c>
      <c r="I17" s="34">
        <f>I18+I19+I20+I21+I22+I23+I24+I25+I26+I27+I28+I29+I30</f>
        <v>4021476.9499999993</v>
      </c>
      <c r="J17" s="103">
        <f>J18+J19+J22+J25+J26+J27+J28+J21+J29+J24+J20+J30+J23</f>
        <v>3004379.2899999996</v>
      </c>
      <c r="K17" s="104">
        <f aca="true" t="shared" si="2" ref="K17:K22">J17/I17*100</f>
        <v>74.70835534690806</v>
      </c>
      <c r="L17" s="104">
        <f aca="true" t="shared" si="3" ref="L17:L28">J17/H17*100</f>
        <v>28.76821044870444</v>
      </c>
    </row>
    <row r="18" spans="1:12" ht="18.75" customHeight="1">
      <c r="A18" s="107" t="s">
        <v>42</v>
      </c>
      <c r="B18" s="107"/>
      <c r="C18" s="107"/>
      <c r="D18" s="107"/>
      <c r="E18" s="107"/>
      <c r="F18" s="107"/>
      <c r="G18" s="25">
        <v>6014611.75</v>
      </c>
      <c r="H18" s="25">
        <f>Лист1!H36+Лист2!AP19</f>
        <v>5990000</v>
      </c>
      <c r="I18" s="25">
        <f>Лист1!I36+Лист2!AQ19</f>
        <v>1664614.8199999998</v>
      </c>
      <c r="J18" s="25">
        <f>Лист1!J36+Лист2!AR19</f>
        <v>1916996.94</v>
      </c>
      <c r="K18" s="20">
        <f t="shared" si="2"/>
        <v>115.16159275813729</v>
      </c>
      <c r="L18" s="20">
        <f t="shared" si="3"/>
        <v>32.0032878130217</v>
      </c>
    </row>
    <row r="19" spans="1:12" ht="15" customHeight="1">
      <c r="A19" s="107" t="s">
        <v>43</v>
      </c>
      <c r="B19" s="107"/>
      <c r="C19" s="107"/>
      <c r="D19" s="107"/>
      <c r="E19" s="107"/>
      <c r="F19" s="107"/>
      <c r="G19" s="25">
        <v>671070.82</v>
      </c>
      <c r="H19" s="25">
        <f>Лист1!H37+Лист2!AU19</f>
        <v>560900</v>
      </c>
      <c r="I19" s="25">
        <f>Лист1!I37+Лист2!AV19</f>
        <v>80944.4</v>
      </c>
      <c r="J19" s="25">
        <f>Лист1!J37+Лист2!AW19</f>
        <v>171700.68</v>
      </c>
      <c r="K19" s="20">
        <f t="shared" si="2"/>
        <v>212.1217527092671</v>
      </c>
      <c r="L19" s="20">
        <f t="shared" si="3"/>
        <v>30.611638438224283</v>
      </c>
    </row>
    <row r="20" spans="1:12" ht="26.25" customHeight="1">
      <c r="A20" s="108" t="s">
        <v>44</v>
      </c>
      <c r="B20" s="108"/>
      <c r="C20" s="108"/>
      <c r="D20" s="108"/>
      <c r="E20" s="108"/>
      <c r="F20" s="108"/>
      <c r="G20" s="25">
        <v>7083.33</v>
      </c>
      <c r="H20" s="25">
        <f>Лист1!H38</f>
        <v>25000</v>
      </c>
      <c r="I20" s="25">
        <f>Лист1!I38</f>
        <v>0</v>
      </c>
      <c r="J20" s="25">
        <f>Лист1!J38</f>
        <v>21437.67</v>
      </c>
      <c r="K20" s="20">
        <v>0</v>
      </c>
      <c r="L20" s="20">
        <f t="shared" si="3"/>
        <v>85.75067999999999</v>
      </c>
    </row>
    <row r="21" spans="1:12" ht="15.75" customHeight="1">
      <c r="A21" s="108" t="s">
        <v>88</v>
      </c>
      <c r="B21" s="108"/>
      <c r="C21" s="108"/>
      <c r="D21" s="108"/>
      <c r="E21" s="108"/>
      <c r="F21" s="108"/>
      <c r="G21" s="25">
        <v>429839.56</v>
      </c>
      <c r="H21" s="25">
        <f>Лист2!AZ17</f>
        <v>237500</v>
      </c>
      <c r="I21" s="25">
        <f>Лист2!BA19</f>
        <v>67280.16</v>
      </c>
      <c r="J21" s="25">
        <f>Лист2!BB19</f>
        <v>31760.96</v>
      </c>
      <c r="K21" s="20">
        <f t="shared" si="2"/>
        <v>47.207022099828535</v>
      </c>
      <c r="L21" s="20">
        <f t="shared" si="3"/>
        <v>13.373035789473683</v>
      </c>
    </row>
    <row r="22" spans="1:12" ht="17.25" customHeight="1">
      <c r="A22" s="107" t="s">
        <v>45</v>
      </c>
      <c r="B22" s="107"/>
      <c r="C22" s="107"/>
      <c r="D22" s="107"/>
      <c r="E22" s="107"/>
      <c r="F22" s="107"/>
      <c r="G22" s="25">
        <v>116849.67</v>
      </c>
      <c r="H22" s="25">
        <f>Лист1!H39</f>
        <v>130000</v>
      </c>
      <c r="I22" s="25">
        <f>Лист1!I39</f>
        <v>91829.24</v>
      </c>
      <c r="J22" s="25">
        <f>Лист1!J39</f>
        <v>48320.35</v>
      </c>
      <c r="K22" s="20">
        <f t="shared" si="2"/>
        <v>52.61978646452916</v>
      </c>
      <c r="L22" s="20">
        <f t="shared" si="3"/>
        <v>37.1695</v>
      </c>
    </row>
    <row r="23" spans="1:12" ht="17.25" customHeight="1">
      <c r="A23" s="107" t="s">
        <v>46</v>
      </c>
      <c r="B23" s="107"/>
      <c r="C23" s="107"/>
      <c r="D23" s="107"/>
      <c r="E23" s="107"/>
      <c r="F23" s="107"/>
      <c r="G23" s="25">
        <v>754579.8</v>
      </c>
      <c r="H23" s="25">
        <f>Лист1!H40</f>
        <v>0</v>
      </c>
      <c r="I23" s="25"/>
      <c r="J23" s="25">
        <f>Лист1!J40</f>
        <v>348267.6</v>
      </c>
      <c r="K23" s="20"/>
      <c r="L23" s="20">
        <v>0</v>
      </c>
    </row>
    <row r="24" spans="1:12" ht="24" customHeight="1">
      <c r="A24" s="108" t="s">
        <v>89</v>
      </c>
      <c r="B24" s="108"/>
      <c r="C24" s="108"/>
      <c r="D24" s="108"/>
      <c r="E24" s="108"/>
      <c r="F24" s="108"/>
      <c r="G24" s="16">
        <v>151911.94</v>
      </c>
      <c r="H24" s="16">
        <f>Лист1!H41+Лист2!BE19</f>
        <v>200000</v>
      </c>
      <c r="I24" s="25">
        <f>Лист1!I41+Лист2!BF19</f>
        <v>9824.89</v>
      </c>
      <c r="J24" s="16">
        <f>Лист2!BG19+Лист1!J41</f>
        <v>9751.08</v>
      </c>
      <c r="K24" s="20">
        <v>0</v>
      </c>
      <c r="L24" s="20">
        <f t="shared" si="3"/>
        <v>4.87554</v>
      </c>
    </row>
    <row r="25" spans="1:12" ht="14.25" customHeight="1">
      <c r="A25" s="108" t="s">
        <v>90</v>
      </c>
      <c r="B25" s="108"/>
      <c r="C25" s="108"/>
      <c r="D25" s="108"/>
      <c r="E25" s="108"/>
      <c r="F25" s="108"/>
      <c r="G25" s="25">
        <v>120001.01</v>
      </c>
      <c r="H25" s="16">
        <f>Лист1!H42+Лист2!BJ19</f>
        <v>0</v>
      </c>
      <c r="I25" s="25">
        <f>Лист1!I42+Лист2!BK19</f>
        <v>120000</v>
      </c>
      <c r="J25" s="25">
        <f>Лист1!J42+Лист2!BL19</f>
        <v>6864</v>
      </c>
      <c r="K25" s="20">
        <v>0</v>
      </c>
      <c r="L25" s="20">
        <v>0</v>
      </c>
    </row>
    <row r="26" spans="1:12" ht="15.75" customHeight="1">
      <c r="A26" s="107" t="s">
        <v>91</v>
      </c>
      <c r="B26" s="107"/>
      <c r="C26" s="107"/>
      <c r="D26" s="107"/>
      <c r="E26" s="107"/>
      <c r="F26" s="107"/>
      <c r="G26" s="25">
        <v>641148</v>
      </c>
      <c r="H26" s="16">
        <f>Лист1!H43+Лист2!BT19</f>
        <v>1000000</v>
      </c>
      <c r="I26" s="25">
        <f>Лист1!I43+Лист2!BU19</f>
        <v>552113</v>
      </c>
      <c r="J26" s="25">
        <f>Лист1!J43+Лист2!BV19</f>
        <v>58271</v>
      </c>
      <c r="K26" s="20">
        <v>0</v>
      </c>
      <c r="L26" s="20">
        <f t="shared" si="3"/>
        <v>5.827100000000001</v>
      </c>
    </row>
    <row r="27" spans="1:12" ht="16.5" customHeight="1">
      <c r="A27" s="107" t="s">
        <v>50</v>
      </c>
      <c r="B27" s="107"/>
      <c r="C27" s="107"/>
      <c r="D27" s="107"/>
      <c r="E27" s="107"/>
      <c r="F27" s="107"/>
      <c r="G27" s="25">
        <v>1011479.82</v>
      </c>
      <c r="H27" s="16">
        <f>Лист1!H44+Лист2!BO19</f>
        <v>700000</v>
      </c>
      <c r="I27" s="25">
        <f>Лист1!I44+Лист2!BP19</f>
        <v>704180.97</v>
      </c>
      <c r="J27" s="25">
        <f>Лист1!J44+Лист2!BQ19</f>
        <v>71966.07</v>
      </c>
      <c r="K27" s="20">
        <v>0</v>
      </c>
      <c r="L27" s="20">
        <f t="shared" si="3"/>
        <v>10.280867142857144</v>
      </c>
    </row>
    <row r="28" spans="1:12" ht="17.25" customHeight="1">
      <c r="A28" s="107" t="s">
        <v>51</v>
      </c>
      <c r="B28" s="107"/>
      <c r="C28" s="107"/>
      <c r="D28" s="107"/>
      <c r="E28" s="107"/>
      <c r="F28" s="107"/>
      <c r="G28" s="25">
        <v>1948174.7</v>
      </c>
      <c r="H28" s="16">
        <f>Лист1!H45+Лист2!BY19</f>
        <v>1600000</v>
      </c>
      <c r="I28" s="25">
        <f>Лист1!I45+Лист2!BZ19</f>
        <v>730689.47</v>
      </c>
      <c r="J28" s="25">
        <f>Лист1!J45+Лист2!CA19</f>
        <v>289043.5</v>
      </c>
      <c r="K28" s="20">
        <f>J28/I28*100</f>
        <v>39.55763862314863</v>
      </c>
      <c r="L28" s="20">
        <f t="shared" si="3"/>
        <v>18.06521875</v>
      </c>
    </row>
    <row r="29" spans="1:12" ht="16.5" customHeight="1">
      <c r="A29" s="108" t="s">
        <v>52</v>
      </c>
      <c r="B29" s="108"/>
      <c r="C29" s="108"/>
      <c r="D29" s="108"/>
      <c r="E29" s="108"/>
      <c r="F29" s="108"/>
      <c r="G29" s="25">
        <v>5900</v>
      </c>
      <c r="H29" s="25"/>
      <c r="I29" s="25">
        <f>Лист1!I46+Лист2!CJ19</f>
        <v>0</v>
      </c>
      <c r="J29" s="25">
        <f>Лист1!J46+Лист2!CK19</f>
        <v>29999.44</v>
      </c>
      <c r="K29" s="20"/>
      <c r="L29" s="20"/>
    </row>
    <row r="30" spans="1:12" ht="15.75" customHeight="1">
      <c r="A30" s="108" t="s">
        <v>53</v>
      </c>
      <c r="B30" s="108"/>
      <c r="C30" s="108"/>
      <c r="D30" s="108"/>
      <c r="E30" s="108"/>
      <c r="F30" s="108"/>
      <c r="G30" s="25">
        <v>68446.6</v>
      </c>
      <c r="H30" s="25">
        <f>Лист2!CD19</f>
        <v>0</v>
      </c>
      <c r="I30" s="25">
        <f>Лист1!I47+Лист2!CE19</f>
        <v>0</v>
      </c>
      <c r="J30" s="25">
        <f>Лист1!J47+Лист2!CF19</f>
        <v>0</v>
      </c>
      <c r="K30" s="20">
        <v>0</v>
      </c>
      <c r="L30" s="20">
        <v>0</v>
      </c>
    </row>
    <row r="31" spans="1:12" ht="16.5" customHeight="1">
      <c r="A31" s="109" t="s">
        <v>54</v>
      </c>
      <c r="B31" s="109"/>
      <c r="C31" s="109"/>
      <c r="D31" s="109"/>
      <c r="E31" s="109"/>
      <c r="F31" s="109"/>
      <c r="G31" s="34">
        <f>G5+G17</f>
        <v>82258826.11000001</v>
      </c>
      <c r="H31" s="34">
        <f>H5+H17</f>
        <v>88334800</v>
      </c>
      <c r="I31" s="34">
        <f>I5+I17</f>
        <v>17361812.34</v>
      </c>
      <c r="J31" s="34">
        <f>J5+J17</f>
        <v>17177493.21</v>
      </c>
      <c r="K31" s="17">
        <f>J31/I31*100</f>
        <v>98.93836469148243</v>
      </c>
      <c r="L31" s="17">
        <f>J31/H31*100</f>
        <v>19.44589585304999</v>
      </c>
    </row>
  </sheetData>
  <sheetProtection selectLockedCells="1" selectUnlockedCells="1"/>
  <mergeCells count="33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9:F29"/>
    <mergeCell ref="A30:F30"/>
    <mergeCell ref="A31:F31"/>
    <mergeCell ref="A25:F25"/>
    <mergeCell ref="A26:F26"/>
    <mergeCell ref="A27:F27"/>
    <mergeCell ref="A28:F28"/>
  </mergeCells>
  <printOptions/>
  <pageMargins left="0.7875" right="0.7875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2018-03-03T13:01:58Z</cp:lastPrinted>
  <dcterms:created xsi:type="dcterms:W3CDTF">2018-04-03T11:56:01Z</dcterms:created>
  <dcterms:modified xsi:type="dcterms:W3CDTF">2018-04-04T10:35:04Z</dcterms:modified>
  <cp:category/>
  <cp:version/>
  <cp:contentType/>
  <cp:contentStatus/>
</cp:coreProperties>
</file>