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<sst xmlns="http://schemas.openxmlformats.org/spreadsheetml/2006/main" count="273" uniqueCount="100">
  <si>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</si>
  <si>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</si>
  <si>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</si>
  <si>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</si>
  <si>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</si>
  <si>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</si>
  <si>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</si>
  <si>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</si>
  <si>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</si>
  <si>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</si>
  <si>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</si>
  <si>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</si>
  <si>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</si>
  <si>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</si>
  <si>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</si>
  <si>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</si>
  <si>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</si>
  <si>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01.01.2017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</si>
  <si>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</si>
  <si>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</si>
  <si>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</si>
  <si>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</si>
  <si>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</si>
  <si>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</si>
  <si>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</si>
  <si>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</si>
  <si>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</si>
  <si>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</si>
  <si>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</si>
  <si>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</si>
  <si>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</si>
  <si>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</si>
  <si>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2016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</si>
  <si>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</si>
  <si>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</si>
  <si>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</si>
  <si>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</si>
  <si>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</si>
  <si>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</si>
  <si>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</si>
  <si>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</si>
  <si>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</si>
  <si>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</si>
  <si>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</si>
  <si>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</si>
  <si>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</si>
  <si>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</si>
  <si>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</si>
  <si>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</si>
  <si>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</si>
  <si>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</si>
  <si>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</si>
  <si>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</si>
  <si>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</si>
  <si>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</si>
  <si>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</si>
  <si>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</si>
  <si>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</si>
  <si>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</si>
  <si>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</si>
  <si>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</si>
  <si>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</si>
  <si>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</si>
  <si>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</si>
  <si>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</si>
  <si>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</si>
  <si>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</si>
  <si>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</si>
  <si>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</si>
  <si>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</si>
  <si>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</si>
  <si>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</si>
  <si>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</si>
  <si>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</si>
  <si>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</si>
  <si>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</si>
  <si>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</si>
  <si>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</si>
  <si>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</si>
  <si>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</si>
  <si>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</si>
  <si>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</si>
  <si>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</si>
  <si>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</si>
  <si>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</si>
  <si>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</si>
  <si>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2016 год </t>
  </si>
  <si>
    <t>назначено     
на 2017 год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</si>
  <si>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</si>
  <si>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</si>
  <si>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</si>
  <si>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</si>
  <si>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</si>
  <si>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</si>
  <si>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Всего доходов на 01.10.2016</t>
  </si>
  <si>
    <t>На 01.10.2016</t>
  </si>
  <si>
    <t>На 01.10.2017</t>
  </si>
  <si>
    <t>01.10.2017/01.10.2016</t>
  </si>
  <si>
    <t>01.10.2017 к плановым назначениям</t>
  </si>
  <si>
    <t xml:space="preserve">Исполнение консолидированного бюджета Яльчикского района по состоянию на 01.10.2017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</si>
</sst>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42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5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6" fillId="2" borderId="0" xfId="0" applyFont="1" applyBorder="1" applyAlignment="1">
      <alignment horizontal="center"/>
    </xf>
    <xf numFmtId="0" fontId="38" fillId="2" borderId="10" xfId="0" applyFont="1" applyBorder="1" applyAlignment="1">
      <alignment horizontal="center" vertical="center" wrapText="1"/>
    </xf>
    <xf numFmtId="0" fontId="33" fillId="2" borderId="17" xfId="0" applyFont="1" applyBorder="1" applyAlignment="1">
      <alignment horizontal="center" vertical="center" wrapText="1"/>
    </xf>
    <xf numFmtId="0" fontId="38" fillId="2" borderId="17" xfId="0" applyFont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  <xf numFmtId="14" fontId="33" fillId="2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wrapText="1"/>
    </xf>
    <xf numFmtId="164" fontId="38" fillId="0" borderId="10" xfId="0" applyNumberFormat="1" applyFont="1" applyFill="1" applyBorder="1" applyAlignment="1">
      <alignment wrapText="1"/>
    </xf>
    <xf numFmtId="3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/>
    </xf>
    <xf numFmtId="164" fontId="33" fillId="0" borderId="10" xfId="0" applyNumberFormat="1" applyFont="1" applyFill="1" applyBorder="1" applyAlignment="1">
      <alignment wrapText="1"/>
    </xf>
    <xf numFmtId="4" fontId="33" fillId="2" borderId="17" xfId="0" applyNumberFormat="1" applyFont="1" applyBorder="1" applyAlignment="1">
      <alignment horizontal="right" wrapText="1"/>
    </xf>
    <xf numFmtId="2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 wrapText="1"/>
    </xf>
    <xf numFmtId="164" fontId="38" fillId="2" borderId="10" xfId="0" applyNumberFormat="1" applyFont="1" applyBorder="1" applyAlignment="1">
      <alignment wrapText="1"/>
    </xf>
    <xf numFmtId="4" fontId="33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 horizontal="right" wrapText="1"/>
    </xf>
    <xf numFmtId="4" fontId="40" fillId="2" borderId="10" xfId="0" applyNumberFormat="1" applyFont="1" applyBorder="1" applyAlignment="1">
      <alignment/>
    </xf>
    <xf numFmtId="4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2" fontId="38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 wrapText="1"/>
    </xf>
    <xf numFmtId="4" fontId="38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164" fontId="33" fillId="2" borderId="10" xfId="0" applyNumberFormat="1" applyFont="1" applyBorder="1" applyAlignment="1">
      <alignment wrapText="1"/>
    </xf>
    <xf numFmtId="4" fontId="38" fillId="0" borderId="10" xfId="0" applyNumberFormat="1" applyFont="1" applyFill="1" applyBorder="1" applyAlignment="1">
      <alignment horizontal="right" wrapText="1"/>
    </xf>
    <xf numFmtId="0" fontId="39" fillId="2" borderId="0" xfId="0" applyFont="1" applyBorder="1" applyAlignment="1">
      <alignment horizontal="left" wrapText="1"/>
    </xf>
    <xf numFmtId="4" fontId="38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164" fontId="33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horizontal="right" wrapText="1"/>
    </xf>
    <xf numFmtId="4" fontId="41" fillId="0" borderId="0" xfId="0" applyNumberFormat="1" applyFont="1" applyFill="1" applyBorder="1" applyAlignment="1">
      <alignment wrapText="1"/>
    </xf>
    <xf numFmtId="1" fontId="38" fillId="0" borderId="0" xfId="0" applyNumberFormat="1" applyFont="1" applyFill="1" applyBorder="1" applyAlignment="1">
      <alignment wrapText="1"/>
    </xf>
    <xf numFmtId="4" fontId="38" fillId="2" borderId="0" xfId="0" applyNumberFormat="1" applyFont="1" applyBorder="1" applyAlignment="1">
      <alignment wrapText="1"/>
    </xf>
    <xf numFmtId="2" fontId="38" fillId="2" borderId="0" xfId="0" applyNumberFormat="1" applyFont="1" applyBorder="1" applyAlignment="1">
      <alignment wrapText="1"/>
    </xf>
    <xf numFmtId="164" fontId="38" fillId="2" borderId="0" xfId="0" applyNumberFormat="1" applyFont="1" applyBorder="1" applyAlignment="1">
      <alignment wrapText="1"/>
    </xf>
    <xf numFmtId="4" fontId="38" fillId="2" borderId="0" xfId="0" applyNumberFormat="1" applyFont="1" applyBorder="1" applyAlignment="1">
      <alignment/>
    </xf>
    <xf numFmtId="2" fontId="38" fillId="2" borderId="0" xfId="0" applyNumberFormat="1" applyFont="1" applyBorder="1" applyAlignment="1">
      <alignment/>
    </xf>
    <xf numFmtId="0" fontId="33" fillId="2" borderId="0" xfId="0" applyFont="1" applyBorder="1" applyAlignment="1">
      <alignment horizontal="left" wrapText="1"/>
    </xf>
    <xf numFmtId="164" fontId="41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wrapText="1"/>
    </xf>
    <xf numFmtId="164" fontId="35" fillId="0" borderId="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164" fontId="41" fillId="0" borderId="18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164" fontId="33" fillId="0" borderId="18" xfId="0" applyNumberFormat="1" applyFont="1" applyFill="1" applyBorder="1" applyAlignment="1">
      <alignment wrapText="1"/>
    </xf>
    <xf numFmtId="4" fontId="33" fillId="2" borderId="19" xfId="0" applyNumberFormat="1" applyFont="1" applyBorder="1" applyAlignment="1">
      <alignment horizontal="right" wrapText="1"/>
    </xf>
    <xf numFmtId="164" fontId="38" fillId="0" borderId="18" xfId="0" applyNumberFormat="1" applyFont="1" applyFill="1" applyBorder="1" applyAlignment="1">
      <alignment wrapText="1"/>
    </xf>
    <xf numFmtId="4" fontId="33" fillId="2" borderId="19" xfId="0" applyNumberFormat="1" applyFont="1" applyBorder="1" applyAlignment="1">
      <alignment horizontal="left"/>
    </xf>
    <xf numFmtId="4" fontId="38" fillId="2" borderId="19" xfId="0" applyNumberFormat="1" applyFont="1" applyBorder="1" applyAlignment="1">
      <alignment horizontal="right"/>
    </xf>
    <xf numFmtId="0" fontId="44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5" fillId="2" borderId="0" xfId="0" applyFont="1" applyAlignment="1">
      <alignment horizontal="center" wrapText="1"/>
    </xf>
    <xf numFmtId="0" fontId="28" fillId="2" borderId="20" xfId="0" applyFont="1" applyBorder="1" applyAlignment="1">
      <alignment horizontal="center"/>
    </xf>
    <xf numFmtId="0" fontId="28" fillId="2" borderId="21" xfId="0" applyFont="1" applyBorder="1" applyAlignment="1">
      <alignment horizontal="center" wrapText="1"/>
    </xf>
    <xf numFmtId="164" fontId="33" fillId="2" borderId="10" xfId="0" applyNumberFormat="1" applyFont="1" applyBorder="1" applyAlignment="1">
      <alignment/>
    </xf>
    <xf numFmtId="3" fontId="33" fillId="2" borderId="19" xfId="0" applyNumberFormat="1" applyFont="1" applyBorder="1" applyAlignment="1">
      <alignment/>
    </xf>
    <xf numFmtId="165" fontId="33" fillId="2" borderId="19" xfId="0" applyNumberFormat="1" applyFont="1" applyBorder="1" applyAlignment="1">
      <alignment/>
    </xf>
    <xf numFmtId="165" fontId="33" fillId="2" borderId="10" xfId="0" applyNumberFormat="1" applyFont="1" applyBorder="1" applyAlignment="1">
      <alignment/>
    </xf>
    <xf numFmtId="3" fontId="33" fillId="2" borderId="10" xfId="0" applyNumberFormat="1" applyFont="1" applyBorder="1" applyAlignment="1">
      <alignment/>
    </xf>
    <xf numFmtId="4" fontId="33" fillId="2" borderId="10" xfId="0" applyNumberFormat="1" applyFont="1" applyBorder="1" applyAlignment="1">
      <alignment horizontal="right" wrapText="1"/>
    </xf>
    <xf numFmtId="165" fontId="33" fillId="2" borderId="10" xfId="0" applyNumberFormat="1" applyFont="1" applyBorder="1" applyAlignment="1">
      <alignment horizontal="right"/>
    </xf>
    <xf numFmtId="2" fontId="46" fillId="2" borderId="0" xfId="0" applyNumberFormat="1" applyFont="1" applyAlignment="1">
      <alignment/>
    </xf>
    <xf numFmtId="4" fontId="33" fillId="2" borderId="10" xfId="0" applyNumberFormat="1" applyFont="1" applyBorder="1" applyAlignment="1">
      <alignment horizontal="right"/>
    </xf>
    <xf numFmtId="4" fontId="40" fillId="2" borderId="10" xfId="0" applyNumberFormat="1" applyFont="1" applyFill="1" applyBorder="1" applyAlignment="1">
      <alignment horizontal="right" shrinkToFit="1"/>
    </xf>
    <xf numFmtId="0" fontId="46" fillId="2" borderId="0" xfId="0" applyFont="1" applyAlignment="1">
      <alignment/>
    </xf>
    <xf numFmtId="3" fontId="33" fillId="2" borderId="21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33" fillId="2" borderId="10" xfId="0" applyNumberFormat="1" applyFont="1" applyFill="1" applyBorder="1" applyAlignment="1">
      <alignment/>
    </xf>
    <xf numFmtId="4" fontId="33" fillId="2" borderId="19" xfId="0" applyNumberFormat="1" applyFont="1" applyBorder="1" applyAlignment="1">
      <alignment/>
    </xf>
    <xf numFmtId="164" fontId="46" fillId="2" borderId="0" xfId="0" applyNumberFormat="1" applyFont="1" applyAlignment="1">
      <alignment/>
    </xf>
    <xf numFmtId="3" fontId="33" fillId="2" borderId="22" xfId="0" applyNumberFormat="1" applyFont="1" applyBorder="1" applyAlignment="1">
      <alignment/>
    </xf>
    <xf numFmtId="3" fontId="33" fillId="2" borderId="10" xfId="0" applyNumberFormat="1" applyFont="1" applyBorder="1" applyAlignment="1">
      <alignment horizontal="right"/>
    </xf>
    <xf numFmtId="4" fontId="47" fillId="2" borderId="10" xfId="0" applyNumberFormat="1" applyFont="1" applyBorder="1" applyAlignment="1">
      <alignment/>
    </xf>
    <xf numFmtId="164" fontId="38" fillId="2" borderId="10" xfId="0" applyNumberFormat="1" applyFont="1" applyBorder="1" applyAlignment="1">
      <alignment/>
    </xf>
    <xf numFmtId="3" fontId="38" fillId="0" borderId="19" xfId="0" applyNumberFormat="1" applyFont="1" applyFill="1" applyBorder="1" applyAlignment="1">
      <alignment/>
    </xf>
    <xf numFmtId="4" fontId="38" fillId="0" borderId="19" xfId="0" applyNumberFormat="1" applyFont="1" applyFill="1" applyBorder="1" applyAlignment="1">
      <alignment/>
    </xf>
    <xf numFmtId="165" fontId="38" fillId="2" borderId="19" xfId="0" applyNumberFormat="1" applyFont="1" applyBorder="1" applyAlignment="1">
      <alignment/>
    </xf>
    <xf numFmtId="165" fontId="38" fillId="2" borderId="10" xfId="0" applyNumberFormat="1" applyFont="1" applyBorder="1" applyAlignment="1">
      <alignment/>
    </xf>
    <xf numFmtId="4" fontId="38" fillId="2" borderId="10" xfId="0" applyNumberFormat="1" applyFont="1" applyBorder="1" applyAlignment="1">
      <alignment horizontal="right" wrapText="1"/>
    </xf>
    <xf numFmtId="165" fontId="38" fillId="2" borderId="10" xfId="0" applyNumberFormat="1" applyFont="1" applyBorder="1" applyAlignment="1">
      <alignment horizontal="right"/>
    </xf>
    <xf numFmtId="165" fontId="38" fillId="0" borderId="19" xfId="0" applyNumberFormat="1" applyFont="1" applyFill="1" applyBorder="1" applyAlignment="1">
      <alignment/>
    </xf>
    <xf numFmtId="4" fontId="38" fillId="2" borderId="19" xfId="0" applyNumberFormat="1" applyFont="1" applyBorder="1" applyAlignment="1">
      <alignment/>
    </xf>
    <xf numFmtId="0" fontId="46" fillId="0" borderId="0" xfId="0" applyFont="1" applyFill="1" applyAlignment="1">
      <alignment/>
    </xf>
    <xf numFmtId="4" fontId="36" fillId="2" borderId="0" xfId="0" applyNumberFormat="1" applyFont="1" applyAlignment="1">
      <alignment/>
    </xf>
    <xf numFmtId="4" fontId="38" fillId="2" borderId="10" xfId="0" applyNumberFormat="1" applyFont="1" applyBorder="1" applyAlignment="1">
      <alignment horizontal="right"/>
    </xf>
    <xf numFmtId="164" fontId="38" fillId="2" borderId="10" xfId="0" applyNumberFormat="1" applyFont="1" applyBorder="1" applyAlignment="1">
      <alignment horizontal="right"/>
    </xf>
    <xf numFmtId="4" fontId="33" fillId="0" borderId="1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38" fillId="2" borderId="9" xfId="0" applyFont="1" applyBorder="1" applyAlignment="1">
      <alignment horizontal="center"/>
    </xf>
    <xf numFmtId="0" fontId="0" fillId="2" borderId="10" xfId="0" applyBorder="1" applyAlignment="1">
      <alignment/>
    </xf>
    <xf numFmtId="0" fontId="34" fillId="2" borderId="10" xfId="0" applyFont="1" applyBorder="1" applyAlignment="1">
      <alignment horizontal="center"/>
    </xf>
    <xf numFmtId="0" fontId="34" fillId="2" borderId="10" xfId="0" applyFont="1" applyBorder="1" applyAlignment="1">
      <alignment horizontal="center" wrapText="1"/>
    </xf>
    <xf numFmtId="0" fontId="34" fillId="2" borderId="17" xfId="0" applyFont="1" applyBorder="1" applyAlignment="1">
      <alignment horizontal="center"/>
    </xf>
    <xf numFmtId="0" fontId="39" fillId="2" borderId="10" xfId="0" applyFont="1" applyBorder="1" applyAlignment="1">
      <alignment horizontal="center" vertical="center" wrapText="1"/>
    </xf>
    <xf numFmtId="0" fontId="33" fillId="2" borderId="18" xfId="0" applyFont="1" applyBorder="1" applyAlignment="1">
      <alignment horizontal="center" vertical="center" wrapText="1"/>
    </xf>
    <xf numFmtId="0" fontId="28" fillId="2" borderId="10" xfId="0" applyFont="1" applyBorder="1" applyAlignment="1">
      <alignment horizontal="center" vertical="center" wrapText="1"/>
    </xf>
    <xf numFmtId="0" fontId="28" fillId="2" borderId="18" xfId="0" applyFont="1" applyBorder="1" applyAlignment="1">
      <alignment horizontal="center" vertical="center" wrapText="1"/>
    </xf>
    <xf numFmtId="0" fontId="34" fillId="2" borderId="18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0" fontId="38" fillId="2" borderId="23" xfId="0" applyFont="1" applyBorder="1" applyAlignment="1">
      <alignment horizontal="center" vertical="center" wrapText="1"/>
    </xf>
    <xf numFmtId="0" fontId="33" fillId="2" borderId="10" xfId="0" applyFont="1" applyBorder="1" applyAlignment="1">
      <alignment horizontal="left" wrapText="1"/>
    </xf>
    <xf numFmtId="0" fontId="38" fillId="2" borderId="10" xfId="0" applyFont="1" applyBorder="1" applyAlignment="1">
      <alignment horizontal="left" wrapText="1"/>
    </xf>
    <xf numFmtId="0" fontId="39" fillId="2" borderId="10" xfId="0" applyFont="1" applyBorder="1" applyAlignment="1">
      <alignment horizontal="left" wrapText="1"/>
    </xf>
    <xf numFmtId="0" fontId="34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 vertical="center" wrapText="1"/>
    </xf>
    <xf numFmtId="0" fontId="38" fillId="2" borderId="10" xfId="0" applyFont="1" applyBorder="1" applyAlignment="1">
      <alignment horizontal="left"/>
    </xf>
    <xf numFmtId="0" fontId="44" fillId="2" borderId="0" xfId="0" applyFont="1" applyBorder="1" applyAlignment="1">
      <alignment horizontal="center" wrapText="1"/>
    </xf>
    <xf numFmtId="0" fontId="28" fillId="2" borderId="10" xfId="0" applyFont="1" applyBorder="1" applyAlignment="1">
      <alignment horizontal="center"/>
    </xf>
    <xf numFmtId="0" fontId="28" fillId="2" borderId="19" xfId="0" applyFont="1" applyBorder="1" applyAlignment="1">
      <alignment horizontal="center"/>
    </xf>
    <xf numFmtId="0" fontId="28" fillId="2" borderId="10" xfId="0" applyFont="1" applyBorder="1" applyAlignment="1">
      <alignment/>
    </xf>
    <xf numFmtId="0" fontId="28" fillId="2" borderId="10" xfId="0" applyFont="1" applyBorder="1" applyAlignment="1">
      <alignment horizontal="center" wrapText="1"/>
    </xf>
    <xf numFmtId="0" fontId="28" fillId="2" borderId="18" xfId="0" applyFont="1" applyBorder="1" applyAlignment="1">
      <alignment horizontal="center" wrapText="1"/>
    </xf>
    <xf numFmtId="2" fontId="34" fillId="2" borderId="18" xfId="0" applyNumberFormat="1" applyFont="1" applyBorder="1" applyAlignment="1">
      <alignment horizontal="left"/>
    </xf>
    <xf numFmtId="0" fontId="34" fillId="2" borderId="18" xfId="0" applyFont="1" applyBorder="1" applyAlignment="1">
      <alignment horizontal="left"/>
    </xf>
    <xf numFmtId="164" fontId="34" fillId="2" borderId="18" xfId="0" applyNumberFormat="1" applyFont="1" applyBorder="1" applyAlignment="1">
      <alignment horizontal="left"/>
    </xf>
    <xf numFmtId="0" fontId="34" fillId="0" borderId="18" xfId="0" applyFont="1" applyFill="1" applyBorder="1" applyAlignment="1">
      <alignment horizontal="center"/>
    </xf>
    <xf numFmtId="0" fontId="34" fillId="2" borderId="0" xfId="0" applyFont="1" applyBorder="1" applyAlignment="1">
      <alignment horizontal="center" wrapText="1"/>
    </xf>
    <xf numFmtId="0" fontId="34" fillId="2" borderId="10" xfId="0" applyFont="1" applyBorder="1" applyAlignment="1">
      <alignment horizontal="center" vertical="center"/>
    </xf>
    <xf numFmtId="0" fontId="34" fillId="2" borderId="10" xfId="0" applyFont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  <xf numFmtId="0" fontId="33" fillId="2" borderId="18" xfId="0" applyFont="1" applyBorder="1" applyAlignment="1">
      <alignment horizontal="left"/>
    </xf>
    <xf numFmtId="0" fontId="33" fillId="2" borderId="11" xfId="0" applyFont="1" applyBorder="1" applyAlignment="1">
      <alignment horizontal="left"/>
    </xf>
    <xf numFmtId="0" fontId="33" fillId="2" borderId="19" xfId="0" applyFont="1" applyBorder="1" applyAlignment="1">
      <alignment horizontal="left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zoomScale="105" zoomScaleNormal="105" workbookViewId="0" topLeftCell="A1">
      <pane xSplit="3" ySplit="10" topLeftCell="D3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40" sqref="A40:F40"/>
    </sheetView>
  </sheetViews>
  <sheetFormatPr defaultColWidth="9.140625" defaultRowHeight="12.75"/>
  <cols>
    <col min="2" max="2" width="3.8515625" style="0" customWidth="1"/>
    <col min="3" max="3" width="0" style="0" hidden="1" customWidth="1"/>
    <col min="4" max="4" width="11.00390625" style="0" customWidth="1"/>
    <col min="5" max="5" width="11.421875" style="0" customWidth="1"/>
    <col min="6" max="6" width="4.8515625" style="0" customWidth="1"/>
    <col min="7" max="7" width="12.140625" style="0" customWidth="1"/>
    <col min="8" max="8" width="10.8515625" style="0" customWidth="1"/>
    <col min="9" max="9" width="10.421875" style="0" customWidth="1"/>
    <col min="10" max="10" width="11.00390625" style="0" customWidth="1"/>
    <col min="11" max="11" width="6.7109375" style="0" customWidth="1"/>
    <col min="12" max="12" width="6.28125" style="0" customWidth="1"/>
    <col min="13" max="13" width="11.8515625" style="0" customWidth="1"/>
    <col min="14" max="14" width="11.421875" style="0" customWidth="1"/>
    <col min="15" max="15" width="5.00390625" style="0" customWidth="1"/>
    <col min="16" max="16" width="8.140625" style="0" customWidth="1"/>
    <col min="17" max="17" width="9.7109375" style="0" customWidth="1"/>
    <col min="18" max="18" width="6.28125" style="0" customWidth="1"/>
    <col min="19" max="19" width="9.28125" style="0" customWidth="1"/>
    <col min="20" max="20" width="8.8515625" style="0" customWidth="1"/>
    <col min="21" max="21" width="6.28125" style="0" customWidth="1"/>
    <col min="22" max="22" width="9.28125" style="0" customWidth="1"/>
    <col min="23" max="23" width="9.7109375" style="0" customWidth="1"/>
    <col min="24" max="24" width="4.8515625" style="0" customWidth="1"/>
    <col min="25" max="26" width="8.7109375" style="0" customWidth="1"/>
    <col min="27" max="27" width="8.00390625" style="0" customWidth="1"/>
    <col min="28" max="28" width="11.140625" style="0" customWidth="1"/>
    <col min="29" max="29" width="11.421875" style="0" customWidth="1"/>
    <col min="30" max="30" width="4.8515625" style="0" customWidth="1"/>
    <col min="31" max="31" width="11.57421875" style="0" customWidth="1"/>
    <col min="32" max="32" width="11.00390625" style="0" customWidth="1"/>
    <col min="33" max="34" width="10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05" t="s">
        <v>99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06" t="s">
        <v>0</v>
      </c>
      <c r="AD5" s="106"/>
    </row>
    <row r="6" spans="1:34" ht="14.25" customHeight="1">
      <c r="A6" s="107"/>
      <c r="B6" s="107"/>
      <c r="C6" s="107"/>
      <c r="D6" s="108" t="s">
        <v>1</v>
      </c>
      <c r="E6" s="108"/>
      <c r="F6" s="108"/>
      <c r="G6" s="109" t="s">
        <v>94</v>
      </c>
      <c r="H6" s="110" t="s">
        <v>2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 t="s">
        <v>3</v>
      </c>
      <c r="AC6" s="111"/>
      <c r="AD6" s="111"/>
      <c r="AE6" s="111" t="s">
        <v>4</v>
      </c>
      <c r="AF6" s="111"/>
      <c r="AG6" s="111" t="s">
        <v>5</v>
      </c>
      <c r="AH6" s="111"/>
    </row>
    <row r="7" spans="1:34" ht="15" customHeight="1">
      <c r="A7" s="107"/>
      <c r="B7" s="107"/>
      <c r="C7" s="107"/>
      <c r="D7" s="108"/>
      <c r="E7" s="108"/>
      <c r="F7" s="108"/>
      <c r="G7" s="109"/>
      <c r="H7" s="115" t="s">
        <v>6</v>
      </c>
      <c r="I7" s="115"/>
      <c r="J7" s="115"/>
      <c r="K7" s="115"/>
      <c r="L7" s="115"/>
      <c r="M7" s="111" t="s">
        <v>7</v>
      </c>
      <c r="N7" s="111"/>
      <c r="O7" s="111"/>
      <c r="P7" s="108" t="s">
        <v>8</v>
      </c>
      <c r="Q7" s="108"/>
      <c r="R7" s="108"/>
      <c r="S7" s="108"/>
      <c r="T7" s="108"/>
      <c r="U7" s="108"/>
      <c r="V7" s="116" t="s">
        <v>9</v>
      </c>
      <c r="W7" s="116"/>
      <c r="X7" s="116"/>
      <c r="Y7" s="116" t="s">
        <v>10</v>
      </c>
      <c r="Z7" s="116"/>
      <c r="AA7" s="117" t="s">
        <v>11</v>
      </c>
      <c r="AB7" s="111"/>
      <c r="AC7" s="111"/>
      <c r="AD7" s="111"/>
      <c r="AE7" s="111"/>
      <c r="AF7" s="111"/>
      <c r="AG7" s="111"/>
      <c r="AH7" s="111"/>
    </row>
    <row r="8" spans="1:34" ht="6" customHeight="1">
      <c r="A8" s="107"/>
      <c r="B8" s="107"/>
      <c r="C8" s="107"/>
      <c r="D8" s="108"/>
      <c r="E8" s="108"/>
      <c r="F8" s="108"/>
      <c r="G8" s="109"/>
      <c r="H8" s="115"/>
      <c r="I8" s="115"/>
      <c r="J8" s="115"/>
      <c r="K8" s="115"/>
      <c r="L8" s="115"/>
      <c r="M8" s="111"/>
      <c r="N8" s="111"/>
      <c r="O8" s="111"/>
      <c r="P8" s="116" t="s">
        <v>12</v>
      </c>
      <c r="Q8" s="116"/>
      <c r="R8" s="116"/>
      <c r="S8" s="116" t="s">
        <v>13</v>
      </c>
      <c r="T8" s="116"/>
      <c r="U8" s="116"/>
      <c r="V8" s="116"/>
      <c r="W8" s="116"/>
      <c r="X8" s="116"/>
      <c r="Y8" s="116"/>
      <c r="Z8" s="116"/>
      <c r="AA8" s="117"/>
      <c r="AB8" s="111"/>
      <c r="AC8" s="111"/>
      <c r="AD8" s="111"/>
      <c r="AE8" s="111"/>
      <c r="AF8" s="111"/>
      <c r="AG8" s="111"/>
      <c r="AH8" s="111"/>
    </row>
    <row r="9" spans="1:34" ht="35.25" customHeight="1">
      <c r="A9" s="107"/>
      <c r="B9" s="107"/>
      <c r="C9" s="107"/>
      <c r="D9" s="108"/>
      <c r="E9" s="108"/>
      <c r="F9" s="108"/>
      <c r="G9" s="109"/>
      <c r="H9" s="112" t="s">
        <v>14</v>
      </c>
      <c r="I9" s="113" t="s">
        <v>15</v>
      </c>
      <c r="J9" s="113"/>
      <c r="K9" s="114" t="s">
        <v>16</v>
      </c>
      <c r="L9" s="114"/>
      <c r="M9" s="111"/>
      <c r="N9" s="111"/>
      <c r="O9" s="111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7"/>
      <c r="AB9" s="111"/>
      <c r="AC9" s="111"/>
      <c r="AD9" s="111"/>
      <c r="AE9" s="111"/>
      <c r="AF9" s="111"/>
      <c r="AG9" s="111"/>
      <c r="AH9" s="111"/>
    </row>
    <row r="10" spans="1:34" ht="54.75" customHeight="1">
      <c r="A10" s="107"/>
      <c r="B10" s="107"/>
      <c r="C10" s="107"/>
      <c r="D10" s="10" t="s">
        <v>14</v>
      </c>
      <c r="E10" s="10" t="s">
        <v>15</v>
      </c>
      <c r="F10" s="11" t="s">
        <v>16</v>
      </c>
      <c r="G10" s="109"/>
      <c r="H10" s="112"/>
      <c r="I10" s="12" t="s">
        <v>95</v>
      </c>
      <c r="J10" s="10" t="s">
        <v>96</v>
      </c>
      <c r="K10" s="10" t="s">
        <v>97</v>
      </c>
      <c r="L10" s="10" t="s">
        <v>98</v>
      </c>
      <c r="M10" s="10" t="s">
        <v>14</v>
      </c>
      <c r="N10" s="13" t="s">
        <v>15</v>
      </c>
      <c r="O10" s="11" t="s">
        <v>16</v>
      </c>
      <c r="P10" s="10" t="s">
        <v>14</v>
      </c>
      <c r="Q10" s="13" t="s">
        <v>15</v>
      </c>
      <c r="R10" s="11" t="s">
        <v>16</v>
      </c>
      <c r="S10" s="10" t="s">
        <v>14</v>
      </c>
      <c r="T10" s="13" t="s">
        <v>15</v>
      </c>
      <c r="U10" s="11" t="s">
        <v>16</v>
      </c>
      <c r="V10" s="10" t="s">
        <v>14</v>
      </c>
      <c r="W10" s="13" t="s">
        <v>15</v>
      </c>
      <c r="X10" s="11" t="s">
        <v>16</v>
      </c>
      <c r="Y10" s="10" t="s">
        <v>14</v>
      </c>
      <c r="Z10" s="13" t="s">
        <v>15</v>
      </c>
      <c r="AA10" s="13"/>
      <c r="AB10" s="14" t="s">
        <v>14</v>
      </c>
      <c r="AC10" s="14" t="s">
        <v>15</v>
      </c>
      <c r="AD10" s="9" t="s">
        <v>16</v>
      </c>
      <c r="AE10" s="14" t="s">
        <v>14</v>
      </c>
      <c r="AF10" s="14" t="s">
        <v>15</v>
      </c>
      <c r="AG10" s="14" t="s">
        <v>17</v>
      </c>
      <c r="AH10" s="15">
        <v>43009</v>
      </c>
    </row>
    <row r="11" spans="1:34" ht="15.75" customHeight="1">
      <c r="A11" s="118" t="s">
        <v>18</v>
      </c>
      <c r="B11" s="118"/>
      <c r="C11" s="118"/>
      <c r="D11" s="16">
        <f>H11+M11+V11</f>
        <v>3499636</v>
      </c>
      <c r="E11" s="16">
        <f aca="true" t="shared" si="0" ref="E11:E18">J11+N11+W11+Z11</f>
        <v>2498512.28</v>
      </c>
      <c r="F11" s="17">
        <f aca="true" t="shared" si="1" ref="F11:F22">E11/D11*100</f>
        <v>71.39349006582398</v>
      </c>
      <c r="G11" s="16">
        <v>1749685.63</v>
      </c>
      <c r="H11" s="18">
        <v>1101700</v>
      </c>
      <c r="I11" s="16">
        <f>Лист2!H10+Лист2!M10+Лист2!R10+Лист2!W10+Лист2!AB10+Лист2!AG10+Лист2!AQ10+Лист2!AV10+Лист2!BA10+Лист2!BF10+Лист2!BK10+Лист2!BP10+Лист2!BU10+Лист2!BZ10+Лист2!CE10+Лист2!CJ10</f>
        <v>634920.63</v>
      </c>
      <c r="J11" s="19">
        <f>Лист2!E10</f>
        <v>633205.73</v>
      </c>
      <c r="K11" s="20">
        <f aca="true" t="shared" si="2" ref="K11:K22">J11/I11*100</f>
        <v>99.72990324790675</v>
      </c>
      <c r="L11" s="20">
        <f aca="true" t="shared" si="3" ref="L11:L22">J11/H11*100</f>
        <v>57.475331760007265</v>
      </c>
      <c r="M11" s="16">
        <v>2297936</v>
      </c>
      <c r="N11" s="16">
        <v>1813934</v>
      </c>
      <c r="O11" s="17">
        <f aca="true" t="shared" si="4" ref="O11:O22">N11/M11*100</f>
        <v>78.93753350833096</v>
      </c>
      <c r="P11" s="18">
        <v>729400</v>
      </c>
      <c r="Q11" s="18">
        <v>504600</v>
      </c>
      <c r="R11" s="20">
        <f aca="true" t="shared" si="5" ref="R11:R20">Q11/P11*100</f>
        <v>69.1801480669043</v>
      </c>
      <c r="S11" s="18">
        <v>1100000</v>
      </c>
      <c r="T11" s="18">
        <v>1100000</v>
      </c>
      <c r="U11" s="20">
        <f>T11/S11*100</f>
        <v>100</v>
      </c>
      <c r="V11" s="21">
        <v>100000</v>
      </c>
      <c r="W11" s="16">
        <v>51372.55</v>
      </c>
      <c r="X11" s="20">
        <f aca="true" t="shared" si="6" ref="X11:X20">W11/V11*100</f>
        <v>51.372550000000004</v>
      </c>
      <c r="Y11" s="17"/>
      <c r="Z11" s="17"/>
      <c r="AA11" s="22"/>
      <c r="AB11" s="23">
        <v>3680416</v>
      </c>
      <c r="AC11" s="23">
        <v>2386501.38</v>
      </c>
      <c r="AD11" s="24">
        <f aca="true" t="shared" si="7" ref="AD11:AD22">AC11/AB11*100</f>
        <v>64.84325087164059</v>
      </c>
      <c r="AE11" s="25">
        <f aca="true" t="shared" si="8" ref="AE11:AE22">D11-AB11</f>
        <v>-180780</v>
      </c>
      <c r="AF11" s="25">
        <f aca="true" t="shared" si="9" ref="AF11:AF22">E11-AC11</f>
        <v>112010.8999999999</v>
      </c>
      <c r="AG11" s="26">
        <v>180783.33</v>
      </c>
      <c r="AH11" s="26">
        <v>292794.23</v>
      </c>
    </row>
    <row r="12" spans="1:34" ht="15" customHeight="1">
      <c r="A12" s="118" t="s">
        <v>19</v>
      </c>
      <c r="B12" s="118"/>
      <c r="C12" s="118"/>
      <c r="D12" s="16">
        <f>H12+M12+V12+Y12</f>
        <v>4150028</v>
      </c>
      <c r="E12" s="16">
        <f t="shared" si="0"/>
        <v>2877264.03</v>
      </c>
      <c r="F12" s="17">
        <f t="shared" si="1"/>
        <v>69.3311955967526</v>
      </c>
      <c r="G12" s="16">
        <v>4804270.72</v>
      </c>
      <c r="H12" s="18">
        <v>1322200</v>
      </c>
      <c r="I12" s="16">
        <f>Лист2!H11+Лист2!M11+Лист2!R11+Лист2!W11+Лист2!AB11+Лист2!AG11+Лист2!AQ11+Лист2!AV11+Лист2!BA11+Лист2!BF11+Лист2!BK11+Лист2!BP11+Лист2!BU11+Лист2!BZ11+Лист2!CE11+Лист2!CJ11</f>
        <v>785159.37</v>
      </c>
      <c r="J12" s="19">
        <f>Лист2!E11</f>
        <v>632800.25</v>
      </c>
      <c r="K12" s="20">
        <f t="shared" si="2"/>
        <v>80.59513446295622</v>
      </c>
      <c r="L12" s="20">
        <f t="shared" si="3"/>
        <v>47.85964680078657</v>
      </c>
      <c r="M12" s="16">
        <v>2542828</v>
      </c>
      <c r="N12" s="16">
        <v>1999707</v>
      </c>
      <c r="O12" s="17">
        <f t="shared" si="4"/>
        <v>78.64106420096051</v>
      </c>
      <c r="P12" s="18">
        <v>1665200</v>
      </c>
      <c r="Q12" s="18">
        <v>1248900</v>
      </c>
      <c r="R12" s="20">
        <f t="shared" si="5"/>
        <v>75</v>
      </c>
      <c r="S12" s="18">
        <v>220000</v>
      </c>
      <c r="T12" s="18">
        <v>220000</v>
      </c>
      <c r="U12" s="20">
        <f>T12/S12*100</f>
        <v>100</v>
      </c>
      <c r="V12" s="16">
        <v>285000</v>
      </c>
      <c r="W12" s="16">
        <v>244756.78</v>
      </c>
      <c r="X12" s="20">
        <f t="shared" si="6"/>
        <v>85.87957192982456</v>
      </c>
      <c r="Y12" s="22"/>
      <c r="Z12" s="22"/>
      <c r="AA12" s="22"/>
      <c r="AB12" s="23">
        <v>4444621.25</v>
      </c>
      <c r="AC12" s="23">
        <v>3111150.88</v>
      </c>
      <c r="AD12" s="24">
        <f t="shared" si="7"/>
        <v>69.9981101876791</v>
      </c>
      <c r="AE12" s="25">
        <f t="shared" si="8"/>
        <v>-294593.25</v>
      </c>
      <c r="AF12" s="25">
        <f t="shared" si="9"/>
        <v>-233886.8500000001</v>
      </c>
      <c r="AG12" s="27">
        <v>294593.25</v>
      </c>
      <c r="AH12" s="27">
        <v>60706.4</v>
      </c>
    </row>
    <row r="13" spans="1:34" ht="15" customHeight="1">
      <c r="A13" s="118" t="s">
        <v>20</v>
      </c>
      <c r="B13" s="118"/>
      <c r="C13" s="118"/>
      <c r="D13" s="16">
        <f aca="true" t="shared" si="10" ref="D13:D19">H13+M13+V13</f>
        <v>5633028</v>
      </c>
      <c r="E13" s="16">
        <f t="shared" si="0"/>
        <v>3378668.4299999997</v>
      </c>
      <c r="F13" s="17">
        <f t="shared" si="1"/>
        <v>59.979613628762365</v>
      </c>
      <c r="G13" s="16">
        <v>3640248.47</v>
      </c>
      <c r="H13" s="18">
        <v>2006200</v>
      </c>
      <c r="I13" s="16">
        <f>Лист2!H12+Лист2!M12+Лист2!R12+Лист2!W12+Лист2!AB12+Лист2!AG12+Лист2!AQ12+Лист2!AV12+Лист2!BA12+Лист2!BF12+Лист2!BK12+Лист2!BP12+Лист2!BU12+Лист2!BZ12+Лист2!CE12+Лист2!CJ12</f>
        <v>1095058.4100000001</v>
      </c>
      <c r="J13" s="19">
        <f>Лист2!E12</f>
        <v>936780.3599999999</v>
      </c>
      <c r="K13" s="20">
        <f t="shared" si="2"/>
        <v>85.54615456539891</v>
      </c>
      <c r="L13" s="20">
        <f t="shared" si="3"/>
        <v>46.6942657760941</v>
      </c>
      <c r="M13" s="16">
        <v>3285828</v>
      </c>
      <c r="N13" s="16">
        <v>2235490</v>
      </c>
      <c r="O13" s="17">
        <f t="shared" si="4"/>
        <v>68.03429759561365</v>
      </c>
      <c r="P13" s="18">
        <v>1346300</v>
      </c>
      <c r="Q13" s="18">
        <v>1031700</v>
      </c>
      <c r="R13" s="20">
        <f t="shared" si="5"/>
        <v>76.6322513555671</v>
      </c>
      <c r="S13" s="18">
        <v>935000</v>
      </c>
      <c r="T13" s="18">
        <v>935000</v>
      </c>
      <c r="U13" s="20">
        <f aca="true" t="shared" si="11" ref="U13:U22">T13/S13*100</f>
        <v>100</v>
      </c>
      <c r="V13" s="16">
        <v>341000</v>
      </c>
      <c r="W13" s="16">
        <v>206398.07</v>
      </c>
      <c r="X13" s="20">
        <f t="shared" si="6"/>
        <v>60.527293255131966</v>
      </c>
      <c r="Y13" s="17"/>
      <c r="Z13" s="20"/>
      <c r="AA13" s="22"/>
      <c r="AB13" s="23">
        <v>5799312.22</v>
      </c>
      <c r="AC13" s="23">
        <v>3471740.86</v>
      </c>
      <c r="AD13" s="24">
        <f t="shared" si="7"/>
        <v>59.86469995574751</v>
      </c>
      <c r="AE13" s="25">
        <f t="shared" si="8"/>
        <v>-166284.21999999974</v>
      </c>
      <c r="AF13" s="25">
        <f t="shared" si="9"/>
        <v>-93072.43000000017</v>
      </c>
      <c r="AG13" s="27">
        <v>166286.32</v>
      </c>
      <c r="AH13" s="27">
        <v>73213.89</v>
      </c>
    </row>
    <row r="14" spans="1:34" ht="15.75" customHeight="1">
      <c r="A14" s="118" t="s">
        <v>21</v>
      </c>
      <c r="B14" s="118"/>
      <c r="C14" s="118"/>
      <c r="D14" s="16">
        <f t="shared" si="10"/>
        <v>5547213</v>
      </c>
      <c r="E14" s="16">
        <f t="shared" si="0"/>
        <v>3722426.0599999996</v>
      </c>
      <c r="F14" s="17">
        <f t="shared" si="1"/>
        <v>67.1044371290592</v>
      </c>
      <c r="G14" s="16">
        <v>8076502.82</v>
      </c>
      <c r="H14" s="18">
        <v>2137800</v>
      </c>
      <c r="I14" s="16">
        <f>Лист2!H13+Лист2!M13+Лист2!R13+Лист2!W13+Лист2!AB13+Лист2!AG13+Лист2!AQ13+Лист2!AV13+Лист2!BA13+Лист2!BF13+Лист2!BK13+Лист2!BP13+Лист2!BU13+Лист2!BZ13+Лист2!CE13+Лист2!CJ13</f>
        <v>1117026.2699999998</v>
      </c>
      <c r="J14" s="19">
        <f>Лист2!E13</f>
        <v>982696.97</v>
      </c>
      <c r="K14" s="20">
        <f t="shared" si="2"/>
        <v>87.97438309127682</v>
      </c>
      <c r="L14" s="20">
        <f t="shared" si="3"/>
        <v>45.967675647862286</v>
      </c>
      <c r="M14" s="16">
        <v>3329413</v>
      </c>
      <c r="N14" s="16">
        <v>2684715</v>
      </c>
      <c r="O14" s="17">
        <f t="shared" si="4"/>
        <v>80.6362863363602</v>
      </c>
      <c r="P14" s="18">
        <v>2020500</v>
      </c>
      <c r="Q14" s="18">
        <v>1515300</v>
      </c>
      <c r="R14" s="20">
        <f t="shared" si="5"/>
        <v>74.99628804751299</v>
      </c>
      <c r="S14" s="18">
        <v>930000</v>
      </c>
      <c r="T14" s="18">
        <v>930000</v>
      </c>
      <c r="U14" s="20">
        <f t="shared" si="11"/>
        <v>100</v>
      </c>
      <c r="V14" s="16">
        <v>80000</v>
      </c>
      <c r="W14" s="16">
        <v>55014.09</v>
      </c>
      <c r="X14" s="20">
        <f t="shared" si="6"/>
        <v>68.7676125</v>
      </c>
      <c r="Y14" s="17"/>
      <c r="Z14" s="20"/>
      <c r="AA14" s="22"/>
      <c r="AB14" s="23">
        <v>5785524.03</v>
      </c>
      <c r="AC14" s="23">
        <v>3814304.41</v>
      </c>
      <c r="AD14" s="24">
        <f t="shared" si="7"/>
        <v>65.92841703225973</v>
      </c>
      <c r="AE14" s="25">
        <f t="shared" si="8"/>
        <v>-238311.03000000026</v>
      </c>
      <c r="AF14" s="25">
        <f t="shared" si="9"/>
        <v>-91878.35000000056</v>
      </c>
      <c r="AG14" s="27">
        <v>238311.83</v>
      </c>
      <c r="AH14" s="27">
        <v>146433.48</v>
      </c>
    </row>
    <row r="15" spans="1:34" ht="15.75" customHeight="1">
      <c r="A15" s="118" t="s">
        <v>22</v>
      </c>
      <c r="B15" s="118"/>
      <c r="C15" s="118"/>
      <c r="D15" s="16">
        <f t="shared" si="10"/>
        <v>3699730</v>
      </c>
      <c r="E15" s="16">
        <f t="shared" si="0"/>
        <v>2732675.26</v>
      </c>
      <c r="F15" s="17">
        <f t="shared" si="1"/>
        <v>73.86147799974592</v>
      </c>
      <c r="G15" s="16">
        <v>2415699.99</v>
      </c>
      <c r="H15" s="18">
        <v>1450200</v>
      </c>
      <c r="I15" s="16">
        <f>Лист2!H14+Лист2!M14+Лист2!R14+Лист2!W14+Лист2!AB14+Лист2!AG14+Лист2!AQ14+Лист2!AV14+Лист2!BA14+Лист2!BF14+Лист2!BK14+Лист2!BP14+Лист2!BU14+Лист2!BZ14+Лист2!CE14+Лист2!CJ14</f>
        <v>1335821.77</v>
      </c>
      <c r="J15" s="19">
        <f>Лист2!E14</f>
        <v>749160.96</v>
      </c>
      <c r="K15" s="20">
        <f t="shared" si="2"/>
        <v>56.08240386739617</v>
      </c>
      <c r="L15" s="20">
        <f t="shared" si="3"/>
        <v>51.659147703764994</v>
      </c>
      <c r="M15" s="16">
        <v>2138846</v>
      </c>
      <c r="N15" s="16">
        <v>1889324</v>
      </c>
      <c r="O15" s="17">
        <f t="shared" si="4"/>
        <v>88.3338024336488</v>
      </c>
      <c r="P15" s="18">
        <v>725800</v>
      </c>
      <c r="Q15" s="18">
        <v>544000</v>
      </c>
      <c r="R15" s="20">
        <f t="shared" si="5"/>
        <v>74.95177734913199</v>
      </c>
      <c r="S15" s="18">
        <v>1007000</v>
      </c>
      <c r="T15" s="18">
        <v>1007000</v>
      </c>
      <c r="U15" s="20">
        <f t="shared" si="11"/>
        <v>100</v>
      </c>
      <c r="V15" s="16">
        <v>110684</v>
      </c>
      <c r="W15" s="16">
        <v>94190.3</v>
      </c>
      <c r="X15" s="20">
        <f t="shared" si="6"/>
        <v>85.09838820425716</v>
      </c>
      <c r="Y15" s="17"/>
      <c r="Z15" s="17"/>
      <c r="AA15" s="22"/>
      <c r="AB15" s="23">
        <v>4006649</v>
      </c>
      <c r="AC15" s="23">
        <v>2798122.87</v>
      </c>
      <c r="AD15" s="24">
        <f t="shared" si="7"/>
        <v>69.83698522131587</v>
      </c>
      <c r="AE15" s="25">
        <f t="shared" si="8"/>
        <v>-306919</v>
      </c>
      <c r="AF15" s="25">
        <f t="shared" si="9"/>
        <v>-65447.610000000335</v>
      </c>
      <c r="AG15" s="27">
        <v>306919.58</v>
      </c>
      <c r="AH15" s="27">
        <v>241471.97</v>
      </c>
    </row>
    <row r="16" spans="1:34" ht="15" customHeight="1">
      <c r="A16" s="118" t="s">
        <v>23</v>
      </c>
      <c r="B16" s="118"/>
      <c r="C16" s="118"/>
      <c r="D16" s="16">
        <f t="shared" si="10"/>
        <v>6308419</v>
      </c>
      <c r="E16" s="16">
        <f t="shared" si="0"/>
        <v>4595630.16</v>
      </c>
      <c r="F16" s="17">
        <f t="shared" si="1"/>
        <v>72.84915856096433</v>
      </c>
      <c r="G16" s="16">
        <v>2114568.73</v>
      </c>
      <c r="H16" s="18">
        <v>1925100</v>
      </c>
      <c r="I16" s="16">
        <f>Лист2!H15+Лист2!M15+Лист2!R15+Лист2!W15+Лист2!AB15+Лист2!AG15+Лист2!AQ15+Лист2!AV15+Лист2!BA15+Лист2!BF15+Лист2!BK15+Лист2!BP15+Лист2!BU15+Лист2!BZ15+Лист2!CE15+Лист2!CJ15</f>
        <v>912661.3799999999</v>
      </c>
      <c r="J16" s="19">
        <f>Лист2!E15</f>
        <v>703456.36</v>
      </c>
      <c r="K16" s="20">
        <f t="shared" si="2"/>
        <v>77.07747642395036</v>
      </c>
      <c r="L16" s="20">
        <f t="shared" si="3"/>
        <v>36.54128928367357</v>
      </c>
      <c r="M16" s="16">
        <v>4193319</v>
      </c>
      <c r="N16" s="16">
        <v>3704601</v>
      </c>
      <c r="O16" s="17">
        <f t="shared" si="4"/>
        <v>88.34531787350306</v>
      </c>
      <c r="P16" s="18">
        <v>1366500</v>
      </c>
      <c r="Q16" s="18">
        <v>1145800</v>
      </c>
      <c r="R16" s="20">
        <f t="shared" si="5"/>
        <v>83.84924990852542</v>
      </c>
      <c r="S16" s="18">
        <v>589000</v>
      </c>
      <c r="T16" s="18">
        <v>589000</v>
      </c>
      <c r="U16" s="20">
        <f t="shared" si="11"/>
        <v>100</v>
      </c>
      <c r="V16" s="16">
        <v>190000</v>
      </c>
      <c r="W16" s="16">
        <v>187572.8</v>
      </c>
      <c r="X16" s="20">
        <f t="shared" si="6"/>
        <v>98.72252631578947</v>
      </c>
      <c r="Y16" s="17"/>
      <c r="Z16" s="17"/>
      <c r="AA16" s="22"/>
      <c r="AB16" s="23">
        <v>6399599</v>
      </c>
      <c r="AC16" s="23">
        <v>4654166.47</v>
      </c>
      <c r="AD16" s="24">
        <f t="shared" si="7"/>
        <v>72.72590782641224</v>
      </c>
      <c r="AE16" s="25">
        <f t="shared" si="8"/>
        <v>-91180</v>
      </c>
      <c r="AF16" s="25">
        <f t="shared" si="9"/>
        <v>-58536.30999999959</v>
      </c>
      <c r="AG16" s="27">
        <v>91180.89</v>
      </c>
      <c r="AH16" s="27">
        <v>32644.58</v>
      </c>
    </row>
    <row r="17" spans="1:34" ht="15" customHeight="1">
      <c r="A17" s="118" t="s">
        <v>24</v>
      </c>
      <c r="B17" s="118"/>
      <c r="C17" s="118"/>
      <c r="D17" s="16">
        <f t="shared" si="10"/>
        <v>4016533.67</v>
      </c>
      <c r="E17" s="16">
        <f t="shared" si="0"/>
        <v>2590015.31</v>
      </c>
      <c r="F17" s="17">
        <f t="shared" si="1"/>
        <v>64.48384410032844</v>
      </c>
      <c r="G17" s="16">
        <v>1878932.45</v>
      </c>
      <c r="H17" s="18">
        <v>1041500</v>
      </c>
      <c r="I17" s="16">
        <f>Лист2!H16+Лист2!M16+Лист2!R16+Лист2!W16+Лист2!AB16+Лист2!AG16+Лист2!AQ16+Лист2!AV16+Лист2!BA16+Лист2!BF16+Лист2!BK16+Лист2!BP16+Лист2!BU16+Лист2!BZ16+Лист2!CE16+Лист2!CJ16</f>
        <v>570156.12</v>
      </c>
      <c r="J17" s="19">
        <f>Лист2!E16</f>
        <v>488337.54</v>
      </c>
      <c r="K17" s="20">
        <f t="shared" si="2"/>
        <v>85.64979360389923</v>
      </c>
      <c r="L17" s="20">
        <f t="shared" si="3"/>
        <v>46.88790590494479</v>
      </c>
      <c r="M17" s="16">
        <v>2745906</v>
      </c>
      <c r="N17" s="16">
        <v>1918110</v>
      </c>
      <c r="O17" s="17">
        <f t="shared" si="4"/>
        <v>69.8534472775106</v>
      </c>
      <c r="P17" s="18">
        <v>870800</v>
      </c>
      <c r="Q17" s="18">
        <v>602500</v>
      </c>
      <c r="R17" s="20">
        <f t="shared" si="5"/>
        <v>69.18925126320624</v>
      </c>
      <c r="S17" s="18">
        <v>916000</v>
      </c>
      <c r="T17" s="18">
        <v>766000</v>
      </c>
      <c r="U17" s="20">
        <f t="shared" si="11"/>
        <v>83.62445414847161</v>
      </c>
      <c r="V17" s="16">
        <v>229127.67</v>
      </c>
      <c r="W17" s="16">
        <v>183567.96</v>
      </c>
      <c r="X17" s="20">
        <f t="shared" si="6"/>
        <v>80.11601566934277</v>
      </c>
      <c r="Y17" s="17"/>
      <c r="Z17" s="22">
        <v>-0.19</v>
      </c>
      <c r="AA17" s="22"/>
      <c r="AB17" s="23">
        <v>4191607.67</v>
      </c>
      <c r="AC17" s="23">
        <v>2667341.41</v>
      </c>
      <c r="AD17" s="24">
        <f t="shared" si="7"/>
        <v>63.63528316570716</v>
      </c>
      <c r="AE17" s="25">
        <f t="shared" si="8"/>
        <v>-175074</v>
      </c>
      <c r="AF17" s="25">
        <f t="shared" si="9"/>
        <v>-77326.1000000001</v>
      </c>
      <c r="AG17" s="27">
        <v>175074.01</v>
      </c>
      <c r="AH17" s="27">
        <v>97747.91</v>
      </c>
    </row>
    <row r="18" spans="1:34" ht="13.5" customHeight="1">
      <c r="A18" s="118" t="s">
        <v>25</v>
      </c>
      <c r="B18" s="118"/>
      <c r="C18" s="118"/>
      <c r="D18" s="16">
        <f t="shared" si="10"/>
        <v>12939999.27</v>
      </c>
      <c r="E18" s="16">
        <f t="shared" si="0"/>
        <v>7269780.03</v>
      </c>
      <c r="F18" s="17">
        <f t="shared" si="1"/>
        <v>56.180683463052475</v>
      </c>
      <c r="G18" s="16">
        <v>10178278.64</v>
      </c>
      <c r="H18" s="18">
        <v>5017900</v>
      </c>
      <c r="I18" s="16">
        <f>Лист2!H17+Лист2!M17+Лист2!R17+Лист2!W17+Лист2!AB17+Лист2!AG17+Лист2!AQ17+Лист2!AV17+Лист2!BA17+Лист2!BF17+Лист2!BK17+Лист2!BP17+Лист2!BU17+Лист2!BZ17+Лист2!CE17+Лист2!CJ17</f>
        <v>2432541.46</v>
      </c>
      <c r="J18" s="19">
        <f>Лист2!E17</f>
        <v>2762426.8300000005</v>
      </c>
      <c r="K18" s="20">
        <f t="shared" si="2"/>
        <v>113.56134624731126</v>
      </c>
      <c r="L18" s="20">
        <f t="shared" si="3"/>
        <v>55.05145240040655</v>
      </c>
      <c r="M18" s="16">
        <v>7719419.27</v>
      </c>
      <c r="N18" s="16">
        <v>4317680</v>
      </c>
      <c r="O18" s="17">
        <f t="shared" si="4"/>
        <v>55.93270489633607</v>
      </c>
      <c r="P18" s="18">
        <v>3339300</v>
      </c>
      <c r="Q18" s="18">
        <v>2454700</v>
      </c>
      <c r="R18" s="20">
        <f t="shared" si="5"/>
        <v>73.50941814152667</v>
      </c>
      <c r="S18" s="18">
        <v>1152000</v>
      </c>
      <c r="T18" s="18">
        <v>1152000</v>
      </c>
      <c r="U18" s="20">
        <f t="shared" si="11"/>
        <v>100</v>
      </c>
      <c r="V18" s="16">
        <v>202680</v>
      </c>
      <c r="W18" s="16">
        <v>189673.2</v>
      </c>
      <c r="X18" s="20">
        <f t="shared" si="6"/>
        <v>93.58259325044406</v>
      </c>
      <c r="Y18" s="17"/>
      <c r="Z18" s="17"/>
      <c r="AA18" s="22"/>
      <c r="AB18" s="23">
        <v>13601439.27</v>
      </c>
      <c r="AC18" s="23">
        <v>6957596.77</v>
      </c>
      <c r="AD18" s="24">
        <f t="shared" si="7"/>
        <v>51.15338628424432</v>
      </c>
      <c r="AE18" s="25">
        <f t="shared" si="8"/>
        <v>-661440</v>
      </c>
      <c r="AF18" s="25">
        <f t="shared" si="9"/>
        <v>312183.2600000007</v>
      </c>
      <c r="AG18" s="27">
        <v>661935.1</v>
      </c>
      <c r="AH18" s="27">
        <v>974118.36</v>
      </c>
    </row>
    <row r="19" spans="1:34" ht="14.25" customHeight="1">
      <c r="A19" s="118" t="s">
        <v>26</v>
      </c>
      <c r="B19" s="118"/>
      <c r="C19" s="118"/>
      <c r="D19" s="16">
        <f t="shared" si="10"/>
        <v>6804717</v>
      </c>
      <c r="E19" s="16">
        <f>J19+N19+W19</f>
        <v>4183746.99</v>
      </c>
      <c r="F19" s="17">
        <f t="shared" si="1"/>
        <v>61.48304169005119</v>
      </c>
      <c r="G19" s="16">
        <v>2882913.51</v>
      </c>
      <c r="H19" s="18">
        <v>2867400</v>
      </c>
      <c r="I19" s="16">
        <f>Лист2!H18+Лист2!M18+Лист2!R18+Лист2!W18+Лист2!AB18+Лист2!AG18+Лист2!AQ18+Лист2!AV18+Лист2!BA18+Лист2!BF18+Лист2!BK18+Лист2!BP18+Лист2!BU18+Лист2!BZ18+Лист2!CE18+Лист2!CJ18</f>
        <v>1486591.7699999998</v>
      </c>
      <c r="J19" s="19">
        <f>Лист2!E18</f>
        <v>1170164.2600000002</v>
      </c>
      <c r="K19" s="20">
        <f t="shared" si="2"/>
        <v>78.71456600355056</v>
      </c>
      <c r="L19" s="20">
        <f t="shared" si="3"/>
        <v>40.8092439143475</v>
      </c>
      <c r="M19" s="16">
        <v>3826317</v>
      </c>
      <c r="N19" s="16">
        <v>2912145</v>
      </c>
      <c r="O19" s="17">
        <f t="shared" si="4"/>
        <v>76.1083046699999</v>
      </c>
      <c r="P19" s="18">
        <v>2166800</v>
      </c>
      <c r="Q19" s="18">
        <v>1625200</v>
      </c>
      <c r="R19" s="20">
        <f t="shared" si="5"/>
        <v>75.0046151006092</v>
      </c>
      <c r="S19" s="18">
        <v>1052000</v>
      </c>
      <c r="T19" s="18">
        <v>1052000</v>
      </c>
      <c r="U19" s="20">
        <f t="shared" si="11"/>
        <v>100</v>
      </c>
      <c r="V19" s="16">
        <v>111000</v>
      </c>
      <c r="W19" s="16">
        <v>101437.73</v>
      </c>
      <c r="X19" s="20">
        <f t="shared" si="6"/>
        <v>91.38534234234234</v>
      </c>
      <c r="Y19" s="17"/>
      <c r="Z19" s="17"/>
      <c r="AA19" s="22"/>
      <c r="AB19" s="23">
        <v>7605300.36</v>
      </c>
      <c r="AC19" s="23">
        <v>4274831.73</v>
      </c>
      <c r="AD19" s="24">
        <f t="shared" si="7"/>
        <v>56.20858516625371</v>
      </c>
      <c r="AE19" s="25">
        <f t="shared" si="8"/>
        <v>-800583.3600000003</v>
      </c>
      <c r="AF19" s="25">
        <f t="shared" si="9"/>
        <v>-91084.74000000022</v>
      </c>
      <c r="AG19" s="27">
        <v>800584.75</v>
      </c>
      <c r="AH19" s="27">
        <v>709500.01</v>
      </c>
    </row>
    <row r="20" spans="1:34" ht="15.75" customHeight="1">
      <c r="A20" s="119" t="s">
        <v>27</v>
      </c>
      <c r="B20" s="119"/>
      <c r="C20" s="119"/>
      <c r="D20" s="28">
        <f>SUM(D11:D19)</f>
        <v>52599303.94</v>
      </c>
      <c r="E20" s="28">
        <f>J20+N20+W20+Z20</f>
        <v>33848718.55</v>
      </c>
      <c r="F20" s="17">
        <f t="shared" si="1"/>
        <v>64.35202752608896</v>
      </c>
      <c r="G20" s="28">
        <f>SUM(G11:G19)</f>
        <v>37741100.96</v>
      </c>
      <c r="H20" s="29">
        <f>SUM(H11:H19)</f>
        <v>18870000</v>
      </c>
      <c r="I20" s="28">
        <f>Лист2!H19+Лист2!M19+Лист2!R19+Лист2!W19+Лист2!AB19+Лист2!AG19+Лист2!AQ19+Лист2!AV19+Лист2!BA19+Лист2!BF19+Лист2!BK19+Лист2!BP19+Лист2!BU19+Лист2!BZ19+Лист2!CE19+Лист2!CJ19</f>
        <v>10369937.180000002</v>
      </c>
      <c r="J20" s="30">
        <f>SUM(J11:J19)</f>
        <v>9059029.26</v>
      </c>
      <c r="K20" s="17">
        <f t="shared" si="2"/>
        <v>87.35857414326206</v>
      </c>
      <c r="L20" s="17">
        <f t="shared" si="3"/>
        <v>48.007574244833066</v>
      </c>
      <c r="M20" s="28">
        <f>SUM(M11:M19)</f>
        <v>32079812.27</v>
      </c>
      <c r="N20" s="28">
        <f>SUM(N11:N19)</f>
        <v>23475706</v>
      </c>
      <c r="O20" s="17">
        <f t="shared" si="4"/>
        <v>73.17906290229048</v>
      </c>
      <c r="P20" s="29">
        <f>SUM(P11:P19)</f>
        <v>14230600</v>
      </c>
      <c r="Q20" s="31">
        <f>SUM(Q11:Q19)</f>
        <v>10672700</v>
      </c>
      <c r="R20" s="17">
        <f t="shared" si="5"/>
        <v>74.99824322235183</v>
      </c>
      <c r="S20" s="31">
        <f>SUM(S11:S19)</f>
        <v>7901000</v>
      </c>
      <c r="T20" s="31">
        <f>SUM(T11:T19)</f>
        <v>7751000</v>
      </c>
      <c r="U20" s="17">
        <f t="shared" si="11"/>
        <v>98.10150613846349</v>
      </c>
      <c r="V20" s="28">
        <f>SUM(V11:V19)</f>
        <v>1649491.67</v>
      </c>
      <c r="W20" s="28">
        <f>SUM(W11:W19)</f>
        <v>1313983.48</v>
      </c>
      <c r="X20" s="17">
        <f t="shared" si="6"/>
        <v>79.65990395089416</v>
      </c>
      <c r="Y20" s="28">
        <f>Y11+Y12+Y13+Y14+Y15+Y16+Y17+Y18+Y19</f>
        <v>0</v>
      </c>
      <c r="Z20" s="32">
        <f>Z11+Z12+Z13+Z15+Z17+Z18+Z19</f>
        <v>-0.19</v>
      </c>
      <c r="AA20" s="32"/>
      <c r="AB20" s="33">
        <f>AB11+AB12+AB13+AB14+AB15+AB16+AB17+AB18+AB19</f>
        <v>55514468.8</v>
      </c>
      <c r="AC20" s="33">
        <f>SUM(AC11:AC19)</f>
        <v>34135756.78</v>
      </c>
      <c r="AD20" s="24">
        <f t="shared" si="7"/>
        <v>61.489837726772954</v>
      </c>
      <c r="AE20" s="34">
        <f t="shared" si="8"/>
        <v>-2915164.8599999994</v>
      </c>
      <c r="AF20" s="34">
        <f t="shared" si="9"/>
        <v>-287038.2300000042</v>
      </c>
      <c r="AG20" s="34">
        <f>SUM(AG11:AG19)</f>
        <v>2915669.0599999996</v>
      </c>
      <c r="AH20" s="34">
        <f>SUM(AH11:AH19)</f>
        <v>2628630.83</v>
      </c>
    </row>
    <row r="21" spans="1:34" ht="18.75" customHeight="1">
      <c r="A21" s="118" t="s">
        <v>28</v>
      </c>
      <c r="B21" s="118"/>
      <c r="C21" s="118"/>
      <c r="D21" s="16">
        <f>H21+M21+Y21</f>
        <v>347349439.33000004</v>
      </c>
      <c r="E21" s="16">
        <f>J21+N21+Z21+AA21</f>
        <v>205182933.66</v>
      </c>
      <c r="F21" s="20">
        <f t="shared" si="1"/>
        <v>59.071042134334796</v>
      </c>
      <c r="G21" s="16">
        <v>214202855.33</v>
      </c>
      <c r="H21" s="18">
        <v>71203800</v>
      </c>
      <c r="I21" s="16">
        <f>I48</f>
        <v>44280373.230000004</v>
      </c>
      <c r="J21" s="16">
        <f>J48</f>
        <v>43468536.989999995</v>
      </c>
      <c r="K21" s="20">
        <f t="shared" si="2"/>
        <v>98.16660027732108</v>
      </c>
      <c r="L21" s="20">
        <f t="shared" si="3"/>
        <v>61.04805781433013</v>
      </c>
      <c r="M21" s="16">
        <v>276752929.61</v>
      </c>
      <c r="N21" s="16">
        <v>162321686.76</v>
      </c>
      <c r="O21" s="20">
        <f t="shared" si="4"/>
        <v>58.65220179918007</v>
      </c>
      <c r="P21" s="18"/>
      <c r="Q21" s="35"/>
      <c r="R21" s="20"/>
      <c r="S21" s="18">
        <v>23202600</v>
      </c>
      <c r="T21" s="35">
        <v>19336000</v>
      </c>
      <c r="U21" s="20">
        <f t="shared" si="11"/>
        <v>83.33548826424625</v>
      </c>
      <c r="V21" s="16"/>
      <c r="W21" s="18"/>
      <c r="X21" s="17"/>
      <c r="Y21" s="16">
        <v>-607290.28</v>
      </c>
      <c r="Z21" s="16">
        <v>-607290.28</v>
      </c>
      <c r="AA21" s="22">
        <v>0.19</v>
      </c>
      <c r="AB21" s="23">
        <v>361345562.61</v>
      </c>
      <c r="AC21" s="23">
        <v>216399336.43</v>
      </c>
      <c r="AD21" s="36">
        <f t="shared" si="7"/>
        <v>59.8870883779358</v>
      </c>
      <c r="AE21" s="25">
        <f t="shared" si="8"/>
        <v>-13996123.279999971</v>
      </c>
      <c r="AF21" s="25">
        <f t="shared" si="9"/>
        <v>-11216402.77000001</v>
      </c>
      <c r="AG21" s="25">
        <v>14919647.2</v>
      </c>
      <c r="AH21" s="25">
        <v>3703244.43</v>
      </c>
    </row>
    <row r="22" spans="1:34" ht="36" customHeight="1">
      <c r="A22" s="120" t="s">
        <v>29</v>
      </c>
      <c r="B22" s="120"/>
      <c r="C22" s="120"/>
      <c r="D22" s="28">
        <f>H22+M22+V22+Y22</f>
        <v>360349503.00000006</v>
      </c>
      <c r="E22" s="28">
        <f>J22+N22+W22+Z22</f>
        <v>210302928.20999998</v>
      </c>
      <c r="F22" s="17">
        <f t="shared" si="1"/>
        <v>58.36082094166228</v>
      </c>
      <c r="G22" s="28">
        <v>219856564.65</v>
      </c>
      <c r="H22" s="29">
        <f>H20+H21</f>
        <v>90073800</v>
      </c>
      <c r="I22" s="28">
        <f>SUM(I20:I21)</f>
        <v>54650310.410000004</v>
      </c>
      <c r="J22" s="28">
        <f>SUM(J20:J21)</f>
        <v>52527566.24999999</v>
      </c>
      <c r="K22" s="17">
        <f t="shared" si="2"/>
        <v>96.1157692535053</v>
      </c>
      <c r="L22" s="17">
        <f t="shared" si="3"/>
        <v>58.31614326252472</v>
      </c>
      <c r="M22" s="28">
        <f>M21-7519428</f>
        <v>269233501.61</v>
      </c>
      <c r="N22" s="37">
        <f>N21-5253018</f>
        <v>157068668.76</v>
      </c>
      <c r="O22" s="17">
        <f t="shared" si="4"/>
        <v>58.33919917868277</v>
      </c>
      <c r="P22" s="29"/>
      <c r="Q22" s="31"/>
      <c r="R22" s="20"/>
      <c r="S22" s="29">
        <f>S21</f>
        <v>23202600</v>
      </c>
      <c r="T22" s="31">
        <f>T21</f>
        <v>19336000</v>
      </c>
      <c r="U22" s="17">
        <f t="shared" si="11"/>
        <v>83.33548826424625</v>
      </c>
      <c r="V22" s="28">
        <f>V20</f>
        <v>1649491.67</v>
      </c>
      <c r="W22" s="28">
        <f>W20+W21</f>
        <v>1313983.48</v>
      </c>
      <c r="X22" s="17">
        <f>W22/V22*100</f>
        <v>79.65990395089416</v>
      </c>
      <c r="Y22" s="28">
        <f>Y21</f>
        <v>-607290.28</v>
      </c>
      <c r="Z22" s="28">
        <f>Z21</f>
        <v>-607290.28</v>
      </c>
      <c r="AA22" s="32">
        <f>AA21</f>
        <v>0.19</v>
      </c>
      <c r="AB22" s="33">
        <f>AB20+AB21-M20-7519428</f>
        <v>377260791.14000005</v>
      </c>
      <c r="AC22" s="28">
        <f>AC20+AC21-N20-5253018</f>
        <v>221806369.21</v>
      </c>
      <c r="AD22" s="24">
        <f t="shared" si="7"/>
        <v>58.793909788438235</v>
      </c>
      <c r="AE22" s="34">
        <f t="shared" si="8"/>
        <v>-16911288.139999986</v>
      </c>
      <c r="AF22" s="34">
        <f t="shared" si="9"/>
        <v>-11503441.00000003</v>
      </c>
      <c r="AG22" s="34">
        <f>AG20+AG21</f>
        <v>17835316.259999998</v>
      </c>
      <c r="AH22" s="34">
        <f>AH20+AH21</f>
        <v>6331875.26</v>
      </c>
    </row>
    <row r="23" spans="1:34" ht="18" customHeight="1">
      <c r="A23" s="38"/>
      <c r="B23" s="38"/>
      <c r="C23" s="38"/>
      <c r="D23" s="39"/>
      <c r="E23" s="40"/>
      <c r="F23" s="41"/>
      <c r="G23" s="41"/>
      <c r="H23" s="39"/>
      <c r="I23" s="40"/>
      <c r="J23" s="40"/>
      <c r="K23" s="41"/>
      <c r="L23" s="42"/>
      <c r="M23" s="43"/>
      <c r="N23" s="44"/>
      <c r="O23" s="41"/>
      <c r="P23" s="43"/>
      <c r="Q23" s="45"/>
      <c r="R23" s="41"/>
      <c r="S23" s="43"/>
      <c r="T23" s="45"/>
      <c r="U23" s="41"/>
      <c r="V23" s="46"/>
      <c r="W23" s="46"/>
      <c r="X23" s="41"/>
      <c r="Y23" s="40" t="s">
        <v>30</v>
      </c>
      <c r="Z23" s="40"/>
      <c r="AA23" s="40"/>
      <c r="AB23" s="47"/>
      <c r="AC23" s="48"/>
      <c r="AD23" s="49"/>
      <c r="AE23" s="50"/>
      <c r="AF23" s="51"/>
      <c r="AG23" s="50"/>
      <c r="AH23" s="50"/>
    </row>
    <row r="24" spans="1:34" ht="15.75" customHeight="1">
      <c r="A24" s="52"/>
      <c r="B24" s="52"/>
      <c r="C24" s="52"/>
      <c r="D24" s="53" t="s">
        <v>31</v>
      </c>
      <c r="E24" s="53"/>
      <c r="F24" s="53"/>
      <c r="G24" s="53" t="s">
        <v>32</v>
      </c>
      <c r="H24" s="53"/>
      <c r="I24" s="54"/>
      <c r="J24" s="54"/>
      <c r="K24" s="55"/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4"/>
    </row>
    <row r="25" spans="1:34" ht="16.5" customHeight="1">
      <c r="A25" s="121" t="s">
        <v>33</v>
      </c>
      <c r="B25" s="121"/>
      <c r="C25" s="121"/>
      <c r="D25" s="121"/>
      <c r="E25" s="121"/>
      <c r="F25" s="121"/>
      <c r="G25" s="58">
        <f>G26+G30+G28+G29+G32+G33+G34+G27+G31</f>
        <v>56169466.050000004</v>
      </c>
      <c r="H25" s="58">
        <f>SUM(H26:H34)</f>
        <v>59065100</v>
      </c>
      <c r="I25" s="58">
        <f>I26+I27+I28+I29+I30+I31+I33+I32+I34</f>
        <v>38393461.49</v>
      </c>
      <c r="J25" s="58">
        <f>J26+J27+J28+J29+J30+J31+J33+J32+J34</f>
        <v>37030916.49999999</v>
      </c>
      <c r="K25" s="59">
        <f aca="true" t="shared" si="12" ref="K25:K33">J25/I25*100</f>
        <v>96.45110147113228</v>
      </c>
      <c r="L25" s="60">
        <f aca="true" t="shared" si="13" ref="L25:L33">J25/H25*100</f>
        <v>62.69508813157007</v>
      </c>
      <c r="M25" s="61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4"/>
    </row>
    <row r="26" spans="1:13" ht="14.25" customHeight="1">
      <c r="A26" s="122" t="s">
        <v>34</v>
      </c>
      <c r="B26" s="122"/>
      <c r="C26" s="122"/>
      <c r="D26" s="122"/>
      <c r="E26" s="122"/>
      <c r="F26" s="122"/>
      <c r="G26" s="25">
        <v>38199205.89</v>
      </c>
      <c r="H26" s="25">
        <v>41935700</v>
      </c>
      <c r="I26" s="25">
        <v>25257549.14</v>
      </c>
      <c r="J26" s="25">
        <v>26101725.13</v>
      </c>
      <c r="K26" s="62">
        <f t="shared" si="12"/>
        <v>103.34227198894406</v>
      </c>
      <c r="L26" s="20">
        <f t="shared" si="13"/>
        <v>62.24225452299592</v>
      </c>
      <c r="M26" s="61"/>
    </row>
    <row r="27" spans="1:13" ht="24.75" customHeight="1">
      <c r="A27" s="123" t="s">
        <v>35</v>
      </c>
      <c r="B27" s="123"/>
      <c r="C27" s="123"/>
      <c r="D27" s="123"/>
      <c r="E27" s="123"/>
      <c r="F27" s="123"/>
      <c r="G27" s="63">
        <v>3836421.81</v>
      </c>
      <c r="H27" s="25">
        <v>3624800</v>
      </c>
      <c r="I27" s="25">
        <v>2818563.81</v>
      </c>
      <c r="J27" s="25">
        <v>2005896.38</v>
      </c>
      <c r="K27" s="62">
        <f t="shared" si="12"/>
        <v>71.16732191349607</v>
      </c>
      <c r="L27" s="20">
        <f t="shared" si="13"/>
        <v>55.33812568969322</v>
      </c>
      <c r="M27" s="61"/>
    </row>
    <row r="28" spans="1:13" ht="12.75">
      <c r="A28" s="122" t="s">
        <v>36</v>
      </c>
      <c r="B28" s="122"/>
      <c r="C28" s="122"/>
      <c r="D28" s="122"/>
      <c r="E28" s="122"/>
      <c r="F28" s="122"/>
      <c r="G28" s="25">
        <v>8307982.3</v>
      </c>
      <c r="H28" s="25">
        <v>8190000</v>
      </c>
      <c r="I28" s="25">
        <v>6385541.74</v>
      </c>
      <c r="J28" s="25">
        <v>5064621.29</v>
      </c>
      <c r="K28" s="62">
        <f t="shared" si="12"/>
        <v>79.31388590375106</v>
      </c>
      <c r="L28" s="20">
        <f t="shared" si="13"/>
        <v>61.839087789987786</v>
      </c>
      <c r="M28" s="61"/>
    </row>
    <row r="29" spans="1:13" ht="12.75">
      <c r="A29" s="122" t="s">
        <v>37</v>
      </c>
      <c r="B29" s="122"/>
      <c r="C29" s="122"/>
      <c r="D29" s="122"/>
      <c r="E29" s="122"/>
      <c r="F29" s="122"/>
      <c r="G29" s="25">
        <v>1756561.63</v>
      </c>
      <c r="H29" s="25">
        <v>1328800</v>
      </c>
      <c r="I29" s="25">
        <v>1712976.41</v>
      </c>
      <c r="J29" s="25">
        <v>1769641.66</v>
      </c>
      <c r="K29" s="62">
        <f t="shared" si="12"/>
        <v>103.30799943707338</v>
      </c>
      <c r="L29" s="20">
        <f t="shared" si="13"/>
        <v>133.17592263696568</v>
      </c>
      <c r="M29" s="61"/>
    </row>
    <row r="30" spans="1:13" ht="25.5" customHeight="1">
      <c r="A30" s="123" t="s">
        <v>38</v>
      </c>
      <c r="B30" s="123"/>
      <c r="C30" s="123"/>
      <c r="D30" s="123"/>
      <c r="E30" s="123"/>
      <c r="F30" s="123"/>
      <c r="G30" s="25">
        <v>216678.92</v>
      </c>
      <c r="H30" s="25">
        <v>125000</v>
      </c>
      <c r="I30" s="25">
        <v>78701.21</v>
      </c>
      <c r="J30" s="25">
        <v>78279.95</v>
      </c>
      <c r="K30" s="62">
        <f t="shared" si="12"/>
        <v>99.46473504028717</v>
      </c>
      <c r="L30" s="20">
        <f t="shared" si="13"/>
        <v>62.623960000000004</v>
      </c>
      <c r="M30" s="61"/>
    </row>
    <row r="31" spans="1:13" ht="12.75">
      <c r="A31" s="122" t="s">
        <v>39</v>
      </c>
      <c r="B31" s="122"/>
      <c r="C31" s="122"/>
      <c r="D31" s="122"/>
      <c r="E31" s="122"/>
      <c r="F31" s="122"/>
      <c r="G31" s="25">
        <v>1245199.9</v>
      </c>
      <c r="H31" s="25">
        <v>898800</v>
      </c>
      <c r="I31" s="25">
        <v>166843.02</v>
      </c>
      <c r="J31" s="25">
        <v>397647.18</v>
      </c>
      <c r="K31" s="62">
        <f t="shared" si="12"/>
        <v>238.33611978493317</v>
      </c>
      <c r="L31" s="20">
        <f t="shared" si="13"/>
        <v>44.24200934579439</v>
      </c>
      <c r="M31" s="61"/>
    </row>
    <row r="32" spans="1:13" ht="12.75">
      <c r="A32" s="122" t="s">
        <v>40</v>
      </c>
      <c r="B32" s="122"/>
      <c r="C32" s="122"/>
      <c r="D32" s="122"/>
      <c r="E32" s="122"/>
      <c r="F32" s="122"/>
      <c r="G32" s="25">
        <v>893391.84</v>
      </c>
      <c r="H32" s="25">
        <v>1000000</v>
      </c>
      <c r="I32" s="25">
        <v>590272.34</v>
      </c>
      <c r="J32" s="25">
        <v>670917.08</v>
      </c>
      <c r="K32" s="62">
        <f t="shared" si="12"/>
        <v>113.66229357791016</v>
      </c>
      <c r="L32" s="20">
        <f t="shared" si="13"/>
        <v>67.091708</v>
      </c>
      <c r="M32" s="61"/>
    </row>
    <row r="33" spans="1:13" ht="12.75">
      <c r="A33" s="122" t="s">
        <v>41</v>
      </c>
      <c r="B33" s="122"/>
      <c r="C33" s="122"/>
      <c r="D33" s="122"/>
      <c r="E33" s="122"/>
      <c r="F33" s="122"/>
      <c r="G33" s="25">
        <v>1714023.76</v>
      </c>
      <c r="H33" s="25">
        <v>1962000</v>
      </c>
      <c r="I33" s="25">
        <v>1383013.82</v>
      </c>
      <c r="J33" s="25">
        <v>942187.83</v>
      </c>
      <c r="K33" s="62">
        <f t="shared" si="12"/>
        <v>68.12569884514964</v>
      </c>
      <c r="L33" s="20">
        <f t="shared" si="13"/>
        <v>48.02180581039755</v>
      </c>
      <c r="M33" s="61"/>
    </row>
    <row r="34" spans="1:13" ht="12.75">
      <c r="A34" s="122" t="s">
        <v>42</v>
      </c>
      <c r="B34" s="122"/>
      <c r="C34" s="122"/>
      <c r="D34" s="122"/>
      <c r="E34" s="122"/>
      <c r="F34" s="122"/>
      <c r="G34" s="25"/>
      <c r="H34" s="25"/>
      <c r="I34" s="25"/>
      <c r="J34" s="25"/>
      <c r="K34" s="62"/>
      <c r="L34" s="20"/>
      <c r="M34" s="61"/>
    </row>
    <row r="35" spans="1:13" ht="12.75" customHeight="1">
      <c r="A35" s="121" t="s">
        <v>43</v>
      </c>
      <c r="B35" s="121"/>
      <c r="C35" s="121"/>
      <c r="D35" s="121"/>
      <c r="E35" s="121"/>
      <c r="F35" s="121"/>
      <c r="G35" s="34">
        <f>G36+G37+G38+G39+G40+G41+G42+G43+G44+G45+G46+G47</f>
        <v>10312431.319999998</v>
      </c>
      <c r="H35" s="34">
        <f>H36+H37+H38+H39+H40+H41+H42+H43+H44+H45+H46+H47</f>
        <v>12138700</v>
      </c>
      <c r="I35" s="34">
        <f>I36+I37+I38+I39+I40+I41+I42+I43+I44+I45+I46+I47</f>
        <v>5886911.74</v>
      </c>
      <c r="J35" s="34">
        <f>J36+J37+J38+J39+J40+J41+J42+J43+J44+J45+J46+J47</f>
        <v>6437620.489999998</v>
      </c>
      <c r="K35" s="64">
        <f>J35/I35*100</f>
        <v>109.35479882020446</v>
      </c>
      <c r="L35" s="17">
        <f>J35/H35*100</f>
        <v>53.0338544489937</v>
      </c>
      <c r="M35" s="61"/>
    </row>
    <row r="36" spans="1:13" ht="12.75">
      <c r="A36" s="122" t="s">
        <v>44</v>
      </c>
      <c r="B36" s="122"/>
      <c r="C36" s="122"/>
      <c r="D36" s="122"/>
      <c r="E36" s="122"/>
      <c r="F36" s="122"/>
      <c r="G36" s="25">
        <v>5614175.18</v>
      </c>
      <c r="H36" s="25">
        <v>6923200</v>
      </c>
      <c r="I36" s="25">
        <v>3467668.94</v>
      </c>
      <c r="J36" s="25">
        <v>3406636.01</v>
      </c>
      <c r="K36" s="62">
        <f>J36/I36*100</f>
        <v>98.23994357431364</v>
      </c>
      <c r="L36" s="20">
        <f>J36/H36*100</f>
        <v>49.20608981395886</v>
      </c>
      <c r="M36" s="61"/>
    </row>
    <row r="37" spans="1:13" ht="12.75">
      <c r="A37" s="122" t="s">
        <v>45</v>
      </c>
      <c r="B37" s="122"/>
      <c r="C37" s="122"/>
      <c r="D37" s="122"/>
      <c r="E37" s="122"/>
      <c r="F37" s="122"/>
      <c r="G37" s="25">
        <v>167803.22</v>
      </c>
      <c r="H37" s="25">
        <v>168600</v>
      </c>
      <c r="I37" s="25">
        <v>105545.75</v>
      </c>
      <c r="J37" s="25">
        <v>279842.05</v>
      </c>
      <c r="K37" s="62">
        <f>J37/I37*100</f>
        <v>265.13815099139475</v>
      </c>
      <c r="L37" s="20">
        <f>J37/H37*100</f>
        <v>165.97986358244364</v>
      </c>
      <c r="M37" s="61"/>
    </row>
    <row r="38" spans="1:13" ht="34.5" customHeight="1">
      <c r="A38" s="118" t="s">
        <v>46</v>
      </c>
      <c r="B38" s="118"/>
      <c r="C38" s="118"/>
      <c r="D38" s="118"/>
      <c r="E38" s="118"/>
      <c r="F38" s="118"/>
      <c r="G38" s="25">
        <v>220674</v>
      </c>
      <c r="H38" s="25">
        <v>194000</v>
      </c>
      <c r="I38" s="25">
        <v>30000</v>
      </c>
      <c r="J38" s="25">
        <v>0</v>
      </c>
      <c r="K38" s="62"/>
      <c r="L38" s="20">
        <f>J38/H38*100</f>
        <v>0</v>
      </c>
      <c r="M38" s="61"/>
    </row>
    <row r="39" spans="1:13" ht="12.75">
      <c r="A39" s="122" t="s">
        <v>47</v>
      </c>
      <c r="B39" s="122"/>
      <c r="C39" s="122"/>
      <c r="D39" s="122"/>
      <c r="E39" s="122"/>
      <c r="F39" s="122"/>
      <c r="G39" s="25">
        <v>470633.37</v>
      </c>
      <c r="H39" s="25">
        <v>470000</v>
      </c>
      <c r="I39" s="25">
        <v>284985.35</v>
      </c>
      <c r="J39" s="25">
        <v>98128.26</v>
      </c>
      <c r="K39" s="62">
        <f>J39/I39*100</f>
        <v>34.43273838462223</v>
      </c>
      <c r="L39" s="20">
        <f>J39/H39*100</f>
        <v>20.87835319148936</v>
      </c>
      <c r="M39" s="61"/>
    </row>
    <row r="40" spans="1:13" ht="12.75" customHeight="1">
      <c r="A40" s="122" t="s">
        <v>48</v>
      </c>
      <c r="B40" s="122"/>
      <c r="C40" s="122"/>
      <c r="D40" s="122"/>
      <c r="E40" s="122"/>
      <c r="F40" s="122"/>
      <c r="G40" s="25"/>
      <c r="H40" s="25">
        <v>865900</v>
      </c>
      <c r="I40" s="25"/>
      <c r="J40" s="25"/>
      <c r="K40" s="62"/>
      <c r="L40" s="20"/>
      <c r="M40" s="61"/>
    </row>
    <row r="41" spans="1:13" ht="34.5" customHeight="1">
      <c r="A41" s="118" t="s">
        <v>49</v>
      </c>
      <c r="B41" s="118"/>
      <c r="C41" s="118"/>
      <c r="D41" s="118"/>
      <c r="E41" s="118"/>
      <c r="F41" s="118"/>
      <c r="G41" s="25">
        <v>85081.84</v>
      </c>
      <c r="H41" s="25">
        <v>117000</v>
      </c>
      <c r="I41" s="25">
        <v>54291.75</v>
      </c>
      <c r="J41" s="25">
        <v>5467.76</v>
      </c>
      <c r="K41" s="62">
        <f>J41/I41*100</f>
        <v>10.071069729747153</v>
      </c>
      <c r="L41" s="20">
        <f>J41/H41*100</f>
        <v>4.673299145299145</v>
      </c>
      <c r="M41" s="61"/>
    </row>
    <row r="42" spans="1:13" ht="24" customHeight="1">
      <c r="A42" s="118" t="s">
        <v>50</v>
      </c>
      <c r="B42" s="118"/>
      <c r="C42" s="118"/>
      <c r="D42" s="118"/>
      <c r="E42" s="118"/>
      <c r="F42" s="118"/>
      <c r="G42" s="25">
        <v>52.84</v>
      </c>
      <c r="H42" s="25">
        <v>0</v>
      </c>
      <c r="I42" s="25"/>
      <c r="J42" s="25">
        <v>1.01</v>
      </c>
      <c r="K42" s="62">
        <v>0</v>
      </c>
      <c r="L42" s="20">
        <v>0</v>
      </c>
      <c r="M42" s="61"/>
    </row>
    <row r="43" spans="1:13" ht="12.75">
      <c r="A43" s="122" t="s">
        <v>51</v>
      </c>
      <c r="B43" s="122"/>
      <c r="C43" s="122"/>
      <c r="D43" s="122"/>
      <c r="E43" s="122"/>
      <c r="F43" s="122"/>
      <c r="G43" s="25">
        <v>1760275.5</v>
      </c>
      <c r="H43" s="25">
        <v>1500000</v>
      </c>
      <c r="I43" s="25">
        <v>547564.5</v>
      </c>
      <c r="J43" s="25">
        <v>554588</v>
      </c>
      <c r="K43" s="62">
        <f>J43/I43*100</f>
        <v>101.28267993998881</v>
      </c>
      <c r="L43" s="20">
        <f>J43/H43*100</f>
        <v>36.97253333333334</v>
      </c>
      <c r="M43" s="61"/>
    </row>
    <row r="44" spans="1:13" ht="12.75">
      <c r="A44" s="122" t="s">
        <v>52</v>
      </c>
      <c r="B44" s="122"/>
      <c r="C44" s="122"/>
      <c r="D44" s="122"/>
      <c r="E44" s="122"/>
      <c r="F44" s="122"/>
      <c r="G44" s="25">
        <v>691823.52</v>
      </c>
      <c r="H44" s="25">
        <v>600000</v>
      </c>
      <c r="I44" s="25">
        <v>491199.65</v>
      </c>
      <c r="J44" s="25">
        <v>871439.63</v>
      </c>
      <c r="K44" s="62">
        <f>J44/I44*100</f>
        <v>177.4104745392225</v>
      </c>
      <c r="L44" s="20">
        <f>J44/H44*100</f>
        <v>145.23993833333333</v>
      </c>
      <c r="M44" s="61"/>
    </row>
    <row r="45" spans="1:13" ht="12.75">
      <c r="A45" s="122" t="s">
        <v>53</v>
      </c>
      <c r="B45" s="122"/>
      <c r="C45" s="122"/>
      <c r="D45" s="122"/>
      <c r="E45" s="122"/>
      <c r="F45" s="122"/>
      <c r="G45" s="25">
        <v>1301911.85</v>
      </c>
      <c r="H45" s="25">
        <v>1300000</v>
      </c>
      <c r="I45" s="25">
        <v>905655.8</v>
      </c>
      <c r="J45" s="25">
        <v>1221517.77</v>
      </c>
      <c r="K45" s="62">
        <f>J45/I45*100</f>
        <v>134.87660212632656</v>
      </c>
      <c r="L45" s="20">
        <f>J45/H45*100</f>
        <v>93.96290538461538</v>
      </c>
      <c r="M45" s="61"/>
    </row>
    <row r="46" spans="1:13" ht="12.75">
      <c r="A46" s="122" t="s">
        <v>54</v>
      </c>
      <c r="B46" s="122"/>
      <c r="C46" s="122"/>
      <c r="D46" s="122"/>
      <c r="E46" s="122"/>
      <c r="F46" s="122"/>
      <c r="G46" s="65"/>
      <c r="H46" s="25"/>
      <c r="I46" s="25"/>
      <c r="J46" s="25"/>
      <c r="K46" s="62"/>
      <c r="L46" s="20"/>
      <c r="M46" s="61"/>
    </row>
    <row r="47" spans="1:13" ht="11.25" customHeight="1">
      <c r="A47" s="118" t="s">
        <v>55</v>
      </c>
      <c r="B47" s="118"/>
      <c r="C47" s="118"/>
      <c r="D47" s="118"/>
      <c r="E47" s="118"/>
      <c r="F47" s="118"/>
      <c r="G47" s="25"/>
      <c r="H47" s="25"/>
      <c r="I47" s="25"/>
      <c r="J47" s="25"/>
      <c r="K47" s="62"/>
      <c r="L47" s="20"/>
      <c r="M47" s="61"/>
    </row>
    <row r="48" spans="1:13" ht="14.25" customHeight="1">
      <c r="A48" s="124" t="s">
        <v>56</v>
      </c>
      <c r="B48" s="124"/>
      <c r="C48" s="124"/>
      <c r="D48" s="124"/>
      <c r="E48" s="124"/>
      <c r="F48" s="124"/>
      <c r="G48" s="66">
        <f>G25+G35</f>
        <v>66481897.370000005</v>
      </c>
      <c r="H48" s="34">
        <f>H25+H35</f>
        <v>71203800</v>
      </c>
      <c r="I48" s="34">
        <f>I25+I35</f>
        <v>44280373.230000004</v>
      </c>
      <c r="J48" s="34">
        <f>J25+J35</f>
        <v>43468536.989999995</v>
      </c>
      <c r="K48" s="64">
        <f>J48/I48*100</f>
        <v>98.16660027732108</v>
      </c>
      <c r="L48" s="17">
        <f>J48/H48*100</f>
        <v>61.04805781433013</v>
      </c>
      <c r="M48" s="61"/>
    </row>
  </sheetData>
  <sheetProtection selectLockedCells="1" selectUnlockedCells="1"/>
  <mergeCells count="56"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</mergeCells>
  <printOptions/>
  <pageMargins left="0.07847222222222222" right="0.1701388888888889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workbookViewId="0" topLeftCell="A1">
      <pane xSplit="5" topLeftCell="BU1" activePane="topRight" state="frozen"/>
      <selection pane="topLeft" activeCell="A7" sqref="A7"/>
      <selection pane="topRight" activeCell="CK22" sqref="CK22"/>
    </sheetView>
  </sheetViews>
  <sheetFormatPr defaultColWidth="9.140625" defaultRowHeight="12.75"/>
  <cols>
    <col min="2" max="3" width="5.7109375" style="0" customWidth="1"/>
    <col min="4" max="4" width="11.140625" style="0" customWidth="1"/>
    <col min="5" max="5" width="10.8515625" style="0" customWidth="1"/>
    <col min="6" max="6" width="5.7109375" style="0" customWidth="1"/>
    <col min="7" max="7" width="9.57421875" style="0" customWidth="1"/>
    <col min="8" max="8" width="10.8515625" style="0" customWidth="1"/>
    <col min="9" max="9" width="12.57421875" style="0" customWidth="1"/>
    <col min="10" max="10" width="8.710937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9.57421875" style="0" customWidth="1"/>
    <col min="18" max="19" width="10.140625" style="0" customWidth="1"/>
    <col min="21" max="21" width="6.140625" style="0" customWidth="1"/>
    <col min="22" max="22" width="9.281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6" max="46" width="6.140625" style="0" customWidth="1"/>
    <col min="47" max="47" width="7.57421875" style="0" customWidth="1"/>
    <col min="48" max="48" width="10.00390625" style="0" customWidth="1"/>
    <col min="50" max="50" width="9.8515625" style="0" customWidth="1"/>
    <col min="51" max="51" width="7.57421875" style="0" customWidth="1"/>
    <col min="52" max="52" width="7.28125" style="0" customWidth="1"/>
    <col min="53" max="53" width="8.85156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6.140625" style="0" customWidth="1"/>
    <col min="61" max="61" width="6.57421875" style="0" customWidth="1"/>
    <col min="62" max="62" width="7.8515625" style="0" customWidth="1"/>
    <col min="63" max="63" width="8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8" width="10.8515625" style="0" customWidth="1"/>
    <col min="69" max="69" width="10.28125" style="0" customWidth="1"/>
    <col min="71" max="71" width="7.28125" style="0" customWidth="1"/>
    <col min="72" max="72" width="7.7109375" style="0" customWidth="1"/>
    <col min="73" max="73" width="8.8515625" style="0" customWidth="1"/>
    <col min="74" max="74" width="8.7109375" style="0" customWidth="1"/>
    <col min="75" max="75" width="6.8515625" style="0" customWidth="1"/>
    <col min="76" max="76" width="6.140625" style="0" customWidth="1"/>
    <col min="77" max="77" width="3.8515625" style="0" customWidth="1"/>
    <col min="78" max="78" width="7.8515625" style="0" customWidth="1"/>
    <col min="79" max="79" width="8.57421875" style="0" customWidth="1"/>
    <col min="80" max="80" width="4.421875" style="0" customWidth="1"/>
    <col min="81" max="81" width="7.140625" style="0" customWidth="1"/>
    <col min="82" max="82" width="8.7109375" style="0" customWidth="1"/>
    <col min="83" max="83" width="8.8515625" style="0" customWidth="1"/>
    <col min="84" max="84" width="8.140625" style="0" customWidth="1"/>
    <col min="85" max="85" width="6.28125" style="0" customWidth="1"/>
    <col min="86" max="86" width="5.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421875" style="0" customWidth="1"/>
  </cols>
  <sheetData>
    <row r="1" ht="3" customHeight="1"/>
    <row r="2" ht="12.75" customHeight="1" hidden="1"/>
    <row r="3" spans="2:57" ht="56.25" customHeight="1">
      <c r="B3" s="67"/>
      <c r="C3" s="67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67"/>
      <c r="AR3" s="67"/>
      <c r="AS3" s="67"/>
      <c r="AT3" s="67"/>
      <c r="AU3" s="68"/>
      <c r="AV3" s="69"/>
      <c r="AW3" s="69"/>
      <c r="AX3" s="69"/>
      <c r="AY3" s="69"/>
      <c r="AZ3" s="69"/>
      <c r="BA3" s="69"/>
      <c r="BB3" s="69"/>
      <c r="BC3" s="69"/>
      <c r="BD3" s="69"/>
      <c r="BE3" s="69"/>
    </row>
    <row r="6" spans="1:91" ht="12.75" customHeight="1">
      <c r="A6" s="126" t="s">
        <v>57</v>
      </c>
      <c r="B6" s="126"/>
      <c r="C6" s="126"/>
      <c r="D6" s="127" t="s">
        <v>1</v>
      </c>
      <c r="E6" s="127"/>
      <c r="F6" s="127"/>
      <c r="G6" s="128" t="s">
        <v>2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</row>
    <row r="7" spans="1:91" ht="73.5" customHeight="1">
      <c r="A7" s="126"/>
      <c r="B7" s="126"/>
      <c r="C7" s="126"/>
      <c r="D7" s="127"/>
      <c r="E7" s="127"/>
      <c r="F7" s="127"/>
      <c r="G7" s="129" t="s">
        <v>58</v>
      </c>
      <c r="H7" s="129"/>
      <c r="I7" s="129"/>
      <c r="J7" s="129"/>
      <c r="K7" s="129"/>
      <c r="L7" s="129" t="s">
        <v>59</v>
      </c>
      <c r="M7" s="129"/>
      <c r="N7" s="129"/>
      <c r="O7" s="129"/>
      <c r="P7" s="129"/>
      <c r="Q7" s="129" t="s">
        <v>37</v>
      </c>
      <c r="R7" s="129"/>
      <c r="S7" s="129"/>
      <c r="T7" s="129"/>
      <c r="U7" s="129"/>
      <c r="V7" s="126" t="s">
        <v>60</v>
      </c>
      <c r="W7" s="126"/>
      <c r="X7" s="126"/>
      <c r="Y7" s="126"/>
      <c r="Z7" s="126"/>
      <c r="AA7" s="126" t="s">
        <v>61</v>
      </c>
      <c r="AB7" s="126"/>
      <c r="AC7" s="126"/>
      <c r="AD7" s="126"/>
      <c r="AE7" s="126"/>
      <c r="AF7" s="129" t="s">
        <v>62</v>
      </c>
      <c r="AG7" s="129"/>
      <c r="AH7" s="129"/>
      <c r="AI7" s="129"/>
      <c r="AJ7" s="129"/>
      <c r="AK7" s="129" t="s">
        <v>63</v>
      </c>
      <c r="AL7" s="129"/>
      <c r="AM7" s="129"/>
      <c r="AN7" s="129"/>
      <c r="AO7" s="129"/>
      <c r="AP7" s="129" t="s">
        <v>64</v>
      </c>
      <c r="AQ7" s="129"/>
      <c r="AR7" s="129"/>
      <c r="AS7" s="129"/>
      <c r="AT7" s="129"/>
      <c r="AU7" s="129" t="s">
        <v>65</v>
      </c>
      <c r="AV7" s="129"/>
      <c r="AW7" s="129"/>
      <c r="AX7" s="129"/>
      <c r="AY7" s="129"/>
      <c r="AZ7" s="129" t="s">
        <v>66</v>
      </c>
      <c r="BA7" s="129"/>
      <c r="BB7" s="129"/>
      <c r="BC7" s="129"/>
      <c r="BD7" s="129"/>
      <c r="BE7" s="129" t="s">
        <v>67</v>
      </c>
      <c r="BF7" s="129"/>
      <c r="BG7" s="129"/>
      <c r="BH7" s="129"/>
      <c r="BI7" s="129"/>
      <c r="BJ7" s="129" t="s">
        <v>68</v>
      </c>
      <c r="BK7" s="129"/>
      <c r="BL7" s="129"/>
      <c r="BM7" s="129"/>
      <c r="BN7" s="129"/>
      <c r="BO7" s="129" t="s">
        <v>69</v>
      </c>
      <c r="BP7" s="129"/>
      <c r="BQ7" s="129"/>
      <c r="BR7" s="129"/>
      <c r="BS7" s="129"/>
      <c r="BT7" s="129" t="s">
        <v>70</v>
      </c>
      <c r="BU7" s="129"/>
      <c r="BV7" s="129"/>
      <c r="BW7" s="129"/>
      <c r="BX7" s="129"/>
      <c r="BY7" s="130" t="s">
        <v>71</v>
      </c>
      <c r="BZ7" s="130"/>
      <c r="CA7" s="130"/>
      <c r="CB7" s="130"/>
      <c r="CC7" s="130"/>
      <c r="CD7" s="129" t="s">
        <v>72</v>
      </c>
      <c r="CE7" s="129"/>
      <c r="CF7" s="129"/>
      <c r="CG7" s="129"/>
      <c r="CH7" s="129"/>
      <c r="CI7" s="129" t="s">
        <v>54</v>
      </c>
      <c r="CJ7" s="129"/>
      <c r="CK7" s="129"/>
      <c r="CL7" s="129"/>
      <c r="CM7" s="129"/>
    </row>
    <row r="8" spans="1:91" ht="26.25" customHeight="1">
      <c r="A8" s="126"/>
      <c r="B8" s="126"/>
      <c r="C8" s="126"/>
      <c r="D8" s="129" t="s">
        <v>73</v>
      </c>
      <c r="E8" s="129" t="s">
        <v>15</v>
      </c>
      <c r="F8" s="70"/>
      <c r="G8" s="130" t="s">
        <v>73</v>
      </c>
      <c r="H8" s="129" t="s">
        <v>15</v>
      </c>
      <c r="I8" s="129"/>
      <c r="J8" s="129" t="s">
        <v>74</v>
      </c>
      <c r="K8" s="129"/>
      <c r="L8" s="130" t="s">
        <v>73</v>
      </c>
      <c r="M8" s="129" t="s">
        <v>15</v>
      </c>
      <c r="N8" s="129"/>
      <c r="O8" s="129" t="s">
        <v>74</v>
      </c>
      <c r="P8" s="129"/>
      <c r="Q8" s="130" t="s">
        <v>73</v>
      </c>
      <c r="R8" s="129" t="s">
        <v>15</v>
      </c>
      <c r="S8" s="129"/>
      <c r="T8" s="129" t="s">
        <v>74</v>
      </c>
      <c r="U8" s="129"/>
      <c r="V8" s="130" t="s">
        <v>73</v>
      </c>
      <c r="W8" s="129" t="s">
        <v>15</v>
      </c>
      <c r="X8" s="129"/>
      <c r="Y8" s="129" t="s">
        <v>74</v>
      </c>
      <c r="Z8" s="129"/>
      <c r="AA8" s="129" t="s">
        <v>73</v>
      </c>
      <c r="AB8" s="129" t="s">
        <v>15</v>
      </c>
      <c r="AC8" s="129"/>
      <c r="AD8" s="126" t="s">
        <v>74</v>
      </c>
      <c r="AE8" s="126"/>
      <c r="AF8" s="129" t="s">
        <v>73</v>
      </c>
      <c r="AG8" s="129" t="s">
        <v>15</v>
      </c>
      <c r="AH8" s="129"/>
      <c r="AI8" s="126" t="s">
        <v>74</v>
      </c>
      <c r="AJ8" s="126"/>
      <c r="AK8" s="129" t="s">
        <v>73</v>
      </c>
      <c r="AL8" s="129" t="s">
        <v>15</v>
      </c>
      <c r="AM8" s="129"/>
      <c r="AN8" s="126" t="s">
        <v>74</v>
      </c>
      <c r="AO8" s="126"/>
      <c r="AP8" s="129" t="s">
        <v>73</v>
      </c>
      <c r="AQ8" s="129" t="s">
        <v>15</v>
      </c>
      <c r="AR8" s="129"/>
      <c r="AS8" s="126" t="s">
        <v>74</v>
      </c>
      <c r="AT8" s="126"/>
      <c r="AU8" s="129" t="s">
        <v>73</v>
      </c>
      <c r="AV8" s="129" t="s">
        <v>15</v>
      </c>
      <c r="AW8" s="129"/>
      <c r="AX8" s="126" t="s">
        <v>74</v>
      </c>
      <c r="AY8" s="126"/>
      <c r="AZ8" s="129" t="s">
        <v>73</v>
      </c>
      <c r="BA8" s="129" t="s">
        <v>15</v>
      </c>
      <c r="BB8" s="129"/>
      <c r="BC8" s="126" t="s">
        <v>74</v>
      </c>
      <c r="BD8" s="126"/>
      <c r="BE8" s="129" t="s">
        <v>73</v>
      </c>
      <c r="BF8" s="129" t="s">
        <v>15</v>
      </c>
      <c r="BG8" s="129"/>
      <c r="BH8" s="126" t="s">
        <v>74</v>
      </c>
      <c r="BI8" s="126"/>
      <c r="BJ8" s="129" t="s">
        <v>73</v>
      </c>
      <c r="BK8" s="129" t="s">
        <v>15</v>
      </c>
      <c r="BL8" s="129"/>
      <c r="BM8" s="126" t="s">
        <v>74</v>
      </c>
      <c r="BN8" s="126"/>
      <c r="BO8" s="129" t="s">
        <v>73</v>
      </c>
      <c r="BP8" s="129" t="s">
        <v>15</v>
      </c>
      <c r="BQ8" s="129"/>
      <c r="BR8" s="126" t="s">
        <v>74</v>
      </c>
      <c r="BS8" s="126"/>
      <c r="BT8" s="129" t="s">
        <v>73</v>
      </c>
      <c r="BU8" s="129" t="s">
        <v>15</v>
      </c>
      <c r="BV8" s="129"/>
      <c r="BW8" s="126" t="s">
        <v>74</v>
      </c>
      <c r="BX8" s="126"/>
      <c r="BY8" s="129" t="s">
        <v>73</v>
      </c>
      <c r="BZ8" s="129" t="s">
        <v>15</v>
      </c>
      <c r="CA8" s="129"/>
      <c r="CB8" s="126" t="s">
        <v>74</v>
      </c>
      <c r="CC8" s="126"/>
      <c r="CD8" s="129" t="s">
        <v>73</v>
      </c>
      <c r="CE8" s="129" t="s">
        <v>15</v>
      </c>
      <c r="CF8" s="129"/>
      <c r="CG8" s="126" t="s">
        <v>74</v>
      </c>
      <c r="CH8" s="126"/>
      <c r="CI8" s="129" t="s">
        <v>73</v>
      </c>
      <c r="CJ8" s="129" t="s">
        <v>15</v>
      </c>
      <c r="CK8" s="129"/>
      <c r="CL8" s="126" t="s">
        <v>74</v>
      </c>
      <c r="CM8" s="126"/>
    </row>
    <row r="9" spans="1:91" ht="75.75" customHeight="1">
      <c r="A9" s="126"/>
      <c r="B9" s="126"/>
      <c r="C9" s="126"/>
      <c r="D9" s="129"/>
      <c r="E9" s="129"/>
      <c r="F9" s="71" t="s">
        <v>75</v>
      </c>
      <c r="G9" s="130"/>
      <c r="H9" s="12" t="s">
        <v>95</v>
      </c>
      <c r="I9" s="10" t="s">
        <v>96</v>
      </c>
      <c r="J9" s="10" t="s">
        <v>97</v>
      </c>
      <c r="K9" s="10" t="s">
        <v>98</v>
      </c>
      <c r="L9" s="130"/>
      <c r="M9" s="12" t="s">
        <v>95</v>
      </c>
      <c r="N9" s="10" t="s">
        <v>96</v>
      </c>
      <c r="O9" s="10" t="s">
        <v>97</v>
      </c>
      <c r="P9" s="10" t="s">
        <v>98</v>
      </c>
      <c r="Q9" s="130"/>
      <c r="R9" s="12" t="s">
        <v>95</v>
      </c>
      <c r="S9" s="10" t="s">
        <v>96</v>
      </c>
      <c r="T9" s="10" t="s">
        <v>97</v>
      </c>
      <c r="U9" s="10" t="s">
        <v>98</v>
      </c>
      <c r="V9" s="130"/>
      <c r="W9" s="12" t="s">
        <v>95</v>
      </c>
      <c r="X9" s="10" t="s">
        <v>96</v>
      </c>
      <c r="Y9" s="10" t="s">
        <v>97</v>
      </c>
      <c r="Z9" s="10" t="s">
        <v>98</v>
      </c>
      <c r="AA9" s="129"/>
      <c r="AB9" s="12" t="s">
        <v>95</v>
      </c>
      <c r="AC9" s="10" t="s">
        <v>96</v>
      </c>
      <c r="AD9" s="10" t="s">
        <v>97</v>
      </c>
      <c r="AE9" s="10" t="s">
        <v>98</v>
      </c>
      <c r="AF9" s="129"/>
      <c r="AG9" s="12" t="s">
        <v>95</v>
      </c>
      <c r="AH9" s="10" t="s">
        <v>96</v>
      </c>
      <c r="AI9" s="10" t="s">
        <v>97</v>
      </c>
      <c r="AJ9" s="10" t="s">
        <v>98</v>
      </c>
      <c r="AK9" s="129"/>
      <c r="AL9" s="12" t="s">
        <v>95</v>
      </c>
      <c r="AM9" s="10" t="s">
        <v>96</v>
      </c>
      <c r="AN9" s="10" t="s">
        <v>97</v>
      </c>
      <c r="AO9" s="10" t="s">
        <v>98</v>
      </c>
      <c r="AP9" s="129"/>
      <c r="AQ9" s="12" t="s">
        <v>95</v>
      </c>
      <c r="AR9" s="10" t="s">
        <v>96</v>
      </c>
      <c r="AS9" s="10" t="s">
        <v>97</v>
      </c>
      <c r="AT9" s="10" t="s">
        <v>98</v>
      </c>
      <c r="AU9" s="129"/>
      <c r="AV9" s="12" t="s">
        <v>95</v>
      </c>
      <c r="AW9" s="10" t="s">
        <v>96</v>
      </c>
      <c r="AX9" s="10" t="s">
        <v>97</v>
      </c>
      <c r="AY9" s="10" t="s">
        <v>98</v>
      </c>
      <c r="AZ9" s="129"/>
      <c r="BA9" s="12" t="s">
        <v>95</v>
      </c>
      <c r="BB9" s="10" t="s">
        <v>96</v>
      </c>
      <c r="BC9" s="10" t="s">
        <v>97</v>
      </c>
      <c r="BD9" s="10" t="s">
        <v>98</v>
      </c>
      <c r="BE9" s="129"/>
      <c r="BF9" s="12" t="s">
        <v>95</v>
      </c>
      <c r="BG9" s="10" t="s">
        <v>96</v>
      </c>
      <c r="BH9" s="10" t="s">
        <v>97</v>
      </c>
      <c r="BI9" s="10" t="s">
        <v>98</v>
      </c>
      <c r="BJ9" s="129"/>
      <c r="BK9" s="12" t="s">
        <v>95</v>
      </c>
      <c r="BL9" s="10" t="s">
        <v>96</v>
      </c>
      <c r="BM9" s="10" t="s">
        <v>97</v>
      </c>
      <c r="BN9" s="10" t="s">
        <v>98</v>
      </c>
      <c r="BO9" s="129"/>
      <c r="BP9" s="12" t="s">
        <v>95</v>
      </c>
      <c r="BQ9" s="10" t="s">
        <v>96</v>
      </c>
      <c r="BR9" s="10" t="s">
        <v>97</v>
      </c>
      <c r="BS9" s="10" t="s">
        <v>98</v>
      </c>
      <c r="BT9" s="129"/>
      <c r="BU9" s="12" t="s">
        <v>95</v>
      </c>
      <c r="BV9" s="10" t="s">
        <v>96</v>
      </c>
      <c r="BW9" s="10" t="s">
        <v>97</v>
      </c>
      <c r="BX9" s="10" t="s">
        <v>98</v>
      </c>
      <c r="BY9" s="129"/>
      <c r="BZ9" s="12" t="s">
        <v>95</v>
      </c>
      <c r="CA9" s="10" t="s">
        <v>96</v>
      </c>
      <c r="CB9" s="10" t="s">
        <v>97</v>
      </c>
      <c r="CC9" s="10" t="s">
        <v>98</v>
      </c>
      <c r="CD9" s="129"/>
      <c r="CE9" s="12" t="s">
        <v>95</v>
      </c>
      <c r="CF9" s="10" t="s">
        <v>96</v>
      </c>
      <c r="CG9" s="10" t="s">
        <v>97</v>
      </c>
      <c r="CH9" s="10" t="s">
        <v>98</v>
      </c>
      <c r="CI9" s="129"/>
      <c r="CJ9" s="12" t="s">
        <v>95</v>
      </c>
      <c r="CK9" s="10" t="s">
        <v>96</v>
      </c>
      <c r="CL9" s="10" t="s">
        <v>97</v>
      </c>
      <c r="CM9" s="10" t="s">
        <v>98</v>
      </c>
    </row>
    <row r="10" spans="1:91" s="79" customFormat="1" ht="27.75" customHeight="1">
      <c r="A10" s="131" t="s">
        <v>76</v>
      </c>
      <c r="B10" s="131"/>
      <c r="C10" s="131"/>
      <c r="D10" s="19">
        <f aca="true" t="shared" si="0" ref="D10:D18">G10+Q10+V10+AA10+AF10+AK10+AP10+AU10+BE10+BO10+CI10+L10+AZ10+BT10+BY10+CD10+BJ10</f>
        <v>1101700</v>
      </c>
      <c r="E10" s="19">
        <f aca="true" t="shared" si="1" ref="E10:E16">I10+N10+S10+X10+AC10+AM10+AR10+AW10+BG10+BQ10+BV10+CA10+CF10+CK10+AH10+BL10</f>
        <v>633205.73</v>
      </c>
      <c r="F10" s="72">
        <f aca="true" t="shared" si="2" ref="F10:F19">E10/D10*100</f>
        <v>57.475331760007265</v>
      </c>
      <c r="G10" s="73">
        <v>26400</v>
      </c>
      <c r="H10" s="25">
        <v>17864</v>
      </c>
      <c r="I10" s="25">
        <v>14608.45</v>
      </c>
      <c r="J10" s="74">
        <f aca="true" t="shared" si="3" ref="J10:J19">I10/H10*100</f>
        <v>81.77591804746977</v>
      </c>
      <c r="K10" s="75">
        <f aca="true" t="shared" si="4" ref="K10:K19">I10/G10*100</f>
        <v>55.33503787878789</v>
      </c>
      <c r="L10" s="76">
        <v>430100</v>
      </c>
      <c r="M10" s="77">
        <v>335389.66</v>
      </c>
      <c r="N10" s="77">
        <v>237987.71</v>
      </c>
      <c r="O10" s="78">
        <f aca="true" t="shared" si="5" ref="O10:O19">N10/M10*100</f>
        <v>70.95857099470508</v>
      </c>
      <c r="P10" s="75">
        <f aca="true" t="shared" si="6" ref="P10:P19">N10/L10*100</f>
        <v>55.33311090444083</v>
      </c>
      <c r="Q10" s="76">
        <v>24400</v>
      </c>
      <c r="R10" s="77">
        <v>31501.5</v>
      </c>
      <c r="S10" s="77">
        <v>18861</v>
      </c>
      <c r="T10" s="78">
        <f aca="true" t="shared" si="7" ref="T10:T19">S10/R10*100</f>
        <v>59.87333936479216</v>
      </c>
      <c r="U10" s="75">
        <f aca="true" t="shared" si="8" ref="U10:U15">S10/Q10*100</f>
        <v>77.29918032786885</v>
      </c>
      <c r="V10" s="76">
        <v>55200</v>
      </c>
      <c r="W10" s="25">
        <v>10602.17</v>
      </c>
      <c r="X10" s="25">
        <v>14809.13</v>
      </c>
      <c r="Y10" s="75">
        <f aca="true" t="shared" si="9" ref="Y10:Y19">X10/W10*100</f>
        <v>139.6801786804022</v>
      </c>
      <c r="Z10" s="75">
        <f aca="true" t="shared" si="10" ref="Z10:Z19">X10/V10*100</f>
        <v>26.828134057971013</v>
      </c>
      <c r="AA10" s="76">
        <v>469300</v>
      </c>
      <c r="AB10" s="25">
        <v>165797.17</v>
      </c>
      <c r="AC10" s="25">
        <v>187829.47</v>
      </c>
      <c r="AD10" s="75">
        <f aca="true" t="shared" si="11" ref="AD10:AD19">AC10/AB10*100</f>
        <v>113.2887069182182</v>
      </c>
      <c r="AE10" s="75">
        <f aca="true" t="shared" si="12" ref="AE10:AE19">AC10/AA10*100</f>
        <v>40.02332623055615</v>
      </c>
      <c r="AF10" s="76">
        <v>13000</v>
      </c>
      <c r="AG10" s="76">
        <v>12000</v>
      </c>
      <c r="AH10" s="76">
        <v>10400</v>
      </c>
      <c r="AI10" s="75">
        <f aca="true" t="shared" si="13" ref="AI10:AI16">AH10/AG10*100</f>
        <v>86.66666666666667</v>
      </c>
      <c r="AJ10" s="75">
        <f aca="true" t="shared" si="14" ref="AJ10:AJ16">AH10/AF10*100</f>
        <v>80</v>
      </c>
      <c r="AK10" s="25"/>
      <c r="AL10" s="34"/>
      <c r="AM10" s="34"/>
      <c r="AN10" s="25"/>
      <c r="AO10" s="25"/>
      <c r="AP10" s="25">
        <v>60300</v>
      </c>
      <c r="AQ10" s="27">
        <v>44476.46</v>
      </c>
      <c r="AR10" s="27">
        <v>16260</v>
      </c>
      <c r="AS10" s="75"/>
      <c r="AT10" s="75">
        <f>AR10/AP10*100</f>
        <v>26.965174129353237</v>
      </c>
      <c r="AU10" s="76">
        <v>23000</v>
      </c>
      <c r="AV10" s="25">
        <v>17289.67</v>
      </c>
      <c r="AW10" s="25">
        <v>12449.97</v>
      </c>
      <c r="AX10" s="75">
        <f>AW10/AV10*100</f>
        <v>72.00814127742173</v>
      </c>
      <c r="AY10" s="75">
        <f>AW10/AU10*100</f>
        <v>54.13030434782608</v>
      </c>
      <c r="AZ10" s="75"/>
      <c r="BA10" s="75"/>
      <c r="BB10" s="75"/>
      <c r="BC10" s="75"/>
      <c r="BD10" s="75"/>
      <c r="BE10" s="25"/>
      <c r="BF10" s="34"/>
      <c r="BG10" s="34"/>
      <c r="BH10" s="25"/>
      <c r="BI10" s="25"/>
      <c r="BJ10" s="25"/>
      <c r="BK10" s="34"/>
      <c r="BL10" s="25">
        <v>120000</v>
      </c>
      <c r="BM10" s="25"/>
      <c r="BN10" s="25"/>
      <c r="BO10" s="76"/>
      <c r="BP10" s="25"/>
      <c r="BQ10" s="25"/>
      <c r="BR10" s="75"/>
      <c r="BS10" s="7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4"/>
      <c r="CJ10" s="25"/>
      <c r="CK10" s="25"/>
      <c r="CL10" s="25"/>
      <c r="CM10" s="25"/>
    </row>
    <row r="11" spans="1:91" s="82" customFormat="1" ht="24.75" customHeight="1">
      <c r="A11" s="132" t="s">
        <v>77</v>
      </c>
      <c r="B11" s="132"/>
      <c r="C11" s="132"/>
      <c r="D11" s="19">
        <f t="shared" si="0"/>
        <v>1322200</v>
      </c>
      <c r="E11" s="19">
        <f t="shared" si="1"/>
        <v>632800.25</v>
      </c>
      <c r="F11" s="72">
        <f t="shared" si="2"/>
        <v>47.85964680078657</v>
      </c>
      <c r="G11" s="73">
        <v>42300</v>
      </c>
      <c r="H11" s="25">
        <v>28475.94</v>
      </c>
      <c r="I11" s="25">
        <v>40766.89</v>
      </c>
      <c r="J11" s="74">
        <f t="shared" si="3"/>
        <v>143.16257865411995</v>
      </c>
      <c r="K11" s="75">
        <f t="shared" si="4"/>
        <v>96.37562647754136</v>
      </c>
      <c r="L11" s="76">
        <v>561300</v>
      </c>
      <c r="M11" s="77">
        <v>436436.68</v>
      </c>
      <c r="N11" s="77">
        <v>310620.29</v>
      </c>
      <c r="O11" s="78">
        <f t="shared" si="5"/>
        <v>71.17190287489127</v>
      </c>
      <c r="P11" s="75">
        <f t="shared" si="6"/>
        <v>55.33944236593622</v>
      </c>
      <c r="Q11" s="76">
        <v>21700</v>
      </c>
      <c r="R11" s="23">
        <v>27965.04</v>
      </c>
      <c r="S11" s="23">
        <v>25023.65</v>
      </c>
      <c r="T11" s="78">
        <f t="shared" si="7"/>
        <v>89.4819031190372</v>
      </c>
      <c r="U11" s="75">
        <f t="shared" si="8"/>
        <v>115.31635944700463</v>
      </c>
      <c r="V11" s="76">
        <v>95000</v>
      </c>
      <c r="W11" s="25">
        <v>22956.47</v>
      </c>
      <c r="X11" s="25">
        <v>27992.44</v>
      </c>
      <c r="Y11" s="75">
        <f t="shared" si="9"/>
        <v>121.93703997173779</v>
      </c>
      <c r="Z11" s="75">
        <f t="shared" si="10"/>
        <v>29.46572631578947</v>
      </c>
      <c r="AA11" s="76">
        <v>547900</v>
      </c>
      <c r="AB11" s="80">
        <v>220591.72</v>
      </c>
      <c r="AC11" s="80">
        <v>204756.98</v>
      </c>
      <c r="AD11" s="75">
        <f t="shared" si="11"/>
        <v>92.82169793136387</v>
      </c>
      <c r="AE11" s="75">
        <f t="shared" si="12"/>
        <v>37.37123197663807</v>
      </c>
      <c r="AF11" s="76">
        <v>8000</v>
      </c>
      <c r="AG11" s="76">
        <v>7100</v>
      </c>
      <c r="AH11" s="76">
        <v>8300</v>
      </c>
      <c r="AI11" s="75">
        <f t="shared" si="13"/>
        <v>116.90140845070422</v>
      </c>
      <c r="AJ11" s="75">
        <f t="shared" si="14"/>
        <v>103.75000000000001</v>
      </c>
      <c r="AK11" s="25"/>
      <c r="AL11" s="34"/>
      <c r="AM11" s="34"/>
      <c r="AN11" s="25"/>
      <c r="AO11" s="25"/>
      <c r="AP11" s="25">
        <v>46000</v>
      </c>
      <c r="AQ11" s="81">
        <v>26269</v>
      </c>
      <c r="AR11" s="81">
        <v>15340</v>
      </c>
      <c r="AS11" s="76"/>
      <c r="AT11" s="75">
        <f>AR11/AP11*100</f>
        <v>33.34782608695652</v>
      </c>
      <c r="AU11" s="76"/>
      <c r="AV11" s="25">
        <v>2240.02</v>
      </c>
      <c r="AW11" s="25"/>
      <c r="AX11" s="75"/>
      <c r="AY11" s="75"/>
      <c r="AZ11" s="75"/>
      <c r="BA11" s="75"/>
      <c r="BB11" s="75"/>
      <c r="BC11" s="75"/>
      <c r="BD11" s="7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76"/>
      <c r="BP11" s="75"/>
      <c r="BQ11" s="75"/>
      <c r="BR11" s="75"/>
      <c r="BS11" s="75"/>
      <c r="BT11" s="25"/>
      <c r="BU11" s="25">
        <v>13124.5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34"/>
      <c r="CJ11" s="25"/>
      <c r="CK11" s="25"/>
      <c r="CL11" s="25"/>
      <c r="CM11" s="25"/>
    </row>
    <row r="12" spans="1:91" s="82" customFormat="1" ht="24.75" customHeight="1">
      <c r="A12" s="132" t="s">
        <v>78</v>
      </c>
      <c r="B12" s="132"/>
      <c r="C12" s="132"/>
      <c r="D12" s="19">
        <f t="shared" si="0"/>
        <v>2006200</v>
      </c>
      <c r="E12" s="19">
        <f t="shared" si="1"/>
        <v>936780.3599999999</v>
      </c>
      <c r="F12" s="72">
        <f t="shared" si="2"/>
        <v>46.6942657760941</v>
      </c>
      <c r="G12" s="83">
        <v>134700</v>
      </c>
      <c r="H12" s="25">
        <v>90501.82</v>
      </c>
      <c r="I12" s="25">
        <v>77881</v>
      </c>
      <c r="J12" s="74">
        <f t="shared" si="3"/>
        <v>86.0546229899023</v>
      </c>
      <c r="K12" s="75">
        <f t="shared" si="4"/>
        <v>57.8181143281366</v>
      </c>
      <c r="L12" s="76">
        <v>558500</v>
      </c>
      <c r="M12" s="77">
        <v>419237.13</v>
      </c>
      <c r="N12" s="77">
        <v>309074.93</v>
      </c>
      <c r="O12" s="78">
        <f t="shared" si="5"/>
        <v>73.72317666615072</v>
      </c>
      <c r="P12" s="75">
        <f t="shared" si="6"/>
        <v>55.34018442256043</v>
      </c>
      <c r="Q12" s="76">
        <v>62900</v>
      </c>
      <c r="R12" s="23">
        <v>81045.3</v>
      </c>
      <c r="S12" s="23">
        <v>108660.3</v>
      </c>
      <c r="T12" s="78">
        <f t="shared" si="7"/>
        <v>134.07353665172442</v>
      </c>
      <c r="U12" s="75">
        <f t="shared" si="8"/>
        <v>172.75087440381557</v>
      </c>
      <c r="V12" s="76">
        <v>120200</v>
      </c>
      <c r="W12" s="23">
        <v>27977.73</v>
      </c>
      <c r="X12" s="23">
        <v>17285.35</v>
      </c>
      <c r="Y12" s="75">
        <f t="shared" si="9"/>
        <v>61.78253203530093</v>
      </c>
      <c r="Z12" s="75">
        <f t="shared" si="10"/>
        <v>14.380490848585689</v>
      </c>
      <c r="AA12" s="76">
        <v>957600</v>
      </c>
      <c r="AB12" s="25">
        <v>317192.58</v>
      </c>
      <c r="AC12" s="84">
        <v>287078.58</v>
      </c>
      <c r="AD12" s="75">
        <f t="shared" si="11"/>
        <v>90.50608308681117</v>
      </c>
      <c r="AE12" s="75">
        <f t="shared" si="12"/>
        <v>29.978966165413535</v>
      </c>
      <c r="AF12" s="76">
        <v>20500</v>
      </c>
      <c r="AG12" s="76">
        <v>20250</v>
      </c>
      <c r="AH12" s="76">
        <v>16300</v>
      </c>
      <c r="AI12" s="75">
        <f t="shared" si="13"/>
        <v>80.49382716049382</v>
      </c>
      <c r="AJ12" s="75">
        <f t="shared" si="14"/>
        <v>79.51219512195122</v>
      </c>
      <c r="AK12" s="25"/>
      <c r="AL12" s="34"/>
      <c r="AM12" s="34"/>
      <c r="AN12" s="25"/>
      <c r="AO12" s="25"/>
      <c r="AP12" s="25">
        <v>119300</v>
      </c>
      <c r="AQ12" s="85">
        <v>88724.92</v>
      </c>
      <c r="AR12" s="85">
        <v>107169.48</v>
      </c>
      <c r="AS12" s="75">
        <f>AR12/AQ12*100</f>
        <v>120.78847746495573</v>
      </c>
      <c r="AT12" s="75">
        <f>AR12/AP12*100</f>
        <v>89.83191953059514</v>
      </c>
      <c r="AU12" s="76">
        <v>32500</v>
      </c>
      <c r="AV12" s="25">
        <v>50128.93</v>
      </c>
      <c r="AW12" s="25">
        <v>13330.72</v>
      </c>
      <c r="AX12" s="75">
        <f>AW12/AV12*100</f>
        <v>26.592867631525348</v>
      </c>
      <c r="AY12" s="75">
        <f>AW12/AU12*100</f>
        <v>41.0176</v>
      </c>
      <c r="AZ12" s="75"/>
      <c r="BA12" s="75"/>
      <c r="BB12" s="75"/>
      <c r="BC12" s="75"/>
      <c r="BD12" s="7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76"/>
      <c r="BP12" s="75"/>
      <c r="BQ12" s="75"/>
      <c r="BR12" s="75"/>
      <c r="BS12" s="7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34"/>
      <c r="CJ12" s="25"/>
      <c r="CK12" s="25"/>
      <c r="CL12" s="25"/>
      <c r="CM12" s="25"/>
    </row>
    <row r="13" spans="1:91" s="87" customFormat="1" ht="24.75" customHeight="1">
      <c r="A13" s="133" t="s">
        <v>79</v>
      </c>
      <c r="B13" s="133"/>
      <c r="C13" s="133"/>
      <c r="D13" s="19">
        <f t="shared" si="0"/>
        <v>2137800</v>
      </c>
      <c r="E13" s="19">
        <f t="shared" si="1"/>
        <v>982696.97</v>
      </c>
      <c r="F13" s="72">
        <f t="shared" si="2"/>
        <v>45.967675647862286</v>
      </c>
      <c r="G13" s="76">
        <v>100200</v>
      </c>
      <c r="H13" s="86">
        <v>67407.56</v>
      </c>
      <c r="I13" s="86">
        <v>68724.58</v>
      </c>
      <c r="J13" s="74">
        <f t="shared" si="3"/>
        <v>101.95381645619572</v>
      </c>
      <c r="K13" s="75">
        <f t="shared" si="4"/>
        <v>68.58740518962077</v>
      </c>
      <c r="L13" s="76">
        <v>818200</v>
      </c>
      <c r="M13" s="77">
        <v>503084.61</v>
      </c>
      <c r="N13" s="77">
        <v>452794.8</v>
      </c>
      <c r="O13" s="78">
        <f t="shared" si="5"/>
        <v>90.0037073286738</v>
      </c>
      <c r="P13" s="75">
        <f t="shared" si="6"/>
        <v>55.3403568809582</v>
      </c>
      <c r="Q13" s="76">
        <v>17400</v>
      </c>
      <c r="R13" s="77">
        <v>22406.51</v>
      </c>
      <c r="S13" s="77">
        <v>22765.59</v>
      </c>
      <c r="T13" s="78">
        <f t="shared" si="7"/>
        <v>101.60256996738894</v>
      </c>
      <c r="U13" s="75">
        <f t="shared" si="8"/>
        <v>130.83672413793104</v>
      </c>
      <c r="V13" s="76">
        <v>110000</v>
      </c>
      <c r="W13" s="77">
        <v>31527.57</v>
      </c>
      <c r="X13" s="77">
        <v>25860.79</v>
      </c>
      <c r="Y13" s="75">
        <f t="shared" si="9"/>
        <v>82.02595379218887</v>
      </c>
      <c r="Z13" s="75">
        <f t="shared" si="10"/>
        <v>23.50980909090909</v>
      </c>
      <c r="AA13" s="76">
        <v>977000</v>
      </c>
      <c r="AB13" s="25">
        <v>422056.01</v>
      </c>
      <c r="AC13" s="25">
        <v>337696.61</v>
      </c>
      <c r="AD13" s="75">
        <f t="shared" si="11"/>
        <v>80.01227372641844</v>
      </c>
      <c r="AE13" s="75">
        <f t="shared" si="12"/>
        <v>34.56464790174002</v>
      </c>
      <c r="AF13" s="76">
        <v>19000</v>
      </c>
      <c r="AG13" s="76">
        <v>18580</v>
      </c>
      <c r="AH13" s="76">
        <v>19610</v>
      </c>
      <c r="AI13" s="75">
        <f t="shared" si="13"/>
        <v>105.54359526372443</v>
      </c>
      <c r="AJ13" s="75">
        <f t="shared" si="14"/>
        <v>103.21052631578947</v>
      </c>
      <c r="AK13" s="25"/>
      <c r="AL13" s="25"/>
      <c r="AM13" s="25"/>
      <c r="AN13" s="25"/>
      <c r="AO13" s="25"/>
      <c r="AP13" s="25">
        <v>96000</v>
      </c>
      <c r="AQ13" s="25">
        <v>36646.87</v>
      </c>
      <c r="AR13" s="25">
        <v>50369.75</v>
      </c>
      <c r="AS13" s="75">
        <f>AR13/AQ13*100</f>
        <v>137.44625393655718</v>
      </c>
      <c r="AT13" s="75">
        <f>AR13/AP13*100</f>
        <v>52.46848958333333</v>
      </c>
      <c r="AU13" s="76"/>
      <c r="AV13" s="25">
        <v>2147.75</v>
      </c>
      <c r="AW13" s="25"/>
      <c r="AX13" s="75"/>
      <c r="AY13" s="75"/>
      <c r="AZ13" s="75"/>
      <c r="BA13" s="75"/>
      <c r="BB13" s="75"/>
      <c r="BC13" s="75"/>
      <c r="BD13" s="75"/>
      <c r="BE13" s="25"/>
      <c r="BF13" s="25">
        <v>13169.39</v>
      </c>
      <c r="BG13" s="25">
        <v>4874.85</v>
      </c>
      <c r="BH13" s="75"/>
      <c r="BI13" s="25"/>
      <c r="BJ13" s="25"/>
      <c r="BK13" s="25"/>
      <c r="BL13" s="25"/>
      <c r="BM13" s="25"/>
      <c r="BN13" s="25"/>
      <c r="BO13" s="76"/>
      <c r="BP13" s="75"/>
      <c r="BQ13" s="75"/>
      <c r="BR13" s="75"/>
      <c r="BS13" s="7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34"/>
      <c r="CJ13" s="25"/>
      <c r="CK13" s="25"/>
      <c r="CL13" s="25"/>
      <c r="CM13" s="25"/>
    </row>
    <row r="14" spans="1:91" s="82" customFormat="1" ht="24.75" customHeight="1">
      <c r="A14" s="132" t="s">
        <v>80</v>
      </c>
      <c r="B14" s="132"/>
      <c r="C14" s="132"/>
      <c r="D14" s="19">
        <f t="shared" si="0"/>
        <v>1450200</v>
      </c>
      <c r="E14" s="19">
        <f t="shared" si="1"/>
        <v>749160.96</v>
      </c>
      <c r="F14" s="72">
        <f t="shared" si="2"/>
        <v>51.659147703764994</v>
      </c>
      <c r="G14" s="88">
        <v>38400</v>
      </c>
      <c r="H14" s="25">
        <v>26500.68</v>
      </c>
      <c r="I14" s="25">
        <v>19874.1</v>
      </c>
      <c r="J14" s="74">
        <f t="shared" si="3"/>
        <v>74.99467938181208</v>
      </c>
      <c r="K14" s="75">
        <f t="shared" si="4"/>
        <v>51.75546875</v>
      </c>
      <c r="L14" s="76">
        <v>427300</v>
      </c>
      <c r="M14" s="77">
        <v>331089.89</v>
      </c>
      <c r="N14" s="77">
        <v>236442.36</v>
      </c>
      <c r="O14" s="78">
        <f t="shared" si="5"/>
        <v>71.41334336726499</v>
      </c>
      <c r="P14" s="75">
        <f t="shared" si="6"/>
        <v>55.33404165691551</v>
      </c>
      <c r="Q14" s="76">
        <v>29700</v>
      </c>
      <c r="R14" s="23">
        <v>38259.23</v>
      </c>
      <c r="S14" s="23">
        <v>33769.41</v>
      </c>
      <c r="T14" s="78">
        <f t="shared" si="7"/>
        <v>88.26474029926896</v>
      </c>
      <c r="U14" s="75">
        <f t="shared" si="8"/>
        <v>113.70171717171718</v>
      </c>
      <c r="V14" s="76">
        <v>85000</v>
      </c>
      <c r="W14" s="25">
        <v>18227.98</v>
      </c>
      <c r="X14" s="25">
        <v>15075.5</v>
      </c>
      <c r="Y14" s="75">
        <f t="shared" si="9"/>
        <v>82.70526959103532</v>
      </c>
      <c r="Z14" s="75">
        <f t="shared" si="10"/>
        <v>17.735882352941175</v>
      </c>
      <c r="AA14" s="76">
        <v>577800</v>
      </c>
      <c r="AB14" s="80">
        <v>219840.97</v>
      </c>
      <c r="AC14" s="80">
        <v>205395.63</v>
      </c>
      <c r="AD14" s="75">
        <f t="shared" si="11"/>
        <v>93.42918656154038</v>
      </c>
      <c r="AE14" s="75">
        <f t="shared" si="12"/>
        <v>35.5478764278297</v>
      </c>
      <c r="AF14" s="76">
        <v>8000</v>
      </c>
      <c r="AG14" s="89">
        <v>4800</v>
      </c>
      <c r="AH14" s="89">
        <v>13800</v>
      </c>
      <c r="AI14" s="75">
        <f t="shared" si="13"/>
        <v>287.5</v>
      </c>
      <c r="AJ14" s="75">
        <f t="shared" si="14"/>
        <v>172.5</v>
      </c>
      <c r="AK14" s="25"/>
      <c r="AL14" s="25"/>
      <c r="AM14" s="25"/>
      <c r="AN14" s="25"/>
      <c r="AO14" s="25"/>
      <c r="AP14" s="25">
        <v>52000</v>
      </c>
      <c r="AQ14" s="25">
        <v>47563.68</v>
      </c>
      <c r="AR14" s="25">
        <v>2200</v>
      </c>
      <c r="AS14" s="75"/>
      <c r="AT14" s="75"/>
      <c r="AU14" s="76">
        <v>232000</v>
      </c>
      <c r="AV14" s="25">
        <v>51249.99</v>
      </c>
      <c r="AW14" s="25">
        <v>139100</v>
      </c>
      <c r="AX14" s="75">
        <f>AW14/AV14*100</f>
        <v>271.41468710530484</v>
      </c>
      <c r="AY14" s="75">
        <f>AW14/AU14*100</f>
        <v>59.956896551724135</v>
      </c>
      <c r="AZ14" s="75"/>
      <c r="BA14" s="75"/>
      <c r="BB14" s="75"/>
      <c r="BC14" s="75"/>
      <c r="BD14" s="7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>
        <v>323149.05</v>
      </c>
      <c r="BQ14" s="25">
        <v>33800</v>
      </c>
      <c r="BR14" s="75"/>
      <c r="BS14" s="75"/>
      <c r="BT14" s="25"/>
      <c r="BU14" s="25">
        <v>275140.3</v>
      </c>
      <c r="BV14" s="25">
        <v>44777.84</v>
      </c>
      <c r="BW14" s="25"/>
      <c r="BX14" s="25"/>
      <c r="BY14" s="25"/>
      <c r="BZ14" s="25"/>
      <c r="CA14" s="25">
        <v>4926.12</v>
      </c>
      <c r="CB14" s="25"/>
      <c r="CC14" s="25"/>
      <c r="CD14" s="25"/>
      <c r="CE14" s="25"/>
      <c r="CF14" s="25"/>
      <c r="CG14" s="25"/>
      <c r="CH14" s="25"/>
      <c r="CI14" s="34"/>
      <c r="CJ14" s="25"/>
      <c r="CK14" s="25"/>
      <c r="CL14" s="25"/>
      <c r="CM14" s="25"/>
    </row>
    <row r="15" spans="1:91" s="82" customFormat="1" ht="24.75" customHeight="1">
      <c r="A15" s="132" t="s">
        <v>81</v>
      </c>
      <c r="B15" s="132"/>
      <c r="C15" s="132"/>
      <c r="D15" s="19">
        <f t="shared" si="0"/>
        <v>1925100</v>
      </c>
      <c r="E15" s="19">
        <f t="shared" si="1"/>
        <v>703456.36</v>
      </c>
      <c r="F15" s="72">
        <f t="shared" si="2"/>
        <v>36.54128928367357</v>
      </c>
      <c r="G15" s="73">
        <v>104100</v>
      </c>
      <c r="H15" s="25">
        <v>70025.93</v>
      </c>
      <c r="I15" s="25">
        <v>79754.52</v>
      </c>
      <c r="J15" s="74">
        <f t="shared" si="3"/>
        <v>113.89283940963013</v>
      </c>
      <c r="K15" s="75">
        <f t="shared" si="4"/>
        <v>76.61337175792508</v>
      </c>
      <c r="L15" s="76">
        <v>446800</v>
      </c>
      <c r="M15" s="77">
        <v>348289.29</v>
      </c>
      <c r="N15" s="77">
        <v>247259.96</v>
      </c>
      <c r="O15" s="78">
        <f t="shared" si="5"/>
        <v>70.99269690434639</v>
      </c>
      <c r="P15" s="75">
        <f t="shared" si="6"/>
        <v>55.34018800358101</v>
      </c>
      <c r="Q15" s="76">
        <v>19500</v>
      </c>
      <c r="R15" s="23">
        <v>25166.99</v>
      </c>
      <c r="S15" s="23">
        <v>66479.2</v>
      </c>
      <c r="T15" s="78">
        <f t="shared" si="7"/>
        <v>264.1523678437509</v>
      </c>
      <c r="U15" s="75">
        <f t="shared" si="8"/>
        <v>340.91897435897437</v>
      </c>
      <c r="V15" s="76">
        <v>137600</v>
      </c>
      <c r="W15" s="25">
        <v>24691.46</v>
      </c>
      <c r="X15" s="25">
        <v>33331.03</v>
      </c>
      <c r="Y15" s="75">
        <f t="shared" si="9"/>
        <v>134.9901139908292</v>
      </c>
      <c r="Z15" s="75">
        <f t="shared" si="10"/>
        <v>24.223132267441862</v>
      </c>
      <c r="AA15" s="76">
        <v>1080800</v>
      </c>
      <c r="AB15" s="25">
        <v>323540.93</v>
      </c>
      <c r="AC15" s="25">
        <v>198381.66</v>
      </c>
      <c r="AD15" s="75">
        <f t="shared" si="11"/>
        <v>61.31578468294568</v>
      </c>
      <c r="AE15" s="75">
        <f t="shared" si="12"/>
        <v>18.35507586972613</v>
      </c>
      <c r="AF15" s="76">
        <v>12000</v>
      </c>
      <c r="AG15" s="76">
        <v>11000</v>
      </c>
      <c r="AH15" s="76">
        <v>11320</v>
      </c>
      <c r="AI15" s="75">
        <f t="shared" si="13"/>
        <v>102.9090909090909</v>
      </c>
      <c r="AJ15" s="75">
        <f t="shared" si="14"/>
        <v>94.33333333333334</v>
      </c>
      <c r="AK15" s="25"/>
      <c r="AL15" s="25"/>
      <c r="AM15" s="25"/>
      <c r="AN15" s="25"/>
      <c r="AO15" s="25"/>
      <c r="AP15" s="25">
        <v>104500</v>
      </c>
      <c r="AQ15" s="25">
        <v>94324.34</v>
      </c>
      <c r="AR15" s="25">
        <v>52005.02</v>
      </c>
      <c r="AS15" s="75">
        <f>AR15/AQ15*100</f>
        <v>55.13425272840499</v>
      </c>
      <c r="AT15" s="75">
        <f>AR15/AP15*100</f>
        <v>49.765569377990424</v>
      </c>
      <c r="AU15" s="76">
        <v>19800</v>
      </c>
      <c r="AV15" s="25">
        <v>15622.44</v>
      </c>
      <c r="AW15" s="25">
        <v>14924.97</v>
      </c>
      <c r="AX15" s="75">
        <f>AW15/AV15*100</f>
        <v>95.5354605298532</v>
      </c>
      <c r="AY15" s="75">
        <f>AW15/AU15*100</f>
        <v>75.37863636363636</v>
      </c>
      <c r="AZ15" s="75"/>
      <c r="BA15" s="75"/>
      <c r="BB15" s="75"/>
      <c r="BC15" s="75"/>
      <c r="BD15" s="7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75"/>
      <c r="BQ15" s="75"/>
      <c r="BR15" s="75"/>
      <c r="BS15" s="7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4"/>
      <c r="CJ15" s="25"/>
      <c r="CK15" s="25"/>
      <c r="CL15" s="25"/>
      <c r="CM15" s="75"/>
    </row>
    <row r="16" spans="1:91" s="82" customFormat="1" ht="26.25" customHeight="1">
      <c r="A16" s="132" t="s">
        <v>82</v>
      </c>
      <c r="B16" s="132"/>
      <c r="C16" s="132"/>
      <c r="D16" s="19">
        <f t="shared" si="0"/>
        <v>1041500</v>
      </c>
      <c r="E16" s="19">
        <f t="shared" si="1"/>
        <v>488337.54</v>
      </c>
      <c r="F16" s="72">
        <f t="shared" si="2"/>
        <v>46.88790590494479</v>
      </c>
      <c r="G16" s="73">
        <v>55500</v>
      </c>
      <c r="H16" s="25">
        <v>41275.51</v>
      </c>
      <c r="I16" s="25">
        <v>37341.5</v>
      </c>
      <c r="J16" s="74">
        <f t="shared" si="3"/>
        <v>90.46890032370284</v>
      </c>
      <c r="K16" s="75">
        <f t="shared" si="4"/>
        <v>67.28198198198199</v>
      </c>
      <c r="L16" s="76">
        <v>245700</v>
      </c>
      <c r="M16" s="77">
        <v>191344.17</v>
      </c>
      <c r="N16" s="77">
        <v>135993.03</v>
      </c>
      <c r="O16" s="78">
        <f t="shared" si="5"/>
        <v>71.07247113930882</v>
      </c>
      <c r="P16" s="75">
        <f t="shared" si="6"/>
        <v>55.34921855921856</v>
      </c>
      <c r="Q16" s="76">
        <v>15000</v>
      </c>
      <c r="R16" s="23">
        <v>19322.95</v>
      </c>
      <c r="S16" s="23">
        <v>26129.27</v>
      </c>
      <c r="T16" s="78">
        <f t="shared" si="7"/>
        <v>135.2240211768907</v>
      </c>
      <c r="U16" s="78">
        <f>T16/S16*100</f>
        <v>0.517519322877718</v>
      </c>
      <c r="V16" s="76">
        <v>87300</v>
      </c>
      <c r="W16" s="25">
        <v>17319.54</v>
      </c>
      <c r="X16" s="25">
        <v>7690.56</v>
      </c>
      <c r="Y16" s="75">
        <f t="shared" si="9"/>
        <v>44.403950682292944</v>
      </c>
      <c r="Z16" s="75">
        <f t="shared" si="10"/>
        <v>8.809347079037801</v>
      </c>
      <c r="AA16" s="76">
        <v>542100</v>
      </c>
      <c r="AB16" s="80">
        <v>161764.84</v>
      </c>
      <c r="AC16" s="80">
        <v>120597.12</v>
      </c>
      <c r="AD16" s="75">
        <f t="shared" si="11"/>
        <v>74.55088509962981</v>
      </c>
      <c r="AE16" s="75">
        <f t="shared" si="12"/>
        <v>22.24628666297731</v>
      </c>
      <c r="AF16" s="76">
        <v>7000</v>
      </c>
      <c r="AG16" s="76">
        <v>6950</v>
      </c>
      <c r="AH16" s="76">
        <v>4100</v>
      </c>
      <c r="AI16" s="75">
        <f t="shared" si="13"/>
        <v>58.992805755395686</v>
      </c>
      <c r="AJ16" s="75">
        <f t="shared" si="14"/>
        <v>58.57142857142858</v>
      </c>
      <c r="AK16" s="25"/>
      <c r="AL16" s="25"/>
      <c r="AM16" s="25"/>
      <c r="AN16" s="25"/>
      <c r="AO16" s="25"/>
      <c r="AP16" s="25">
        <v>56900</v>
      </c>
      <c r="AQ16" s="25">
        <v>53516.59</v>
      </c>
      <c r="AR16" s="25">
        <v>42873.81</v>
      </c>
      <c r="AS16" s="75">
        <f>AR16/AQ16*100</f>
        <v>80.11312006239561</v>
      </c>
      <c r="AT16" s="75">
        <f>AR16/AP16*100</f>
        <v>75.34940246045694</v>
      </c>
      <c r="AU16" s="76">
        <v>32000</v>
      </c>
      <c r="AV16" s="25">
        <v>29076.44</v>
      </c>
      <c r="AW16" s="25">
        <v>27233.44</v>
      </c>
      <c r="AX16" s="75">
        <f>AW16/AV16*100</f>
        <v>93.66153490592384</v>
      </c>
      <c r="AY16" s="75">
        <f>AW16/AU16*100</f>
        <v>85.10449999999999</v>
      </c>
      <c r="AZ16" s="75"/>
      <c r="BA16" s="75"/>
      <c r="BB16" s="75"/>
      <c r="BC16" s="75"/>
      <c r="BD16" s="75"/>
      <c r="BE16" s="25"/>
      <c r="BF16" s="25">
        <v>49586.08</v>
      </c>
      <c r="BG16" s="25">
        <v>86378.81</v>
      </c>
      <c r="BH16" s="75"/>
      <c r="BI16" s="25"/>
      <c r="BJ16" s="25"/>
      <c r="BK16" s="25"/>
      <c r="BL16" s="25"/>
      <c r="BM16" s="75"/>
      <c r="BN16" s="25"/>
      <c r="BO16" s="76"/>
      <c r="BP16" s="25"/>
      <c r="BQ16" s="25"/>
      <c r="BR16" s="75"/>
      <c r="BS16" s="7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34"/>
      <c r="CJ16" s="25"/>
      <c r="CK16" s="25"/>
      <c r="CL16" s="25"/>
      <c r="CM16" s="25"/>
    </row>
    <row r="17" spans="1:91" s="82" customFormat="1" ht="24.75" customHeight="1">
      <c r="A17" s="132" t="s">
        <v>83</v>
      </c>
      <c r="B17" s="132"/>
      <c r="C17" s="132"/>
      <c r="D17" s="19">
        <f t="shared" si="0"/>
        <v>5017900</v>
      </c>
      <c r="E17" s="19">
        <f>I17+N17+S17+X17+AC17+AM17+AR17+AW17+BG17+BQ17+BV17+CA17+CF17+CK17+AH17+BL17+BB17</f>
        <v>2762426.8300000005</v>
      </c>
      <c r="F17" s="72">
        <f t="shared" si="2"/>
        <v>55.05145240040655</v>
      </c>
      <c r="G17" s="73">
        <v>1343550</v>
      </c>
      <c r="H17" s="25">
        <v>746730.26</v>
      </c>
      <c r="I17" s="25">
        <v>790300.61</v>
      </c>
      <c r="J17" s="74">
        <f t="shared" si="3"/>
        <v>105.83481778279615</v>
      </c>
      <c r="K17" s="75">
        <f t="shared" si="4"/>
        <v>58.82182352722266</v>
      </c>
      <c r="L17" s="76">
        <v>647900</v>
      </c>
      <c r="M17" s="77">
        <v>503084.62</v>
      </c>
      <c r="N17" s="77">
        <v>358526.95</v>
      </c>
      <c r="O17" s="78">
        <f t="shared" si="5"/>
        <v>71.26573457960214</v>
      </c>
      <c r="P17" s="75">
        <f t="shared" si="6"/>
        <v>55.33677265010033</v>
      </c>
      <c r="Q17" s="76">
        <v>129900</v>
      </c>
      <c r="R17" s="23">
        <v>167471.84</v>
      </c>
      <c r="S17" s="23">
        <v>219025.8</v>
      </c>
      <c r="T17" s="78">
        <f t="shared" si="7"/>
        <v>130.7836589124476</v>
      </c>
      <c r="U17" s="75">
        <f>S17/Q17*100</f>
        <v>168.61108545034642</v>
      </c>
      <c r="V17" s="76">
        <v>375000</v>
      </c>
      <c r="W17" s="25">
        <v>40540.53</v>
      </c>
      <c r="X17" s="25">
        <v>105592.19</v>
      </c>
      <c r="Y17" s="75">
        <f t="shared" si="9"/>
        <v>260.4608030531421</v>
      </c>
      <c r="Z17" s="75">
        <f t="shared" si="10"/>
        <v>28.157917333333334</v>
      </c>
      <c r="AA17" s="76">
        <v>2054850</v>
      </c>
      <c r="AB17" s="25">
        <v>635098.79</v>
      </c>
      <c r="AC17" s="25">
        <v>740584.27</v>
      </c>
      <c r="AD17" s="75">
        <f t="shared" si="11"/>
        <v>116.60930262518686</v>
      </c>
      <c r="AE17" s="75">
        <f t="shared" si="12"/>
        <v>36.04079470520963</v>
      </c>
      <c r="AF17" s="76"/>
      <c r="AG17" s="76"/>
      <c r="AH17" s="76"/>
      <c r="AI17" s="75"/>
      <c r="AJ17" s="75"/>
      <c r="AK17" s="25"/>
      <c r="AL17" s="90"/>
      <c r="AM17" s="90"/>
      <c r="AN17" s="25"/>
      <c r="AO17" s="25"/>
      <c r="AP17" s="25">
        <v>84300</v>
      </c>
      <c r="AQ17" s="25">
        <v>49710.21</v>
      </c>
      <c r="AR17" s="25">
        <v>57500</v>
      </c>
      <c r="AS17" s="75">
        <f>AR17/AQ17*100</f>
        <v>115.67040251891916</v>
      </c>
      <c r="AT17" s="75">
        <f>AR17/AP17*100</f>
        <v>68.20877817319099</v>
      </c>
      <c r="AU17" s="76">
        <v>30000</v>
      </c>
      <c r="AV17" s="25">
        <v>75210.06</v>
      </c>
      <c r="AW17" s="25">
        <v>12533.75</v>
      </c>
      <c r="AX17" s="75">
        <f>AW17/AV17*100</f>
        <v>16.664991358868747</v>
      </c>
      <c r="AY17" s="75">
        <f>AW17/AU17*100</f>
        <v>41.77916666666667</v>
      </c>
      <c r="AZ17" s="76">
        <v>352400</v>
      </c>
      <c r="BA17" s="25">
        <v>158700</v>
      </c>
      <c r="BB17" s="25">
        <v>97280.16</v>
      </c>
      <c r="BC17" s="75">
        <f>BB17/BA17*100</f>
        <v>61.29814744801513</v>
      </c>
      <c r="BD17" s="75">
        <f>BB17/AZ17*100</f>
        <v>27.60503972758229</v>
      </c>
      <c r="BE17" s="25"/>
      <c r="BF17" s="34"/>
      <c r="BG17" s="34"/>
      <c r="BH17" s="75"/>
      <c r="BI17" s="25"/>
      <c r="BJ17" s="25"/>
      <c r="BK17" s="25"/>
      <c r="BL17" s="25"/>
      <c r="BM17" s="25"/>
      <c r="BN17" s="25"/>
      <c r="BO17" s="76"/>
      <c r="BP17" s="75"/>
      <c r="BQ17" s="75"/>
      <c r="BR17" s="75"/>
      <c r="BS17" s="75"/>
      <c r="BT17" s="25"/>
      <c r="BU17" s="25"/>
      <c r="BV17" s="25"/>
      <c r="BW17" s="25"/>
      <c r="BX17" s="25"/>
      <c r="BY17" s="25"/>
      <c r="BZ17" s="76">
        <v>2500</v>
      </c>
      <c r="CA17" s="25">
        <v>312636.5</v>
      </c>
      <c r="CB17" s="25"/>
      <c r="CC17" s="75">
        <f>CA17/BZ17*100</f>
        <v>12505.46</v>
      </c>
      <c r="CD17" s="25"/>
      <c r="CE17" s="25">
        <v>53495.15</v>
      </c>
      <c r="CF17" s="25">
        <v>68446.6</v>
      </c>
      <c r="CG17" s="75"/>
      <c r="CH17" s="25"/>
      <c r="CI17" s="34"/>
      <c r="CJ17" s="25"/>
      <c r="CK17" s="25"/>
      <c r="CL17" s="25"/>
      <c r="CM17" s="25"/>
    </row>
    <row r="18" spans="1:91" s="82" customFormat="1" ht="27.75" customHeight="1">
      <c r="A18" s="132" t="s">
        <v>84</v>
      </c>
      <c r="B18" s="132"/>
      <c r="C18" s="132"/>
      <c r="D18" s="19">
        <f t="shared" si="0"/>
        <v>2867400</v>
      </c>
      <c r="E18" s="19">
        <f>I18+N18+S18+X18+AC18+AH18+AR18+AW18+CF18+BL18+CK18</f>
        <v>1170164.2600000002</v>
      </c>
      <c r="F18" s="72">
        <f t="shared" si="2"/>
        <v>40.8092439143475</v>
      </c>
      <c r="G18" s="73">
        <v>200400</v>
      </c>
      <c r="H18" s="25">
        <v>144774</v>
      </c>
      <c r="I18" s="25">
        <v>143978.71</v>
      </c>
      <c r="J18" s="74">
        <f t="shared" si="3"/>
        <v>99.4506679376131</v>
      </c>
      <c r="K18" s="75">
        <f t="shared" si="4"/>
        <v>71.8456636726547</v>
      </c>
      <c r="L18" s="76">
        <v>731700</v>
      </c>
      <c r="M18" s="77">
        <v>569732.62</v>
      </c>
      <c r="N18" s="77">
        <v>404888.21</v>
      </c>
      <c r="O18" s="78">
        <f t="shared" si="5"/>
        <v>71.0663556529377</v>
      </c>
      <c r="P18" s="75">
        <f t="shared" si="6"/>
        <v>55.335275386087204</v>
      </c>
      <c r="Q18" s="76">
        <v>249000</v>
      </c>
      <c r="R18" s="23">
        <v>320993.39</v>
      </c>
      <c r="S18" s="23">
        <v>237703.65</v>
      </c>
      <c r="T18" s="78">
        <f t="shared" si="7"/>
        <v>74.0525061902365</v>
      </c>
      <c r="U18" s="75">
        <f>S18/Q18*100</f>
        <v>95.46331325301205</v>
      </c>
      <c r="V18" s="76">
        <v>194700</v>
      </c>
      <c r="W18" s="25">
        <v>30584.17</v>
      </c>
      <c r="X18" s="25">
        <v>27152.77</v>
      </c>
      <c r="Y18" s="75">
        <f t="shared" si="9"/>
        <v>88.7804704198283</v>
      </c>
      <c r="Z18" s="75">
        <f t="shared" si="10"/>
        <v>13.945952747817156</v>
      </c>
      <c r="AA18" s="76">
        <v>1368800</v>
      </c>
      <c r="AB18" s="25">
        <v>324101.6</v>
      </c>
      <c r="AC18" s="25">
        <v>309193.63</v>
      </c>
      <c r="AD18" s="75">
        <f t="shared" si="11"/>
        <v>95.40021709241793</v>
      </c>
      <c r="AE18" s="75">
        <f t="shared" si="12"/>
        <v>22.588663793103446</v>
      </c>
      <c r="AF18" s="76">
        <v>12000</v>
      </c>
      <c r="AG18" s="76">
        <v>7900</v>
      </c>
      <c r="AH18" s="76">
        <v>9970</v>
      </c>
      <c r="AI18" s="75">
        <f>AH18/AG18*100</f>
        <v>126.20253164556962</v>
      </c>
      <c r="AJ18" s="75">
        <f>AH18/AF18*100</f>
        <v>83.08333333333333</v>
      </c>
      <c r="AK18" s="25"/>
      <c r="AL18" s="25"/>
      <c r="AM18" s="25"/>
      <c r="AN18" s="25"/>
      <c r="AO18" s="25"/>
      <c r="AP18" s="25">
        <v>110800</v>
      </c>
      <c r="AQ18" s="25">
        <v>64665.95</v>
      </c>
      <c r="AR18" s="25">
        <v>37277.29</v>
      </c>
      <c r="AS18" s="75">
        <f>AR18/AQ18*100</f>
        <v>57.645932673996136</v>
      </c>
      <c r="AT18" s="75">
        <f>AR18/AP18*100</f>
        <v>33.64376353790614</v>
      </c>
      <c r="AU18" s="76"/>
      <c r="AV18" s="25">
        <v>23211.04</v>
      </c>
      <c r="AW18" s="25"/>
      <c r="AX18" s="75"/>
      <c r="AY18" s="75"/>
      <c r="AZ18" s="76"/>
      <c r="BA18" s="75"/>
      <c r="BB18" s="75"/>
      <c r="BC18" s="75"/>
      <c r="BD18" s="75"/>
      <c r="BE18" s="25"/>
      <c r="BF18" s="25"/>
      <c r="BG18" s="25"/>
      <c r="BH18" s="75"/>
      <c r="BI18" s="25"/>
      <c r="BJ18" s="25"/>
      <c r="BK18" s="25"/>
      <c r="BL18" s="25"/>
      <c r="BM18" s="25"/>
      <c r="BN18" s="25"/>
      <c r="BO18" s="76"/>
      <c r="BP18" s="25">
        <v>629</v>
      </c>
      <c r="BQ18" s="25"/>
      <c r="BR18" s="75"/>
      <c r="BS18" s="7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76"/>
      <c r="CF18" s="25"/>
      <c r="CG18" s="25"/>
      <c r="CH18" s="25"/>
      <c r="CI18" s="34"/>
      <c r="CJ18" s="25"/>
      <c r="CK18" s="25"/>
      <c r="CL18" s="25"/>
      <c r="CM18" s="25"/>
    </row>
    <row r="19" spans="1:91" s="100" customFormat="1" ht="24.75" customHeight="1">
      <c r="A19" s="134" t="s">
        <v>85</v>
      </c>
      <c r="B19" s="134"/>
      <c r="C19" s="134"/>
      <c r="D19" s="30">
        <f>SUM(D10:D18)</f>
        <v>18870000</v>
      </c>
      <c r="E19" s="30">
        <f>SUM(E10:E18)</f>
        <v>9059029.26</v>
      </c>
      <c r="F19" s="91">
        <f t="shared" si="2"/>
        <v>48.007574244833066</v>
      </c>
      <c r="G19" s="92">
        <f>SUM(G10:G18)</f>
        <v>2045550</v>
      </c>
      <c r="H19" s="93">
        <f>SUM(H10:H18)</f>
        <v>1233555.7</v>
      </c>
      <c r="I19" s="93">
        <f>SUM(I10:I18)</f>
        <v>1273230.3599999999</v>
      </c>
      <c r="J19" s="94">
        <f t="shared" si="3"/>
        <v>103.21628443693301</v>
      </c>
      <c r="K19" s="95">
        <f t="shared" si="4"/>
        <v>62.2439128840654</v>
      </c>
      <c r="L19" s="92">
        <f>SUM(L10:L18)</f>
        <v>4867500</v>
      </c>
      <c r="M19" s="96">
        <f>SUM(M10:M18)</f>
        <v>3637688.6700000004</v>
      </c>
      <c r="N19" s="96">
        <f>SUM(N10:N18)</f>
        <v>2693588.2399999998</v>
      </c>
      <c r="O19" s="97">
        <f t="shared" si="5"/>
        <v>74.04669515052258</v>
      </c>
      <c r="P19" s="98">
        <f t="shared" si="6"/>
        <v>55.338227837699016</v>
      </c>
      <c r="Q19" s="92">
        <f>SUM(Q10:Q18)</f>
        <v>569500</v>
      </c>
      <c r="R19" s="28">
        <f>R18+R17+R16+R15+R14+R12+R11+R13+R10</f>
        <v>734132.7500000001</v>
      </c>
      <c r="S19" s="28">
        <f>S18+S17+S16+S15+S14+S12+S11+S13+S10</f>
        <v>758417.87</v>
      </c>
      <c r="T19" s="97">
        <f t="shared" si="7"/>
        <v>103.30800117553669</v>
      </c>
      <c r="U19" s="98">
        <f>S19/Q19*100</f>
        <v>133.17258472344162</v>
      </c>
      <c r="V19" s="92">
        <f>SUM(V10:V18)</f>
        <v>1260000</v>
      </c>
      <c r="W19" s="93">
        <f>SUM(W10:W18)</f>
        <v>224427.62</v>
      </c>
      <c r="X19" s="93">
        <f>SUM(X10:X18)</f>
        <v>274789.76</v>
      </c>
      <c r="Y19" s="95">
        <f t="shared" si="9"/>
        <v>122.44025935845153</v>
      </c>
      <c r="Z19" s="95">
        <f t="shared" si="10"/>
        <v>21.808711111111112</v>
      </c>
      <c r="AA19" s="92">
        <f>SUM(AA10:AA18)</f>
        <v>8576150</v>
      </c>
      <c r="AB19" s="93">
        <f>SUM(AB10:AB18)</f>
        <v>2789984.61</v>
      </c>
      <c r="AC19" s="93">
        <f>SUM(AC10:AC18)</f>
        <v>2591513.9499999997</v>
      </c>
      <c r="AD19" s="95">
        <f t="shared" si="11"/>
        <v>92.88631703240829</v>
      </c>
      <c r="AE19" s="95">
        <f t="shared" si="12"/>
        <v>30.217684508783076</v>
      </c>
      <c r="AF19" s="92">
        <f>SUM(AF10:AF18)</f>
        <v>99500</v>
      </c>
      <c r="AG19" s="92">
        <f>SUM(AG10:AG18)</f>
        <v>88580</v>
      </c>
      <c r="AH19" s="92">
        <f>SUM(AH10:AH18)</f>
        <v>93800</v>
      </c>
      <c r="AI19" s="98">
        <f>AH19/AG19*100</f>
        <v>105.89297809889366</v>
      </c>
      <c r="AJ19" s="95">
        <f>AH19/AF19*100</f>
        <v>94.2713567839196</v>
      </c>
      <c r="AK19" s="93"/>
      <c r="AL19" s="93"/>
      <c r="AM19" s="93"/>
      <c r="AN19" s="93"/>
      <c r="AO19" s="93"/>
      <c r="AP19" s="93">
        <f>SUM(AP10:AP18)</f>
        <v>730100</v>
      </c>
      <c r="AQ19" s="93">
        <f>SUM(AQ10:AQ18)</f>
        <v>505898.02</v>
      </c>
      <c r="AR19" s="93">
        <f>SUM(AR10:AR18)</f>
        <v>380995.3499999999</v>
      </c>
      <c r="AS19" s="95">
        <f>AR19/AQ19*100</f>
        <v>75.31070194740037</v>
      </c>
      <c r="AT19" s="98">
        <f>AR19/AP19*100</f>
        <v>52.183995343103675</v>
      </c>
      <c r="AU19" s="92">
        <f>SUM(AU10:AU18)</f>
        <v>369300</v>
      </c>
      <c r="AV19" s="93">
        <f>SUM(AV10:AV18)</f>
        <v>266176.33999999997</v>
      </c>
      <c r="AW19" s="93">
        <f>SUM(AW10:AW18)</f>
        <v>219572.85</v>
      </c>
      <c r="AX19" s="95">
        <f>AW19/AV19*100</f>
        <v>82.49149792953048</v>
      </c>
      <c r="AY19" s="98">
        <f>AW19/AU19*100</f>
        <v>59.45649878147847</v>
      </c>
      <c r="AZ19" s="92">
        <f>SUM(AZ10:AZ18)</f>
        <v>352400</v>
      </c>
      <c r="BA19" s="93">
        <f>SUM(BA10:BA18)</f>
        <v>158700</v>
      </c>
      <c r="BB19" s="93">
        <f>SUM(BB10:BB18)</f>
        <v>97280.16</v>
      </c>
      <c r="BC19" s="95">
        <f>BB19/BA19*100</f>
        <v>61.29814744801513</v>
      </c>
      <c r="BD19" s="95">
        <f>BB19/AZ19*100</f>
        <v>27.60503972758229</v>
      </c>
      <c r="BE19" s="93">
        <f>SUM(BE10:BE18)</f>
        <v>0</v>
      </c>
      <c r="BF19" s="93">
        <f>SUM(BF10:BF18)</f>
        <v>62755.47</v>
      </c>
      <c r="BG19" s="93">
        <f>SUM(BG10:BG18)</f>
        <v>91253.66</v>
      </c>
      <c r="BH19" s="98">
        <f>SUM(BH10:BH18)</f>
        <v>0</v>
      </c>
      <c r="BI19" s="34"/>
      <c r="BJ19" s="93">
        <f>SUM(BJ10:BJ18)</f>
        <v>0</v>
      </c>
      <c r="BK19" s="93">
        <f>SUM(BK10:BK18)</f>
        <v>0</v>
      </c>
      <c r="BL19" s="93">
        <f>SUM(BL10:BL18)</f>
        <v>120000</v>
      </c>
      <c r="BM19" s="98">
        <f>SUM(BM10:BM18)</f>
        <v>0</v>
      </c>
      <c r="BN19" s="34"/>
      <c r="BO19" s="93">
        <f>SUM(BO10:BO18)</f>
        <v>0</v>
      </c>
      <c r="BP19" s="93">
        <f>SUM(BP10:BP18)</f>
        <v>323778.05</v>
      </c>
      <c r="BQ19" s="93">
        <f>SUM(BQ10:BQ18)</f>
        <v>33800</v>
      </c>
      <c r="BR19" s="95"/>
      <c r="BS19" s="95"/>
      <c r="BT19" s="99">
        <f>SUM(BT10:BT18)</f>
        <v>0</v>
      </c>
      <c r="BU19" s="99">
        <f>SUM(BU10:BU18)</f>
        <v>288264.8</v>
      </c>
      <c r="BV19" s="99">
        <f>SUM(BV10:BV18)</f>
        <v>44777.84</v>
      </c>
      <c r="BW19" s="99"/>
      <c r="BX19" s="34"/>
      <c r="BY19" s="93"/>
      <c r="BZ19" s="92">
        <f>SUM(BZ17:BZ18)</f>
        <v>2500</v>
      </c>
      <c r="CA19" s="93">
        <f>CA10+CA12+CA14+CA17</f>
        <v>317562.62</v>
      </c>
      <c r="CB19" s="93"/>
      <c r="CC19" s="95">
        <f>CA19/BZ19*100</f>
        <v>12702.5048</v>
      </c>
      <c r="CD19" s="93">
        <f>SUM(CD10:CD18)</f>
        <v>0</v>
      </c>
      <c r="CE19" s="99">
        <f>SUM(CE10:CE18)</f>
        <v>53495.15</v>
      </c>
      <c r="CF19" s="99">
        <f>SUM(CF10:CF18)</f>
        <v>68446.6</v>
      </c>
      <c r="CG19" s="95"/>
      <c r="CH19" s="34"/>
      <c r="CI19" s="93"/>
      <c r="CJ19" s="93">
        <f>SUM(CJ10:CJ18)</f>
        <v>0</v>
      </c>
      <c r="CK19" s="93">
        <f>SUM(CK10:CK18)</f>
        <v>0</v>
      </c>
      <c r="CL19" s="98"/>
      <c r="CM19" s="95"/>
    </row>
  </sheetData>
  <sheetProtection selectLockedCells="1" selectUnlockedCells="1"/>
  <mergeCells count="84">
    <mergeCell ref="A16:C16"/>
    <mergeCell ref="A17:C17"/>
    <mergeCell ref="A18:C18"/>
    <mergeCell ref="A19:C19"/>
    <mergeCell ref="A12:C12"/>
    <mergeCell ref="A13:C13"/>
    <mergeCell ref="A14:C14"/>
    <mergeCell ref="A15:C15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BZ8:CA8"/>
    <mergeCell ref="CB8:CC8"/>
    <mergeCell ref="BP8:BQ8"/>
    <mergeCell ref="BR8:BS8"/>
    <mergeCell ref="BT8:BT9"/>
    <mergeCell ref="BU8:BV8"/>
    <mergeCell ref="BJ8:BJ9"/>
    <mergeCell ref="BK8:BL8"/>
    <mergeCell ref="BM8:BN8"/>
    <mergeCell ref="BO8:BO9"/>
    <mergeCell ref="BC8:BD8"/>
    <mergeCell ref="BE8:BE9"/>
    <mergeCell ref="BF8:BG8"/>
    <mergeCell ref="BH8:BI8"/>
    <mergeCell ref="AV8:AW8"/>
    <mergeCell ref="AX8:AY8"/>
    <mergeCell ref="AZ8:AZ9"/>
    <mergeCell ref="BA8:BB8"/>
    <mergeCell ref="AP8:AP9"/>
    <mergeCell ref="AQ8:AR8"/>
    <mergeCell ref="AS8:AT8"/>
    <mergeCell ref="AU8:AU9"/>
    <mergeCell ref="AI8:AJ8"/>
    <mergeCell ref="AK8:AK9"/>
    <mergeCell ref="AL8:AM8"/>
    <mergeCell ref="AN8:AO8"/>
    <mergeCell ref="AB8:AC8"/>
    <mergeCell ref="AD8:AE8"/>
    <mergeCell ref="AF8:AF9"/>
    <mergeCell ref="AG8:AH8"/>
    <mergeCell ref="V8:V9"/>
    <mergeCell ref="W8:X8"/>
    <mergeCell ref="Y8:Z8"/>
    <mergeCell ref="AA8:AA9"/>
    <mergeCell ref="O8:P8"/>
    <mergeCell ref="Q8:Q9"/>
    <mergeCell ref="R8:S8"/>
    <mergeCell ref="T8:U8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BE7:BI7"/>
    <mergeCell ref="BJ7:BN7"/>
    <mergeCell ref="BO7:BS7"/>
    <mergeCell ref="BT7:BX7"/>
    <mergeCell ref="AK7:AO7"/>
    <mergeCell ref="AP7:AT7"/>
    <mergeCell ref="AU7:AY7"/>
    <mergeCell ref="AZ7:BD7"/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</mergeCells>
  <printOptions/>
  <pageMargins left="0.19652777777777777" right="0" top="0.7875" bottom="0.7875" header="0.5118055555555555" footer="0.5118055555555555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I23" sqref="I23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5.140625" style="0" customWidth="1"/>
    <col min="7" max="7" width="13.28125" style="0" customWidth="1"/>
    <col min="8" max="8" width="12.0039062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</cols>
  <sheetData>
    <row r="1" spans="1:12" ht="27.75" customHeight="1">
      <c r="A1" s="135" t="s">
        <v>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.75">
      <c r="A2" s="4"/>
      <c r="B2" s="4"/>
      <c r="C2" s="4"/>
      <c r="D2" s="5"/>
      <c r="E2" s="101"/>
      <c r="F2" s="5"/>
      <c r="G2" s="5"/>
      <c r="H2" s="5"/>
      <c r="I2" s="7"/>
      <c r="J2" s="7"/>
      <c r="K2" s="5"/>
      <c r="L2" s="5"/>
    </row>
    <row r="3" spans="1:12" ht="14.25" customHeight="1">
      <c r="A3" s="136"/>
      <c r="B3" s="136"/>
      <c r="C3" s="136"/>
      <c r="D3" s="136"/>
      <c r="E3" s="136"/>
      <c r="F3" s="136"/>
      <c r="G3" s="137" t="s">
        <v>86</v>
      </c>
      <c r="H3" s="138" t="s">
        <v>87</v>
      </c>
      <c r="I3" s="113" t="s">
        <v>15</v>
      </c>
      <c r="J3" s="113"/>
      <c r="K3" s="113" t="s">
        <v>16</v>
      </c>
      <c r="L3" s="113"/>
    </row>
    <row r="4" spans="1:12" ht="42.75" customHeight="1">
      <c r="A4" s="136"/>
      <c r="B4" s="136"/>
      <c r="C4" s="136"/>
      <c r="D4" s="136"/>
      <c r="E4" s="136"/>
      <c r="F4" s="136"/>
      <c r="G4" s="137"/>
      <c r="H4" s="138"/>
      <c r="I4" s="12" t="s">
        <v>95</v>
      </c>
      <c r="J4" s="10" t="s">
        <v>96</v>
      </c>
      <c r="K4" s="10" t="s">
        <v>97</v>
      </c>
      <c r="L4" s="10" t="s">
        <v>98</v>
      </c>
    </row>
    <row r="5" spans="1:12" ht="18" customHeight="1">
      <c r="A5" s="121" t="s">
        <v>33</v>
      </c>
      <c r="B5" s="121"/>
      <c r="C5" s="121"/>
      <c r="D5" s="121"/>
      <c r="E5" s="121"/>
      <c r="F5" s="121"/>
      <c r="G5" s="102">
        <f>G6+G7+G8+G9+G11+G12+G13+G14+G10+G15+G16</f>
        <v>72653558.26</v>
      </c>
      <c r="H5" s="102">
        <f>SUM(H6:H16)</f>
        <v>76483300</v>
      </c>
      <c r="I5" s="102">
        <f>I6+I7+I8+I9+I10+I11+I12+I13+I14+I15+I16</f>
        <v>47101830.84</v>
      </c>
      <c r="J5" s="102">
        <f>J6+J7+J8+J9+J11+J12+J13+J14+J10+J15+J16</f>
        <v>44716256.68</v>
      </c>
      <c r="K5" s="103">
        <f aca="true" t="shared" si="0" ref="K5:K15">J5/I5*100</f>
        <v>94.93528358143115</v>
      </c>
      <c r="L5" s="103">
        <f aca="true" t="shared" si="1" ref="L5:L15">J5/H5*100</f>
        <v>58.46538614311883</v>
      </c>
    </row>
    <row r="6" spans="1:12" ht="15" customHeight="1">
      <c r="A6" s="122" t="s">
        <v>34</v>
      </c>
      <c r="B6" s="122"/>
      <c r="C6" s="122"/>
      <c r="D6" s="122"/>
      <c r="E6" s="122"/>
      <c r="F6" s="122"/>
      <c r="G6" s="25">
        <v>40064900.35</v>
      </c>
      <c r="H6" s="25">
        <f>Лист1!H26+Лист2!G19</f>
        <v>43981250</v>
      </c>
      <c r="I6" s="25">
        <f>Лист1!I26+Лист2!H19</f>
        <v>26491104.84</v>
      </c>
      <c r="J6" s="25">
        <f>Лист1!J26+Лист2!I19</f>
        <v>27374955.49</v>
      </c>
      <c r="K6" s="20">
        <f t="shared" si="0"/>
        <v>103.33640539093498</v>
      </c>
      <c r="L6" s="20">
        <f t="shared" si="1"/>
        <v>62.242331652692904</v>
      </c>
    </row>
    <row r="7" spans="1:12" ht="26.25" customHeight="1">
      <c r="A7" s="118" t="s">
        <v>35</v>
      </c>
      <c r="B7" s="118"/>
      <c r="C7" s="118"/>
      <c r="D7" s="118"/>
      <c r="E7" s="118"/>
      <c r="F7" s="118"/>
      <c r="G7" s="25">
        <v>8787776.09</v>
      </c>
      <c r="H7" s="25">
        <f>Лист1!H27+Лист2!L19</f>
        <v>8492300</v>
      </c>
      <c r="I7" s="25">
        <f>Лист1!I27+Лист2!M19</f>
        <v>6456252.48</v>
      </c>
      <c r="J7" s="25">
        <f>Лист1!J27+Лист2!N19</f>
        <v>4699484.619999999</v>
      </c>
      <c r="K7" s="20">
        <f t="shared" si="0"/>
        <v>72.78966605717375</v>
      </c>
      <c r="L7" s="20">
        <f t="shared" si="1"/>
        <v>55.33818423748571</v>
      </c>
    </row>
    <row r="8" spans="1:12" ht="15.75" customHeight="1">
      <c r="A8" s="122" t="s">
        <v>36</v>
      </c>
      <c r="B8" s="122"/>
      <c r="C8" s="122"/>
      <c r="D8" s="122"/>
      <c r="E8" s="122"/>
      <c r="F8" s="122"/>
      <c r="G8" s="25">
        <v>8307982.3</v>
      </c>
      <c r="H8" s="25">
        <f>Лист1!H28</f>
        <v>8190000</v>
      </c>
      <c r="I8" s="25">
        <f>Лист1!I28</f>
        <v>6385541.74</v>
      </c>
      <c r="J8" s="25">
        <f>Лист1!J28</f>
        <v>5064621.29</v>
      </c>
      <c r="K8" s="20">
        <f t="shared" si="0"/>
        <v>79.31388590375106</v>
      </c>
      <c r="L8" s="20">
        <f t="shared" si="1"/>
        <v>61.839087789987786</v>
      </c>
    </row>
    <row r="9" spans="1:12" ht="15.75" customHeight="1">
      <c r="A9" s="122" t="s">
        <v>37</v>
      </c>
      <c r="B9" s="122"/>
      <c r="C9" s="122"/>
      <c r="D9" s="122"/>
      <c r="E9" s="122"/>
      <c r="F9" s="122"/>
      <c r="G9" s="25">
        <v>2509373.76</v>
      </c>
      <c r="H9" s="25">
        <f>Лист1!H29+Лист2!Q19</f>
        <v>1898300</v>
      </c>
      <c r="I9" s="25">
        <f>Лист1!I29+Лист2!R19</f>
        <v>2447109.16</v>
      </c>
      <c r="J9" s="25">
        <f>Лист1!J29+Лист2!S19</f>
        <v>2528059.53</v>
      </c>
      <c r="K9" s="20">
        <f t="shared" si="0"/>
        <v>103.30799995861237</v>
      </c>
      <c r="L9" s="20">
        <f t="shared" si="1"/>
        <v>133.17492124532475</v>
      </c>
    </row>
    <row r="10" spans="1:12" ht="23.25" customHeight="1">
      <c r="A10" s="118" t="s">
        <v>38</v>
      </c>
      <c r="B10" s="118"/>
      <c r="C10" s="118"/>
      <c r="D10" s="118"/>
      <c r="E10" s="118"/>
      <c r="F10" s="118"/>
      <c r="G10" s="25">
        <v>216678.92</v>
      </c>
      <c r="H10" s="25">
        <f>Лист1!H30</f>
        <v>125000</v>
      </c>
      <c r="I10" s="25">
        <f>Лист1!I30</f>
        <v>78701.21</v>
      </c>
      <c r="J10" s="25">
        <f>Лист1!J30</f>
        <v>78279.95</v>
      </c>
      <c r="K10" s="20">
        <f t="shared" si="0"/>
        <v>99.46473504028717</v>
      </c>
      <c r="L10" s="20">
        <f t="shared" si="1"/>
        <v>62.623960000000004</v>
      </c>
    </row>
    <row r="11" spans="1:12" ht="15.75" customHeight="1">
      <c r="A11" s="122" t="s">
        <v>88</v>
      </c>
      <c r="B11" s="122"/>
      <c r="C11" s="122"/>
      <c r="D11" s="122"/>
      <c r="E11" s="122"/>
      <c r="F11" s="122"/>
      <c r="G11" s="104">
        <v>1278724.93</v>
      </c>
      <c r="H11" s="25">
        <f>Лист2!V19</f>
        <v>1260000</v>
      </c>
      <c r="I11" s="25">
        <f>Лист2!W19</f>
        <v>224427.62</v>
      </c>
      <c r="J11" s="25">
        <f>Лист2!X19</f>
        <v>274789.76</v>
      </c>
      <c r="K11" s="20">
        <f t="shared" si="0"/>
        <v>122.44025935845153</v>
      </c>
      <c r="L11" s="20">
        <f t="shared" si="1"/>
        <v>21.808711111111112</v>
      </c>
    </row>
    <row r="12" spans="1:12" ht="15" customHeight="1">
      <c r="A12" s="122" t="s">
        <v>89</v>
      </c>
      <c r="B12" s="122"/>
      <c r="C12" s="122"/>
      <c r="D12" s="122"/>
      <c r="E12" s="122"/>
      <c r="F12" s="122"/>
      <c r="G12" s="25">
        <v>7523616.41</v>
      </c>
      <c r="H12" s="25">
        <f>Лист2!AA19</f>
        <v>8576150</v>
      </c>
      <c r="I12" s="25">
        <f>Лист2!AB19</f>
        <v>2789984.61</v>
      </c>
      <c r="J12" s="25">
        <f>Лист2!AC19</f>
        <v>2591513.9499999997</v>
      </c>
      <c r="K12" s="20">
        <f t="shared" si="0"/>
        <v>92.88631703240829</v>
      </c>
      <c r="L12" s="20">
        <f t="shared" si="1"/>
        <v>30.217684508783076</v>
      </c>
    </row>
    <row r="13" spans="1:12" ht="15.75" customHeight="1">
      <c r="A13" s="122" t="s">
        <v>39</v>
      </c>
      <c r="B13" s="122"/>
      <c r="C13" s="122"/>
      <c r="D13" s="122"/>
      <c r="E13" s="122"/>
      <c r="F13" s="122"/>
      <c r="G13" s="25">
        <v>1245199.9</v>
      </c>
      <c r="H13" s="25">
        <f>Лист1!H31</f>
        <v>898800</v>
      </c>
      <c r="I13" s="25">
        <f>Лист1!I31</f>
        <v>166843.02</v>
      </c>
      <c r="J13" s="25">
        <f>Лист1!J31</f>
        <v>397647.18</v>
      </c>
      <c r="K13" s="20">
        <f t="shared" si="0"/>
        <v>238.33611978493317</v>
      </c>
      <c r="L13" s="20">
        <f t="shared" si="1"/>
        <v>44.24200934579439</v>
      </c>
    </row>
    <row r="14" spans="1:12" ht="15" customHeight="1">
      <c r="A14" s="122" t="s">
        <v>40</v>
      </c>
      <c r="B14" s="122"/>
      <c r="C14" s="122"/>
      <c r="D14" s="122"/>
      <c r="E14" s="122"/>
      <c r="F14" s="122"/>
      <c r="G14" s="25">
        <v>893391.84</v>
      </c>
      <c r="H14" s="25">
        <f>Лист1!H32</f>
        <v>1000000</v>
      </c>
      <c r="I14" s="25">
        <f>Лист1!I32</f>
        <v>590272.34</v>
      </c>
      <c r="J14" s="25">
        <f>Лист1!J32</f>
        <v>670917.08</v>
      </c>
      <c r="K14" s="20">
        <f t="shared" si="0"/>
        <v>113.66229357791016</v>
      </c>
      <c r="L14" s="20">
        <f t="shared" si="1"/>
        <v>67.091708</v>
      </c>
    </row>
    <row r="15" spans="1:12" ht="15.75" customHeight="1">
      <c r="A15" s="122" t="s">
        <v>41</v>
      </c>
      <c r="B15" s="122"/>
      <c r="C15" s="122"/>
      <c r="D15" s="122"/>
      <c r="E15" s="122"/>
      <c r="F15" s="122"/>
      <c r="G15" s="25">
        <v>1825913.76</v>
      </c>
      <c r="H15" s="25">
        <f>Лист1!H33+Лист2!AF19</f>
        <v>2061500</v>
      </c>
      <c r="I15" s="25">
        <f>Лист1!I33+Лист2!AG19</f>
        <v>1471593.82</v>
      </c>
      <c r="J15" s="25">
        <f>Лист1!J33+Лист2!AH19</f>
        <v>1035987.83</v>
      </c>
      <c r="K15" s="20">
        <f t="shared" si="0"/>
        <v>70.39903374967965</v>
      </c>
      <c r="L15" s="20">
        <f t="shared" si="1"/>
        <v>50.25407858355566</v>
      </c>
    </row>
    <row r="16" spans="1:12" ht="16.5" customHeight="1">
      <c r="A16" s="122" t="s">
        <v>42</v>
      </c>
      <c r="B16" s="122"/>
      <c r="C16" s="122"/>
      <c r="D16" s="122"/>
      <c r="E16" s="122"/>
      <c r="F16" s="122"/>
      <c r="G16" s="25"/>
      <c r="H16" s="25">
        <f>Лист1!H34</f>
        <v>0</v>
      </c>
      <c r="I16" s="25">
        <f>Лист1!I34</f>
        <v>0</v>
      </c>
      <c r="J16" s="25">
        <f>Лист1!J34</f>
        <v>0</v>
      </c>
      <c r="K16" s="20"/>
      <c r="L16" s="20"/>
    </row>
    <row r="17" spans="1:12" ht="16.5" customHeight="1">
      <c r="A17" s="121" t="s">
        <v>43</v>
      </c>
      <c r="B17" s="121"/>
      <c r="C17" s="121"/>
      <c r="D17" s="121"/>
      <c r="E17" s="121"/>
      <c r="F17" s="121"/>
      <c r="G17" s="102">
        <f>G18+G19+G22+G25+G26+G27+G28+G21+G29+G24+G20+G30</f>
        <v>12729474.88</v>
      </c>
      <c r="H17" s="102">
        <f>SUM(H18:H30)</f>
        <v>13590500</v>
      </c>
      <c r="I17" s="34">
        <f>I18+I19+I22+I26+I27+I28+I29+I30+I20+I24+I25+I21</f>
        <v>7548479.569999999</v>
      </c>
      <c r="J17" s="102">
        <f>J18+J19+J22+J25+J26+J27+J28+J21+J29+J24+J20+J30</f>
        <v>7811309.569999998</v>
      </c>
      <c r="K17" s="103">
        <f>J17/I17*100</f>
        <v>103.48189324171409</v>
      </c>
      <c r="L17" s="103">
        <f aca="true" t="shared" si="2" ref="L17:L24">J17/H17*100</f>
        <v>57.4762486295574</v>
      </c>
    </row>
    <row r="18" spans="1:12" ht="18.75" customHeight="1">
      <c r="A18" s="122" t="s">
        <v>44</v>
      </c>
      <c r="B18" s="122"/>
      <c r="C18" s="122"/>
      <c r="D18" s="122"/>
      <c r="E18" s="122"/>
      <c r="F18" s="122"/>
      <c r="G18" s="25">
        <v>6445991.64</v>
      </c>
      <c r="H18" s="25">
        <f>Лист1!H36+Лист2!AP19</f>
        <v>7653300</v>
      </c>
      <c r="I18" s="25">
        <f>Лист1!I36+Лист2!AQ19</f>
        <v>3973566.96</v>
      </c>
      <c r="J18" s="25">
        <f>Лист1!J36+Лист2!AR19</f>
        <v>3787631.36</v>
      </c>
      <c r="K18" s="20">
        <f>J18/I18*100</f>
        <v>95.32068788894902</v>
      </c>
      <c r="L18" s="20">
        <f t="shared" si="2"/>
        <v>49.4901723439562</v>
      </c>
    </row>
    <row r="19" spans="1:12" ht="17.25" customHeight="1">
      <c r="A19" s="122" t="s">
        <v>45</v>
      </c>
      <c r="B19" s="122"/>
      <c r="C19" s="122"/>
      <c r="D19" s="122"/>
      <c r="E19" s="122"/>
      <c r="F19" s="122"/>
      <c r="G19" s="25">
        <v>533700.69</v>
      </c>
      <c r="H19" s="25">
        <f>Лист1!H37+Лист2!AU19</f>
        <v>537900</v>
      </c>
      <c r="I19" s="25">
        <f>Лист1!I37+Лист2!AV19</f>
        <v>371722.08999999997</v>
      </c>
      <c r="J19" s="25">
        <f>Лист1!J37+Лист2!AW19</f>
        <v>499414.9</v>
      </c>
      <c r="K19" s="20">
        <f>J19/I19*100</f>
        <v>134.35168730488954</v>
      </c>
      <c r="L19" s="20">
        <f t="shared" si="2"/>
        <v>92.84530581892545</v>
      </c>
    </row>
    <row r="20" spans="1:12" ht="26.25" customHeight="1">
      <c r="A20" s="118" t="s">
        <v>46</v>
      </c>
      <c r="B20" s="118"/>
      <c r="C20" s="118"/>
      <c r="D20" s="118"/>
      <c r="E20" s="118"/>
      <c r="F20" s="118"/>
      <c r="G20" s="25">
        <v>220674</v>
      </c>
      <c r="H20" s="25">
        <f>Лист1!H38</f>
        <v>194000</v>
      </c>
      <c r="I20" s="25">
        <f>Лист1!I38</f>
        <v>30000</v>
      </c>
      <c r="J20" s="25">
        <f>Лист1!J38</f>
        <v>0</v>
      </c>
      <c r="K20" s="20"/>
      <c r="L20" s="20">
        <f t="shared" si="2"/>
        <v>0</v>
      </c>
    </row>
    <row r="21" spans="1:12" ht="15.75" customHeight="1">
      <c r="A21" s="118" t="s">
        <v>90</v>
      </c>
      <c r="B21" s="118"/>
      <c r="C21" s="118"/>
      <c r="D21" s="118"/>
      <c r="E21" s="118"/>
      <c r="F21" s="118"/>
      <c r="G21" s="25">
        <v>410200</v>
      </c>
      <c r="H21" s="25">
        <f>Лист2!AZ17</f>
        <v>352400</v>
      </c>
      <c r="I21" s="25">
        <f>Лист2!BA19</f>
        <v>158700</v>
      </c>
      <c r="J21" s="25">
        <f>Лист2!BB19</f>
        <v>97280.16</v>
      </c>
      <c r="K21" s="20">
        <f>J21/I21*100</f>
        <v>61.29814744801513</v>
      </c>
      <c r="L21" s="20">
        <f t="shared" si="2"/>
        <v>27.60503972758229</v>
      </c>
    </row>
    <row r="22" spans="1:12" ht="17.25" customHeight="1">
      <c r="A22" s="122" t="s">
        <v>47</v>
      </c>
      <c r="B22" s="122"/>
      <c r="C22" s="122"/>
      <c r="D22" s="122"/>
      <c r="E22" s="122"/>
      <c r="F22" s="122"/>
      <c r="G22" s="25">
        <v>470633.37</v>
      </c>
      <c r="H22" s="25">
        <f>Лист1!H39</f>
        <v>470000</v>
      </c>
      <c r="I22" s="25">
        <f>Лист1!I39</f>
        <v>284985.35</v>
      </c>
      <c r="J22" s="25">
        <f>Лист1!J39</f>
        <v>98128.26</v>
      </c>
      <c r="K22" s="20">
        <f>J22/I22*100</f>
        <v>34.43273838462223</v>
      </c>
      <c r="L22" s="20">
        <f t="shared" si="2"/>
        <v>20.87835319148936</v>
      </c>
    </row>
    <row r="23" spans="1:12" ht="17.25" customHeight="1">
      <c r="A23" s="139" t="s">
        <v>48</v>
      </c>
      <c r="B23" s="140"/>
      <c r="C23" s="140"/>
      <c r="D23" s="140"/>
      <c r="E23" s="140"/>
      <c r="F23" s="141"/>
      <c r="G23" s="25"/>
      <c r="H23" s="25">
        <f>Лист1!H40</f>
        <v>865900</v>
      </c>
      <c r="I23" s="25"/>
      <c r="J23" s="25"/>
      <c r="K23" s="20"/>
      <c r="L23" s="20"/>
    </row>
    <row r="24" spans="1:12" ht="24" customHeight="1">
      <c r="A24" s="118" t="s">
        <v>91</v>
      </c>
      <c r="B24" s="118"/>
      <c r="C24" s="118"/>
      <c r="D24" s="118"/>
      <c r="E24" s="118"/>
      <c r="F24" s="118"/>
      <c r="G24" s="16">
        <v>173546.43</v>
      </c>
      <c r="H24" s="16">
        <f>Лист1!H41+Лист2!BE19</f>
        <v>117000</v>
      </c>
      <c r="I24" s="25">
        <f>Лист1!I41+Лист2!BF19</f>
        <v>117047.22</v>
      </c>
      <c r="J24" s="16">
        <f>Лист2!BG19+Лист1!J41</f>
        <v>96721.42</v>
      </c>
      <c r="K24" s="20">
        <f>J24/I24*100</f>
        <v>82.63452989314911</v>
      </c>
      <c r="L24" s="20">
        <f t="shared" si="2"/>
        <v>82.66788034188033</v>
      </c>
    </row>
    <row r="25" spans="1:12" ht="14.25" customHeight="1">
      <c r="A25" s="118" t="s">
        <v>92</v>
      </c>
      <c r="B25" s="118"/>
      <c r="C25" s="118"/>
      <c r="D25" s="118"/>
      <c r="E25" s="118"/>
      <c r="F25" s="118"/>
      <c r="G25" s="25">
        <v>2430.22</v>
      </c>
      <c r="H25" s="16">
        <f>Лист1!H42+Лист2!BJ19</f>
        <v>0</v>
      </c>
      <c r="I25" s="25">
        <f>Лист1!I42+Лист2!BK19</f>
        <v>0</v>
      </c>
      <c r="J25" s="25">
        <f>Лист1!J42+Лист2!BL19</f>
        <v>120001.01</v>
      </c>
      <c r="K25" s="20"/>
      <c r="L25" s="20">
        <v>0</v>
      </c>
    </row>
    <row r="26" spans="1:12" ht="15.75" customHeight="1">
      <c r="A26" s="122" t="s">
        <v>93</v>
      </c>
      <c r="B26" s="122"/>
      <c r="C26" s="122"/>
      <c r="D26" s="122"/>
      <c r="E26" s="122"/>
      <c r="F26" s="122"/>
      <c r="G26" s="25">
        <v>2075191.3</v>
      </c>
      <c r="H26" s="16">
        <f>Лист1!H43+Лист2!BT19</f>
        <v>1500000</v>
      </c>
      <c r="I26" s="25">
        <f>Лист1!I43+Лист2!BU19</f>
        <v>835829.3</v>
      </c>
      <c r="J26" s="25">
        <f>Лист1!J43+Лист2!BV19</f>
        <v>599365.84</v>
      </c>
      <c r="K26" s="20">
        <f>J26/I26*100</f>
        <v>71.70912051061143</v>
      </c>
      <c r="L26" s="20">
        <f>J26/H26*100</f>
        <v>39.95772266666666</v>
      </c>
    </row>
    <row r="27" spans="1:12" ht="16.5" customHeight="1">
      <c r="A27" s="122" t="s">
        <v>52</v>
      </c>
      <c r="B27" s="122"/>
      <c r="C27" s="122"/>
      <c r="D27" s="122"/>
      <c r="E27" s="122"/>
      <c r="F27" s="122"/>
      <c r="G27" s="25">
        <v>1014972.57</v>
      </c>
      <c r="H27" s="16">
        <f>Лист1!H44+Лист2!BO19</f>
        <v>600000</v>
      </c>
      <c r="I27" s="25">
        <f>Лист1!I44+Лист2!BP19</f>
        <v>814977.7</v>
      </c>
      <c r="J27" s="25">
        <f>Лист1!J44+Лист2!BQ19</f>
        <v>905239.63</v>
      </c>
      <c r="K27" s="20">
        <f>J27/I27*100</f>
        <v>111.0753864799</v>
      </c>
      <c r="L27" s="20">
        <f>J27/H27*100</f>
        <v>150.87327166666665</v>
      </c>
    </row>
    <row r="28" spans="1:12" ht="17.25" customHeight="1">
      <c r="A28" s="122" t="s">
        <v>53</v>
      </c>
      <c r="B28" s="122"/>
      <c r="C28" s="122"/>
      <c r="D28" s="122"/>
      <c r="E28" s="122"/>
      <c r="F28" s="122"/>
      <c r="G28" s="25">
        <v>1321763.36</v>
      </c>
      <c r="H28" s="16">
        <f>Лист1!H45</f>
        <v>1300000</v>
      </c>
      <c r="I28" s="25">
        <f>Лист1!I45+Лист2!BZ19</f>
        <v>908155.8</v>
      </c>
      <c r="J28" s="25">
        <f>Лист1!J45+Лист2!CA19</f>
        <v>1539080.3900000001</v>
      </c>
      <c r="K28" s="20">
        <f>J28/I28*100</f>
        <v>169.47316638841045</v>
      </c>
      <c r="L28" s="20">
        <f>J28/H28*100</f>
        <v>118.39079923076925</v>
      </c>
    </row>
    <row r="29" spans="1:12" ht="16.5" customHeight="1">
      <c r="A29" s="118" t="s">
        <v>54</v>
      </c>
      <c r="B29" s="118"/>
      <c r="C29" s="118"/>
      <c r="D29" s="118"/>
      <c r="E29" s="118"/>
      <c r="F29" s="118"/>
      <c r="G29" s="25">
        <v>0</v>
      </c>
      <c r="H29" s="25"/>
      <c r="I29" s="25">
        <f>Лист1!I46+Лист2!CJ19</f>
        <v>0</v>
      </c>
      <c r="J29" s="25">
        <f>Лист1!J46+Лист2!CK19</f>
        <v>0</v>
      </c>
      <c r="K29" s="20"/>
      <c r="L29" s="20"/>
    </row>
    <row r="30" spans="1:12" ht="15.75" customHeight="1">
      <c r="A30" s="118" t="s">
        <v>55</v>
      </c>
      <c r="B30" s="118"/>
      <c r="C30" s="118"/>
      <c r="D30" s="118"/>
      <c r="E30" s="118"/>
      <c r="F30" s="118"/>
      <c r="G30" s="25">
        <v>60371.3</v>
      </c>
      <c r="H30" s="25">
        <f>Лист2!CD19</f>
        <v>0</v>
      </c>
      <c r="I30" s="25">
        <f>Лист1!I47+Лист2!CE19</f>
        <v>53495.15</v>
      </c>
      <c r="J30" s="25">
        <f>Лист1!J47+Лист2!CF19</f>
        <v>68446.6</v>
      </c>
      <c r="K30" s="20">
        <f>J30/I30*100</f>
        <v>127.94916922375205</v>
      </c>
      <c r="L30" s="20">
        <v>0</v>
      </c>
    </row>
    <row r="31" spans="1:12" ht="16.5" customHeight="1">
      <c r="A31" s="124" t="s">
        <v>56</v>
      </c>
      <c r="B31" s="124"/>
      <c r="C31" s="124"/>
      <c r="D31" s="124"/>
      <c r="E31" s="124"/>
      <c r="F31" s="124"/>
      <c r="G31" s="34">
        <f>G5+G17</f>
        <v>85383033.14</v>
      </c>
      <c r="H31" s="34">
        <f>H5+H17</f>
        <v>90073800</v>
      </c>
      <c r="I31" s="34">
        <f>I5+I17</f>
        <v>54650310.410000004</v>
      </c>
      <c r="J31" s="34">
        <f>J5+J17</f>
        <v>52527566.25</v>
      </c>
      <c r="K31" s="17">
        <f>J31/I31*100</f>
        <v>96.11576925350532</v>
      </c>
      <c r="L31" s="17">
        <f>J31/H31*100</f>
        <v>58.31614326252473</v>
      </c>
    </row>
  </sheetData>
  <sheetProtection selectLockedCells="1" selectUnlockedCells="1"/>
  <mergeCells count="33">
    <mergeCell ref="A30:F30"/>
    <mergeCell ref="A31:F31"/>
    <mergeCell ref="A26:F26"/>
    <mergeCell ref="A27:F27"/>
    <mergeCell ref="A28:F28"/>
    <mergeCell ref="A29:F29"/>
    <mergeCell ref="A21:F21"/>
    <mergeCell ref="A22:F22"/>
    <mergeCell ref="A24:F24"/>
    <mergeCell ref="A25:F25"/>
    <mergeCell ref="A23:F23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2017-10-03T08:44:27Z</cp:lastPrinted>
  <dcterms:modified xsi:type="dcterms:W3CDTF">2017-10-04T07:12:21Z</dcterms:modified>
  <cp:category/>
  <cp:version/>
  <cp:contentType/>
  <cp:contentStatus/>
</cp:coreProperties>
</file>