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48" windowWidth="20736" windowHeight="8832"/>
  </bookViews>
  <sheets>
    <sheet name="Лист1" sheetId="1" r:id="rId1"/>
    <sheet name="Лист2" sheetId="2" r:id="rId2"/>
    <sheet name="Лист3" sheetId="3" r:id="rId3"/>
  </sheets>
  <definedNames>
    <definedName name="_xlnm.Print_Titles" localSheetId="0">Лист1!$3:$4</definedName>
    <definedName name="_xlnm.Print_Area" localSheetId="0">Лист1!$A$1:$Q$152</definedName>
  </definedNames>
  <calcPr calcId="145621"/>
</workbook>
</file>

<file path=xl/calcChain.xml><?xml version="1.0" encoding="utf-8"?>
<calcChain xmlns="http://schemas.openxmlformats.org/spreadsheetml/2006/main">
  <c r="Q5" i="1" l="1"/>
  <c r="J122" i="1" l="1"/>
  <c r="J121" i="1"/>
  <c r="J87" i="1" l="1"/>
  <c r="J84" i="1"/>
  <c r="J83" i="1"/>
  <c r="J51" i="1"/>
  <c r="J45" i="1"/>
  <c r="F19" i="1"/>
  <c r="J127" i="1" l="1"/>
  <c r="P12" i="1" l="1"/>
  <c r="M20" i="1" l="1"/>
  <c r="L121" i="1" l="1"/>
  <c r="L87" i="1" l="1"/>
  <c r="P87" i="1" s="1"/>
  <c r="F87" i="1" l="1"/>
  <c r="G92" i="1"/>
  <c r="H42" i="1" l="1"/>
  <c r="O134" i="1" l="1"/>
  <c r="N134" i="1"/>
  <c r="M134" i="1"/>
  <c r="J134" i="1"/>
  <c r="I134" i="1"/>
  <c r="H134" i="1"/>
  <c r="L152" i="1"/>
  <c r="L150" i="1"/>
  <c r="F152" i="1"/>
  <c r="P152" i="1" s="1"/>
  <c r="F150" i="1"/>
  <c r="P150" i="1" s="1"/>
  <c r="O148" i="1"/>
  <c r="N148" i="1"/>
  <c r="M148" i="1"/>
  <c r="O147" i="1"/>
  <c r="N147" i="1"/>
  <c r="M147" i="1"/>
  <c r="J148" i="1"/>
  <c r="I148" i="1"/>
  <c r="H148" i="1"/>
  <c r="H147" i="1" s="1"/>
  <c r="J147" i="1"/>
  <c r="I147" i="1"/>
  <c r="G148" i="1"/>
  <c r="G147" i="1"/>
  <c r="L148" i="1"/>
  <c r="L147" i="1"/>
  <c r="F148" i="1"/>
  <c r="K148" i="1" s="1"/>
  <c r="O125" i="1"/>
  <c r="N125" i="1"/>
  <c r="M125" i="1"/>
  <c r="J125" i="1"/>
  <c r="I125" i="1"/>
  <c r="H125" i="1"/>
  <c r="G125" i="1"/>
  <c r="L133" i="1"/>
  <c r="L131" i="1"/>
  <c r="F133" i="1"/>
  <c r="K133" i="1" s="1"/>
  <c r="F131" i="1"/>
  <c r="K131" i="1" s="1"/>
  <c r="F147" i="1" l="1"/>
  <c r="K152" i="1"/>
  <c r="K150" i="1"/>
  <c r="P148" i="1"/>
  <c r="K147" i="1"/>
  <c r="P147" i="1"/>
  <c r="P131" i="1"/>
  <c r="P133" i="1"/>
  <c r="O119" i="1" l="1"/>
  <c r="N119" i="1"/>
  <c r="M119" i="1"/>
  <c r="J119" i="1"/>
  <c r="I119" i="1"/>
  <c r="H119" i="1"/>
  <c r="G119" i="1"/>
  <c r="L123" i="1"/>
  <c r="F123" i="1"/>
  <c r="K123" i="1" s="1"/>
  <c r="L99" i="1"/>
  <c r="L97" i="1"/>
  <c r="F99" i="1"/>
  <c r="F97" i="1"/>
  <c r="O95" i="1"/>
  <c r="N95" i="1"/>
  <c r="N94" i="1" s="1"/>
  <c r="M95" i="1"/>
  <c r="O94" i="1"/>
  <c r="M94" i="1"/>
  <c r="J95" i="1"/>
  <c r="J94" i="1" s="1"/>
  <c r="I95" i="1"/>
  <c r="I94" i="1" s="1"/>
  <c r="H95" i="1"/>
  <c r="H94" i="1" s="1"/>
  <c r="G95" i="1"/>
  <c r="G94" i="1" s="1"/>
  <c r="L94" i="1" l="1"/>
  <c r="F95" i="1"/>
  <c r="P123" i="1"/>
  <c r="K95" i="1"/>
  <c r="L95" i="1"/>
  <c r="F94" i="1"/>
  <c r="O106" i="1"/>
  <c r="N106" i="1"/>
  <c r="M106" i="1"/>
  <c r="J106" i="1"/>
  <c r="I106" i="1"/>
  <c r="H106" i="1"/>
  <c r="G106" i="1"/>
  <c r="L110" i="1"/>
  <c r="F110" i="1"/>
  <c r="K110" i="1" s="1"/>
  <c r="O81" i="1"/>
  <c r="N81" i="1"/>
  <c r="M81" i="1"/>
  <c r="J81" i="1"/>
  <c r="I81" i="1"/>
  <c r="H81" i="1"/>
  <c r="G81" i="1"/>
  <c r="K87" i="1"/>
  <c r="L86" i="1"/>
  <c r="P86" i="1" s="1"/>
  <c r="F86" i="1"/>
  <c r="K86" i="1" s="1"/>
  <c r="L85" i="1"/>
  <c r="F85" i="1"/>
  <c r="K85" i="1" s="1"/>
  <c r="O71" i="1"/>
  <c r="N71" i="1"/>
  <c r="M71" i="1"/>
  <c r="J71" i="1"/>
  <c r="I71" i="1"/>
  <c r="H71" i="1"/>
  <c r="G71" i="1"/>
  <c r="L73" i="1"/>
  <c r="F73" i="1"/>
  <c r="L71" i="1"/>
  <c r="F71" i="1"/>
  <c r="F70" i="1"/>
  <c r="O67" i="1"/>
  <c r="O66" i="1" s="1"/>
  <c r="N67" i="1"/>
  <c r="N66" i="1" s="1"/>
  <c r="M67" i="1"/>
  <c r="M66" i="1" s="1"/>
  <c r="J67" i="1"/>
  <c r="J66" i="1" s="1"/>
  <c r="I67" i="1"/>
  <c r="I66" i="1" s="1"/>
  <c r="H67" i="1"/>
  <c r="H66" i="1" s="1"/>
  <c r="G67" i="1"/>
  <c r="G66" i="1" s="1"/>
  <c r="L70" i="1"/>
  <c r="K70" i="1"/>
  <c r="O42" i="1"/>
  <c r="N42" i="1"/>
  <c r="M42" i="1"/>
  <c r="J42" i="1"/>
  <c r="I42" i="1"/>
  <c r="G42" i="1"/>
  <c r="L53" i="1"/>
  <c r="L51" i="1"/>
  <c r="L49" i="1"/>
  <c r="L47" i="1"/>
  <c r="F53" i="1"/>
  <c r="K53" i="1" s="1"/>
  <c r="F51" i="1"/>
  <c r="K51" i="1" s="1"/>
  <c r="F49" i="1"/>
  <c r="K49" i="1" s="1"/>
  <c r="F47" i="1"/>
  <c r="K47" i="1" s="1"/>
  <c r="F45" i="1"/>
  <c r="F62" i="1"/>
  <c r="K62" i="1" s="1"/>
  <c r="L62" i="1"/>
  <c r="O61" i="1"/>
  <c r="N61" i="1"/>
  <c r="M61" i="1"/>
  <c r="J61" i="1"/>
  <c r="I61" i="1"/>
  <c r="H61" i="1"/>
  <c r="G61" i="1"/>
  <c r="G55" i="1"/>
  <c r="G54" i="1" s="1"/>
  <c r="H55" i="1"/>
  <c r="O55" i="1"/>
  <c r="O54" i="1" s="1"/>
  <c r="N55" i="1"/>
  <c r="N54" i="1" s="1"/>
  <c r="M55" i="1"/>
  <c r="J55" i="1"/>
  <c r="I55" i="1"/>
  <c r="I54" i="1" s="1"/>
  <c r="L58" i="1"/>
  <c r="F58" i="1"/>
  <c r="K58" i="1" s="1"/>
  <c r="M28" i="1"/>
  <c r="O28" i="1"/>
  <c r="N28" i="1"/>
  <c r="J28" i="1"/>
  <c r="I28" i="1"/>
  <c r="G28" i="1"/>
  <c r="H28" i="1"/>
  <c r="L35" i="1"/>
  <c r="F35" i="1"/>
  <c r="K35" i="1" s="1"/>
  <c r="J22" i="1"/>
  <c r="O22" i="1"/>
  <c r="N22" i="1"/>
  <c r="M22" i="1"/>
  <c r="I22" i="1"/>
  <c r="G22" i="1"/>
  <c r="H22" i="1"/>
  <c r="L27" i="1"/>
  <c r="F27" i="1"/>
  <c r="K27" i="1" s="1"/>
  <c r="L26" i="1"/>
  <c r="F26" i="1"/>
  <c r="P26" i="1" s="1"/>
  <c r="O17" i="1"/>
  <c r="O16" i="1" s="1"/>
  <c r="N17" i="1"/>
  <c r="N16" i="1" s="1"/>
  <c r="M17" i="1"/>
  <c r="M16" i="1" s="1"/>
  <c r="J17" i="1"/>
  <c r="J16" i="1" s="1"/>
  <c r="I17" i="1"/>
  <c r="I16" i="1" s="1"/>
  <c r="H17" i="1"/>
  <c r="H16" i="1" s="1"/>
  <c r="G17" i="1"/>
  <c r="G16" i="1" s="1"/>
  <c r="L20" i="1"/>
  <c r="L19" i="1"/>
  <c r="F20" i="1"/>
  <c r="P19" i="1"/>
  <c r="F24" i="1"/>
  <c r="K24" i="1" s="1"/>
  <c r="F61" i="1" l="1"/>
  <c r="K61" i="1" s="1"/>
  <c r="H54" i="1"/>
  <c r="M54" i="1"/>
  <c r="L61" i="1"/>
  <c r="P61" i="1" s="1"/>
  <c r="F42" i="1"/>
  <c r="L17" i="1"/>
  <c r="P20" i="1"/>
  <c r="L16" i="1"/>
  <c r="P95" i="1"/>
  <c r="P73" i="1"/>
  <c r="F17" i="1"/>
  <c r="K17" i="1" s="1"/>
  <c r="P94" i="1"/>
  <c r="K94" i="1"/>
  <c r="P110" i="1"/>
  <c r="P85" i="1"/>
  <c r="K73" i="1"/>
  <c r="P71" i="1"/>
  <c r="K71" i="1"/>
  <c r="P70" i="1"/>
  <c r="P53" i="1"/>
  <c r="P51" i="1"/>
  <c r="P49" i="1"/>
  <c r="P47" i="1"/>
  <c r="F55" i="1"/>
  <c r="K55" i="1" s="1"/>
  <c r="J54" i="1"/>
  <c r="P62" i="1"/>
  <c r="P58" i="1"/>
  <c r="P35" i="1"/>
  <c r="P27" i="1"/>
  <c r="K26" i="1"/>
  <c r="K20" i="1"/>
  <c r="K19" i="1"/>
  <c r="F16" i="1"/>
  <c r="O142" i="1"/>
  <c r="N142" i="1"/>
  <c r="M142" i="1"/>
  <c r="J142" i="1"/>
  <c r="I142" i="1"/>
  <c r="H142" i="1"/>
  <c r="G142" i="1"/>
  <c r="L145" i="1"/>
  <c r="F145" i="1"/>
  <c r="K145" i="1" s="1"/>
  <c r="O136" i="1"/>
  <c r="O135" i="1" s="1"/>
  <c r="N136" i="1"/>
  <c r="N135" i="1" s="1"/>
  <c r="M136" i="1"/>
  <c r="M135" i="1" s="1"/>
  <c r="J136" i="1"/>
  <c r="J135" i="1" s="1"/>
  <c r="I136" i="1"/>
  <c r="I135" i="1" s="1"/>
  <c r="H136" i="1"/>
  <c r="H135" i="1" s="1"/>
  <c r="G136" i="1"/>
  <c r="G135" i="1" s="1"/>
  <c r="L139" i="1"/>
  <c r="F139" i="1"/>
  <c r="K139" i="1" s="1"/>
  <c r="F140" i="1"/>
  <c r="K140" i="1" s="1"/>
  <c r="L140" i="1"/>
  <c r="L60" i="1"/>
  <c r="F60" i="1"/>
  <c r="G40" i="1"/>
  <c r="G39" i="1" s="1"/>
  <c r="L36" i="1"/>
  <c r="F36" i="1"/>
  <c r="K36" i="1" s="1"/>
  <c r="F25" i="1"/>
  <c r="K25" i="1" s="1"/>
  <c r="L25" i="1"/>
  <c r="P17" i="1" l="1"/>
  <c r="P25" i="1"/>
  <c r="F22" i="1"/>
  <c r="K22" i="1" s="1"/>
  <c r="K16" i="1"/>
  <c r="P16" i="1"/>
  <c r="P145" i="1"/>
  <c r="P139" i="1"/>
  <c r="P140" i="1"/>
  <c r="L136" i="1"/>
  <c r="F136" i="1"/>
  <c r="K136" i="1" s="1"/>
  <c r="P60" i="1"/>
  <c r="L22" i="1"/>
  <c r="K60" i="1"/>
  <c r="P36" i="1"/>
  <c r="P22" i="1" l="1"/>
  <c r="P136" i="1"/>
  <c r="F142" i="1" l="1"/>
  <c r="L89" i="1"/>
  <c r="N80" i="1" l="1"/>
  <c r="N78" i="1" s="1"/>
  <c r="H80" i="1"/>
  <c r="H78" i="1" s="1"/>
  <c r="J80" i="1"/>
  <c r="J78" i="1" s="1"/>
  <c r="F84" i="1"/>
  <c r="K84" i="1" s="1"/>
  <c r="L67" i="1"/>
  <c r="F69" i="1"/>
  <c r="K69" i="1" s="1"/>
  <c r="J141" i="1"/>
  <c r="L135" i="1"/>
  <c r="F135" i="1"/>
  <c r="G141" i="1"/>
  <c r="G134" i="1" s="1"/>
  <c r="O141" i="1"/>
  <c r="M141" i="1"/>
  <c r="H141" i="1"/>
  <c r="I141" i="1"/>
  <c r="J118" i="1"/>
  <c r="J114" i="1"/>
  <c r="F146" i="1"/>
  <c r="K146" i="1" s="1"/>
  <c r="L146" i="1"/>
  <c r="L142" i="1" s="1"/>
  <c r="F117" i="1"/>
  <c r="K117" i="1" s="1"/>
  <c r="O101" i="1"/>
  <c r="O100" i="1" s="1"/>
  <c r="N101" i="1"/>
  <c r="N100" i="1" s="1"/>
  <c r="M101" i="1"/>
  <c r="M100" i="1" s="1"/>
  <c r="J101" i="1"/>
  <c r="H101" i="1"/>
  <c r="H100" i="1" s="1"/>
  <c r="I101" i="1"/>
  <c r="G101" i="1"/>
  <c r="G100" i="1" s="1"/>
  <c r="L104" i="1"/>
  <c r="F104" i="1"/>
  <c r="K104" i="1" s="1"/>
  <c r="J105" i="1"/>
  <c r="M105" i="1"/>
  <c r="N105" i="1"/>
  <c r="O105" i="1"/>
  <c r="I105" i="1"/>
  <c r="G105" i="1"/>
  <c r="F108" i="1"/>
  <c r="K108" i="1" s="1"/>
  <c r="L108" i="1"/>
  <c r="L112" i="1"/>
  <c r="F112" i="1"/>
  <c r="K112" i="1" s="1"/>
  <c r="J113" i="1"/>
  <c r="M114" i="1"/>
  <c r="M113" i="1" s="1"/>
  <c r="O114" i="1"/>
  <c r="N114" i="1"/>
  <c r="N113" i="1" s="1"/>
  <c r="H114" i="1"/>
  <c r="H113" i="1" s="1"/>
  <c r="I114" i="1"/>
  <c r="I113" i="1" s="1"/>
  <c r="G114" i="1"/>
  <c r="M118" i="1"/>
  <c r="M92" i="1" s="1"/>
  <c r="O118" i="1"/>
  <c r="N118" i="1"/>
  <c r="H118" i="1"/>
  <c r="I118" i="1"/>
  <c r="F121" i="1"/>
  <c r="K121" i="1" s="1"/>
  <c r="O124" i="1"/>
  <c r="N124" i="1"/>
  <c r="M124" i="1"/>
  <c r="G124" i="1"/>
  <c r="H124" i="1"/>
  <c r="I124" i="1"/>
  <c r="J124" i="1"/>
  <c r="J92" i="1" s="1"/>
  <c r="F125" i="1"/>
  <c r="K125" i="1" s="1"/>
  <c r="F127" i="1"/>
  <c r="L117" i="1"/>
  <c r="L122" i="1"/>
  <c r="F122" i="1"/>
  <c r="L127" i="1"/>
  <c r="F128" i="1"/>
  <c r="K128" i="1" s="1"/>
  <c r="L128" i="1"/>
  <c r="F91" i="1"/>
  <c r="K91" i="1" s="1"/>
  <c r="M80" i="1"/>
  <c r="O80" i="1"/>
  <c r="O78" i="1" s="1"/>
  <c r="I80" i="1"/>
  <c r="I78" i="1" s="1"/>
  <c r="G80" i="1"/>
  <c r="G78" i="1" s="1"/>
  <c r="F81" i="1"/>
  <c r="L83" i="1"/>
  <c r="F83" i="1"/>
  <c r="L84" i="1"/>
  <c r="F89" i="1"/>
  <c r="P89" i="1" s="1"/>
  <c r="L91" i="1"/>
  <c r="P91" i="1" s="1"/>
  <c r="L69" i="1"/>
  <c r="N75" i="1"/>
  <c r="N74" i="1" s="1"/>
  <c r="M75" i="1"/>
  <c r="M74" i="1" s="1"/>
  <c r="O75" i="1"/>
  <c r="H75" i="1"/>
  <c r="I75" i="1"/>
  <c r="I74" i="1" s="1"/>
  <c r="G75" i="1"/>
  <c r="O74" i="1"/>
  <c r="H74" i="1"/>
  <c r="H63" i="1" s="1"/>
  <c r="L77" i="1"/>
  <c r="J77" i="1" s="1"/>
  <c r="J75" i="1" s="1"/>
  <c r="J74" i="1" s="1"/>
  <c r="F77" i="1"/>
  <c r="K77" i="1" s="1"/>
  <c r="J40" i="1"/>
  <c r="J39" i="1" s="1"/>
  <c r="O40" i="1"/>
  <c r="O39" i="1" s="1"/>
  <c r="I40" i="1"/>
  <c r="I39" i="1" s="1"/>
  <c r="N40" i="1"/>
  <c r="M40" i="1"/>
  <c r="M39" i="1" s="1"/>
  <c r="M37" i="1" s="1"/>
  <c r="H40" i="1"/>
  <c r="L45" i="1"/>
  <c r="K45" i="1"/>
  <c r="L55" i="1"/>
  <c r="G37" i="1"/>
  <c r="F57" i="1"/>
  <c r="L57" i="1"/>
  <c r="I21" i="1"/>
  <c r="I14" i="1" s="1"/>
  <c r="G21" i="1"/>
  <c r="G14" i="1" s="1"/>
  <c r="P33" i="1"/>
  <c r="F33" i="1"/>
  <c r="F31" i="1"/>
  <c r="L31" i="1"/>
  <c r="L28" i="1"/>
  <c r="L24" i="1"/>
  <c r="P24" i="1" s="1"/>
  <c r="N92" i="1" l="1"/>
  <c r="P122" i="1"/>
  <c r="P69" i="1"/>
  <c r="P117" i="1"/>
  <c r="K135" i="1"/>
  <c r="P135" i="1"/>
  <c r="F75" i="1"/>
  <c r="P84" i="1"/>
  <c r="L81" i="1"/>
  <c r="P81" i="1" s="1"/>
  <c r="P112" i="1"/>
  <c r="P45" i="1"/>
  <c r="G74" i="1"/>
  <c r="F74" i="1" s="1"/>
  <c r="K74" i="1" s="1"/>
  <c r="P57" i="1"/>
  <c r="P77" i="1"/>
  <c r="F114" i="1"/>
  <c r="K114" i="1" s="1"/>
  <c r="L101" i="1"/>
  <c r="P146" i="1"/>
  <c r="O21" i="1"/>
  <c r="O14" i="1" s="1"/>
  <c r="L54" i="1"/>
  <c r="M21" i="1"/>
  <c r="M14" i="1" s="1"/>
  <c r="P31" i="1"/>
  <c r="N21" i="1"/>
  <c r="N14" i="1" s="1"/>
  <c r="F54" i="1"/>
  <c r="P55" i="1"/>
  <c r="G63" i="1"/>
  <c r="F119" i="1"/>
  <c r="G118" i="1"/>
  <c r="O113" i="1"/>
  <c r="O92" i="1" s="1"/>
  <c r="L114" i="1"/>
  <c r="G113" i="1"/>
  <c r="I100" i="1"/>
  <c r="F100" i="1" s="1"/>
  <c r="F101" i="1"/>
  <c r="P101" i="1" s="1"/>
  <c r="I63" i="1"/>
  <c r="M63" i="1"/>
  <c r="O63" i="1"/>
  <c r="J21" i="1"/>
  <c r="J14" i="1" s="1"/>
  <c r="O37" i="1"/>
  <c r="L74" i="1"/>
  <c r="F124" i="1"/>
  <c r="K124" i="1" s="1"/>
  <c r="F118" i="1"/>
  <c r="K118" i="1" s="1"/>
  <c r="F141" i="1"/>
  <c r="K141" i="1" s="1"/>
  <c r="L125" i="1"/>
  <c r="P125" i="1" s="1"/>
  <c r="K89" i="1"/>
  <c r="P104" i="1"/>
  <c r="F28" i="1"/>
  <c r="P28" i="1" s="1"/>
  <c r="L106" i="1"/>
  <c r="L105" i="1"/>
  <c r="F106" i="1"/>
  <c r="P106" i="1" s="1"/>
  <c r="L124" i="1"/>
  <c r="L100" i="1"/>
  <c r="J100" i="1"/>
  <c r="K75" i="1"/>
  <c r="J63" i="1"/>
  <c r="L42" i="1"/>
  <c r="J37" i="1"/>
  <c r="N141" i="1"/>
  <c r="P142" i="1"/>
  <c r="P127" i="1"/>
  <c r="L118" i="1"/>
  <c r="L119" i="1"/>
  <c r="P119" i="1" s="1"/>
  <c r="P83" i="1"/>
  <c r="L75" i="1"/>
  <c r="P75" i="1" s="1"/>
  <c r="N63" i="1"/>
  <c r="N39" i="1"/>
  <c r="L40" i="1"/>
  <c r="K142" i="1"/>
  <c r="P128" i="1"/>
  <c r="K127" i="1"/>
  <c r="K122" i="1"/>
  <c r="K119" i="1"/>
  <c r="P121" i="1"/>
  <c r="P108" i="1"/>
  <c r="H105" i="1"/>
  <c r="H92" i="1" s="1"/>
  <c r="F80" i="1"/>
  <c r="K81" i="1"/>
  <c r="K83" i="1"/>
  <c r="M65" i="1"/>
  <c r="O65" i="1"/>
  <c r="H65" i="1"/>
  <c r="F66" i="1"/>
  <c r="F67" i="1"/>
  <c r="H39" i="1"/>
  <c r="H37" i="1" s="1"/>
  <c r="F40" i="1"/>
  <c r="K33" i="1"/>
  <c r="K31" i="1"/>
  <c r="H21" i="1"/>
  <c r="M78" i="1"/>
  <c r="L78" i="1" s="1"/>
  <c r="L80" i="1"/>
  <c r="F78" i="1"/>
  <c r="L92" i="1" l="1"/>
  <c r="P100" i="1"/>
  <c r="I92" i="1"/>
  <c r="I11" i="1" s="1"/>
  <c r="K106" i="1"/>
  <c r="P74" i="1"/>
  <c r="F21" i="1"/>
  <c r="K21" i="1" s="1"/>
  <c r="H14" i="1"/>
  <c r="G65" i="1"/>
  <c r="P118" i="1"/>
  <c r="K28" i="1"/>
  <c r="P114" i="1"/>
  <c r="F113" i="1"/>
  <c r="F92" i="1"/>
  <c r="L113" i="1"/>
  <c r="O11" i="1"/>
  <c r="F63" i="1"/>
  <c r="K63" i="1" s="1"/>
  <c r="I65" i="1"/>
  <c r="P124" i="1"/>
  <c r="K101" i="1"/>
  <c r="F134" i="1"/>
  <c r="K134" i="1" s="1"/>
  <c r="L134" i="1"/>
  <c r="G7" i="1"/>
  <c r="L63" i="1"/>
  <c r="L66" i="1"/>
  <c r="P66" i="1" s="1"/>
  <c r="P54" i="1"/>
  <c r="K54" i="1"/>
  <c r="P113" i="1"/>
  <c r="K113" i="1"/>
  <c r="N65" i="1"/>
  <c r="L65" i="1" s="1"/>
  <c r="I37" i="1"/>
  <c r="J7" i="1"/>
  <c r="K100" i="1"/>
  <c r="J65" i="1"/>
  <c r="L141" i="1"/>
  <c r="P141" i="1" s="1"/>
  <c r="L39" i="1"/>
  <c r="N37" i="1"/>
  <c r="L37" i="1" s="1"/>
  <c r="F105" i="1"/>
  <c r="P78" i="1"/>
  <c r="K78" i="1"/>
  <c r="K80" i="1"/>
  <c r="P80" i="1"/>
  <c r="K67" i="1"/>
  <c r="P67" i="1"/>
  <c r="K66" i="1"/>
  <c r="P40" i="1"/>
  <c r="K40" i="1"/>
  <c r="K42" i="1"/>
  <c r="P42" i="1"/>
  <c r="F39" i="1"/>
  <c r="K57" i="1"/>
  <c r="O8" i="1"/>
  <c r="M8" i="1"/>
  <c r="J8" i="1"/>
  <c r="I8" i="1"/>
  <c r="G8" i="1"/>
  <c r="O12" i="1"/>
  <c r="N12" i="1"/>
  <c r="J12" i="1"/>
  <c r="I12" i="1"/>
  <c r="H12" i="1"/>
  <c r="H11" i="1"/>
  <c r="O10" i="1"/>
  <c r="N10" i="1"/>
  <c r="J10" i="1"/>
  <c r="I10" i="1"/>
  <c r="O9" i="1"/>
  <c r="N9" i="1"/>
  <c r="J9" i="1"/>
  <c r="I9" i="1"/>
  <c r="H9" i="1"/>
  <c r="O7" i="1"/>
  <c r="N7" i="1"/>
  <c r="I7" i="1"/>
  <c r="F65" i="1" l="1"/>
  <c r="K65" i="1" s="1"/>
  <c r="P134" i="1"/>
  <c r="P63" i="1"/>
  <c r="F37" i="1"/>
  <c r="P37" i="1" s="1"/>
  <c r="N8" i="1"/>
  <c r="L8" i="1" s="1"/>
  <c r="Q9" i="1"/>
  <c r="Q12" i="1"/>
  <c r="F14" i="1"/>
  <c r="K14" i="1" s="1"/>
  <c r="I5" i="1"/>
  <c r="P105" i="1"/>
  <c r="K105" i="1"/>
  <c r="P92" i="1"/>
  <c r="O5" i="1"/>
  <c r="H8" i="1"/>
  <c r="Q8" i="1" s="1"/>
  <c r="K39" i="1"/>
  <c r="P39" i="1"/>
  <c r="H7" i="1"/>
  <c r="Q7" i="1" s="1"/>
  <c r="N11" i="1"/>
  <c r="Q11" i="1" s="1"/>
  <c r="M9" i="1"/>
  <c r="L9" i="1" s="1"/>
  <c r="M11" i="1"/>
  <c r="G10" i="1"/>
  <c r="H10" i="1"/>
  <c r="Q10" i="1" s="1"/>
  <c r="L21" i="1"/>
  <c r="P21" i="1" s="1"/>
  <c r="P65" i="1" l="1"/>
  <c r="K37" i="1"/>
  <c r="H5" i="1"/>
  <c r="N5" i="1"/>
  <c r="F8" i="1"/>
  <c r="P8" i="1" s="1"/>
  <c r="F7" i="1"/>
  <c r="F10" i="1"/>
  <c r="K10" i="1" s="1"/>
  <c r="L11" i="1"/>
  <c r="M10" i="1"/>
  <c r="M12" i="1"/>
  <c r="L12" i="1" s="1"/>
  <c r="L14" i="1"/>
  <c r="P14" i="1" s="1"/>
  <c r="G11" i="1"/>
  <c r="G9" i="1"/>
  <c r="L10" i="1" l="1"/>
  <c r="P10" i="1" s="1"/>
  <c r="K8" i="1"/>
  <c r="K7" i="1"/>
  <c r="F11" i="1"/>
  <c r="F9" i="1"/>
  <c r="M7" i="1"/>
  <c r="M5" i="1" s="1"/>
  <c r="L5" i="1" s="1"/>
  <c r="G12" i="1"/>
  <c r="G5" i="1" s="1"/>
  <c r="F5" i="1" s="1"/>
  <c r="P5" i="1" l="1"/>
  <c r="P11" i="1"/>
  <c r="K9" i="1"/>
  <c r="P9" i="1"/>
  <c r="F12" i="1"/>
  <c r="L7" i="1"/>
  <c r="P7" i="1" s="1"/>
  <c r="K12" i="1" l="1"/>
  <c r="K92" i="1"/>
  <c r="J11" i="1"/>
  <c r="K11" i="1" s="1"/>
  <c r="J5" i="1" l="1"/>
  <c r="K5" i="1" s="1"/>
</calcChain>
</file>

<file path=xl/comments1.xml><?xml version="1.0" encoding="utf-8"?>
<comments xmlns="http://schemas.openxmlformats.org/spreadsheetml/2006/main">
  <authors>
    <author>economy7 (Зайцева Н.Н.)</author>
  </authors>
  <commentList>
    <comment ref="A150" authorId="0">
      <text>
        <r>
          <rPr>
            <b/>
            <sz val="9"/>
            <color indexed="81"/>
            <rFont val="Tahoma"/>
            <family val="2"/>
            <charset val="204"/>
          </rPr>
          <t>economy7 (Зайцева Н.Н.):</t>
        </r>
        <r>
          <rPr>
            <sz val="9"/>
            <color indexed="81"/>
            <rFont val="Tahoma"/>
            <family val="2"/>
            <charset val="204"/>
          </rPr>
          <t xml:space="preserve">
Большаков - Минстрой
</t>
        </r>
      </text>
    </comment>
    <comment ref="A152" authorId="0">
      <text>
        <r>
          <rPr>
            <b/>
            <sz val="9"/>
            <color indexed="81"/>
            <rFont val="Tahoma"/>
            <family val="2"/>
            <charset val="204"/>
          </rPr>
          <t>economy7 (Зайцева Н.Н.):</t>
        </r>
        <r>
          <rPr>
            <sz val="9"/>
            <color indexed="81"/>
            <rFont val="Tahoma"/>
            <family val="2"/>
            <charset val="204"/>
          </rPr>
          <t xml:space="preserve">
Петров - МСХ
</t>
        </r>
      </text>
    </comment>
  </commentList>
</comments>
</file>

<file path=xl/sharedStrings.xml><?xml version="1.0" encoding="utf-8"?>
<sst xmlns="http://schemas.openxmlformats.org/spreadsheetml/2006/main" count="332" uniqueCount="276">
  <si>
    <t>тыс. рублей</t>
  </si>
  <si>
    <t>Наименование отраслей, государственных 
заказчиков и объектов</t>
  </si>
  <si>
    <t>Реквизиты проектной организации, разработавшей ПСД  (наименование, ИНН, адрес, ФИО руководителя)</t>
  </si>
  <si>
    <t>Наименование подрядной организации, осуществляющей строительные работы  (наименование, ИНН, адрес, ФИО руководителя, учредителей)</t>
  </si>
  <si>
    <t>Реквизиты государственного (муниципального)  контракта  (дата, номер)</t>
  </si>
  <si>
    <t>Сроки 
строительства (реконструкции)</t>
  </si>
  <si>
    <t>Годовой лимит финансирования, тыс. рублей</t>
  </si>
  <si>
    <t>Объем выполненных работ, оформленных актами</t>
  </si>
  <si>
    <t xml:space="preserve">% 
выпол-ненных работ от годового лимита </t>
  </si>
  <si>
    <t>Фактическое финансирование выполненных работ, включая авансирование (кассовый расход), тыс. рублей</t>
  </si>
  <si>
    <t>% 
факти-ческого финанси-рования работ к годовому лимиту</t>
  </si>
  <si>
    <t>Причина невыполнения контрактных обязательств</t>
  </si>
  <si>
    <t>Итого</t>
  </si>
  <si>
    <t>из федерального бюджета</t>
  </si>
  <si>
    <t xml:space="preserve">из республиканского бюджета (без учета субсидий из ФБ) 
</t>
  </si>
  <si>
    <t>из местного бюджета (без учета субсидий из РБ)</t>
  </si>
  <si>
    <t>из федераль-ного бюджета</t>
  </si>
  <si>
    <t>из республи-канского бюджета (без учета субсидий из ФБ)</t>
  </si>
  <si>
    <t xml:space="preserve">Бюджетные инвестиции </t>
  </si>
  <si>
    <t xml:space="preserve">         в том числе:</t>
  </si>
  <si>
    <t xml:space="preserve">образование </t>
  </si>
  <si>
    <t>культура</t>
  </si>
  <si>
    <t>здравоохранение</t>
  </si>
  <si>
    <t>физическая культура и спорт</t>
  </si>
  <si>
    <t>дорожное хозяйство</t>
  </si>
  <si>
    <t>коммунальное хозяйство</t>
  </si>
  <si>
    <t>ОБРАЗОВАНИЕ, всего</t>
  </si>
  <si>
    <t>Программная часть</t>
  </si>
  <si>
    <t xml:space="preserve">Государственная программа Чувашской Республики  "Развитие образования" </t>
  </si>
  <si>
    <t>Подпрограмма "Государственная поддержка развития образования"</t>
  </si>
  <si>
    <t>Министерство образования 
и молодежной политики Чувашской Республики</t>
  </si>
  <si>
    <t xml:space="preserve"> </t>
  </si>
  <si>
    <t>администрация г. Канаша</t>
  </si>
  <si>
    <t>администрация г. Чебоксары</t>
  </si>
  <si>
    <t>Подпрограмма "Создание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 на 2016–2025 годы</t>
  </si>
  <si>
    <t>администрация Мариинско-Посадско района</t>
  </si>
  <si>
    <t>реконструкция существующего здания МБОУ "Гимназия № 1" в г. Мариинский Посад по ул. Июльская, д. 25</t>
  </si>
  <si>
    <t>ООО "Проектный институт "Сувар-стройпроект" - г.Чебоксары, ул.К.Маркса, 52. ИНН 2129041303. Ген.директор - Захаров В.А.</t>
  </si>
  <si>
    <t>сентябрь 2017 г.</t>
  </si>
  <si>
    <t>Подпрограмма "Устойчивое развитие сельских территорий Чувашской Республики"</t>
  </si>
  <si>
    <t xml:space="preserve">Государственная программа Чувашской Республики "Развитие жилищного строительства и сферы жилищно-коммунального хозяйства" </t>
  </si>
  <si>
    <t>в том числе:</t>
  </si>
  <si>
    <t>Подпрограмма "Государственная поддержка строительства жилья в Чувашской Республике"</t>
  </si>
  <si>
    <t>КУЛЬТУРА, всего</t>
  </si>
  <si>
    <t>Министерство культуры, по делам  национальностей  и архивного дела Чувашской Республики</t>
  </si>
  <si>
    <t>развитие сети учреждений культурно-досугового типа в сельской местности</t>
  </si>
  <si>
    <t>администрация Урмарского района</t>
  </si>
  <si>
    <t xml:space="preserve">строительство здания сельского дома культуры в с. Шоркистры </t>
  </si>
  <si>
    <t>ООО "ПИ "Суварстройпроект", ИНН 2129041303, г. Чебоксары, ул. К.Маркса, д.52б, В.А. Захаров</t>
  </si>
  <si>
    <t>ЗАО "Урмарская", ИНН 2114000230, ЧР, п. Урмары, ул. Колхозная, 14. Ген. Директор - Н.В. Зайцев</t>
  </si>
  <si>
    <t xml:space="preserve">Государственная программа Чувашской Республики  "Развитие культуры и туризма" </t>
  </si>
  <si>
    <t>Подпрограмма "Развитие культуры в Чувашской Республике"</t>
  </si>
  <si>
    <t>ООО "СКИМ", 428000, Чувашская Республика, г. Чебоксары, Приволжский б-р, д.4, пом.7 ИНН 2130093271 Героев А.В.</t>
  </si>
  <si>
    <t>будет определен по итогам электронного аукциона</t>
  </si>
  <si>
    <t>Подпрограмма "Туризм"</t>
  </si>
  <si>
    <t>Министерство строительства, архитектуры и жилищно-коммунального хозяйства Чувашской  Республики</t>
  </si>
  <si>
    <t>ЗДРАВООХРАНЕНИЕ, всего</t>
  </si>
  <si>
    <t xml:space="preserve">              в том числе:</t>
  </si>
  <si>
    <t xml:space="preserve">Государственная программа Чувашской Республики "Развитие здравоохранения" </t>
  </si>
  <si>
    <t>Подпрограмма "Профилактика заболеваний и формирование здорового образа жизни. Развитие первичной медико-санитарной помощи"</t>
  </si>
  <si>
    <t>Подпрограмма "Устойчивое развитие сельских территорий в Чувашской Республике"</t>
  </si>
  <si>
    <t>Министерство здравоохранения Чувашской Республики</t>
  </si>
  <si>
    <t xml:space="preserve">Строительство модульных фельдшерско-акушерских пунктов в рамках реализации  дополнительных мер по совершенствованию оказания первичной медико-санитарной помощи сельскому населению в Чувашской Республике </t>
  </si>
  <si>
    <t>ОАО "Чувашгражданпроект"</t>
  </si>
  <si>
    <t>ФИЗИЧЕСКАЯ КУЛЬТУРА И СПОРТ, всего</t>
  </si>
  <si>
    <t xml:space="preserve">Государственная программа Чувашской Республики "Развитие физической культуры и спорта" </t>
  </si>
  <si>
    <t>Подрограмма "Развитие физической культуры и массового спорта"</t>
  </si>
  <si>
    <t>Министерство физической культуры и спорта Чувашской Республики</t>
  </si>
  <si>
    <t xml:space="preserve">строительство ледового дворца на 7500 зрительских мест с пристроенным крытым катком и искусственным льдом на стадионе "Олимпийский" в г.Чебоксары </t>
  </si>
  <si>
    <t>ООО "Мой город"  ИНН 2130018877, ул.М.Павлова д.39, оф.3, Лукиянов Сергей Пантелемонович</t>
  </si>
  <si>
    <t xml:space="preserve">ГК № 17 от 26.12.2012,           ГК № 1 от 19.01.2015 </t>
  </si>
  <si>
    <t>ООО АБ "Классика", ИНН 2129046647, г. Чебоксары, ул. Ярморочная,д. 6, пом. 3 Рожкова Надежда Арсентьевна</t>
  </si>
  <si>
    <t>ДОРОЖНОЕ ХОЗЯЙСТВО</t>
  </si>
  <si>
    <t>Министерство транспорта и дорожного хозяйства Чувашской Республики</t>
  </si>
  <si>
    <t>Строительство автодорог 1-го пускового комплекса 1-й очереди строительства жилого района "Новый город" г. Чебоксары</t>
  </si>
  <si>
    <t>ЗАО "ТУС" г. Чебоксары, ул.М.Павлова, д.39, кв.7, 428034, Гендиректор - Угаслов Н.П.</t>
  </si>
  <si>
    <t>ГК 75 от 30.06,2016</t>
  </si>
  <si>
    <t xml:space="preserve">Государственная программа Чувашской Республики "Развитие культуры и туризма" </t>
  </si>
  <si>
    <t>Подрограмма "Туризм"</t>
  </si>
  <si>
    <t>Министерство культуры, по делам национальностей и архивного дела Чувашской Республики</t>
  </si>
  <si>
    <t xml:space="preserve">Строительство транспортной инфраструктуры этноэкологического комплекса "Амазония" г. Чебоксары
</t>
  </si>
  <si>
    <t>ПСБ ОАО "Чувашавтодор" 428024, г. Чебоксары,ИНН 213004780021 Ив. Яковлева, 2а, ИП Кожанов С.Ю. ИНН 212904297880, Чебоксары, Московский пр, 37/1 кв 4</t>
  </si>
  <si>
    <t>ООО "СК "Гарант",ИНН 2130119265, г.Чебоксары, Бапзовый проезд, д.3, Мелоян Артур Ваганович, ООО "Элит-строй", ИНН 2130067070, Г. Новочебоксарск, ул. Советская, д.27а, Кадеев РГ</t>
  </si>
  <si>
    <t>19.08.2015 № 109/08-15, от 10.11.2015 №147/08-15</t>
  </si>
  <si>
    <t>до 30.09.2016</t>
  </si>
  <si>
    <t>строительство транспортной инфраструктуры этноэкологического комплекса "Ясна" Чебоксарского района Чувашской Республики</t>
  </si>
  <si>
    <t>ИП Кожанов С.Ю. ИНН 212904297880, Чебоксары, Московский пр, 37/1 кв 4</t>
  </si>
  <si>
    <t>28.12.2015 № 2015.518233</t>
  </si>
  <si>
    <t>Государственная программа Чувашской Республики "Экономическое развитие и инновационная экономика на 2012–2020 годы"</t>
  </si>
  <si>
    <t xml:space="preserve">Подпрограмма "Развитие монопрофильных населенных пунктов в Чувашской Республике" </t>
  </si>
  <si>
    <t>Министерство транспорта и дорожного хозяйства Чувашской  Республики</t>
  </si>
  <si>
    <t>строительство автомобильной дороги по ул. Машиностроителей - автодорога "Аниш" в г. Канаш Чувашской Республики</t>
  </si>
  <si>
    <t>Подпрограмма "Автомобильные дороги"</t>
  </si>
  <si>
    <t xml:space="preserve">cтроительство и реконструкция автомобильных дорог в городских округах  </t>
  </si>
  <si>
    <t xml:space="preserve">пообъектное распределение средств осуществляется отдельными постановлениями КМ ЧР, после чего проводятся аукционы и выбираются подрядчики </t>
  </si>
  <si>
    <t>Министерство транспорта и дорожного хозяйства  Чувашской Республики</t>
  </si>
  <si>
    <t>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в том числе строительство (реконструкция) автомобильных дорог общего пользования, ведущих к общественно значимым объектам сельских населенных пунктов, а также к объектам производства и переработки сельскохозяйственной продукции</t>
  </si>
  <si>
    <t>КОММУНАЛЬНОЕ ХОЗЯЙСТВО, всего</t>
  </si>
  <si>
    <t>Министерство строительства, архитектуры и жилищно-коммунального хозяйства Чувашской Республики</t>
  </si>
  <si>
    <t>администрация г. Шумерли</t>
  </si>
  <si>
    <t xml:space="preserve">реконструкция канализационных очистных сооружений производительностью 15000 куб. м/сут в г. Канаше Чувашской Республики
</t>
  </si>
  <si>
    <t>ООО фирма "Старко"</t>
  </si>
  <si>
    <t>администрация Батыревского района</t>
  </si>
  <si>
    <t>развитие и увеличение пропускной способности сети автомобильных дорог общего пользования регионального (межмуниципального) значения</t>
  </si>
  <si>
    <t>Реконструкция не завершенного строительством здания под Центральный государственный архив Чувашской Республики по ул. Урукова, д. 2а, г. Чебоксары</t>
  </si>
  <si>
    <t>Строительство здания многопрофильной поликлиники БУ "Центральная городская больница" Минздрава Чувашии, г. Чебоксары, просп. Ленина, д. 12</t>
  </si>
  <si>
    <t xml:space="preserve">Реконструкция тренировочной площадки на стадионе АУ Чувашской Республики "Центр спортивной подготовки сборных команд Чувашской Республики имени 
А. Игнатьева", г. Чебоксары, ул. Чапаева, д. 17
</t>
  </si>
  <si>
    <t>2016 г.</t>
  </si>
  <si>
    <t xml:space="preserve">Государственная программа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t>
  </si>
  <si>
    <t>ООО "ВВС" (Анисимов Игорь Анатольевич) ИНН 2127028089</t>
  </si>
  <si>
    <t>МК то 07.12.2016</t>
  </si>
  <si>
    <t xml:space="preserve">приобретение здания (помещений) под размещение дошкольного образовательного учреждения в мкр. "Садовый" г. Чебоксары </t>
  </si>
  <si>
    <t>реконструкция части здания по адресу: Чувашская Республика, Чебоксарский район, пгт Кугеси, ул. Шоршелская, 5 под банно-прачечный комплекс КС(К)ОУ "Кугесьская специальная (коррекционная) общеобразовательная школа-интернат" Минобразования Чувашии</t>
  </si>
  <si>
    <t xml:space="preserve">строительство пристроев с санитарно-техническими помещениями к зданиям муниципальных общеобразовательных организаций </t>
  </si>
  <si>
    <t>Полномочное представительство Чувашской Республики при Президенте Российской Федерации</t>
  </si>
  <si>
    <t>реставрация здания полномочного представительства Чувашской Республики при Президенте Российской Федерации, расположенного по адресу г. Москва, ул. Большая Ордынка, д. 46, стр. 1</t>
  </si>
  <si>
    <t>администрация Порецкого района</t>
  </si>
  <si>
    <t>строительство стадиона-площадки с. Порецкое пер. Школьный</t>
  </si>
  <si>
    <t>реконструкция тренировочного поля в с. Батырево</t>
  </si>
  <si>
    <r>
      <t xml:space="preserve">проектирование, строительство, реконструкция автомобильных дорог общего пользования местного значения </t>
    </r>
    <r>
      <rPr>
        <b/>
        <sz val="12"/>
        <rFont val="Arial"/>
        <family val="2"/>
        <charset val="204"/>
      </rPr>
      <t>вне</t>
    </r>
    <r>
      <rPr>
        <sz val="12"/>
        <rFont val="Arial"/>
        <family val="2"/>
        <charset val="204"/>
      </rPr>
      <t xml:space="preserve"> границ населенных пунктов в границах муниципального района в границах населенных пунктов поселений</t>
    </r>
  </si>
  <si>
    <t>строительство инженерной инфраструктуры индустриального (промышленного) парка в г. Канаше Чувашской Республики</t>
  </si>
  <si>
    <t>Строительство очистных сооружений хозяйственно-бытовых стоков КС(К)ОУ "Саланчикская специальная (коррекционная) общеобразоватльная школа-интернат " Минобразования Чувашии в пос. Саланчик Шумерлинского района</t>
  </si>
  <si>
    <t>администрация Цивильского района</t>
  </si>
  <si>
    <t>строительство средней общеобразовательной школы на 1000 ученических мест в микрорайоне "Южный" г. Цивильск Чувашской Республики</t>
  </si>
  <si>
    <t>строительство средней общеобразовательной школы в мкр. "Волжский-3" г. Чебоксары</t>
  </si>
  <si>
    <t>строительство здания планетария в Парке имени космонавта А.Г. Николаева в г. Чебоксары</t>
  </si>
  <si>
    <t>Реконструкция Московской набережной г. Чебоксары 2-ой этап</t>
  </si>
  <si>
    <t>Реконструкция здания стационара БУ ЧР "Городская детская больница  № 2" Минздравсоцразвития Чувашии, г. Чебоксары, ул. Гладкова, д. 15</t>
  </si>
  <si>
    <t>Строительство объекта «Биологические очистные сооружения (БОС) БУ «РДС «Лесная сказка» Минздрава Чувашии (соматическое отделение «Алый парус»)</t>
  </si>
  <si>
    <t>строительство локальных очистных сооружений АУ Чувашской Республики "ФОЦ "Росинка" Минспорта Чувашии</t>
  </si>
  <si>
    <t>реконструкция БОУ ДОД "СДЮСШОР № 2" Минспорта Чувашии</t>
  </si>
  <si>
    <t>транспортная инфраструктура инвестиционного проекта "Чувашия - сердце Волги" Моргаушского района Чувашской Республики</t>
  </si>
  <si>
    <t>Государственная программа Чувашской Республики "Управление общественными финансами и государственным долгом Чувашской Республики"</t>
  </si>
  <si>
    <t>Подпрограмма "Повышение эффективности бюжетных расходов Чувашской Республики"</t>
  </si>
  <si>
    <t>Министерство сельского хозяйства Чувашской Республики</t>
  </si>
  <si>
    <t>реализация проектов развития общественной инфраструктуры,основанных на местных инициативах</t>
  </si>
  <si>
    <t>администрация Канашского района</t>
  </si>
  <si>
    <t>строительство автомобильной дороги по ул. Медвежья и ул. 70 лет Победы в д. Хучель</t>
  </si>
  <si>
    <t>администрация Чебоксарского района</t>
  </si>
  <si>
    <t xml:space="preserve"> строительство автомобильной дороги в составе проекта "Комплексная компактная застройка и благоустройство жилой группы в южной части д. Яндово Синьяльского сельского поселения Чебоксарского района Чувашской Республики"</t>
  </si>
  <si>
    <t>Строительство блочно-модульной котельной с сетями вместо выводимых ЦТП № 8 и 9 от выводимой из эксплуатации котельной № 15 на территории г. Шумерля</t>
  </si>
  <si>
    <t>Строительство блочно-модульной котельной с сетями вместо выводимых ЦТП № 1, 3, 4 от выводимой из эксплуатации котельной № 15 на территории г. Шумерля</t>
  </si>
  <si>
    <t>ОО НПП "Иженер" ИНН 2127317852, Президентский б-р,д.31 директор Токмолаева Л.И.</t>
  </si>
  <si>
    <t>ООО НПП "Алза", ИНН 2127311850, адрес: 428004, г.Чебоксары, ул. Энгельса, 42а; директор Лаврентьев С.В.</t>
  </si>
  <si>
    <t>Государственный контракт № 20 от 31.12.2013</t>
  </si>
  <si>
    <t>АО "ПИ "Чувашгражданпроект"</t>
  </si>
  <si>
    <t>ООО "Проектно-строительная фирма "Ремстрой-сервис"</t>
  </si>
  <si>
    <t xml:space="preserve">Батыревский район </t>
  </si>
  <si>
    <t>строительство сельского дома культуры на 150 мест в д.Долгий Остров</t>
  </si>
  <si>
    <t xml:space="preserve">строительство дома культуры на 106 мест в с. Чутеево </t>
  </si>
  <si>
    <t xml:space="preserve">Янтиковский район </t>
  </si>
  <si>
    <t xml:space="preserve">реконструкция здания мастерской школы под сельский дом культуры с. Малые Кибечи </t>
  </si>
  <si>
    <t>Канашский район</t>
  </si>
  <si>
    <t xml:space="preserve">строительство дома культуры в д. Шоля </t>
  </si>
  <si>
    <t xml:space="preserve">Красночетайский район </t>
  </si>
  <si>
    <t xml:space="preserve">строительство детского сада на 240 мест в мкр. Восточный г. Канаш Чувашской Республики </t>
  </si>
  <si>
    <t xml:space="preserve">Строительство дошкольного образовательного учреждения по ул. Р. Люксембург г. Чебоксары Чувашской Республики </t>
  </si>
  <si>
    <t>ООО "Институт проектирования технологического развития и инноваций", ИНН 2130003052, г. Чебоксары, ул. Калинина, д.107, Макарова Татьяна Арсентьева</t>
  </si>
  <si>
    <t>ООО "СУОР", ИНН 2127311917, г. Чебоксары, ул. Калинина, д.107, Ермолаев Владимир Федорович</t>
  </si>
  <si>
    <t>ГК от 07.03.2017 № 222</t>
  </si>
  <si>
    <t>ООО "Базис", ИНН 2130069416, г.Чебоксары, ул. Нижегородская, д.4, пом.7, Усов Сергей Георгиевич</t>
  </si>
  <si>
    <t>ОАО "Проектно-сметное бюро" - г.Чебоксары, пер.Бабушкина, д.8.  ИНН 2130066670. Ген.директор - В.П. Михайлов</t>
  </si>
  <si>
    <t>№406 от 11.07.2016</t>
  </si>
  <si>
    <t>ООО "КСО "Красночетайская", ИНН 2110052510, ЧР, с.Кр.Четаи, ул. Придорожная, д.31, Кандейкин Павел Валентинович</t>
  </si>
  <si>
    <t>Строительство котельной с инженерными сетями для теплоснабжения учебного корпуса и общежития ГАПОУ «КанТЭТ» Минобразования Чувашии, расположенных по адресу: Чувашская Республика, г. Канаш, ул. Ильича, д. 15</t>
  </si>
  <si>
    <t>ООО "Институт проектирования технологического развития и инноваций", ИНН 2130003052, г.Чебоксары, ул.Калинина, д.107, Макарова Татьяна Арсентьевна</t>
  </si>
  <si>
    <t>ООО "Булат", ИНН 2103004730, Чувашская Республика - Чувашия, Батыревский р-н, с.Шыгырдан, ул.Наримана, д.12, Абдулвалеев Ринат Абдулахатович</t>
  </si>
  <si>
    <t>№108 от 09.08.2016 г.</t>
  </si>
  <si>
    <t>ООО "СКИМ", ИНН 2130093271, г.Чебоксары, ул.Н.Сверчкова, д.6Б, оф.4, Обрядин Алексей Геннадьевич</t>
  </si>
  <si>
    <t>2017 г.</t>
  </si>
  <si>
    <t>ООО "ЯдринИнвестСтрой", ИНН  211900710977, Ядринский район, г. Ядрин, ул. Садовая, 19 А, Ген. директор - Андреев Виталий Михайлович</t>
  </si>
  <si>
    <t>ООО "Проектный институт "Суварстройпроект", ИНН 2129041303,  г. Чебоксары, ул. К.Маркса, дом 52б, В.А. Захаров</t>
  </si>
  <si>
    <t>ООО АБ "Классика", ИНН 212902201053, г. Чебоксары, ул. Ярмарочная, 6, 3, директор - Рожкова Н.А.</t>
  </si>
  <si>
    <t>ООО "Агропроект", ИНН 212702244300, г. Чебоксары, пр. И.Я.Яковлева, 19, офис 402, директор - Иванов Н.Б.</t>
  </si>
  <si>
    <t>ООО «Строитель», ИНН 2123005940,  Чувашская Республика, г.Канаш, территория Элеватор, 39, директор - Фарбер Владимир Федорович</t>
  </si>
  <si>
    <t>ООО "ВолгаРемСтрой", ИНН 2130147294, 428024, г.Чебоксары, Мясокомбинатский проезд, д.2а, Солонцев Е.С.</t>
  </si>
  <si>
    <t>ГК 18/01-2017 от 09.02.2017г.</t>
  </si>
  <si>
    <t>Будет определена по итогам электронного аукциона</t>
  </si>
  <si>
    <t>АО "Чувашгражданпроект", 2130066768,  г. Чебоксары, Московский пр., д. 3, ген. Директор - Арсентьев Евгений Зиновьевич</t>
  </si>
  <si>
    <t xml:space="preserve">Будет определена по итогам электронного аукциона </t>
  </si>
  <si>
    <t>2017-2019 г.</t>
  </si>
  <si>
    <t>АО "Институт ИНН  "Дардорпроект", 420088, Республика Татарстан, г. Казань, ул. Академика Губкина, д. 31.</t>
  </si>
  <si>
    <t xml:space="preserve">ООО "СК "Гарант",ИНН 2130119265, г.Чебоксары, Базовый проезд, д.3, Мелоян Артур Ваганович </t>
  </si>
  <si>
    <t>2017-2019 гг.</t>
  </si>
  <si>
    <t>ЗАО "ГИПРОЗДРАВ"</t>
  </si>
  <si>
    <t>2017-2018 гг.</t>
  </si>
  <si>
    <t>Аукцион в стадии подготовки</t>
  </si>
  <si>
    <t>ООО "Империя", ИНН 2130067190, г.Чебоксары, ул. Хузангая, д.26, Аркадьев Александр Витальевич</t>
  </si>
  <si>
    <t>ГК № 4 от 01.02.2017</t>
  </si>
  <si>
    <t>ООО "Трест-11", ИНН 2127323870, г.Чебоксары, пер.Бабушкина, д.2, Башмаков С.Н.</t>
  </si>
  <si>
    <t>МК № 133 от 03.10.2016</t>
  </si>
  <si>
    <t>ООО "Волгапромпроект", ИНН 7327047722, Ульяновская область, г. Ульяновск, улица Ефремова, д.29, Галеев Руслан Айратович</t>
  </si>
  <si>
    <t xml:space="preserve">АО ПМК-8, ИНН 2115000346, Чувашская Республика, 
г. Цивильск, 
ул. П.Иванова  д.8, Ижелеев Виталий Николаевич   </t>
  </si>
  <si>
    <t>МК от 07.04.2017</t>
  </si>
  <si>
    <t>ПСД находится на экспертизе</t>
  </si>
  <si>
    <t xml:space="preserve">МК от 02.08.2016 </t>
  </si>
  <si>
    <t>В связи с тем, что ПСД в ценах 2011 года, в настоящее время осуществляется пересчет стоимость в текущих ценах</t>
  </si>
  <si>
    <t>ООО "Дортехпроект", свидетельствр П-108-213-0049113-071, выд. НП "Союз проектировщиков Поволожья", СРО П-108-28122009 от 29.12.2010</t>
  </si>
  <si>
    <t xml:space="preserve">ООО "СтройГрупп", ИНН 2130134626 г.Чебоксары, Школьны йпроезд 1, офис 202, </t>
  </si>
  <si>
    <t>МК 12.12.2015 № 0115300010515000013-241750</t>
  </si>
  <si>
    <t>2016-2017 гг.</t>
  </si>
  <si>
    <t>2016-2018 гг.</t>
  </si>
  <si>
    <t>ООО "ГрадоПроект", ИНН 2130020178, г. Чебоксары, пр. Мира, д.9, офис 216, Синюкаева Елена Евгеньевна</t>
  </si>
  <si>
    <t>декабрь 2017 г.</t>
  </si>
  <si>
    <t xml:space="preserve">реконструкция тренировочной площадки на стадионе муниципального бюджетного образовательного учреждения дополнительного образования детей "Детско-юношеская школа "Спартак",г. Чебоксары, ул. Гагарина, д.40" </t>
  </si>
  <si>
    <t>Объект введен. По устной информации Минспорта Чувашии оплата будет произведена после решения суда.</t>
  </si>
  <si>
    <t xml:space="preserve">ООО "ПИ "АККОРтехпроект", ИНН 2130038986,
г. Чебоксары, проспект Мира, 90-1, Дружинин Виктор Васильевич </t>
  </si>
  <si>
    <t>Подпрограмма "Развитие медицинской реабилитации и санаторно-курортного лечения, в том числе детей"</t>
  </si>
  <si>
    <t xml:space="preserve">Государственная программа Чувашской Республики "Развитие транспортной системы Чувашской Республики" </t>
  </si>
  <si>
    <t>октябрь 
2016 г.</t>
  </si>
  <si>
    <t>Отставание от графика работ подрядчиком, направлен иск в Арбитражный суд ЧР, дело № А79-1479/2017</t>
  </si>
  <si>
    <t>В апреле т.г. получено отрицательное заключение госэкспертизы на ПСД, ведется устранение замечаний</t>
  </si>
  <si>
    <t>декабрь 
2017 г.</t>
  </si>
  <si>
    <t>Ведется устранение замечаний госэкспертизы на ПСД</t>
  </si>
  <si>
    <t>ООО "СТРОЙЭКСПЕРТ" ИНН 2130142320, г. Чебоксары, ул. Магницкого, 1в, Иконникова Н.С.</t>
  </si>
  <si>
    <t>будет заключен после определения подрядной организации</t>
  </si>
  <si>
    <t>В настоящее время осуществляется корректирова проекта</t>
  </si>
  <si>
    <t>ООО "ПМК "Партнер Холдинг",  ИНН 2130155496, г.Чебоксары, Хевешская ул., д. 1а, пом.7, Козлов Александр Михайлович</t>
  </si>
  <si>
    <t>администрация Моргаушского района</t>
  </si>
  <si>
    <t>по итогам конкурсных торгов определен победитель ИП Ельцов</t>
  </si>
  <si>
    <t>реконструкция автомобильной дороги "Чебоксары-Сурское"-Кшауши-Студгородок" Чебоксарского района (ПИР)</t>
  </si>
  <si>
    <t>ЗАО "ХК "Голицын",  ИНН 50060004480, адрес: г.Новочебок-сарск, ул. Коммунальная, д.9, директор Коротков  А.В.</t>
  </si>
  <si>
    <t xml:space="preserve">ООО "СМУ-115", ИНН 2130148474, г.Чебоксары, Московский проспект, д.17, корп.1, офис 9,  Баринов Андрей Михайлович </t>
  </si>
  <si>
    <t>Объект приобретен.</t>
  </si>
  <si>
    <t>ООО "Колективная строительная организация "Красночетайская", ИНН 2110052510, ЧР Красночетайский р-н, с. Красные Четаи, ул. Придорожная, 31, Директор - Кандейкин П.В.</t>
  </si>
  <si>
    <t>ООО "ЭлитСтрой", ИНН 2130067070, г. Новочебоксарск, ул. Промышленная, 61а, офис 3, ,директор Кадеев Рудик Геннадьевич</t>
  </si>
  <si>
    <t>от 6.06.2017 № Ф.2017.204661</t>
  </si>
  <si>
    <t>Осуществляются работы по устранению выявленных замечаний. Средства из республиканского бюджета Чувашской Республики бюджету Чебоксарского района будут перечислены после завершения работ на основании актов выполненных работ</t>
  </si>
  <si>
    <t>17.05.2017 №2</t>
  </si>
  <si>
    <t>Объект введен в эксплуатацию 31.03.2017.</t>
  </si>
  <si>
    <t xml:space="preserve"> ООО «Воддорстрой»,
ИНН2115003788,
Чувашия, Цивильский район, село Чурачики, улица Мелиораторов, 17, Федоров Анатолий Николаевич
</t>
  </si>
  <si>
    <t>В настоящее время ведутся подготовительные работы к началу дорожных работ. Срок сдачи-сентябрь 2017</t>
  </si>
  <si>
    <t>В настоящее время проведены торги, ведется работа по внесению изменений в постановление КМ ЧР № 34 от 08.02.2017 по результатм полученной экономии</t>
  </si>
  <si>
    <t>В настоящее время КУ Чувашупрдор провело торги по большинству объектов, начата процедура внесения изменений в в постановление КМ ЧР №111 от 24.03.2017 по результатам полученной экономии, а также по итогам представленной муниципалитетами исходной документации.</t>
  </si>
  <si>
    <t>До начала работ по проектированию необходимо получить проект межевания, проект планировки территории, что относится к полномочиям муниципалитета. Работа Моргаушским районом не ведется.</t>
  </si>
  <si>
    <t>ИП Ельцов Артемий Валерианович, ИНН 212910256112 (контракт от 23.05.2017 № 65-п)</t>
  </si>
  <si>
    <t>Начаты подготовительные работы по строительству объекта</t>
  </si>
  <si>
    <t>Ведутся работы по реконструкции в соответствии с графиком. Работы по реконструкции выполнены на 70 %</t>
  </si>
  <si>
    <t>МК № 011530021817000009 от 20.06.2017</t>
  </si>
  <si>
    <t>Электронный аукцион запланированный на 21 июня отменен по решению УФАС Чувашской Республики. Идет процедура подачи искового заявления в суд о признании решения УФАС Чувашской Республики не обоснованным.</t>
  </si>
  <si>
    <t xml:space="preserve">Электронный аукцион запланированный на 18 июня отменен в связи с признанием УФАС Чувашской Республики жалобу участника аукциона обоснованой. Работа по по исправлению замечаний УФАС ЧР завершена. В настоящее время идет прием заявок к проведению очередного электронного аукциона, который состаится 24 июля 2017 г. </t>
  </si>
  <si>
    <t>МК № 1 от 10.04.2017</t>
  </si>
  <si>
    <t>Работы ведутся в соответствии с графиком</t>
  </si>
  <si>
    <t>ООО ПСК "Империя", ИНН 2130111555, г .Чебоксары, ул. Автозаправочный проезд, д.2, В.А. Чашкин,</t>
  </si>
  <si>
    <t>ГК от 04.07. 2017</t>
  </si>
  <si>
    <t>ООО "СтройКрафт", ИНН 2130133492, г. Чебоксары, ул. Правая набережная Сугутки, д.7, Михайлов А.Н.,</t>
  </si>
  <si>
    <t xml:space="preserve">Ведутся работы в соответствии с графиком. </t>
  </si>
  <si>
    <t>Начаты работы по строительству</t>
  </si>
  <si>
    <t>Был объявлен конкурс. Прием заявок осуществлялся до 5 июля т.г. Подали 15 заявок. В настоящее время ведется рассмотрение заявок (до 20 июля т.г.)</t>
  </si>
  <si>
    <t>Срок выполнения работ просрочен. С подрядной организацией велась претензионная работа. Заседание Арбитражного суда состоялось 12 апреля 2017 г. В настоящий момент строительные работы продолжаются</t>
  </si>
  <si>
    <t xml:space="preserve">работы ведктся согласно графику. Ввод объекта запланирован на июль-август 2017 года </t>
  </si>
  <si>
    <t>Постановлением КМЧР от 16.03.2017 г. № 182  средства республиканского бюджета распределены между бюджетами муниципальных районов на реализацию 47 проектов. Между Минсельхозом Чувашии и администрациями муниципальных районов 29 мая 2017 г. заключены соглашения о предоставлении субсидий из республиканского бюджета ЧР бюджетам муниципальных районов на реализацию проектов в 2017 году.
По состоянию на 07.07.2017 г. не завершена работа по сбору средств с населения, юр.лиц, ИП  администрациями Порецкого и Янтиковского районов. Торги по определению исполнителей работ по всем проектам объявлены администрациями Алатырского, Аликовского, Ибресинского, Канашского, Цивильского районов. Продолжается работа по объявлению торгов администрациями Батыревского, Комсомольского, Красноармейского, Моргаушского, Урмарского, Шемуршинского, Яльчикского и Янтиковского районов. Минсельхозом Чувашии направлено предложение в Минфин Чувашии о дополнительной потребности в средствах республиканского бюджета на реализацию еще 36 проектов</t>
  </si>
  <si>
    <t xml:space="preserve"> 2017 г.</t>
  </si>
  <si>
    <t>Работы ведутся согласно графику</t>
  </si>
  <si>
    <t>Работы ведутся согласно графику, идет освоение средств 2016 года. Ввод объекта запланирован на декабрь т.г.</t>
  </si>
  <si>
    <t xml:space="preserve">ООО «СК «Стройсфера», ИНН 2124030322, г.Чебоксары, проезд.Дорожный, д.4, Хвандеев Сергей Витальевич </t>
  </si>
  <si>
    <t>Соглашение с городом заключено 27.02.17, Находится на стадии подписания муниципальный контракт с ООО «Союзстройинвест».</t>
  </si>
  <si>
    <t>Соглашение с городом заключено 27.02.17, Находится на стадии подписания муниципальный контракт с ООО «Строительная компания «Стройсфера».</t>
  </si>
  <si>
    <t xml:space="preserve">ООО «Союзстройинвест», ИНН 2130083717, г.Чебоксары, ул.Ярославская, д.39, Резяпов Эдуард Минтагирович </t>
  </si>
  <si>
    <t xml:space="preserve">Минстрой Чувашии вышел с предложением в Минфин Чувашии о перераспределении средств на предоставление государственной гарантии Чувашской Республики для обеспечения исполнения обязательств по кредиту, привлекаемому ГУП «Чувашгаз» Минстроя Чувашии в 2017 году на строительство блочно-модульных котельных </t>
  </si>
  <si>
    <t>2017 год</t>
  </si>
  <si>
    <t>В настоящее время заключены контракты на СМР, авторский надзор и строительный контроль по всем объектам, осуществляются строительные работы</t>
  </si>
  <si>
    <t>В настоящее время исполнительская документация ООО "СК "Гарант" находится на проверке у  муниципального заказчика</t>
  </si>
  <si>
    <t>Контракт заключен. Работы ведутся в соответствии с графиком.</t>
  </si>
  <si>
    <t>№540 от 12.07.2017</t>
  </si>
  <si>
    <t>30.09.2017 г.</t>
  </si>
  <si>
    <t>контракты заключены, ведутся работы</t>
  </si>
  <si>
    <t>Аукцион не объявлен в связи с отсутствием полного объема финансирования</t>
  </si>
  <si>
    <t>ввод объекта  планируется в августе т.г</t>
  </si>
  <si>
    <t>Работы по строительству начаты. Завершены работы по устройству фундамента.  Ввод объекта в эксплуотацию запланирован на ноябрь 2017 г</t>
  </si>
  <si>
    <t>Завершены работы по замене кровли, установке оконных блоков, полов. Продолжаются работы по обустройству внутренних стен здания. Работы ведутся в соответствии с графиком.</t>
  </si>
  <si>
    <t>Разработана проектно-сметная документация, имеется положительное заключение  государственной экспертизы проекта. Ведется экспертиза достовености сметной стоимости.</t>
  </si>
  <si>
    <t>на весь выделенный лимит бюджетных ассигнований 2016 года в разрезе районов заключены государственные контракты с подрядными организациями в соответствии с ФЗ № 44-ФЗ от 05.04.2013</t>
  </si>
  <si>
    <t>Госкантракты заключены по 20 объектам. Отправлены заявки еще по 4 объектам в Госслужбу по тарифам. В случае выявления экономии, в службу по тарифам будет направлена заявка по 25 объекту</t>
  </si>
  <si>
    <t>Информация о финансировании строительства объектов республиканской адресной 
инвестиционной программы за счет бюджетных средств за январь-июль 2017 года</t>
  </si>
  <si>
    <t>Ведется процедура аукциона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</si>
</sst>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43" formatCode="_-* #,##0.00_р_._-;\-* #,##0.00_р_._-;_-* &quot;-&quot;??_р_._-;_-@_-"/>
    <numFmt numFmtId="164" formatCode="0.0"/>
    <numFmt numFmtId="165" formatCode="#,##0.0"/>
  </numFmts>
  <fonts count="52" x14ac:knownFonts="1">
    <font>
      <sz val="11"/>
      <color theme="1"/>
      <name val="Calibri"/>
      <family val="2"/>
      <charset val="204"/>
      <scheme val="minor"/>
    </font>
    <font>
      <sz val="11"/>
      <color theme="1"/>
      <name val="Calibri"/>
      <family val="2"/>
      <charset val="204"/>
      <scheme val="minor"/>
    </font>
    <font>
      <sz val="10"/>
      <name val="Arial Cyr"/>
      <charset val="204"/>
    </font>
    <font>
      <sz val="11"/>
      <color indexed="8"/>
      <name val="Calibri"/>
      <family val="2"/>
      <charset val="204"/>
    </font>
    <font>
      <sz val="12"/>
      <name val="Arial"/>
      <family val="2"/>
      <charset val="204"/>
    </font>
    <font>
      <b/>
      <sz val="12"/>
      <name val="Arial"/>
      <family val="2"/>
      <charset val="204"/>
    </font>
    <font>
      <b/>
      <u/>
      <sz val="12"/>
      <name val="Arial"/>
      <family val="2"/>
      <charset val="204"/>
    </font>
    <font>
      <i/>
      <sz val="12"/>
      <name val="Arial"/>
      <family val="2"/>
      <charset val="204"/>
    </font>
    <font>
      <sz val="12"/>
      <name val="Arial Cyr"/>
      <charset val="204"/>
    </font>
    <font>
      <b/>
      <sz val="12"/>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Arial"/>
      <family val="2"/>
      <charset val="204"/>
    </font>
    <font>
      <sz val="10"/>
      <name val="Helv"/>
    </font>
    <font>
      <b/>
      <i/>
      <sz val="12"/>
      <name val="Arial"/>
      <family val="2"/>
      <charset val="204"/>
    </font>
    <font>
      <b/>
      <sz val="11"/>
      <name val="Arial"/>
      <family val="2"/>
      <charset val="204"/>
    </font>
    <font>
      <sz val="9"/>
      <name val="Arial"/>
      <family val="2"/>
      <charset val="204"/>
    </font>
    <font>
      <sz val="9"/>
      <name val="Arial Cyr"/>
      <charset val="204"/>
    </font>
    <font>
      <sz val="9"/>
      <color theme="1"/>
      <name val="Arial"/>
      <family val="2"/>
      <charset val="204"/>
    </font>
    <font>
      <sz val="9"/>
      <name val="Times New Roman"/>
      <family val="1"/>
      <charset val="204"/>
    </font>
    <font>
      <u/>
      <sz val="9"/>
      <color indexed="10"/>
      <name val="Arial"/>
      <family val="2"/>
      <charset val="204"/>
    </font>
    <font>
      <u/>
      <sz val="9"/>
      <name val="Arial"/>
      <family val="2"/>
      <charset val="204"/>
    </font>
    <font>
      <sz val="9"/>
      <color theme="1"/>
      <name val="Calibri"/>
      <family val="2"/>
      <charset val="204"/>
      <scheme val="minor"/>
    </font>
    <font>
      <b/>
      <sz val="9"/>
      <name val="Arial"/>
      <family val="2"/>
      <charset val="204"/>
    </font>
    <font>
      <i/>
      <sz val="9"/>
      <name val="Arial"/>
      <family val="2"/>
      <charset val="204"/>
    </font>
    <font>
      <b/>
      <i/>
      <sz val="9"/>
      <name val="Arial"/>
      <family val="2"/>
      <charset val="204"/>
    </font>
    <font>
      <b/>
      <i/>
      <sz val="11"/>
      <color theme="1"/>
      <name val="Calibri"/>
      <family val="2"/>
      <charset val="204"/>
      <scheme val="minor"/>
    </font>
    <font>
      <i/>
      <sz val="11"/>
      <color theme="1"/>
      <name val="Calibri"/>
      <family val="2"/>
      <charset val="204"/>
      <scheme val="minor"/>
    </font>
    <font>
      <b/>
      <i/>
      <sz val="9"/>
      <name val="Arial Cyr"/>
      <charset val="204"/>
    </font>
    <font>
      <b/>
      <i/>
      <u/>
      <sz val="9"/>
      <name val="Arial"/>
      <family val="2"/>
      <charset val="204"/>
    </font>
    <font>
      <i/>
      <u/>
      <sz val="9"/>
      <name val="Arial"/>
      <family val="2"/>
      <charset val="204"/>
    </font>
    <font>
      <i/>
      <sz val="9"/>
      <name val="Arial Cyr"/>
      <charset val="204"/>
    </font>
    <font>
      <i/>
      <u/>
      <sz val="9"/>
      <color indexed="10"/>
      <name val="Arial"/>
      <family val="2"/>
      <charset val="204"/>
    </font>
    <font>
      <b/>
      <i/>
      <sz val="11"/>
      <name val="Calibri"/>
      <family val="2"/>
      <charset val="204"/>
      <scheme val="minor"/>
    </font>
    <font>
      <sz val="11"/>
      <name val="Calibri"/>
      <family val="2"/>
      <charset val="204"/>
      <scheme val="minor"/>
    </font>
    <font>
      <sz val="9"/>
      <color indexed="81"/>
      <name val="Tahoma"/>
      <family val="2"/>
      <charset val="204"/>
    </font>
    <font>
      <b/>
      <sz val="9"/>
      <color indexed="81"/>
      <name val="Tahoma"/>
      <family val="2"/>
      <charset val="204"/>
    </font>
    <font>
      <sz val="12"/>
      <color rgb="FFFF0000"/>
      <name val="Arial"/>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83">
    <xf numFmtId="0" fontId="0" fillId="0" borderId="0"/>
    <xf numFmtId="0" fontId="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44" fontId="2"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197">
    <xf numFmtId="0" fontId="0" fillId="0" borderId="0" xfId="0"/>
    <xf numFmtId="164" fontId="4" fillId="24" borderId="10" xfId="1" applyNumberFormat="1" applyFont="1" applyFill="1" applyBorder="1" applyAlignment="1">
      <alignment horizontal="right" vertical="top"/>
    </xf>
    <xf numFmtId="164" fontId="6" fillId="24" borderId="10" xfId="1" applyNumberFormat="1" applyFont="1" applyFill="1" applyBorder="1" applyAlignment="1">
      <alignment horizontal="right" vertical="top"/>
    </xf>
    <xf numFmtId="164" fontId="4" fillId="24" borderId="10" xfId="1" applyNumberFormat="1" applyFont="1" applyFill="1" applyBorder="1" applyAlignment="1">
      <alignment horizontal="right" vertical="top" wrapText="1"/>
    </xf>
    <xf numFmtId="0" fontId="4" fillId="24" borderId="10" xfId="1" applyFont="1" applyFill="1" applyBorder="1" applyAlignment="1">
      <alignment horizontal="left" vertical="top" wrapText="1"/>
    </xf>
    <xf numFmtId="164" fontId="5" fillId="24" borderId="10" xfId="1" applyNumberFormat="1" applyFont="1" applyFill="1" applyBorder="1" applyAlignment="1">
      <alignment horizontal="right" vertical="top"/>
    </xf>
    <xf numFmtId="0" fontId="4" fillId="24" borderId="10" xfId="1" applyFont="1" applyFill="1" applyBorder="1" applyAlignment="1">
      <alignment horizontal="left" vertical="top" wrapText="1" indent="2"/>
    </xf>
    <xf numFmtId="0" fontId="9" fillId="24" borderId="0" xfId="1" applyFont="1" applyFill="1" applyBorder="1" applyAlignment="1">
      <alignment horizontal="center" vertical="center" wrapText="1"/>
    </xf>
    <xf numFmtId="0" fontId="26" fillId="24" borderId="10" xfId="1" applyFont="1" applyFill="1" applyBorder="1" applyAlignment="1">
      <alignment horizontal="center" vertical="top" wrapText="1"/>
    </xf>
    <xf numFmtId="0" fontId="0" fillId="24" borderId="0" xfId="0" applyFill="1"/>
    <xf numFmtId="0" fontId="9" fillId="24" borderId="0" xfId="1" applyFont="1" applyFill="1" applyBorder="1" applyAlignment="1">
      <alignment horizontal="center" vertical="center"/>
    </xf>
    <xf numFmtId="0" fontId="4" fillId="24" borderId="10" xfId="1" applyFont="1" applyFill="1" applyBorder="1" applyAlignment="1">
      <alignment horizontal="left" vertical="top" wrapText="1" indent="1"/>
    </xf>
    <xf numFmtId="0" fontId="4" fillId="24" borderId="10" xfId="1" applyFont="1" applyFill="1" applyBorder="1" applyAlignment="1">
      <alignment horizontal="left" vertical="top"/>
    </xf>
    <xf numFmtId="0" fontId="6" fillId="24" borderId="10" xfId="1" applyFont="1" applyFill="1" applyBorder="1" applyAlignment="1">
      <alignment horizontal="center" vertical="top"/>
    </xf>
    <xf numFmtId="164" fontId="30" fillId="24" borderId="10" xfId="1" applyNumberFormat="1" applyFont="1" applyFill="1" applyBorder="1"/>
    <xf numFmtId="0" fontId="30" fillId="24" borderId="10" xfId="1" applyFont="1" applyFill="1" applyBorder="1"/>
    <xf numFmtId="0" fontId="30" fillId="24" borderId="10" xfId="1" applyFont="1" applyFill="1" applyBorder="1" applyAlignment="1">
      <alignment vertical="top" wrapText="1"/>
    </xf>
    <xf numFmtId="0" fontId="30" fillId="24" borderId="10" xfId="1" applyFont="1" applyFill="1" applyBorder="1" applyAlignment="1">
      <alignment horizontal="left" vertical="top" wrapText="1"/>
    </xf>
    <xf numFmtId="0" fontId="31" fillId="24" borderId="10" xfId="1" applyFont="1" applyFill="1" applyBorder="1" applyAlignment="1">
      <alignment vertical="top" wrapText="1"/>
    </xf>
    <xf numFmtId="0" fontId="34" fillId="24" borderId="10" xfId="1" applyFont="1" applyFill="1" applyBorder="1" applyAlignment="1">
      <alignment horizontal="left" vertical="top" wrapText="1"/>
    </xf>
    <xf numFmtId="0" fontId="36" fillId="24" borderId="0" xfId="0" applyFont="1" applyFill="1"/>
    <xf numFmtId="0" fontId="31" fillId="24" borderId="10" xfId="1" applyFont="1" applyFill="1" applyBorder="1"/>
    <xf numFmtId="0" fontId="30" fillId="24" borderId="10" xfId="1" applyFont="1" applyFill="1" applyBorder="1" applyAlignment="1">
      <alignment horizontal="left" wrapText="1"/>
    </xf>
    <xf numFmtId="0" fontId="30" fillId="24" borderId="10" xfId="1" applyFont="1" applyFill="1" applyBorder="1" applyAlignment="1">
      <alignment horizontal="left" vertical="top" wrapText="1" indent="1"/>
    </xf>
    <xf numFmtId="0" fontId="30" fillId="24" borderId="10" xfId="1" applyFont="1" applyFill="1" applyBorder="1" applyAlignment="1">
      <alignment horizontal="left" vertical="top"/>
    </xf>
    <xf numFmtId="2" fontId="30" fillId="24" borderId="10" xfId="1" applyNumberFormat="1" applyFont="1" applyFill="1" applyBorder="1" applyAlignment="1">
      <alignment horizontal="left" vertical="top" wrapText="1"/>
    </xf>
    <xf numFmtId="0" fontId="35" fillId="24" borderId="10" xfId="1" applyFont="1" applyFill="1" applyBorder="1" applyAlignment="1">
      <alignment horizontal="left" vertical="top" wrapText="1"/>
    </xf>
    <xf numFmtId="0" fontId="30" fillId="24" borderId="10" xfId="119" applyFont="1" applyFill="1" applyBorder="1" applyAlignment="1">
      <alignment vertical="top" wrapText="1"/>
    </xf>
    <xf numFmtId="0" fontId="30" fillId="24" borderId="10" xfId="1" applyFont="1" applyFill="1" applyBorder="1" applyAlignment="1">
      <alignment vertical="top" wrapText="1"/>
    </xf>
    <xf numFmtId="165" fontId="4" fillId="24" borderId="10" xfId="1" applyNumberFormat="1" applyFont="1" applyFill="1" applyBorder="1" applyAlignment="1">
      <alignment horizontal="right" vertical="top" wrapText="1"/>
    </xf>
    <xf numFmtId="165" fontId="5" fillId="24" borderId="10" xfId="1" applyNumberFormat="1" applyFont="1" applyFill="1" applyBorder="1" applyAlignment="1">
      <alignment horizontal="right" vertical="top"/>
    </xf>
    <xf numFmtId="165" fontId="4" fillId="24" borderId="10" xfId="1" applyNumberFormat="1" applyFont="1" applyFill="1" applyBorder="1" applyAlignment="1">
      <alignment horizontal="right" vertical="top"/>
    </xf>
    <xf numFmtId="165" fontId="4" fillId="24" borderId="10" xfId="1" applyNumberFormat="1" applyFont="1" applyFill="1" applyBorder="1" applyAlignment="1">
      <alignment horizontal="right" vertical="top" wrapText="1" indent="1"/>
    </xf>
    <xf numFmtId="165" fontId="6" fillId="24" borderId="10" xfId="1" applyNumberFormat="1" applyFont="1" applyFill="1" applyBorder="1" applyAlignment="1">
      <alignment horizontal="right" vertical="top"/>
    </xf>
    <xf numFmtId="165" fontId="5" fillId="25" borderId="10" xfId="1" applyNumberFormat="1" applyFont="1" applyFill="1" applyBorder="1" applyAlignment="1">
      <alignment horizontal="right" vertical="top"/>
    </xf>
    <xf numFmtId="0" fontId="5" fillId="25" borderId="10" xfId="1" applyFont="1" applyFill="1" applyBorder="1" applyAlignment="1">
      <alignment horizontal="center" vertical="top"/>
    </xf>
    <xf numFmtId="0" fontId="37" fillId="25" borderId="10" xfId="1" applyFont="1" applyFill="1" applyBorder="1" applyAlignment="1">
      <alignment horizontal="center" vertical="top"/>
    </xf>
    <xf numFmtId="165" fontId="5" fillId="25" borderId="10" xfId="1" applyNumberFormat="1" applyFont="1" applyFill="1" applyBorder="1" applyAlignment="1">
      <alignment horizontal="right" vertical="center" wrapText="1"/>
    </xf>
    <xf numFmtId="164" fontId="5" fillId="25" borderId="10" xfId="1" applyNumberFormat="1" applyFont="1" applyFill="1" applyBorder="1" applyAlignment="1">
      <alignment horizontal="right" vertical="top"/>
    </xf>
    <xf numFmtId="164" fontId="5" fillId="25" borderId="10" xfId="1" applyNumberFormat="1" applyFont="1" applyFill="1" applyBorder="1" applyAlignment="1">
      <alignment horizontal="right" vertical="top" wrapText="1"/>
    </xf>
    <xf numFmtId="0" fontId="30" fillId="25" borderId="10" xfId="1" applyFont="1" applyFill="1" applyBorder="1"/>
    <xf numFmtId="0" fontId="0" fillId="25" borderId="0" xfId="0" applyFill="1"/>
    <xf numFmtId="0" fontId="5" fillId="25" borderId="10" xfId="1" applyFont="1" applyFill="1" applyBorder="1" applyAlignment="1">
      <alignment horizontal="left" vertical="center" wrapText="1"/>
    </xf>
    <xf numFmtId="0" fontId="37" fillId="25" borderId="10" xfId="1" applyFont="1" applyFill="1" applyBorder="1" applyAlignment="1">
      <alignment horizontal="left" vertical="center" wrapText="1"/>
    </xf>
    <xf numFmtId="164" fontId="5" fillId="25" borderId="10" xfId="1" applyNumberFormat="1" applyFont="1" applyFill="1" applyBorder="1" applyAlignment="1">
      <alignment horizontal="right" vertical="center"/>
    </xf>
    <xf numFmtId="164" fontId="30" fillId="25" borderId="10" xfId="1" applyNumberFormat="1" applyFont="1" applyFill="1" applyBorder="1"/>
    <xf numFmtId="0" fontId="28" fillId="27" borderId="10" xfId="1" applyFont="1" applyFill="1" applyBorder="1" applyAlignment="1">
      <alignment vertical="top" wrapText="1"/>
    </xf>
    <xf numFmtId="0" fontId="39" fillId="27" borderId="10" xfId="1" applyFont="1" applyFill="1" applyBorder="1" applyAlignment="1">
      <alignment vertical="top" wrapText="1"/>
    </xf>
    <xf numFmtId="165" fontId="28" fillId="27" borderId="10" xfId="1" applyNumberFormat="1" applyFont="1" applyFill="1" applyBorder="1" applyAlignment="1">
      <alignment horizontal="right" vertical="top" wrapText="1"/>
    </xf>
    <xf numFmtId="165" fontId="28" fillId="27" borderId="10" xfId="1" applyNumberFormat="1" applyFont="1" applyFill="1" applyBorder="1" applyAlignment="1">
      <alignment horizontal="right" vertical="top"/>
    </xf>
    <xf numFmtId="164" fontId="28" fillId="27" borderId="10" xfId="1" applyNumberFormat="1" applyFont="1" applyFill="1" applyBorder="1" applyAlignment="1">
      <alignment horizontal="right" vertical="top"/>
    </xf>
    <xf numFmtId="164" fontId="28" fillId="27" borderId="10" xfId="1" applyNumberFormat="1" applyFont="1" applyFill="1" applyBorder="1" applyAlignment="1">
      <alignment horizontal="right" vertical="top" wrapText="1"/>
    </xf>
    <xf numFmtId="0" fontId="39" fillId="27" borderId="10" xfId="1" applyFont="1" applyFill="1" applyBorder="1"/>
    <xf numFmtId="0" fontId="40" fillId="27" borderId="0" xfId="0" applyFont="1" applyFill="1"/>
    <xf numFmtId="0" fontId="28" fillId="27" borderId="10" xfId="1" applyFont="1" applyFill="1" applyBorder="1" applyAlignment="1">
      <alignment horizontal="left" vertical="top" wrapText="1"/>
    </xf>
    <xf numFmtId="0" fontId="42" fillId="27" borderId="10" xfId="1" applyFont="1" applyFill="1" applyBorder="1"/>
    <xf numFmtId="0" fontId="42" fillId="27" borderId="10" xfId="1" applyFont="1" applyFill="1" applyBorder="1" applyAlignment="1">
      <alignment vertical="top" wrapText="1"/>
    </xf>
    <xf numFmtId="165" fontId="28" fillId="27" borderId="10" xfId="83" applyNumberFormat="1" applyFont="1" applyFill="1" applyBorder="1" applyAlignment="1">
      <alignment horizontal="right" vertical="top"/>
    </xf>
    <xf numFmtId="0" fontId="39" fillId="27" borderId="10" xfId="119" applyFont="1" applyFill="1" applyBorder="1" applyAlignment="1">
      <alignment vertical="top" wrapText="1"/>
    </xf>
    <xf numFmtId="165" fontId="7" fillId="28" borderId="10" xfId="1" applyNumberFormat="1" applyFont="1" applyFill="1" applyBorder="1" applyAlignment="1">
      <alignment horizontal="right" vertical="top" wrapText="1"/>
    </xf>
    <xf numFmtId="165" fontId="7" fillId="28" borderId="10" xfId="1" applyNumberFormat="1" applyFont="1" applyFill="1" applyBorder="1" applyAlignment="1">
      <alignment horizontal="right" vertical="top"/>
    </xf>
    <xf numFmtId="0" fontId="7" fillId="26" borderId="10" xfId="1" applyFont="1" applyFill="1" applyBorder="1" applyAlignment="1">
      <alignment vertical="top" wrapText="1"/>
    </xf>
    <xf numFmtId="0" fontId="38" fillId="26" borderId="10" xfId="119" applyFont="1" applyFill="1" applyBorder="1" applyAlignment="1">
      <alignment vertical="top" wrapText="1"/>
    </xf>
    <xf numFmtId="165" fontId="7" fillId="26" borderId="10" xfId="1" applyNumberFormat="1" applyFont="1" applyFill="1" applyBorder="1" applyAlignment="1">
      <alignment horizontal="right" vertical="top" wrapText="1"/>
    </xf>
    <xf numFmtId="165" fontId="7" fillId="26" borderId="10" xfId="1" applyNumberFormat="1" applyFont="1" applyFill="1" applyBorder="1" applyAlignment="1">
      <alignment horizontal="right" vertical="top"/>
    </xf>
    <xf numFmtId="164" fontId="7" fillId="26" borderId="10" xfId="1" applyNumberFormat="1" applyFont="1" applyFill="1" applyBorder="1" applyAlignment="1">
      <alignment horizontal="right" vertical="top"/>
    </xf>
    <xf numFmtId="164" fontId="7" fillId="26" borderId="10" xfId="1" applyNumberFormat="1" applyFont="1" applyFill="1" applyBorder="1" applyAlignment="1">
      <alignment horizontal="right" vertical="top" wrapText="1"/>
    </xf>
    <xf numFmtId="0" fontId="41" fillId="26" borderId="0" xfId="0" applyFont="1" applyFill="1"/>
    <xf numFmtId="0" fontId="7" fillId="26" borderId="10" xfId="1" applyFont="1" applyFill="1" applyBorder="1" applyAlignment="1">
      <alignment horizontal="left" vertical="top" wrapText="1"/>
    </xf>
    <xf numFmtId="0" fontId="38" fillId="26" borderId="10" xfId="1" applyFont="1" applyFill="1" applyBorder="1"/>
    <xf numFmtId="0" fontId="45" fillId="26" borderId="10" xfId="1" applyFont="1" applyFill="1" applyBorder="1"/>
    <xf numFmtId="0" fontId="38" fillId="26" borderId="10" xfId="1" applyFont="1" applyFill="1" applyBorder="1" applyAlignment="1">
      <alignment vertical="top" wrapText="1"/>
    </xf>
    <xf numFmtId="0" fontId="45" fillId="26" borderId="10" xfId="1" applyFont="1" applyFill="1" applyBorder="1" applyAlignment="1">
      <alignment vertical="top" wrapText="1"/>
    </xf>
    <xf numFmtId="0" fontId="44" fillId="26" borderId="10" xfId="1" applyFont="1" applyFill="1" applyBorder="1" applyAlignment="1">
      <alignment horizontal="left" vertical="top" wrapText="1"/>
    </xf>
    <xf numFmtId="0" fontId="38" fillId="26" borderId="10" xfId="1" applyFont="1" applyFill="1" applyBorder="1" applyAlignment="1">
      <alignment horizontal="left" vertical="top" wrapText="1"/>
    </xf>
    <xf numFmtId="0" fontId="46" fillId="26" borderId="10" xfId="1" applyFont="1" applyFill="1" applyBorder="1" applyAlignment="1">
      <alignment horizontal="left" vertical="top" wrapText="1"/>
    </xf>
    <xf numFmtId="165" fontId="28" fillId="28" borderId="10" xfId="1" applyNumberFormat="1" applyFont="1" applyFill="1" applyBorder="1" applyAlignment="1">
      <alignment horizontal="right" vertical="top" wrapText="1"/>
    </xf>
    <xf numFmtId="165" fontId="28" fillId="28" borderId="10" xfId="1" applyNumberFormat="1" applyFont="1" applyFill="1" applyBorder="1" applyAlignment="1">
      <alignment horizontal="right" vertical="top"/>
    </xf>
    <xf numFmtId="0" fontId="5" fillId="25" borderId="10" xfId="1" applyFont="1" applyFill="1" applyBorder="1" applyAlignment="1">
      <alignment horizontal="center" vertical="top" wrapText="1"/>
    </xf>
    <xf numFmtId="0" fontId="30" fillId="25" borderId="10" xfId="1" applyFont="1" applyFill="1" applyBorder="1" applyAlignment="1">
      <alignment vertical="top" wrapText="1"/>
    </xf>
    <xf numFmtId="0" fontId="26" fillId="28" borderId="10" xfId="1" applyFont="1" applyFill="1" applyBorder="1" applyAlignment="1">
      <alignment horizontal="center" vertical="top" wrapText="1"/>
    </xf>
    <xf numFmtId="165" fontId="4" fillId="28" borderId="10" xfId="1" applyNumberFormat="1" applyFont="1" applyFill="1" applyBorder="1" applyAlignment="1">
      <alignment horizontal="right" vertical="top" wrapText="1"/>
    </xf>
    <xf numFmtId="165" fontId="4" fillId="28" borderId="10" xfId="1" applyNumberFormat="1" applyFont="1" applyFill="1" applyBorder="1" applyAlignment="1">
      <alignment horizontal="right" vertical="center"/>
    </xf>
    <xf numFmtId="165" fontId="4" fillId="28" borderId="10" xfId="1" applyNumberFormat="1" applyFont="1" applyFill="1" applyBorder="1" applyAlignment="1">
      <alignment horizontal="right" vertical="top"/>
    </xf>
    <xf numFmtId="165" fontId="4" fillId="28" borderId="10" xfId="1" applyNumberFormat="1" applyFont="1" applyFill="1" applyBorder="1" applyAlignment="1">
      <alignment horizontal="right" vertical="top" wrapText="1" indent="1"/>
    </xf>
    <xf numFmtId="165" fontId="5" fillId="28" borderId="10" xfId="1" applyNumberFormat="1" applyFont="1" applyFill="1" applyBorder="1" applyAlignment="1">
      <alignment horizontal="right" vertical="top"/>
    </xf>
    <xf numFmtId="0" fontId="0" fillId="28" borderId="0" xfId="0" applyFill="1"/>
    <xf numFmtId="165" fontId="8" fillId="28" borderId="10" xfId="1" applyNumberFormat="1" applyFont="1" applyFill="1" applyBorder="1"/>
    <xf numFmtId="165" fontId="2" fillId="28" borderId="0" xfId="1" applyNumberFormat="1" applyFont="1" applyFill="1"/>
    <xf numFmtId="165" fontId="5" fillId="25" borderId="10" xfId="1" applyNumberFormat="1" applyFont="1" applyFill="1" applyBorder="1" applyAlignment="1">
      <alignment horizontal="right" vertical="center"/>
    </xf>
    <xf numFmtId="165" fontId="5" fillId="25" borderId="10" xfId="1" applyNumberFormat="1" applyFont="1" applyFill="1" applyBorder="1" applyAlignment="1">
      <alignment horizontal="right" vertical="top" wrapText="1"/>
    </xf>
    <xf numFmtId="0" fontId="26" fillId="24" borderId="10" xfId="1" applyFont="1" applyFill="1" applyBorder="1" applyAlignment="1">
      <alignment horizontal="center" vertical="top" wrapText="1"/>
    </xf>
    <xf numFmtId="43" fontId="30" fillId="24" borderId="10" xfId="158" applyFont="1" applyFill="1" applyBorder="1" applyAlignment="1">
      <alignment horizontal="left" vertical="top" wrapText="1"/>
    </xf>
    <xf numFmtId="0" fontId="30" fillId="24" borderId="10" xfId="1" applyFont="1" applyFill="1" applyBorder="1" applyAlignment="1">
      <alignment vertical="top" wrapText="1"/>
    </xf>
    <xf numFmtId="0" fontId="30" fillId="24" borderId="10" xfId="1" applyFont="1" applyFill="1" applyBorder="1" applyAlignment="1">
      <alignment vertical="top" wrapText="1"/>
    </xf>
    <xf numFmtId="165" fontId="2" fillId="28" borderId="10" xfId="1" applyNumberFormat="1" applyFont="1" applyFill="1" applyBorder="1"/>
    <xf numFmtId="0" fontId="43" fillId="27" borderId="10" xfId="1" applyFont="1" applyFill="1" applyBorder="1" applyAlignment="1">
      <alignment horizontal="left" vertical="top" wrapText="1"/>
    </xf>
    <xf numFmtId="0" fontId="39" fillId="27" borderId="10" xfId="1" applyFont="1" applyFill="1" applyBorder="1" applyAlignment="1">
      <alignment horizontal="left" vertical="top" wrapText="1"/>
    </xf>
    <xf numFmtId="0" fontId="47" fillId="27" borderId="0" xfId="0" applyFont="1" applyFill="1"/>
    <xf numFmtId="0" fontId="4" fillId="0" borderId="10" xfId="121" applyFont="1" applyFill="1" applyBorder="1" applyAlignment="1">
      <alignment horizontal="left" vertical="top" wrapText="1" indent="1"/>
    </xf>
    <xf numFmtId="2" fontId="30" fillId="24" borderId="10" xfId="1" applyNumberFormat="1" applyFont="1" applyFill="1" applyBorder="1" applyAlignment="1">
      <alignment horizontal="center" vertical="top" wrapText="1"/>
    </xf>
    <xf numFmtId="0" fontId="48" fillId="25" borderId="0" xfId="0" applyFont="1" applyFill="1"/>
    <xf numFmtId="14" fontId="31" fillId="24" borderId="10" xfId="1" applyNumberFormat="1" applyFont="1" applyFill="1" applyBorder="1" applyAlignment="1">
      <alignment horizontal="center" vertical="top" wrapText="1"/>
    </xf>
    <xf numFmtId="165" fontId="4" fillId="0" borderId="10" xfId="1" applyNumberFormat="1" applyFont="1" applyFill="1" applyBorder="1" applyAlignment="1">
      <alignment horizontal="right" vertical="top"/>
    </xf>
    <xf numFmtId="0" fontId="30" fillId="24" borderId="10" xfId="1" applyFont="1" applyFill="1" applyBorder="1" applyAlignment="1">
      <alignment vertical="top" wrapText="1"/>
    </xf>
    <xf numFmtId="0" fontId="30" fillId="24" borderId="10" xfId="1" applyFont="1" applyFill="1" applyBorder="1" applyAlignment="1">
      <alignment horizontal="center" vertical="top" wrapText="1"/>
    </xf>
    <xf numFmtId="14" fontId="30" fillId="24" borderId="10" xfId="1" applyNumberFormat="1" applyFont="1" applyFill="1" applyBorder="1" applyAlignment="1">
      <alignment horizontal="center" vertical="top" wrapText="1"/>
    </xf>
    <xf numFmtId="0" fontId="37" fillId="25" borderId="10" xfId="1" applyFont="1" applyFill="1" applyBorder="1" applyAlignment="1">
      <alignment horizontal="center" vertical="center" wrapText="1"/>
    </xf>
    <xf numFmtId="0" fontId="30" fillId="24" borderId="10" xfId="1" applyFont="1" applyFill="1" applyBorder="1" applyAlignment="1">
      <alignment horizontal="center" vertical="top"/>
    </xf>
    <xf numFmtId="0" fontId="39" fillId="27" borderId="10" xfId="1" applyFont="1" applyFill="1" applyBorder="1" applyAlignment="1">
      <alignment horizontal="center" vertical="top" wrapText="1"/>
    </xf>
    <xf numFmtId="0" fontId="38" fillId="26" borderId="10" xfId="1" applyFont="1" applyFill="1" applyBorder="1" applyAlignment="1">
      <alignment horizontal="center" vertical="top" wrapText="1"/>
    </xf>
    <xf numFmtId="14" fontId="45" fillId="26" borderId="10" xfId="1" applyNumberFormat="1" applyFont="1" applyFill="1" applyBorder="1" applyAlignment="1">
      <alignment horizontal="center" vertical="top" wrapText="1"/>
    </xf>
    <xf numFmtId="0" fontId="30" fillId="25" borderId="10" xfId="1" applyFont="1" applyFill="1" applyBorder="1" applyAlignment="1">
      <alignment horizontal="center"/>
    </xf>
    <xf numFmtId="0" fontId="30" fillId="24" borderId="10" xfId="1" applyFont="1" applyFill="1" applyBorder="1" applyAlignment="1">
      <alignment horizontal="center"/>
    </xf>
    <xf numFmtId="0" fontId="39" fillId="27" borderId="10" xfId="1" applyFont="1" applyFill="1" applyBorder="1" applyAlignment="1">
      <alignment horizontal="center"/>
    </xf>
    <xf numFmtId="0" fontId="38" fillId="26" borderId="10" xfId="1" applyFont="1" applyFill="1" applyBorder="1" applyAlignment="1">
      <alignment horizontal="center"/>
    </xf>
    <xf numFmtId="0" fontId="42" fillId="27" borderId="10" xfId="1" applyFont="1" applyFill="1" applyBorder="1" applyAlignment="1">
      <alignment horizontal="center" vertical="top" wrapText="1"/>
    </xf>
    <xf numFmtId="0" fontId="45" fillId="26" borderId="10" xfId="1" applyFont="1" applyFill="1" applyBorder="1" applyAlignment="1">
      <alignment horizontal="center" vertical="top" wrapText="1"/>
    </xf>
    <xf numFmtId="0" fontId="31" fillId="24" borderId="10" xfId="1" applyFont="1" applyFill="1" applyBorder="1" applyAlignment="1">
      <alignment horizontal="center" vertical="top" wrapText="1"/>
    </xf>
    <xf numFmtId="0" fontId="0" fillId="24" borderId="0" xfId="0" applyFill="1" applyAlignment="1">
      <alignment horizontal="center"/>
    </xf>
    <xf numFmtId="0" fontId="4" fillId="0" borderId="10" xfId="1" applyFont="1" applyFill="1" applyBorder="1" applyAlignment="1">
      <alignment horizontal="left" vertical="top" wrapText="1" indent="1"/>
    </xf>
    <xf numFmtId="0" fontId="38" fillId="0" borderId="10" xfId="1" applyFont="1" applyFill="1" applyBorder="1"/>
    <xf numFmtId="0" fontId="38" fillId="0" borderId="11" xfId="1" applyFont="1" applyFill="1" applyBorder="1"/>
    <xf numFmtId="0" fontId="38" fillId="0" borderId="11" xfId="1" applyFont="1" applyFill="1" applyBorder="1" applyAlignment="1">
      <alignment horizontal="center"/>
    </xf>
    <xf numFmtId="165" fontId="7" fillId="0" borderId="10" xfId="1" applyNumberFormat="1" applyFont="1" applyFill="1" applyBorder="1" applyAlignment="1">
      <alignment horizontal="right" vertical="top" wrapText="1"/>
    </xf>
    <xf numFmtId="165" fontId="7" fillId="0" borderId="10" xfId="1" applyNumberFormat="1" applyFont="1" applyFill="1" applyBorder="1" applyAlignment="1">
      <alignment horizontal="right" vertical="top"/>
    </xf>
    <xf numFmtId="164" fontId="7" fillId="0" borderId="10" xfId="1" applyNumberFormat="1" applyFont="1" applyFill="1" applyBorder="1" applyAlignment="1">
      <alignment horizontal="right" vertical="top"/>
    </xf>
    <xf numFmtId="164" fontId="7" fillId="0" borderId="10" xfId="1" applyNumberFormat="1" applyFont="1" applyFill="1" applyBorder="1" applyAlignment="1">
      <alignment horizontal="right" vertical="top" wrapText="1"/>
    </xf>
    <xf numFmtId="0" fontId="45" fillId="0" borderId="10" xfId="1" applyFont="1" applyFill="1" applyBorder="1"/>
    <xf numFmtId="0" fontId="41" fillId="0" borderId="0" xfId="0" applyFont="1" applyFill="1"/>
    <xf numFmtId="0" fontId="48" fillId="24" borderId="0" xfId="0" applyFont="1" applyFill="1"/>
    <xf numFmtId="0" fontId="30" fillId="29" borderId="10" xfId="1" applyFont="1" applyFill="1" applyBorder="1" applyAlignment="1">
      <alignment horizontal="left" vertical="top" wrapText="1"/>
    </xf>
    <xf numFmtId="14" fontId="30" fillId="29" borderId="10" xfId="1" applyNumberFormat="1" applyFont="1" applyFill="1" applyBorder="1" applyAlignment="1">
      <alignment horizontal="center" vertical="top" wrapText="1"/>
    </xf>
    <xf numFmtId="165" fontId="4" fillId="29" borderId="10" xfId="1" applyNumberFormat="1" applyFont="1" applyFill="1" applyBorder="1" applyAlignment="1">
      <alignment horizontal="right" vertical="top"/>
    </xf>
    <xf numFmtId="164" fontId="4" fillId="29" borderId="10" xfId="1" applyNumberFormat="1" applyFont="1" applyFill="1" applyBorder="1" applyAlignment="1">
      <alignment horizontal="right" vertical="top"/>
    </xf>
    <xf numFmtId="0" fontId="30" fillId="29" borderId="10" xfId="1" applyFont="1" applyFill="1" applyBorder="1" applyAlignment="1">
      <alignment vertical="top" wrapText="1"/>
    </xf>
    <xf numFmtId="0" fontId="0" fillId="29" borderId="0" xfId="0" applyFill="1"/>
    <xf numFmtId="165" fontId="4" fillId="29" borderId="10" xfId="1" applyNumberFormat="1" applyFont="1" applyFill="1" applyBorder="1" applyAlignment="1">
      <alignment horizontal="right" vertical="top" wrapText="1"/>
    </xf>
    <xf numFmtId="164" fontId="4" fillId="29" borderId="10" xfId="1" applyNumberFormat="1" applyFont="1" applyFill="1" applyBorder="1" applyAlignment="1">
      <alignment horizontal="right" vertical="top" wrapText="1"/>
    </xf>
    <xf numFmtId="0" fontId="4" fillId="29" borderId="10" xfId="1" applyFont="1" applyFill="1" applyBorder="1" applyAlignment="1">
      <alignment horizontal="left" vertical="top" wrapText="1"/>
    </xf>
    <xf numFmtId="0" fontId="26" fillId="24" borderId="10" xfId="1" applyFont="1" applyFill="1" applyBorder="1" applyAlignment="1">
      <alignment horizontal="center" vertical="top" wrapText="1"/>
    </xf>
    <xf numFmtId="14" fontId="30" fillId="29" borderId="10" xfId="1" applyNumberFormat="1" applyFont="1" applyFill="1" applyBorder="1" applyAlignment="1">
      <alignment horizontal="center" vertical="top"/>
    </xf>
    <xf numFmtId="0" fontId="9" fillId="24" borderId="0" xfId="1" applyFont="1" applyFill="1" applyBorder="1" applyAlignment="1">
      <alignment horizontal="center" wrapText="1"/>
    </xf>
    <xf numFmtId="0" fontId="26" fillId="24" borderId="10" xfId="1" applyFont="1" applyFill="1" applyBorder="1" applyAlignment="1">
      <alignment horizontal="center" vertical="top" wrapText="1"/>
    </xf>
    <xf numFmtId="0" fontId="26" fillId="24" borderId="10" xfId="117" applyFont="1" applyFill="1" applyBorder="1" applyAlignment="1">
      <alignment horizontal="center" vertical="top" wrapText="1"/>
    </xf>
    <xf numFmtId="0" fontId="8" fillId="24" borderId="15" xfId="1" applyFont="1" applyFill="1" applyBorder="1" applyAlignment="1">
      <alignment horizontal="right" vertical="center"/>
    </xf>
    <xf numFmtId="0" fontId="8" fillId="24" borderId="16" xfId="1" applyFont="1" applyFill="1" applyBorder="1" applyAlignment="1">
      <alignment horizontal="right" vertical="center"/>
    </xf>
    <xf numFmtId="0" fontId="26" fillId="24" borderId="11" xfId="1" applyFont="1" applyFill="1" applyBorder="1" applyAlignment="1">
      <alignment horizontal="center" vertical="top" wrapText="1"/>
    </xf>
    <xf numFmtId="0" fontId="26" fillId="24" borderId="12" xfId="1" applyFont="1" applyFill="1" applyBorder="1" applyAlignment="1">
      <alignment horizontal="center" vertical="top" wrapText="1"/>
    </xf>
    <xf numFmtId="0" fontId="29" fillId="24" borderId="10" xfId="1" applyFont="1" applyFill="1" applyBorder="1" applyAlignment="1">
      <alignment horizontal="center" vertical="top" wrapText="1"/>
    </xf>
    <xf numFmtId="0" fontId="30" fillId="0" borderId="10" xfId="1" applyFont="1" applyFill="1" applyBorder="1" applyAlignment="1">
      <alignment horizontal="left" vertical="top" wrapText="1"/>
    </xf>
    <xf numFmtId="14" fontId="30" fillId="0" borderId="10" xfId="1" applyNumberFormat="1" applyFont="1" applyFill="1" applyBorder="1" applyAlignment="1">
      <alignment horizontal="center" vertical="top" wrapText="1"/>
    </xf>
    <xf numFmtId="165" fontId="4" fillId="0" borderId="10" xfId="1" applyNumberFormat="1" applyFont="1" applyFill="1" applyBorder="1" applyAlignment="1">
      <alignment horizontal="right" vertical="top" wrapText="1" indent="1"/>
    </xf>
    <xf numFmtId="165" fontId="51" fillId="0" borderId="10" xfId="1" applyNumberFormat="1" applyFont="1" applyFill="1" applyBorder="1" applyAlignment="1">
      <alignment horizontal="right" vertical="top"/>
    </xf>
    <xf numFmtId="165" fontId="5" fillId="0" borderId="10" xfId="1" applyNumberFormat="1" applyFont="1" applyFill="1" applyBorder="1" applyAlignment="1">
      <alignment horizontal="right" vertical="top"/>
    </xf>
    <xf numFmtId="164" fontId="4" fillId="0" borderId="10" xfId="1" applyNumberFormat="1" applyFont="1" applyFill="1" applyBorder="1" applyAlignment="1">
      <alignment horizontal="right" vertical="top"/>
    </xf>
    <xf numFmtId="0" fontId="30" fillId="0" borderId="10" xfId="1" applyFont="1" applyFill="1" applyBorder="1" applyAlignment="1">
      <alignment vertical="top" wrapText="1"/>
    </xf>
    <xf numFmtId="0" fontId="30" fillId="0" borderId="10" xfId="1" applyFont="1" applyFill="1" applyBorder="1" applyAlignment="1">
      <alignment horizontal="center" vertical="top" wrapText="1"/>
    </xf>
    <xf numFmtId="165" fontId="7" fillId="24" borderId="10" xfId="1" applyNumberFormat="1" applyFont="1" applyFill="1" applyBorder="1" applyAlignment="1">
      <alignment horizontal="right" vertical="top"/>
    </xf>
    <xf numFmtId="2" fontId="4" fillId="0" borderId="10" xfId="1" applyNumberFormat="1" applyFont="1" applyFill="1" applyBorder="1" applyAlignment="1">
      <alignment horizontal="left" vertical="top" wrapText="1"/>
    </xf>
    <xf numFmtId="0" fontId="31" fillId="0" borderId="10" xfId="1" applyFont="1" applyFill="1" applyBorder="1" applyAlignment="1">
      <alignment vertical="top" wrapText="1"/>
    </xf>
    <xf numFmtId="14" fontId="31" fillId="0" borderId="10" xfId="1" applyNumberFormat="1" applyFont="1" applyFill="1" applyBorder="1" applyAlignment="1">
      <alignment horizontal="center" vertical="top" wrapText="1"/>
    </xf>
    <xf numFmtId="165" fontId="4" fillId="0" borderId="10" xfId="1" applyNumberFormat="1" applyFont="1" applyFill="1" applyBorder="1" applyAlignment="1">
      <alignment horizontal="right" vertical="top" wrapText="1"/>
    </xf>
    <xf numFmtId="164" fontId="4" fillId="0" borderId="10" xfId="1" applyNumberFormat="1" applyFont="1" applyFill="1" applyBorder="1" applyAlignment="1">
      <alignment horizontal="right" vertical="top" wrapText="1"/>
    </xf>
    <xf numFmtId="0" fontId="32" fillId="0" borderId="10" xfId="1" applyFont="1" applyFill="1" applyBorder="1" applyAlignment="1">
      <alignment vertical="top" wrapText="1"/>
    </xf>
    <xf numFmtId="0" fontId="4" fillId="0" borderId="10" xfId="1" applyFont="1" applyFill="1" applyBorder="1" applyAlignment="1">
      <alignment horizontal="left" vertical="top" wrapText="1"/>
    </xf>
    <xf numFmtId="0" fontId="0" fillId="0" borderId="0" xfId="0" applyFill="1"/>
    <xf numFmtId="2" fontId="30" fillId="0" borderId="10" xfId="1" applyNumberFormat="1" applyFont="1" applyFill="1" applyBorder="1" applyAlignment="1">
      <alignment horizontal="left" vertical="top" wrapText="1"/>
    </xf>
    <xf numFmtId="2" fontId="30" fillId="0" borderId="10" xfId="1" applyNumberFormat="1" applyFont="1" applyFill="1" applyBorder="1" applyAlignment="1">
      <alignment horizontal="center" vertical="top" wrapText="1"/>
    </xf>
    <xf numFmtId="0" fontId="7" fillId="0" borderId="10" xfId="1" applyFont="1" applyFill="1" applyBorder="1" applyAlignment="1">
      <alignment vertical="top" wrapText="1"/>
    </xf>
    <xf numFmtId="0" fontId="38" fillId="0" borderId="10" xfId="1" applyFont="1" applyFill="1" applyBorder="1" applyAlignment="1">
      <alignment horizontal="center"/>
    </xf>
    <xf numFmtId="0" fontId="4" fillId="0" borderId="10" xfId="123" applyFont="1" applyFill="1" applyBorder="1" applyAlignment="1">
      <alignment horizontal="left" vertical="top" wrapText="1"/>
    </xf>
    <xf numFmtId="14" fontId="30" fillId="0" borderId="11" xfId="1" applyNumberFormat="1" applyFont="1" applyFill="1" applyBorder="1" applyAlignment="1">
      <alignment horizontal="center" vertical="top" wrapText="1"/>
    </xf>
    <xf numFmtId="0" fontId="30" fillId="0" borderId="11" xfId="1" applyNumberFormat="1" applyFont="1" applyFill="1" applyBorder="1" applyAlignment="1">
      <alignment horizontal="center" vertical="top" wrapText="1"/>
    </xf>
    <xf numFmtId="0" fontId="30" fillId="0" borderId="11" xfId="1" applyFont="1" applyFill="1" applyBorder="1" applyAlignment="1">
      <alignment vertical="top" wrapText="1"/>
    </xf>
    <xf numFmtId="0" fontId="30" fillId="0" borderId="13" xfId="1" applyFont="1" applyFill="1" applyBorder="1" applyAlignment="1">
      <alignment vertical="top" wrapText="1"/>
    </xf>
    <xf numFmtId="0" fontId="30" fillId="0" borderId="14" xfId="1" applyFont="1" applyFill="1" applyBorder="1" applyAlignment="1">
      <alignment vertical="top" wrapText="1"/>
    </xf>
    <xf numFmtId="0" fontId="4" fillId="0" borderId="10" xfId="1" applyFont="1" applyFill="1" applyBorder="1" applyAlignment="1">
      <alignment horizontal="left" vertical="top" wrapText="1" indent="2"/>
    </xf>
    <xf numFmtId="0" fontId="33" fillId="0" borderId="10" xfId="1" applyFont="1" applyFill="1" applyBorder="1" applyAlignment="1">
      <alignment horizontal="left" vertical="top" wrapText="1"/>
    </xf>
    <xf numFmtId="0" fontId="30" fillId="0" borderId="10" xfId="1" applyFont="1" applyFill="1" applyBorder="1"/>
    <xf numFmtId="0" fontId="30" fillId="0" borderId="10" xfId="1" applyFont="1" applyFill="1" applyBorder="1" applyAlignment="1">
      <alignment horizontal="center"/>
    </xf>
    <xf numFmtId="165" fontId="2" fillId="0" borderId="10" xfId="1" applyNumberFormat="1" applyFont="1" applyFill="1" applyBorder="1"/>
    <xf numFmtId="0" fontId="31" fillId="0" borderId="10" xfId="1" applyFont="1" applyFill="1" applyBorder="1"/>
    <xf numFmtId="0" fontId="31" fillId="0" borderId="10" xfId="1" applyFont="1" applyFill="1" applyBorder="1" applyAlignment="1">
      <alignment wrapText="1"/>
    </xf>
    <xf numFmtId="0" fontId="28" fillId="0" borderId="10" xfId="1" applyFont="1" applyFill="1" applyBorder="1" applyAlignment="1">
      <alignment vertical="top" wrapText="1"/>
    </xf>
    <xf numFmtId="0" fontId="39" fillId="0" borderId="10" xfId="1" applyFont="1" applyFill="1" applyBorder="1"/>
    <xf numFmtId="0" fontId="39" fillId="0" borderId="10" xfId="1" applyFont="1" applyFill="1" applyBorder="1" applyAlignment="1">
      <alignment horizontal="center"/>
    </xf>
    <xf numFmtId="165" fontId="28" fillId="0" borderId="10" xfId="1" applyNumberFormat="1" applyFont="1" applyFill="1" applyBorder="1" applyAlignment="1">
      <alignment horizontal="right" vertical="top" wrapText="1"/>
    </xf>
    <xf numFmtId="165" fontId="28" fillId="0" borderId="10" xfId="1" applyNumberFormat="1" applyFont="1" applyFill="1" applyBorder="1" applyAlignment="1">
      <alignment horizontal="right" vertical="top"/>
    </xf>
    <xf numFmtId="164" fontId="28" fillId="0" borderId="10" xfId="1" applyNumberFormat="1" applyFont="1" applyFill="1" applyBorder="1" applyAlignment="1">
      <alignment horizontal="right" vertical="top"/>
    </xf>
    <xf numFmtId="0" fontId="40" fillId="0" borderId="0" xfId="0" applyFont="1" applyFill="1"/>
    <xf numFmtId="0" fontId="30" fillId="0" borderId="10" xfId="1" applyFont="1" applyFill="1" applyBorder="1" applyAlignment="1">
      <alignment vertical="top" wrapText="1"/>
    </xf>
    <xf numFmtId="43" fontId="4" fillId="0" borderId="10" xfId="158" applyFont="1" applyFill="1" applyBorder="1" applyAlignment="1">
      <alignment horizontal="left" vertical="top" wrapText="1"/>
    </xf>
    <xf numFmtId="0" fontId="4" fillId="0" borderId="10" xfId="108" applyFont="1" applyFill="1" applyBorder="1" applyAlignment="1">
      <alignment horizontal="left" vertical="top" wrapText="1"/>
    </xf>
    <xf numFmtId="43" fontId="30" fillId="0" borderId="10" xfId="158" applyFont="1" applyFill="1" applyBorder="1" applyAlignment="1">
      <alignment horizontal="left" vertical="top" wrapText="1"/>
    </xf>
    <xf numFmtId="0" fontId="30" fillId="0" borderId="10" xfId="119" applyFont="1" applyFill="1" applyBorder="1" applyAlignment="1">
      <alignment vertical="top" wrapText="1"/>
    </xf>
    <xf numFmtId="165" fontId="4" fillId="0" borderId="10" xfId="1" applyNumberFormat="1" applyFont="1" applyFill="1" applyBorder="1" applyAlignment="1">
      <alignment horizontal="right" vertical="center"/>
    </xf>
  </cellXfs>
  <cellStyles count="183">
    <cellStyle name="20% - Акцент1 2" xfId="3"/>
    <cellStyle name="20% - Акцент1 3" xfId="4"/>
    <cellStyle name="20% - Акцент1 4" xfId="2"/>
    <cellStyle name="20% - Акцент2 2" xfId="6"/>
    <cellStyle name="20% - Акцент2 3" xfId="7"/>
    <cellStyle name="20% - Акцент2 4" xfId="5"/>
    <cellStyle name="20% - Акцент3 2" xfId="9"/>
    <cellStyle name="20% - Акцент3 3" xfId="10"/>
    <cellStyle name="20% - Акцент3 4" xfId="8"/>
    <cellStyle name="20% - Акцент4 2" xfId="12"/>
    <cellStyle name="20% - Акцент4 3" xfId="13"/>
    <cellStyle name="20% - Акцент4 4" xfId="11"/>
    <cellStyle name="20% - Акцент5 2" xfId="15"/>
    <cellStyle name="20% - Акцент5 3" xfId="16"/>
    <cellStyle name="20% - Акцент5 4" xfId="14"/>
    <cellStyle name="20% - Акцент6 2" xfId="18"/>
    <cellStyle name="20% - Акцент6 3" xfId="19"/>
    <cellStyle name="20% - Акцент6 4" xfId="17"/>
    <cellStyle name="40% - Акцент1 2" xfId="21"/>
    <cellStyle name="40% - Акцент1 3" xfId="22"/>
    <cellStyle name="40% - Акцент1 4" xfId="20"/>
    <cellStyle name="40% - Акцент2 2" xfId="24"/>
    <cellStyle name="40% - Акцент2 3" xfId="25"/>
    <cellStyle name="40% - Акцент2 4" xfId="23"/>
    <cellStyle name="40% - Акцент3 2" xfId="27"/>
    <cellStyle name="40% - Акцент3 3" xfId="28"/>
    <cellStyle name="40% - Акцент3 4" xfId="26"/>
    <cellStyle name="40% - Акцент4 2" xfId="30"/>
    <cellStyle name="40% - Акцент4 3" xfId="31"/>
    <cellStyle name="40% - Акцент4 4" xfId="29"/>
    <cellStyle name="40% - Акцент5 2" xfId="33"/>
    <cellStyle name="40% - Акцент5 3" xfId="34"/>
    <cellStyle name="40% - Акцент5 4" xfId="32"/>
    <cellStyle name="40% - Акцент6 2" xfId="36"/>
    <cellStyle name="40% - Акцент6 3" xfId="37"/>
    <cellStyle name="40% - Акцент6 4" xfId="35"/>
    <cellStyle name="60% - Акцент1 2" xfId="39"/>
    <cellStyle name="60% - Акцент1 3" xfId="40"/>
    <cellStyle name="60% - Акцент1 4" xfId="38"/>
    <cellStyle name="60% - Акцент2 2" xfId="42"/>
    <cellStyle name="60% - Акцент2 3" xfId="43"/>
    <cellStyle name="60% - Акцент2 4" xfId="41"/>
    <cellStyle name="60% - Акцент3 2" xfId="45"/>
    <cellStyle name="60% - Акцент3 3" xfId="46"/>
    <cellStyle name="60% - Акцент3 4" xfId="44"/>
    <cellStyle name="60% - Акцент4 2" xfId="48"/>
    <cellStyle name="60% - Акцент4 3" xfId="49"/>
    <cellStyle name="60% - Акцент4 4" xfId="47"/>
    <cellStyle name="60% - Акцент5 2" xfId="51"/>
    <cellStyle name="60% - Акцент5 3" xfId="52"/>
    <cellStyle name="60% - Акцент5 4" xfId="50"/>
    <cellStyle name="60% - Акцент6 2" xfId="54"/>
    <cellStyle name="60% - Акцент6 3" xfId="55"/>
    <cellStyle name="60% - Акцент6 4" xfId="53"/>
    <cellStyle name="Акцент1 2" xfId="57"/>
    <cellStyle name="Акцент1 3" xfId="58"/>
    <cellStyle name="Акцент1 4" xfId="56"/>
    <cellStyle name="Акцент2 2" xfId="60"/>
    <cellStyle name="Акцент2 3" xfId="61"/>
    <cellStyle name="Акцент2 4" xfId="59"/>
    <cellStyle name="Акцент3 2" xfId="63"/>
    <cellStyle name="Акцент3 3" xfId="64"/>
    <cellStyle name="Акцент3 4" xfId="62"/>
    <cellStyle name="Акцент4 2" xfId="66"/>
    <cellStyle name="Акцент4 3" xfId="67"/>
    <cellStyle name="Акцент4 4" xfId="65"/>
    <cellStyle name="Акцент5 2" xfId="69"/>
    <cellStyle name="Акцент5 3" xfId="70"/>
    <cellStyle name="Акцент5 4" xfId="68"/>
    <cellStyle name="Акцент6 2" xfId="72"/>
    <cellStyle name="Акцент6 3" xfId="73"/>
    <cellStyle name="Акцент6 4" xfId="71"/>
    <cellStyle name="Ввод  2" xfId="75"/>
    <cellStyle name="Ввод  3" xfId="76"/>
    <cellStyle name="Ввод  4" xfId="74"/>
    <cellStyle name="Вывод 2" xfId="78"/>
    <cellStyle name="Вывод 3" xfId="79"/>
    <cellStyle name="Вывод 4" xfId="77"/>
    <cellStyle name="Вычисление 2" xfId="81"/>
    <cellStyle name="Вычисление 3" xfId="82"/>
    <cellStyle name="Вычисление 4" xfId="80"/>
    <cellStyle name="Денежный 2" xfId="83"/>
    <cellStyle name="Заголовок 1 2" xfId="85"/>
    <cellStyle name="Заголовок 1 3" xfId="86"/>
    <cellStyle name="Заголовок 1 4" xfId="84"/>
    <cellStyle name="Заголовок 2 2" xfId="88"/>
    <cellStyle name="Заголовок 2 3" xfId="89"/>
    <cellStyle name="Заголовок 2 4" xfId="87"/>
    <cellStyle name="Заголовок 3 2" xfId="91"/>
    <cellStyle name="Заголовок 3 3" xfId="92"/>
    <cellStyle name="Заголовок 3 4" xfId="90"/>
    <cellStyle name="Заголовок 4 2" xfId="94"/>
    <cellStyle name="Заголовок 4 3" xfId="95"/>
    <cellStyle name="Заголовок 4 4" xfId="93"/>
    <cellStyle name="Итог 2" xfId="97"/>
    <cellStyle name="Итог 3" xfId="98"/>
    <cellStyle name="Итог 4" xfId="96"/>
    <cellStyle name="Контрольная ячейка 2" xfId="100"/>
    <cellStyle name="Контрольная ячейка 3" xfId="101"/>
    <cellStyle name="Контрольная ячейка 4" xfId="99"/>
    <cellStyle name="Название 2" xfId="103"/>
    <cellStyle name="Название 3" xfId="104"/>
    <cellStyle name="Название 4" xfId="102"/>
    <cellStyle name="Нейтральный 2" xfId="106"/>
    <cellStyle name="Нейтральный 3" xfId="107"/>
    <cellStyle name="Нейтральный 4" xfId="105"/>
    <cellStyle name="Обычный" xfId="0" builtinId="0"/>
    <cellStyle name="Обычный 10" xfId="1"/>
    <cellStyle name="Обычный 2" xfId="108"/>
    <cellStyle name="Обычный 2 2" xfId="109"/>
    <cellStyle name="Обычный 2 2 2" xfId="110"/>
    <cellStyle name="Обычный 2 3" xfId="111"/>
    <cellStyle name="Обычный 2 3 2" xfId="112"/>
    <cellStyle name="Обычный 2 4" xfId="113"/>
    <cellStyle name="Обычный 2 4 2" xfId="114"/>
    <cellStyle name="Обычный 2 5" xfId="115"/>
    <cellStyle name="Обычный 2 5 2" xfId="116"/>
    <cellStyle name="Обычный 3" xfId="117"/>
    <cellStyle name="Обычный 4" xfId="118"/>
    <cellStyle name="Обычный 5" xfId="119"/>
    <cellStyle name="Обычный 6" xfId="120"/>
    <cellStyle name="Обычный 7" xfId="121"/>
    <cellStyle name="Обычный 8" xfId="122"/>
    <cellStyle name="Обычный 9" xfId="123"/>
    <cellStyle name="Плохой 2" xfId="125"/>
    <cellStyle name="Плохой 3" xfId="126"/>
    <cellStyle name="Плохой 4" xfId="124"/>
    <cellStyle name="Пояснение 2" xfId="128"/>
    <cellStyle name="Пояснение 3" xfId="129"/>
    <cellStyle name="Пояснение 4" xfId="127"/>
    <cellStyle name="Примечание 2" xfId="131"/>
    <cellStyle name="Примечание 3" xfId="132"/>
    <cellStyle name="Примечание 4" xfId="130"/>
    <cellStyle name="Процентный 2" xfId="133"/>
    <cellStyle name="Процентный 2 2" xfId="134"/>
    <cellStyle name="Процентный 2 2 2" xfId="135"/>
    <cellStyle name="Процентный 2 2 2 2" xfId="136"/>
    <cellStyle name="Процентный 2 2 3" xfId="137"/>
    <cellStyle name="Процентный 2 2 3 2" xfId="138"/>
    <cellStyle name="Процентный 2 2 4" xfId="139"/>
    <cellStyle name="Процентный 2 2 4 2" xfId="140"/>
    <cellStyle name="Процентный 2 2 5" xfId="141"/>
    <cellStyle name="Процентный 2 2 5 2" xfId="142"/>
    <cellStyle name="Процентный 2 3" xfId="143"/>
    <cellStyle name="Процентный 2 3 2" xfId="144"/>
    <cellStyle name="Процентный 2 4" xfId="145"/>
    <cellStyle name="Процентный 2 4 2" xfId="146"/>
    <cellStyle name="Процентный 2 5" xfId="147"/>
    <cellStyle name="Процентный 2 5 2" xfId="148"/>
    <cellStyle name="Процентный 2 6" xfId="149"/>
    <cellStyle name="Процентный 2 6 2" xfId="150"/>
    <cellStyle name="Связанная ячейка 2" xfId="152"/>
    <cellStyle name="Связанная ячейка 3" xfId="153"/>
    <cellStyle name="Связанная ячейка 4" xfId="151"/>
    <cellStyle name="Стиль 1" xfId="154"/>
    <cellStyle name="Текст предупреждения 2" xfId="156"/>
    <cellStyle name="Текст предупреждения 3" xfId="157"/>
    <cellStyle name="Текст предупреждения 4" xfId="155"/>
    <cellStyle name="Финансовый 2" xfId="159"/>
    <cellStyle name="Финансовый 2 2" xfId="160"/>
    <cellStyle name="Финансовый 2 2 2" xfId="161"/>
    <cellStyle name="Финансовый 2 2 2 2" xfId="162"/>
    <cellStyle name="Финансовый 2 2 3" xfId="163"/>
    <cellStyle name="Финансовый 2 2 3 2" xfId="164"/>
    <cellStyle name="Финансовый 2 2 4" xfId="165"/>
    <cellStyle name="Финансовый 2 2 4 2" xfId="166"/>
    <cellStyle name="Финансовый 2 2 5" xfId="167"/>
    <cellStyle name="Финансовый 2 2 5 2" xfId="168"/>
    <cellStyle name="Финансовый 2 3" xfId="169"/>
    <cellStyle name="Финансовый 2 3 2" xfId="170"/>
    <cellStyle name="Финансовый 2 4" xfId="171"/>
    <cellStyle name="Финансовый 2 4 2" xfId="172"/>
    <cellStyle name="Финансовый 2 5" xfId="173"/>
    <cellStyle name="Финансовый 2 5 2" xfId="174"/>
    <cellStyle name="Финансовый 2 6" xfId="175"/>
    <cellStyle name="Финансовый 2 6 2" xfId="176"/>
    <cellStyle name="Финансовый 3" xfId="177"/>
    <cellStyle name="Финансовый 4" xfId="178"/>
    <cellStyle name="Финансовый 5" xfId="179"/>
    <cellStyle name="Финансовый 6" xfId="158"/>
    <cellStyle name="Хороший 2" xfId="181"/>
    <cellStyle name="Хороший 3" xfId="182"/>
    <cellStyle name="Хороший 4" xfId="1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52"/>
  <sheetViews>
    <sheetView tabSelected="1" view="pageBreakPreview" zoomScale="67" zoomScaleNormal="70" zoomScaleSheetLayoutView="67" workbookViewId="0">
      <pane ySplit="4" topLeftCell="A5" activePane="bottomLeft" state="frozen"/>
      <selection pane="bottomLeft" activeCell="D31" sqref="D31"/>
    </sheetView>
  </sheetViews>
  <sheetFormatPr defaultColWidth="9.109375" defaultRowHeight="14.4" x14ac:dyDescent="0.3"/>
  <cols>
    <col min="1" max="1" width="51" style="9" customWidth="1"/>
    <col min="2" max="2" width="18.6640625" style="9" customWidth="1"/>
    <col min="3" max="3" width="16.6640625" style="9" customWidth="1"/>
    <col min="4" max="4" width="14" style="9" customWidth="1"/>
    <col min="5" max="5" width="11.5546875" style="119" customWidth="1"/>
    <col min="6" max="6" width="13.44140625" style="86" customWidth="1"/>
    <col min="7" max="7" width="14.109375" style="9" customWidth="1"/>
    <col min="8" max="8" width="13.44140625" style="9" customWidth="1"/>
    <col min="9" max="9" width="11.5546875" style="9" customWidth="1"/>
    <col min="10" max="10" width="14.109375" style="130" customWidth="1"/>
    <col min="11" max="11" width="11.44140625" style="9" customWidth="1"/>
    <col min="12" max="12" width="13.44140625" style="86" bestFit="1" customWidth="1"/>
    <col min="13" max="13" width="13.109375" style="9" customWidth="1"/>
    <col min="14" max="14" width="13" style="130" customWidth="1"/>
    <col min="15" max="15" width="11.6640625" style="9" customWidth="1"/>
    <col min="16" max="16" width="10.44140625" style="9" customWidth="1"/>
    <col min="17" max="17" width="34.109375" style="20" hidden="1" customWidth="1"/>
    <col min="18" max="18" width="23.109375" style="9" customWidth="1"/>
    <col min="19" max="19" width="17.6640625" style="9" customWidth="1"/>
    <col min="20" max="16384" width="9.109375" style="9"/>
  </cols>
  <sheetData>
    <row r="1" spans="1:17" ht="35.25" customHeight="1" x14ac:dyDescent="0.3">
      <c r="A1" s="142" t="s">
        <v>274</v>
      </c>
      <c r="B1" s="142"/>
      <c r="C1" s="142"/>
      <c r="D1" s="142"/>
      <c r="E1" s="142"/>
      <c r="F1" s="142"/>
      <c r="G1" s="142"/>
      <c r="H1" s="142"/>
      <c r="I1" s="142"/>
      <c r="J1" s="142"/>
      <c r="K1" s="142"/>
      <c r="L1" s="142"/>
      <c r="M1" s="142"/>
      <c r="N1" s="142"/>
      <c r="O1" s="142"/>
      <c r="P1" s="142"/>
      <c r="Q1" s="142"/>
    </row>
    <row r="2" spans="1:17" ht="13.5" customHeight="1" x14ac:dyDescent="0.3">
      <c r="A2" s="7"/>
      <c r="B2" s="7"/>
      <c r="C2" s="7"/>
      <c r="D2" s="7"/>
      <c r="E2" s="7"/>
      <c r="F2" s="7"/>
      <c r="G2" s="7"/>
      <c r="H2" s="10"/>
      <c r="I2" s="10"/>
      <c r="J2" s="10"/>
      <c r="K2" s="10"/>
      <c r="L2" s="10"/>
      <c r="M2" s="145" t="s">
        <v>0</v>
      </c>
      <c r="N2" s="145"/>
      <c r="O2" s="145"/>
      <c r="P2" s="145"/>
      <c r="Q2" s="146"/>
    </row>
    <row r="3" spans="1:17" ht="44.25" customHeight="1" x14ac:dyDescent="0.3">
      <c r="A3" s="143" t="s">
        <v>1</v>
      </c>
      <c r="B3" s="143" t="s">
        <v>2</v>
      </c>
      <c r="C3" s="143" t="s">
        <v>3</v>
      </c>
      <c r="D3" s="144" t="s">
        <v>4</v>
      </c>
      <c r="E3" s="143" t="s">
        <v>5</v>
      </c>
      <c r="F3" s="149" t="s">
        <v>6</v>
      </c>
      <c r="G3" s="149"/>
      <c r="H3" s="149"/>
      <c r="I3" s="149"/>
      <c r="J3" s="147" t="s">
        <v>7</v>
      </c>
      <c r="K3" s="147" t="s">
        <v>8</v>
      </c>
      <c r="L3" s="149" t="s">
        <v>9</v>
      </c>
      <c r="M3" s="149"/>
      <c r="N3" s="149"/>
      <c r="O3" s="149"/>
      <c r="P3" s="147" t="s">
        <v>10</v>
      </c>
      <c r="Q3" s="147" t="s">
        <v>11</v>
      </c>
    </row>
    <row r="4" spans="1:17" ht="110.4" x14ac:dyDescent="0.3">
      <c r="A4" s="143"/>
      <c r="B4" s="143"/>
      <c r="C4" s="143"/>
      <c r="D4" s="144"/>
      <c r="E4" s="143"/>
      <c r="F4" s="80" t="s">
        <v>12</v>
      </c>
      <c r="G4" s="8" t="s">
        <v>13</v>
      </c>
      <c r="H4" s="8" t="s">
        <v>14</v>
      </c>
      <c r="I4" s="8" t="s">
        <v>15</v>
      </c>
      <c r="J4" s="148"/>
      <c r="K4" s="148"/>
      <c r="L4" s="91" t="s">
        <v>12</v>
      </c>
      <c r="M4" s="8" t="s">
        <v>16</v>
      </c>
      <c r="N4" s="140" t="s">
        <v>17</v>
      </c>
      <c r="O4" s="8" t="s">
        <v>15</v>
      </c>
      <c r="P4" s="148"/>
      <c r="Q4" s="148"/>
    </row>
    <row r="5" spans="1:17" s="41" customFormat="1" ht="15.6" x14ac:dyDescent="0.3">
      <c r="A5" s="42" t="s">
        <v>18</v>
      </c>
      <c r="B5" s="43"/>
      <c r="C5" s="43"/>
      <c r="D5" s="43"/>
      <c r="E5" s="107"/>
      <c r="F5" s="89">
        <f>SUM(G5:I5)</f>
        <v>4609619.5</v>
      </c>
      <c r="G5" s="37">
        <f>SUM(G7:G12)</f>
        <v>1646369.2</v>
      </c>
      <c r="H5" s="37">
        <f>SUM(H7:H12)</f>
        <v>2842006.1</v>
      </c>
      <c r="I5" s="37">
        <f>SUM(I7:I12)</f>
        <v>121244.20000000001</v>
      </c>
      <c r="J5" s="37">
        <f>SUM(J7:J12)</f>
        <v>885359.35499999998</v>
      </c>
      <c r="K5" s="44">
        <f>J5/F5*100</f>
        <v>19.206777370670181</v>
      </c>
      <c r="L5" s="89">
        <f>SUM(M5:O5)</f>
        <v>877593.26500000001</v>
      </c>
      <c r="M5" s="37">
        <f>SUM(M7:M12)</f>
        <v>509387.80499999999</v>
      </c>
      <c r="N5" s="37">
        <f>SUM(N7:N12)</f>
        <v>344748.11</v>
      </c>
      <c r="O5" s="37">
        <f>SUM(O7:O12)</f>
        <v>23457.35</v>
      </c>
      <c r="P5" s="39">
        <f>L5/F5*100</f>
        <v>19.038301642901327</v>
      </c>
      <c r="Q5" s="45">
        <f>N5/H5*100</f>
        <v>12.130449332955337</v>
      </c>
    </row>
    <row r="6" spans="1:17" ht="15.6" x14ac:dyDescent="0.3">
      <c r="A6" s="4" t="s">
        <v>19</v>
      </c>
      <c r="B6" s="17"/>
      <c r="C6" s="17"/>
      <c r="D6" s="22"/>
      <c r="E6" s="105"/>
      <c r="F6" s="81"/>
      <c r="G6" s="29"/>
      <c r="H6" s="29"/>
      <c r="I6" s="30"/>
      <c r="J6" s="31"/>
      <c r="K6" s="5"/>
      <c r="L6" s="85"/>
      <c r="M6" s="31"/>
      <c r="N6" s="31"/>
      <c r="O6" s="31"/>
      <c r="P6" s="1"/>
      <c r="Q6" s="14"/>
    </row>
    <row r="7" spans="1:17" ht="15" x14ac:dyDescent="0.3">
      <c r="A7" s="11" t="s">
        <v>20</v>
      </c>
      <c r="B7" s="23"/>
      <c r="C7" s="23"/>
      <c r="D7" s="196"/>
      <c r="E7" s="196"/>
      <c r="F7" s="82">
        <f>SUM(G7:I7)</f>
        <v>932541.5</v>
      </c>
      <c r="G7" s="29">
        <f>G14</f>
        <v>485191</v>
      </c>
      <c r="H7" s="29">
        <f t="shared" ref="H7:O7" si="0">H14</f>
        <v>417963.2</v>
      </c>
      <c r="I7" s="29">
        <f t="shared" si="0"/>
        <v>29387.3</v>
      </c>
      <c r="J7" s="29">
        <f t="shared" si="0"/>
        <v>368418.5</v>
      </c>
      <c r="K7" s="1">
        <f>J7/F7*100</f>
        <v>39.506928109901814</v>
      </c>
      <c r="L7" s="82">
        <f>SUM(M7:O7)</f>
        <v>368418.51</v>
      </c>
      <c r="M7" s="29">
        <f t="shared" si="0"/>
        <v>178840.9</v>
      </c>
      <c r="N7" s="29">
        <f t="shared" si="0"/>
        <v>187475.91</v>
      </c>
      <c r="O7" s="29">
        <f t="shared" si="0"/>
        <v>2101.6999999999998</v>
      </c>
      <c r="P7" s="3">
        <f>L7/F7*100</f>
        <v>39.50692918224015</v>
      </c>
      <c r="Q7" s="14">
        <f>N7/H7*100</f>
        <v>44.854645097941635</v>
      </c>
    </row>
    <row r="8" spans="1:17" ht="15" x14ac:dyDescent="0.3">
      <c r="A8" s="11" t="s">
        <v>21</v>
      </c>
      <c r="B8" s="23"/>
      <c r="C8" s="23"/>
      <c r="D8" s="196"/>
      <c r="E8" s="196"/>
      <c r="F8" s="82">
        <f t="shared" ref="F8:F12" si="1">SUM(G8:I8)</f>
        <v>490578.4</v>
      </c>
      <c r="G8" s="29">
        <f t="shared" ref="G8:O8" si="2">G37</f>
        <v>189863</v>
      </c>
      <c r="H8" s="29">
        <f t="shared" si="2"/>
        <v>297394.90000000002</v>
      </c>
      <c r="I8" s="29">
        <f t="shared" si="2"/>
        <v>3320.5</v>
      </c>
      <c r="J8" s="29">
        <f t="shared" si="2"/>
        <v>67748.800000000003</v>
      </c>
      <c r="K8" s="1">
        <f t="shared" ref="K8:K12" si="3">J8/F8*100</f>
        <v>13.809984296088047</v>
      </c>
      <c r="L8" s="82">
        <f t="shared" ref="L8:L12" si="4">SUM(M8:O8)</f>
        <v>67754</v>
      </c>
      <c r="M8" s="29">
        <f t="shared" si="2"/>
        <v>53548.2</v>
      </c>
      <c r="N8" s="29">
        <f t="shared" si="2"/>
        <v>13944.2</v>
      </c>
      <c r="O8" s="29">
        <f t="shared" si="2"/>
        <v>261.60000000000002</v>
      </c>
      <c r="P8" s="3">
        <f>L8/F8*100</f>
        <v>13.811044269376719</v>
      </c>
      <c r="Q8" s="14">
        <f t="shared" ref="Q8:Q12" si="5">N8/H8*100</f>
        <v>4.6887824908900591</v>
      </c>
    </row>
    <row r="9" spans="1:17" ht="15" x14ac:dyDescent="0.3">
      <c r="A9" s="11" t="s">
        <v>22</v>
      </c>
      <c r="B9" s="23"/>
      <c r="C9" s="23"/>
      <c r="D9" s="196"/>
      <c r="E9" s="196"/>
      <c r="F9" s="82">
        <f t="shared" si="1"/>
        <v>201457.8</v>
      </c>
      <c r="G9" s="29">
        <f t="shared" ref="G9:O9" si="6">G63</f>
        <v>2532</v>
      </c>
      <c r="H9" s="29">
        <f t="shared" si="6"/>
        <v>198925.8</v>
      </c>
      <c r="I9" s="29">
        <f t="shared" si="6"/>
        <v>0</v>
      </c>
      <c r="J9" s="31">
        <f t="shared" si="6"/>
        <v>52244.905000000006</v>
      </c>
      <c r="K9" s="1">
        <f t="shared" si="3"/>
        <v>25.933423774110516</v>
      </c>
      <c r="L9" s="82">
        <f t="shared" si="4"/>
        <v>52244.905000000006</v>
      </c>
      <c r="M9" s="29">
        <f t="shared" si="6"/>
        <v>1508.605</v>
      </c>
      <c r="N9" s="29">
        <f t="shared" si="6"/>
        <v>50736.3</v>
      </c>
      <c r="O9" s="29">
        <f t="shared" si="6"/>
        <v>0</v>
      </c>
      <c r="P9" s="3">
        <f t="shared" ref="P9:P11" si="7">L9/F9*100</f>
        <v>25.933423774110516</v>
      </c>
      <c r="Q9" s="14">
        <f t="shared" si="5"/>
        <v>25.505138096717474</v>
      </c>
    </row>
    <row r="10" spans="1:17" ht="15" x14ac:dyDescent="0.3">
      <c r="A10" s="11" t="s">
        <v>23</v>
      </c>
      <c r="B10" s="23"/>
      <c r="C10" s="23"/>
      <c r="D10" s="196"/>
      <c r="E10" s="196"/>
      <c r="F10" s="82">
        <f t="shared" si="1"/>
        <v>645080.80000000005</v>
      </c>
      <c r="G10" s="29">
        <f t="shared" ref="G10:O10" si="8">G78</f>
        <v>154200</v>
      </c>
      <c r="H10" s="29">
        <f t="shared" si="8"/>
        <v>479192.4</v>
      </c>
      <c r="I10" s="29">
        <f t="shared" si="8"/>
        <v>11688.4</v>
      </c>
      <c r="J10" s="29">
        <f t="shared" si="8"/>
        <v>67680.649999999994</v>
      </c>
      <c r="K10" s="1">
        <f t="shared" si="3"/>
        <v>10.491809708179192</v>
      </c>
      <c r="L10" s="82">
        <f t="shared" si="4"/>
        <v>67680.649999999994</v>
      </c>
      <c r="M10" s="29">
        <f t="shared" si="8"/>
        <v>45490.1</v>
      </c>
      <c r="N10" s="29">
        <f t="shared" si="8"/>
        <v>15758.8</v>
      </c>
      <c r="O10" s="29">
        <f t="shared" si="8"/>
        <v>6431.75</v>
      </c>
      <c r="P10" s="3">
        <f>L10/F10*100</f>
        <v>10.491809708179192</v>
      </c>
      <c r="Q10" s="14">
        <f t="shared" si="5"/>
        <v>3.2886164304776115</v>
      </c>
    </row>
    <row r="11" spans="1:17" ht="15" x14ac:dyDescent="0.3">
      <c r="A11" s="11" t="s">
        <v>24</v>
      </c>
      <c r="B11" s="23"/>
      <c r="C11" s="23"/>
      <c r="D11" s="196"/>
      <c r="E11" s="157"/>
      <c r="F11" s="82">
        <f t="shared" si="1"/>
        <v>1870597.3999999997</v>
      </c>
      <c r="G11" s="29">
        <f t="shared" ref="G11:O11" si="9">G92</f>
        <v>587583.19999999995</v>
      </c>
      <c r="H11" s="29">
        <f t="shared" si="9"/>
        <v>1222529.7999999998</v>
      </c>
      <c r="I11" s="29">
        <f t="shared" si="9"/>
        <v>60484.4</v>
      </c>
      <c r="J11" s="29">
        <f t="shared" si="9"/>
        <v>329266.50000000006</v>
      </c>
      <c r="K11" s="1">
        <f t="shared" si="3"/>
        <v>17.602210930048344</v>
      </c>
      <c r="L11" s="82">
        <f t="shared" si="4"/>
        <v>321495.2</v>
      </c>
      <c r="M11" s="29">
        <f t="shared" si="9"/>
        <v>230000</v>
      </c>
      <c r="N11" s="29">
        <f t="shared" si="9"/>
        <v>76832.899999999994</v>
      </c>
      <c r="O11" s="29">
        <f t="shared" si="9"/>
        <v>14662.3</v>
      </c>
      <c r="P11" s="3">
        <f t="shared" si="7"/>
        <v>17.186766110120761</v>
      </c>
      <c r="Q11" s="14">
        <f t="shared" si="5"/>
        <v>6.2847465967700762</v>
      </c>
    </row>
    <row r="12" spans="1:17" ht="15" x14ac:dyDescent="0.3">
      <c r="A12" s="11" t="s">
        <v>25</v>
      </c>
      <c r="B12" s="23"/>
      <c r="C12" s="23"/>
      <c r="D12" s="196"/>
      <c r="E12" s="157"/>
      <c r="F12" s="82">
        <f t="shared" si="1"/>
        <v>469363.6</v>
      </c>
      <c r="G12" s="29">
        <f>G134</f>
        <v>227000</v>
      </c>
      <c r="H12" s="29">
        <f>H134</f>
        <v>226000</v>
      </c>
      <c r="I12" s="29">
        <f>I134</f>
        <v>16363.6</v>
      </c>
      <c r="J12" s="29">
        <f>J134</f>
        <v>0</v>
      </c>
      <c r="K12" s="1">
        <f t="shared" si="3"/>
        <v>0</v>
      </c>
      <c r="L12" s="82">
        <f t="shared" si="4"/>
        <v>0</v>
      </c>
      <c r="M12" s="29">
        <f>M134</f>
        <v>0</v>
      </c>
      <c r="N12" s="29">
        <f>N134</f>
        <v>0</v>
      </c>
      <c r="O12" s="29">
        <f>O134</f>
        <v>0</v>
      </c>
      <c r="P12" s="3">
        <f>L12/F12*100</f>
        <v>0</v>
      </c>
      <c r="Q12" s="14">
        <f t="shared" si="5"/>
        <v>0</v>
      </c>
    </row>
    <row r="13" spans="1:17" ht="15.6" x14ac:dyDescent="0.3">
      <c r="A13" s="4"/>
      <c r="B13" s="17"/>
      <c r="C13" s="17"/>
      <c r="D13" s="17"/>
      <c r="E13" s="105"/>
      <c r="F13" s="81"/>
      <c r="G13" s="29"/>
      <c r="H13" s="29"/>
      <c r="I13" s="30"/>
      <c r="J13" s="31"/>
      <c r="K13" s="5"/>
      <c r="L13" s="85"/>
      <c r="M13" s="30"/>
      <c r="N13" s="31"/>
      <c r="O13" s="31"/>
      <c r="P13" s="1"/>
      <c r="Q13" s="21"/>
    </row>
    <row r="14" spans="1:17" s="41" customFormat="1" ht="15.6" x14ac:dyDescent="0.3">
      <c r="A14" s="35" t="s">
        <v>26</v>
      </c>
      <c r="B14" s="36"/>
      <c r="C14" s="36"/>
      <c r="D14" s="36"/>
      <c r="E14" s="36"/>
      <c r="F14" s="89">
        <f>SUM(G14:I14)</f>
        <v>932541.5</v>
      </c>
      <c r="G14" s="34">
        <f t="shared" ref="G14" si="10">G16+G21</f>
        <v>485191</v>
      </c>
      <c r="H14" s="34">
        <f>H16+H21</f>
        <v>417963.2</v>
      </c>
      <c r="I14" s="34">
        <f t="shared" ref="I14" si="11">I16+I21</f>
        <v>29387.3</v>
      </c>
      <c r="J14" s="34">
        <f>J16+J21</f>
        <v>368418.5</v>
      </c>
      <c r="K14" s="38">
        <f>J14/F14*100</f>
        <v>39.506928109901814</v>
      </c>
      <c r="L14" s="89">
        <f>SUM(M14:O14)</f>
        <v>368418.51</v>
      </c>
      <c r="M14" s="34">
        <f t="shared" ref="M14:O14" si="12">M16+M21</f>
        <v>178840.9</v>
      </c>
      <c r="N14" s="34">
        <f t="shared" si="12"/>
        <v>187475.91</v>
      </c>
      <c r="O14" s="34">
        <f t="shared" si="12"/>
        <v>2101.6999999999998</v>
      </c>
      <c r="P14" s="39">
        <f>L14/F14*100</f>
        <v>39.50692918224015</v>
      </c>
      <c r="Q14" s="40"/>
    </row>
    <row r="15" spans="1:17" ht="15.6" x14ac:dyDescent="0.3">
      <c r="A15" s="12" t="s">
        <v>19</v>
      </c>
      <c r="B15" s="24"/>
      <c r="C15" s="24"/>
      <c r="D15" s="24"/>
      <c r="E15" s="108"/>
      <c r="F15" s="83"/>
      <c r="G15" s="31"/>
      <c r="H15" s="31"/>
      <c r="I15" s="30"/>
      <c r="J15" s="30"/>
      <c r="K15" s="5"/>
      <c r="L15" s="85"/>
      <c r="M15" s="30"/>
      <c r="N15" s="31"/>
      <c r="O15" s="31"/>
      <c r="P15" s="1"/>
      <c r="Q15" s="21"/>
    </row>
    <row r="16" spans="1:17" s="53" customFormat="1" ht="62.4" x14ac:dyDescent="0.3">
      <c r="A16" s="46" t="s">
        <v>40</v>
      </c>
      <c r="B16" s="47"/>
      <c r="C16" s="47"/>
      <c r="D16" s="47"/>
      <c r="E16" s="109"/>
      <c r="F16" s="76">
        <f>SUM(G16:I16)</f>
        <v>110987.90000000001</v>
      </c>
      <c r="G16" s="49">
        <f>G17</f>
        <v>105992.6</v>
      </c>
      <c r="H16" s="49">
        <f>H17</f>
        <v>4365.3</v>
      </c>
      <c r="I16" s="49">
        <f>I17</f>
        <v>630</v>
      </c>
      <c r="J16" s="49">
        <f>J17</f>
        <v>96128.2</v>
      </c>
      <c r="K16" s="50">
        <f>J16/F16*100</f>
        <v>86.611423407416481</v>
      </c>
      <c r="L16" s="76">
        <f>SUM(M16:O16)</f>
        <v>96128.200000000012</v>
      </c>
      <c r="M16" s="49">
        <f t="shared" ref="M16:O16" si="13">M17</f>
        <v>92380</v>
      </c>
      <c r="N16" s="49">
        <f t="shared" si="13"/>
        <v>3612.6</v>
      </c>
      <c r="O16" s="49">
        <f t="shared" si="13"/>
        <v>135.6</v>
      </c>
      <c r="P16" s="51">
        <f>L16/F16*100</f>
        <v>86.611423407416481</v>
      </c>
      <c r="Q16" s="52"/>
    </row>
    <row r="17" spans="1:17" s="67" customFormat="1" ht="46.8" x14ac:dyDescent="0.3">
      <c r="A17" s="68" t="s">
        <v>42</v>
      </c>
      <c r="B17" s="71"/>
      <c r="C17" s="71"/>
      <c r="D17" s="71"/>
      <c r="E17" s="110"/>
      <c r="F17" s="60">
        <f>SUM(G17:I17)</f>
        <v>110987.90000000001</v>
      </c>
      <c r="G17" s="64">
        <f>G19+G20</f>
        <v>105992.6</v>
      </c>
      <c r="H17" s="64">
        <f t="shared" ref="H17:J17" si="14">H19+H20</f>
        <v>4365.3</v>
      </c>
      <c r="I17" s="64">
        <f t="shared" si="14"/>
        <v>630</v>
      </c>
      <c r="J17" s="64">
        <f t="shared" si="14"/>
        <v>96128.2</v>
      </c>
      <c r="K17" s="65">
        <f>J17/F17*100</f>
        <v>86.611423407416481</v>
      </c>
      <c r="L17" s="60">
        <f>SUM(M17:O17)</f>
        <v>96128.200000000012</v>
      </c>
      <c r="M17" s="64">
        <f t="shared" ref="M17:O17" si="15">M19+M20</f>
        <v>92380</v>
      </c>
      <c r="N17" s="64">
        <f t="shared" si="15"/>
        <v>3612.6</v>
      </c>
      <c r="O17" s="64">
        <f t="shared" si="15"/>
        <v>135.6</v>
      </c>
      <c r="P17" s="66">
        <f>L17/F17*100</f>
        <v>86.611423407416481</v>
      </c>
      <c r="Q17" s="69"/>
    </row>
    <row r="18" spans="1:17" ht="45" x14ac:dyDescent="0.3">
      <c r="A18" s="11" t="s">
        <v>30</v>
      </c>
      <c r="B18" s="24"/>
      <c r="C18" s="24"/>
      <c r="D18" s="24"/>
      <c r="E18" s="108"/>
      <c r="F18" s="83"/>
      <c r="G18" s="31"/>
      <c r="H18" s="31"/>
      <c r="I18" s="30"/>
      <c r="J18" s="30"/>
      <c r="K18" s="5"/>
      <c r="L18" s="85"/>
      <c r="M18" s="30"/>
      <c r="N18" s="31"/>
      <c r="O18" s="31"/>
      <c r="P18" s="1"/>
      <c r="Q18" s="21"/>
    </row>
    <row r="19" spans="1:17" s="136" customFormat="1" ht="89.4" customHeight="1" x14ac:dyDescent="0.3">
      <c r="A19" s="120" t="s">
        <v>155</v>
      </c>
      <c r="B19" s="150" t="s">
        <v>48</v>
      </c>
      <c r="C19" s="150"/>
      <c r="D19" s="150"/>
      <c r="E19" s="151"/>
      <c r="F19" s="152">
        <f t="shared" ref="F19:F20" si="16">SUM(G19:I19)</f>
        <v>10752.7</v>
      </c>
      <c r="G19" s="103">
        <v>10000</v>
      </c>
      <c r="H19" s="103">
        <v>752.7</v>
      </c>
      <c r="I19" s="153"/>
      <c r="J19" s="154"/>
      <c r="K19" s="155">
        <f t="shared" ref="K19:K20" si="17">J19/F19*100</f>
        <v>0</v>
      </c>
      <c r="L19" s="152">
        <f t="shared" ref="L19:L20" si="18">SUM(M19:O19)</f>
        <v>0</v>
      </c>
      <c r="M19" s="154"/>
      <c r="N19" s="103"/>
      <c r="O19" s="103"/>
      <c r="P19" s="155">
        <f t="shared" ref="P19:P20" si="19">L19/F19*100</f>
        <v>0</v>
      </c>
      <c r="Q19" s="156" t="s">
        <v>267</v>
      </c>
    </row>
    <row r="20" spans="1:17" ht="114" x14ac:dyDescent="0.3">
      <c r="A20" s="120" t="s">
        <v>156</v>
      </c>
      <c r="B20" s="150" t="s">
        <v>165</v>
      </c>
      <c r="C20" s="150" t="s">
        <v>166</v>
      </c>
      <c r="D20" s="150" t="s">
        <v>167</v>
      </c>
      <c r="E20" s="157" t="s">
        <v>252</v>
      </c>
      <c r="F20" s="152">
        <f t="shared" si="16"/>
        <v>100235.20000000001</v>
      </c>
      <c r="G20" s="103">
        <v>95992.6</v>
      </c>
      <c r="H20" s="103">
        <v>3612.6</v>
      </c>
      <c r="I20" s="103">
        <v>630</v>
      </c>
      <c r="J20" s="103">
        <v>96128.2</v>
      </c>
      <c r="K20" s="155">
        <f t="shared" si="17"/>
        <v>95.902636997781215</v>
      </c>
      <c r="L20" s="152">
        <f t="shared" si="18"/>
        <v>96128.200000000012</v>
      </c>
      <c r="M20" s="103">
        <f>17902.6-3612.6+78090</f>
        <v>92380</v>
      </c>
      <c r="N20" s="103">
        <v>3612.6</v>
      </c>
      <c r="O20" s="103">
        <v>135.6</v>
      </c>
      <c r="P20" s="155">
        <f t="shared" si="19"/>
        <v>95.902636997781215</v>
      </c>
      <c r="Q20" s="156" t="s">
        <v>268</v>
      </c>
    </row>
    <row r="21" spans="1:17" s="53" customFormat="1" ht="31.2" x14ac:dyDescent="0.3">
      <c r="A21" s="46" t="s">
        <v>28</v>
      </c>
      <c r="B21" s="47"/>
      <c r="C21" s="47"/>
      <c r="D21" s="47"/>
      <c r="E21" s="109"/>
      <c r="F21" s="76">
        <f>SUM(G21:I21)</f>
        <v>821553.60000000009</v>
      </c>
      <c r="G21" s="49">
        <f>G22+G28</f>
        <v>379198.4</v>
      </c>
      <c r="H21" s="49">
        <f t="shared" ref="H21" si="20">H22+H28</f>
        <v>413597.9</v>
      </c>
      <c r="I21" s="49">
        <f>I22+I28</f>
        <v>28757.3</v>
      </c>
      <c r="J21" s="49">
        <f>J22+J28</f>
        <v>272290.3</v>
      </c>
      <c r="K21" s="50">
        <f>J21/F21*100</f>
        <v>33.143339643329412</v>
      </c>
      <c r="L21" s="76">
        <f>SUM(M21:O21)</f>
        <v>272290.30999999994</v>
      </c>
      <c r="M21" s="49">
        <f t="shared" ref="M21:O21" si="21">M22+M28</f>
        <v>86460.9</v>
      </c>
      <c r="N21" s="49">
        <f t="shared" si="21"/>
        <v>183863.31</v>
      </c>
      <c r="O21" s="49">
        <f t="shared" si="21"/>
        <v>1966.1</v>
      </c>
      <c r="P21" s="51">
        <f>L21/F21*100</f>
        <v>33.143340860535439</v>
      </c>
      <c r="Q21" s="52"/>
    </row>
    <row r="22" spans="1:17" s="67" customFormat="1" ht="31.2" x14ac:dyDescent="0.3">
      <c r="A22" s="61" t="s">
        <v>29</v>
      </c>
      <c r="B22" s="71"/>
      <c r="C22" s="71"/>
      <c r="D22" s="71"/>
      <c r="E22" s="110"/>
      <c r="F22" s="60">
        <f>SUM(G22:I22)</f>
        <v>167886.2</v>
      </c>
      <c r="G22" s="64">
        <f t="shared" ref="G22" si="22">G24+G25+G26+G27</f>
        <v>0</v>
      </c>
      <c r="H22" s="64">
        <f>H24+H25+H26+H27</f>
        <v>167886.2</v>
      </c>
      <c r="I22" s="64">
        <f t="shared" ref="I22" si="23">I24+I25+I26+I27</f>
        <v>0</v>
      </c>
      <c r="J22" s="64">
        <f>J24+J25+J26+J27</f>
        <v>140000</v>
      </c>
      <c r="K22" s="65">
        <f>J22/F22*100</f>
        <v>83.389820009029918</v>
      </c>
      <c r="L22" s="60">
        <f>SUM(M22:O22)</f>
        <v>140000</v>
      </c>
      <c r="M22" s="64">
        <f t="shared" ref="M22:O22" si="24">M24+M25+M26+M27</f>
        <v>0</v>
      </c>
      <c r="N22" s="64">
        <f t="shared" si="24"/>
        <v>140000</v>
      </c>
      <c r="O22" s="64">
        <f t="shared" si="24"/>
        <v>0</v>
      </c>
      <c r="P22" s="66">
        <f>L22/F22*100</f>
        <v>83.389820009029918</v>
      </c>
      <c r="Q22" s="69"/>
    </row>
    <row r="23" spans="1:17" ht="45" x14ac:dyDescent="0.3">
      <c r="A23" s="11" t="s">
        <v>30</v>
      </c>
      <c r="B23" s="23"/>
      <c r="C23" s="23"/>
      <c r="D23" s="23"/>
      <c r="E23" s="105"/>
      <c r="F23" s="84"/>
      <c r="G23" s="32"/>
      <c r="H23" s="31"/>
      <c r="I23" s="30"/>
      <c r="J23" s="31"/>
      <c r="K23" s="5" t="s">
        <v>31</v>
      </c>
      <c r="L23" s="85"/>
      <c r="M23" s="30"/>
      <c r="N23" s="31"/>
      <c r="O23" s="31"/>
      <c r="P23" s="1"/>
      <c r="Q23" s="21"/>
    </row>
    <row r="24" spans="1:17" ht="114" x14ac:dyDescent="0.3">
      <c r="A24" s="159" t="s">
        <v>111</v>
      </c>
      <c r="B24" s="150" t="s">
        <v>157</v>
      </c>
      <c r="C24" s="150" t="s">
        <v>158</v>
      </c>
      <c r="D24" s="150" t="s">
        <v>159</v>
      </c>
      <c r="E24" s="151">
        <v>42762</v>
      </c>
      <c r="F24" s="152">
        <f>SUM(G24:I24)</f>
        <v>140000</v>
      </c>
      <c r="G24" s="152"/>
      <c r="H24" s="103">
        <v>140000</v>
      </c>
      <c r="I24" s="154"/>
      <c r="J24" s="103">
        <v>140000</v>
      </c>
      <c r="K24" s="155">
        <f>J24/F24*100</f>
        <v>100</v>
      </c>
      <c r="L24" s="152">
        <f>SUM(M24:O24)</f>
        <v>140000</v>
      </c>
      <c r="M24" s="154"/>
      <c r="N24" s="103">
        <v>140000</v>
      </c>
      <c r="O24" s="103"/>
      <c r="P24" s="155">
        <f>L24/F24*100</f>
        <v>100</v>
      </c>
      <c r="Q24" s="156" t="s">
        <v>223</v>
      </c>
    </row>
    <row r="25" spans="1:17" ht="105" x14ac:dyDescent="0.3">
      <c r="A25" s="159" t="s">
        <v>112</v>
      </c>
      <c r="B25" s="150" t="s">
        <v>160</v>
      </c>
      <c r="C25" s="150" t="s">
        <v>243</v>
      </c>
      <c r="D25" s="150" t="s">
        <v>244</v>
      </c>
      <c r="E25" s="157"/>
      <c r="F25" s="152">
        <f>SUM(G25:I25)</f>
        <v>7812</v>
      </c>
      <c r="G25" s="152"/>
      <c r="H25" s="103">
        <v>7812</v>
      </c>
      <c r="I25" s="154"/>
      <c r="J25" s="103"/>
      <c r="K25" s="155">
        <f>J25/F25*100</f>
        <v>0</v>
      </c>
      <c r="L25" s="152">
        <f>SUM(M25:O25)</f>
        <v>0</v>
      </c>
      <c r="M25" s="154"/>
      <c r="N25" s="103"/>
      <c r="O25" s="103"/>
      <c r="P25" s="155">
        <f>L25/F25*100</f>
        <v>0</v>
      </c>
      <c r="Q25" s="156" t="s">
        <v>242</v>
      </c>
    </row>
    <row r="26" spans="1:17" ht="90" x14ac:dyDescent="0.3">
      <c r="A26" s="159" t="s">
        <v>121</v>
      </c>
      <c r="B26" s="150" t="s">
        <v>161</v>
      </c>
      <c r="C26" s="150" t="s">
        <v>163</v>
      </c>
      <c r="D26" s="150" t="s">
        <v>162</v>
      </c>
      <c r="E26" s="157" t="s">
        <v>209</v>
      </c>
      <c r="F26" s="152">
        <f>SUM(G26:I26)</f>
        <v>1304.0999999999999</v>
      </c>
      <c r="G26" s="152"/>
      <c r="H26" s="103">
        <v>1304.0999999999999</v>
      </c>
      <c r="I26" s="154"/>
      <c r="J26" s="103"/>
      <c r="K26" s="155">
        <f>J26/F26*100</f>
        <v>0</v>
      </c>
      <c r="L26" s="152">
        <f>SUM(M26:O26)</f>
        <v>0</v>
      </c>
      <c r="M26" s="154"/>
      <c r="N26" s="103"/>
      <c r="O26" s="103"/>
      <c r="P26" s="155">
        <f>L26/F26*100</f>
        <v>0</v>
      </c>
      <c r="Q26" s="156" t="s">
        <v>210</v>
      </c>
    </row>
    <row r="27" spans="1:17" ht="90" x14ac:dyDescent="0.3">
      <c r="A27" s="159" t="s">
        <v>164</v>
      </c>
      <c r="B27" s="160" t="s">
        <v>168</v>
      </c>
      <c r="C27" s="150" t="s">
        <v>245</v>
      </c>
      <c r="D27" s="150" t="s">
        <v>264</v>
      </c>
      <c r="E27" s="157" t="s">
        <v>265</v>
      </c>
      <c r="F27" s="152">
        <f>SUM(G27:I27)</f>
        <v>18770.099999999999</v>
      </c>
      <c r="G27" s="152"/>
      <c r="H27" s="103">
        <v>18770.099999999999</v>
      </c>
      <c r="I27" s="154"/>
      <c r="J27" s="103"/>
      <c r="K27" s="155">
        <f>J27/F27*100</f>
        <v>0</v>
      </c>
      <c r="L27" s="152">
        <f>SUM(M27:O27)</f>
        <v>0</v>
      </c>
      <c r="M27" s="154"/>
      <c r="N27" s="103"/>
      <c r="O27" s="103"/>
      <c r="P27" s="155">
        <f>L27/F27*100</f>
        <v>0</v>
      </c>
      <c r="Q27" s="156" t="s">
        <v>263</v>
      </c>
    </row>
    <row r="28" spans="1:17" s="67" customFormat="1" ht="93.6" x14ac:dyDescent="0.3">
      <c r="A28" s="68" t="s">
        <v>34</v>
      </c>
      <c r="B28" s="72"/>
      <c r="C28" s="72"/>
      <c r="D28" s="72"/>
      <c r="E28" s="111"/>
      <c r="F28" s="60">
        <f>SUM(G28:I28)</f>
        <v>653667.40000000014</v>
      </c>
      <c r="G28" s="64">
        <f t="shared" ref="G28" si="25">G31+G33+G35+G36</f>
        <v>379198.4</v>
      </c>
      <c r="H28" s="64">
        <f>H31+H33+H35+H36</f>
        <v>245711.7</v>
      </c>
      <c r="I28" s="64">
        <f t="shared" ref="I28" si="26">I31+I33+I35+I36</f>
        <v>28757.3</v>
      </c>
      <c r="J28" s="64">
        <f>J31+J33+J35+J36</f>
        <v>132290.29999999999</v>
      </c>
      <c r="K28" s="65">
        <f>J28/F28*100</f>
        <v>20.238166994407241</v>
      </c>
      <c r="L28" s="60">
        <f>SUM(M28:O28)</f>
        <v>132290.31</v>
      </c>
      <c r="M28" s="64">
        <f>M31+M33+M35+M36</f>
        <v>86460.9</v>
      </c>
      <c r="N28" s="64">
        <f t="shared" ref="N28:O28" si="27">N31+N33+N35+N36</f>
        <v>43863.31</v>
      </c>
      <c r="O28" s="64">
        <f t="shared" si="27"/>
        <v>1966.1</v>
      </c>
      <c r="P28" s="66">
        <f>L28/F28*100</f>
        <v>20.238168524237246</v>
      </c>
      <c r="Q28" s="71"/>
    </row>
    <row r="29" spans="1:17" ht="45" x14ac:dyDescent="0.3">
      <c r="A29" s="11" t="s">
        <v>30</v>
      </c>
      <c r="B29" s="18"/>
      <c r="C29" s="18"/>
      <c r="D29" s="18"/>
      <c r="E29" s="102"/>
      <c r="F29" s="81"/>
      <c r="G29" s="29"/>
      <c r="H29" s="31"/>
      <c r="I29" s="31"/>
      <c r="J29" s="31"/>
      <c r="K29" s="1"/>
      <c r="L29" s="83"/>
      <c r="M29" s="31"/>
      <c r="N29" s="31"/>
      <c r="O29" s="31"/>
      <c r="P29" s="3"/>
      <c r="Q29" s="28"/>
    </row>
    <row r="30" spans="1:17" ht="15" x14ac:dyDescent="0.3">
      <c r="A30" s="11" t="s">
        <v>122</v>
      </c>
      <c r="B30" s="18"/>
      <c r="C30" s="18"/>
      <c r="D30" s="18"/>
      <c r="E30" s="102"/>
      <c r="F30" s="81"/>
      <c r="G30" s="29"/>
      <c r="H30" s="31"/>
      <c r="I30" s="31"/>
      <c r="J30" s="31"/>
      <c r="K30" s="1"/>
      <c r="L30" s="83"/>
      <c r="M30" s="31"/>
      <c r="N30" s="31"/>
      <c r="O30" s="31"/>
      <c r="P30" s="3"/>
      <c r="Q30" s="93"/>
    </row>
    <row r="31" spans="1:17" ht="110.4" customHeight="1" x14ac:dyDescent="0.3">
      <c r="A31" s="159" t="s">
        <v>123</v>
      </c>
      <c r="B31" s="160" t="s">
        <v>168</v>
      </c>
      <c r="C31" s="160" t="s">
        <v>192</v>
      </c>
      <c r="D31" s="160" t="s">
        <v>193</v>
      </c>
      <c r="E31" s="161" t="s">
        <v>212</v>
      </c>
      <c r="F31" s="152">
        <f>SUM(G31:I31)</f>
        <v>541712</v>
      </c>
      <c r="G31" s="162">
        <v>379198.4</v>
      </c>
      <c r="H31" s="103">
        <v>138136.6</v>
      </c>
      <c r="I31" s="103">
        <v>24377</v>
      </c>
      <c r="J31" s="103">
        <v>92968.7</v>
      </c>
      <c r="K31" s="155">
        <f>J31/F31*100</f>
        <v>17.162015978970373</v>
      </c>
      <c r="L31" s="152">
        <f>SUM(M31:O31)</f>
        <v>92968.709999999992</v>
      </c>
      <c r="M31" s="103">
        <v>86460.9</v>
      </c>
      <c r="N31" s="103">
        <v>6507.81</v>
      </c>
      <c r="O31" s="103">
        <v>0</v>
      </c>
      <c r="P31" s="163">
        <f>L31/F31*100</f>
        <v>17.162017824969723</v>
      </c>
      <c r="Q31" s="156" t="s">
        <v>246</v>
      </c>
    </row>
    <row r="32" spans="1:17" ht="15" x14ac:dyDescent="0.3">
      <c r="A32" s="11" t="s">
        <v>35</v>
      </c>
      <c r="B32" s="18"/>
      <c r="C32" s="18"/>
      <c r="D32" s="18"/>
      <c r="E32" s="102"/>
      <c r="F32" s="81"/>
      <c r="G32" s="29"/>
      <c r="H32" s="31"/>
      <c r="I32" s="31"/>
      <c r="J32" s="31"/>
      <c r="K32" s="1"/>
      <c r="L32" s="83"/>
      <c r="M32" s="31"/>
      <c r="N32" s="31"/>
      <c r="O32" s="31"/>
      <c r="P32" s="3"/>
      <c r="Q32" s="28"/>
    </row>
    <row r="33" spans="1:17" ht="98.4" customHeight="1" x14ac:dyDescent="0.3">
      <c r="A33" s="159" t="s">
        <v>36</v>
      </c>
      <c r="B33" s="160" t="s">
        <v>37</v>
      </c>
      <c r="C33" s="160" t="s">
        <v>109</v>
      </c>
      <c r="D33" s="160" t="s">
        <v>110</v>
      </c>
      <c r="E33" s="161" t="s">
        <v>38</v>
      </c>
      <c r="F33" s="152">
        <f>SUM(G33:I33)</f>
        <v>60605.4</v>
      </c>
      <c r="G33" s="162"/>
      <c r="H33" s="103">
        <v>57575.1</v>
      </c>
      <c r="I33" s="103">
        <v>3030.3</v>
      </c>
      <c r="J33" s="103">
        <v>39321.599999999999</v>
      </c>
      <c r="K33" s="155">
        <f>J33/F33*100</f>
        <v>64.881347206684552</v>
      </c>
      <c r="L33" s="152">
        <v>39321.599999999999</v>
      </c>
      <c r="M33" s="103"/>
      <c r="N33" s="103">
        <v>37355.5</v>
      </c>
      <c r="O33" s="103">
        <v>1966.1</v>
      </c>
      <c r="P33" s="163">
        <f>L33/F33*100</f>
        <v>64.881347206684552</v>
      </c>
      <c r="Q33" s="156" t="s">
        <v>237</v>
      </c>
    </row>
    <row r="34" spans="1:17" ht="15" x14ac:dyDescent="0.3">
      <c r="A34" s="120" t="s">
        <v>33</v>
      </c>
      <c r="B34" s="160"/>
      <c r="C34" s="160"/>
      <c r="D34" s="160"/>
      <c r="E34" s="161"/>
      <c r="F34" s="152"/>
      <c r="G34" s="162"/>
      <c r="H34" s="103"/>
      <c r="I34" s="103"/>
      <c r="J34" s="103"/>
      <c r="K34" s="155"/>
      <c r="L34" s="152"/>
      <c r="M34" s="103"/>
      <c r="N34" s="103"/>
      <c r="O34" s="103"/>
      <c r="P34" s="163"/>
      <c r="Q34" s="164"/>
    </row>
    <row r="35" spans="1:17" ht="34.200000000000003" x14ac:dyDescent="0.3">
      <c r="A35" s="159" t="s">
        <v>124</v>
      </c>
      <c r="B35" s="160"/>
      <c r="C35" s="160"/>
      <c r="D35" s="160"/>
      <c r="E35" s="161"/>
      <c r="F35" s="152">
        <f>SUM(G35:I35)</f>
        <v>6350</v>
      </c>
      <c r="G35" s="162"/>
      <c r="H35" s="103">
        <v>5000</v>
      </c>
      <c r="I35" s="103">
        <v>1350</v>
      </c>
      <c r="J35" s="103"/>
      <c r="K35" s="155">
        <f>J35/F35*100</f>
        <v>0</v>
      </c>
      <c r="L35" s="152">
        <f>SUM(M35:O35)</f>
        <v>0</v>
      </c>
      <c r="M35" s="103"/>
      <c r="N35" s="103"/>
      <c r="O35" s="103"/>
      <c r="P35" s="163">
        <f>L35/F35*100</f>
        <v>0</v>
      </c>
      <c r="Q35" s="156" t="s">
        <v>211</v>
      </c>
    </row>
    <row r="36" spans="1:17" ht="69" customHeight="1" x14ac:dyDescent="0.3">
      <c r="A36" s="159" t="s">
        <v>113</v>
      </c>
      <c r="B36" s="160"/>
      <c r="C36" s="160"/>
      <c r="D36" s="160"/>
      <c r="E36" s="161"/>
      <c r="F36" s="152">
        <f>SUM(G36:I36)</f>
        <v>45000</v>
      </c>
      <c r="G36" s="162"/>
      <c r="H36" s="103">
        <v>45000</v>
      </c>
      <c r="I36" s="103"/>
      <c r="J36" s="103"/>
      <c r="K36" s="155">
        <f>J36/F36*100</f>
        <v>0</v>
      </c>
      <c r="L36" s="152">
        <f>SUM(M36:O36)</f>
        <v>0</v>
      </c>
      <c r="M36" s="103"/>
      <c r="N36" s="103"/>
      <c r="O36" s="103"/>
      <c r="P36" s="163">
        <f>L36/F36*100</f>
        <v>0</v>
      </c>
      <c r="Q36" s="164" t="s">
        <v>266</v>
      </c>
    </row>
    <row r="37" spans="1:17" s="101" customFormat="1" ht="15.6" x14ac:dyDescent="0.3">
      <c r="A37" s="78" t="s">
        <v>43</v>
      </c>
      <c r="B37" s="40"/>
      <c r="C37" s="40"/>
      <c r="D37" s="40"/>
      <c r="E37" s="112"/>
      <c r="F37" s="89">
        <f>SUM(G37:I37)</f>
        <v>490578.4</v>
      </c>
      <c r="G37" s="34">
        <f>G39+G54</f>
        <v>189863</v>
      </c>
      <c r="H37" s="34">
        <f>H39+H54</f>
        <v>297394.90000000002</v>
      </c>
      <c r="I37" s="34">
        <f>I39+I54</f>
        <v>3320.5</v>
      </c>
      <c r="J37" s="34">
        <f>J39+J54</f>
        <v>67748.800000000003</v>
      </c>
      <c r="K37" s="38">
        <f>J37/F37*100</f>
        <v>13.809984296088047</v>
      </c>
      <c r="L37" s="89">
        <f>SUM(M37:O37)</f>
        <v>67754</v>
      </c>
      <c r="M37" s="34">
        <f>M39+M54</f>
        <v>53548.2</v>
      </c>
      <c r="N37" s="34">
        <f>N39+N54</f>
        <v>13944.2</v>
      </c>
      <c r="O37" s="34">
        <f>O39+O54</f>
        <v>261.60000000000002</v>
      </c>
      <c r="P37" s="39">
        <f>L37/F37*100</f>
        <v>13.811044269376719</v>
      </c>
      <c r="Q37" s="40"/>
    </row>
    <row r="38" spans="1:17" ht="15.6" x14ac:dyDescent="0.3">
      <c r="A38" s="4" t="s">
        <v>19</v>
      </c>
      <c r="B38" s="15"/>
      <c r="C38" s="15"/>
      <c r="D38" s="15"/>
      <c r="E38" s="113"/>
      <c r="F38" s="81"/>
      <c r="G38" s="29"/>
      <c r="H38" s="31"/>
      <c r="I38" s="30"/>
      <c r="J38" s="31"/>
      <c r="K38" s="5"/>
      <c r="L38" s="87"/>
      <c r="M38" s="30"/>
      <c r="N38" s="31"/>
      <c r="O38" s="31"/>
      <c r="P38" s="1"/>
      <c r="Q38" s="15"/>
    </row>
    <row r="39" spans="1:17" s="53" customFormat="1" ht="93.6" x14ac:dyDescent="0.3">
      <c r="A39" s="54" t="s">
        <v>108</v>
      </c>
      <c r="B39" s="52"/>
      <c r="C39" s="52"/>
      <c r="D39" s="52"/>
      <c r="E39" s="114"/>
      <c r="F39" s="77">
        <f>SUM(G39:I39)</f>
        <v>58040.000000000007</v>
      </c>
      <c r="G39" s="49">
        <f>G40</f>
        <v>9863</v>
      </c>
      <c r="H39" s="49">
        <f t="shared" ref="H39:I39" si="28">H40</f>
        <v>44956.500000000007</v>
      </c>
      <c r="I39" s="49">
        <f t="shared" si="28"/>
        <v>3220.5</v>
      </c>
      <c r="J39" s="49">
        <f>J40</f>
        <v>15806.8</v>
      </c>
      <c r="K39" s="50">
        <f>J39/F39*100</f>
        <v>27.23432115782219</v>
      </c>
      <c r="L39" s="77">
        <f>SUM(M39:O39)</f>
        <v>15806.800000000001</v>
      </c>
      <c r="M39" s="49">
        <f>M40</f>
        <v>9678.7999999999993</v>
      </c>
      <c r="N39" s="49">
        <f t="shared" ref="N39:O39" si="29">N40</f>
        <v>5866.4000000000005</v>
      </c>
      <c r="O39" s="49">
        <f t="shared" si="29"/>
        <v>261.60000000000002</v>
      </c>
      <c r="P39" s="51">
        <f>L39/F39*100</f>
        <v>27.23432115782219</v>
      </c>
      <c r="Q39" s="52"/>
    </row>
    <row r="40" spans="1:17" s="67" customFormat="1" ht="46.8" x14ac:dyDescent="0.3">
      <c r="A40" s="61" t="s">
        <v>39</v>
      </c>
      <c r="B40" s="69"/>
      <c r="C40" s="69"/>
      <c r="D40" s="69"/>
      <c r="E40" s="115"/>
      <c r="F40" s="60">
        <f>SUM(G40:I40)</f>
        <v>58040.000000000007</v>
      </c>
      <c r="G40" s="64">
        <f>G42</f>
        <v>9863</v>
      </c>
      <c r="H40" s="64">
        <f t="shared" ref="H40:I40" si="30">H42</f>
        <v>44956.500000000007</v>
      </c>
      <c r="I40" s="64">
        <f t="shared" si="30"/>
        <v>3220.5</v>
      </c>
      <c r="J40" s="64">
        <f>J42</f>
        <v>15806.8</v>
      </c>
      <c r="K40" s="65">
        <f>J40/F40*100</f>
        <v>27.23432115782219</v>
      </c>
      <c r="L40" s="60">
        <f>SUM(M40:O40)</f>
        <v>15806.800000000001</v>
      </c>
      <c r="M40" s="64">
        <f>M42</f>
        <v>9678.7999999999993</v>
      </c>
      <c r="N40" s="64">
        <f>N42</f>
        <v>5866.4000000000005</v>
      </c>
      <c r="O40" s="64">
        <f>O42</f>
        <v>261.60000000000002</v>
      </c>
      <c r="P40" s="66">
        <f>L40/F40*100</f>
        <v>27.23432115782219</v>
      </c>
      <c r="Q40" s="69"/>
    </row>
    <row r="41" spans="1:17" ht="45" x14ac:dyDescent="0.3">
      <c r="A41" s="11" t="s">
        <v>44</v>
      </c>
      <c r="B41" s="15"/>
      <c r="C41" s="15"/>
      <c r="D41" s="15"/>
      <c r="E41" s="113"/>
      <c r="F41" s="83"/>
      <c r="G41" s="31"/>
      <c r="H41" s="31"/>
      <c r="I41" s="31"/>
      <c r="J41" s="31"/>
      <c r="K41" s="1"/>
      <c r="L41" s="83"/>
      <c r="M41" s="31"/>
      <c r="N41" s="31"/>
      <c r="O41" s="31"/>
      <c r="P41" s="3"/>
      <c r="Q41" s="15"/>
    </row>
    <row r="42" spans="1:17" ht="30" x14ac:dyDescent="0.3">
      <c r="A42" s="4" t="s">
        <v>45</v>
      </c>
      <c r="B42" s="15"/>
      <c r="C42" s="15"/>
      <c r="D42" s="15"/>
      <c r="E42" s="113"/>
      <c r="F42" s="83">
        <f>SUM(G42:I42)</f>
        <v>58040.000000000007</v>
      </c>
      <c r="G42" s="31">
        <f>G45+G47+G49+G51+G53</f>
        <v>9863</v>
      </c>
      <c r="H42" s="31">
        <f>H45+H47+H49+H51+H53</f>
        <v>44956.500000000007</v>
      </c>
      <c r="I42" s="31">
        <f t="shared" ref="I42:J42" si="31">I45+I47+I49+I51+I53</f>
        <v>3220.5</v>
      </c>
      <c r="J42" s="31">
        <f t="shared" si="31"/>
        <v>15806.8</v>
      </c>
      <c r="K42" s="1">
        <f>J42/F42*100</f>
        <v>27.23432115782219</v>
      </c>
      <c r="L42" s="83">
        <f>SUM(M42:O42)</f>
        <v>15806.800000000001</v>
      </c>
      <c r="M42" s="31">
        <f t="shared" ref="M42:O42" si="32">M45+M47+M49+M51+M53</f>
        <v>9678.7999999999993</v>
      </c>
      <c r="N42" s="31">
        <f t="shared" si="32"/>
        <v>5866.4000000000005</v>
      </c>
      <c r="O42" s="31">
        <f t="shared" si="32"/>
        <v>261.60000000000002</v>
      </c>
      <c r="P42" s="3">
        <f>L42/F42*100</f>
        <v>27.23432115782219</v>
      </c>
      <c r="Q42" s="15"/>
    </row>
    <row r="43" spans="1:17" ht="15" x14ac:dyDescent="0.3">
      <c r="A43" s="4" t="s">
        <v>41</v>
      </c>
      <c r="B43" s="15"/>
      <c r="C43" s="15"/>
      <c r="D43" s="15"/>
      <c r="E43" s="113"/>
      <c r="F43" s="83"/>
      <c r="G43" s="31"/>
      <c r="H43" s="31"/>
      <c r="I43" s="31"/>
      <c r="J43" s="31"/>
      <c r="K43" s="1"/>
      <c r="L43" s="83"/>
      <c r="M43" s="31"/>
      <c r="N43" s="31"/>
      <c r="O43" s="31"/>
      <c r="P43" s="3"/>
      <c r="Q43" s="15"/>
    </row>
    <row r="44" spans="1:17" ht="15" x14ac:dyDescent="0.3">
      <c r="A44" s="11" t="s">
        <v>46</v>
      </c>
      <c r="B44" s="15"/>
      <c r="C44" s="15"/>
      <c r="D44" s="15"/>
      <c r="E44" s="113"/>
      <c r="F44" s="83"/>
      <c r="G44" s="31"/>
      <c r="H44" s="31"/>
      <c r="I44" s="31"/>
      <c r="J44" s="31"/>
      <c r="K44" s="1"/>
      <c r="L44" s="83"/>
      <c r="M44" s="31"/>
      <c r="N44" s="31"/>
      <c r="O44" s="31"/>
      <c r="P44" s="3"/>
      <c r="Q44" s="15"/>
    </row>
    <row r="45" spans="1:17" ht="76.2" customHeight="1" x14ac:dyDescent="0.3">
      <c r="A45" s="165" t="s">
        <v>47</v>
      </c>
      <c r="B45" s="150" t="s">
        <v>48</v>
      </c>
      <c r="C45" s="150" t="s">
        <v>49</v>
      </c>
      <c r="D45" s="150" t="s">
        <v>195</v>
      </c>
      <c r="E45" s="157" t="s">
        <v>169</v>
      </c>
      <c r="F45" s="103">
        <f>SUM(G45:I45)</f>
        <v>14090.6</v>
      </c>
      <c r="G45" s="103">
        <v>9863</v>
      </c>
      <c r="H45" s="103">
        <v>4227.6000000000004</v>
      </c>
      <c r="I45" s="103"/>
      <c r="J45" s="103">
        <f>L45</f>
        <v>13826.9</v>
      </c>
      <c r="K45" s="155">
        <f>J45/F45*100</f>
        <v>98.12853959377172</v>
      </c>
      <c r="L45" s="103">
        <f>SUM(M45:O45)</f>
        <v>13826.9</v>
      </c>
      <c r="M45" s="103">
        <v>9678.7999999999993</v>
      </c>
      <c r="N45" s="103">
        <v>4148.1000000000004</v>
      </c>
      <c r="O45" s="103"/>
      <c r="P45" s="163">
        <f>L45/F45*100</f>
        <v>98.12853959377172</v>
      </c>
      <c r="Q45" s="150" t="s">
        <v>250</v>
      </c>
    </row>
    <row r="46" spans="1:17" ht="15" x14ac:dyDescent="0.3">
      <c r="A46" s="165" t="s">
        <v>147</v>
      </c>
      <c r="B46" s="150"/>
      <c r="C46" s="150"/>
      <c r="D46" s="150"/>
      <c r="E46" s="157"/>
      <c r="F46" s="103"/>
      <c r="G46" s="103"/>
      <c r="H46" s="103"/>
      <c r="I46" s="103"/>
      <c r="J46" s="103"/>
      <c r="K46" s="155"/>
      <c r="L46" s="103"/>
      <c r="M46" s="103"/>
      <c r="N46" s="103"/>
      <c r="O46" s="103"/>
      <c r="P46" s="163"/>
      <c r="Q46" s="150"/>
    </row>
    <row r="47" spans="1:17" ht="79.8" x14ac:dyDescent="0.3">
      <c r="A47" s="165" t="s">
        <v>148</v>
      </c>
      <c r="B47" s="150" t="s">
        <v>171</v>
      </c>
      <c r="C47" s="150" t="s">
        <v>53</v>
      </c>
      <c r="D47" s="150" t="s">
        <v>215</v>
      </c>
      <c r="E47" s="157" t="s">
        <v>169</v>
      </c>
      <c r="F47" s="103">
        <f t="shared" ref="F47:F53" si="33">SUM(G47:I47)</f>
        <v>15055</v>
      </c>
      <c r="G47" s="103"/>
      <c r="H47" s="103">
        <v>14302.2</v>
      </c>
      <c r="I47" s="103">
        <v>752.8</v>
      </c>
      <c r="J47" s="103"/>
      <c r="K47" s="155">
        <f t="shared" ref="K47:K53" si="34">J47/F47*100</f>
        <v>0</v>
      </c>
      <c r="L47" s="103">
        <f t="shared" ref="L47:L53" si="35">SUM(M47:O47)</f>
        <v>0</v>
      </c>
      <c r="M47" s="103"/>
      <c r="N47" s="103"/>
      <c r="O47" s="103"/>
      <c r="P47" s="163">
        <f t="shared" ref="P47:P53" si="36">L47/F47*100</f>
        <v>0</v>
      </c>
      <c r="Q47" s="150" t="s">
        <v>239</v>
      </c>
    </row>
    <row r="48" spans="1:17" ht="15" x14ac:dyDescent="0.3">
      <c r="A48" s="165" t="s">
        <v>150</v>
      </c>
      <c r="B48" s="150"/>
      <c r="C48" s="150"/>
      <c r="D48" s="150"/>
      <c r="E48" s="157"/>
      <c r="F48" s="103"/>
      <c r="G48" s="103"/>
      <c r="H48" s="103"/>
      <c r="I48" s="103"/>
      <c r="J48" s="103"/>
      <c r="K48" s="155"/>
      <c r="L48" s="103"/>
      <c r="M48" s="103"/>
      <c r="N48" s="103"/>
      <c r="O48" s="103"/>
      <c r="P48" s="163"/>
      <c r="Q48" s="150"/>
    </row>
    <row r="49" spans="1:17" ht="179.25" customHeight="1" x14ac:dyDescent="0.3">
      <c r="A49" s="165" t="s">
        <v>149</v>
      </c>
      <c r="B49" s="150" t="s">
        <v>172</v>
      </c>
      <c r="C49" s="150" t="s">
        <v>53</v>
      </c>
      <c r="D49" s="150" t="s">
        <v>215</v>
      </c>
      <c r="E49" s="157" t="s">
        <v>169</v>
      </c>
      <c r="F49" s="103">
        <f t="shared" si="33"/>
        <v>16355</v>
      </c>
      <c r="G49" s="103"/>
      <c r="H49" s="103">
        <v>14554.8</v>
      </c>
      <c r="I49" s="103">
        <v>1800.2</v>
      </c>
      <c r="J49" s="103"/>
      <c r="K49" s="155">
        <f t="shared" si="34"/>
        <v>0</v>
      </c>
      <c r="L49" s="103">
        <f t="shared" si="35"/>
        <v>0</v>
      </c>
      <c r="M49" s="103"/>
      <c r="N49" s="103"/>
      <c r="O49" s="103"/>
      <c r="P49" s="163">
        <f t="shared" si="36"/>
        <v>0</v>
      </c>
      <c r="Q49" s="150" t="s">
        <v>240</v>
      </c>
    </row>
    <row r="50" spans="1:17" ht="15" x14ac:dyDescent="0.3">
      <c r="A50" s="4" t="s">
        <v>152</v>
      </c>
      <c r="B50" s="17"/>
      <c r="C50" s="17"/>
      <c r="D50" s="17"/>
      <c r="E50" s="105"/>
      <c r="F50" s="83"/>
      <c r="G50" s="31"/>
      <c r="H50" s="31"/>
      <c r="I50" s="31"/>
      <c r="J50" s="31"/>
      <c r="K50" s="1"/>
      <c r="L50" s="83"/>
      <c r="M50" s="31"/>
      <c r="N50" s="31"/>
      <c r="O50" s="31"/>
      <c r="P50" s="3"/>
      <c r="Q50" s="17"/>
    </row>
    <row r="51" spans="1:17" s="166" customFormat="1" ht="102.6" x14ac:dyDescent="0.3">
      <c r="A51" s="165" t="s">
        <v>151</v>
      </c>
      <c r="B51" s="150" t="s">
        <v>173</v>
      </c>
      <c r="C51" s="150" t="s">
        <v>174</v>
      </c>
      <c r="D51" s="150" t="s">
        <v>241</v>
      </c>
      <c r="E51" s="157" t="s">
        <v>169</v>
      </c>
      <c r="F51" s="103">
        <f t="shared" si="33"/>
        <v>6188.4</v>
      </c>
      <c r="G51" s="103"/>
      <c r="H51" s="103">
        <v>5838.4</v>
      </c>
      <c r="I51" s="103">
        <v>350</v>
      </c>
      <c r="J51" s="103">
        <f>L51</f>
        <v>1979.9</v>
      </c>
      <c r="K51" s="155">
        <f t="shared" si="34"/>
        <v>31.993730204899496</v>
      </c>
      <c r="L51" s="103">
        <f t="shared" si="35"/>
        <v>1979.9</v>
      </c>
      <c r="M51" s="103"/>
      <c r="N51" s="103">
        <v>1718.3</v>
      </c>
      <c r="O51" s="103">
        <v>261.60000000000002</v>
      </c>
      <c r="P51" s="163">
        <f t="shared" si="36"/>
        <v>31.993730204899496</v>
      </c>
      <c r="Q51" s="150" t="s">
        <v>270</v>
      </c>
    </row>
    <row r="52" spans="1:17" s="166" customFormat="1" ht="15" x14ac:dyDescent="0.3">
      <c r="A52" s="165" t="s">
        <v>154</v>
      </c>
      <c r="B52" s="150"/>
      <c r="C52" s="150"/>
      <c r="D52" s="150"/>
      <c r="E52" s="157"/>
      <c r="F52" s="103"/>
      <c r="G52" s="103"/>
      <c r="H52" s="103"/>
      <c r="I52" s="103"/>
      <c r="J52" s="103"/>
      <c r="K52" s="155"/>
      <c r="L52" s="103"/>
      <c r="M52" s="103"/>
      <c r="N52" s="103"/>
      <c r="O52" s="103"/>
      <c r="P52" s="163"/>
      <c r="Q52" s="150"/>
    </row>
    <row r="53" spans="1:17" s="166" customFormat="1" ht="134.25" customHeight="1" x14ac:dyDescent="0.3">
      <c r="A53" s="165" t="s">
        <v>153</v>
      </c>
      <c r="B53" s="150" t="s">
        <v>170</v>
      </c>
      <c r="C53" s="150" t="s">
        <v>224</v>
      </c>
      <c r="D53" s="150" t="s">
        <v>238</v>
      </c>
      <c r="E53" s="157" t="s">
        <v>169</v>
      </c>
      <c r="F53" s="103">
        <f t="shared" si="33"/>
        <v>6351</v>
      </c>
      <c r="G53" s="103"/>
      <c r="H53" s="103">
        <v>6033.5</v>
      </c>
      <c r="I53" s="103">
        <v>317.5</v>
      </c>
      <c r="J53" s="103"/>
      <c r="K53" s="155">
        <f t="shared" si="34"/>
        <v>0</v>
      </c>
      <c r="L53" s="103">
        <f t="shared" si="35"/>
        <v>0</v>
      </c>
      <c r="M53" s="103"/>
      <c r="N53" s="103"/>
      <c r="O53" s="103"/>
      <c r="P53" s="163">
        <f t="shared" si="36"/>
        <v>0</v>
      </c>
      <c r="Q53" s="150" t="s">
        <v>269</v>
      </c>
    </row>
    <row r="54" spans="1:17" s="53" customFormat="1" ht="46.8" x14ac:dyDescent="0.3">
      <c r="A54" s="46" t="s">
        <v>50</v>
      </c>
      <c r="B54" s="52"/>
      <c r="C54" s="52"/>
      <c r="D54" s="52"/>
      <c r="E54" s="114"/>
      <c r="F54" s="77">
        <f>SUM(G54:I54)</f>
        <v>432538.4</v>
      </c>
      <c r="G54" s="49">
        <f>G55+G61</f>
        <v>180000</v>
      </c>
      <c r="H54" s="49">
        <f t="shared" ref="H54:J54" si="37">H55+H61</f>
        <v>252438.39999999999</v>
      </c>
      <c r="I54" s="49">
        <f t="shared" si="37"/>
        <v>100</v>
      </c>
      <c r="J54" s="49">
        <f t="shared" si="37"/>
        <v>51942</v>
      </c>
      <c r="K54" s="50">
        <f>J54/F54*100</f>
        <v>12.008644781596269</v>
      </c>
      <c r="L54" s="77">
        <f>SUM(M54:O54)</f>
        <v>51947.200000000004</v>
      </c>
      <c r="M54" s="49">
        <f t="shared" ref="M54:O54" si="38">M55+M61</f>
        <v>43869.4</v>
      </c>
      <c r="N54" s="49">
        <f t="shared" si="38"/>
        <v>8077.8</v>
      </c>
      <c r="O54" s="49">
        <f t="shared" si="38"/>
        <v>0</v>
      </c>
      <c r="P54" s="51">
        <f>L54/F54*100</f>
        <v>12.009846986995838</v>
      </c>
      <c r="Q54" s="52"/>
    </row>
    <row r="55" spans="1:17" s="67" customFormat="1" ht="31.2" x14ac:dyDescent="0.3">
      <c r="A55" s="61" t="s">
        <v>51</v>
      </c>
      <c r="B55" s="69"/>
      <c r="C55" s="69"/>
      <c r="D55" s="69"/>
      <c r="E55" s="115"/>
      <c r="F55" s="60">
        <f>SUM(G55:I55)</f>
        <v>234123.6</v>
      </c>
      <c r="G55" s="64">
        <f>G57+G58+G60</f>
        <v>0</v>
      </c>
      <c r="H55" s="64">
        <f>H57+H58+H60</f>
        <v>234023.6</v>
      </c>
      <c r="I55" s="64">
        <f t="shared" ref="I55" si="39">I57+I58+I60</f>
        <v>100</v>
      </c>
      <c r="J55" s="64">
        <f>J57+J58+J60</f>
        <v>0</v>
      </c>
      <c r="K55" s="65">
        <f>J55/F55*100</f>
        <v>0</v>
      </c>
      <c r="L55" s="60">
        <f>SUM(M55:O55)</f>
        <v>0</v>
      </c>
      <c r="M55" s="64">
        <f t="shared" ref="M55:O55" si="40">M57+M58+M60</f>
        <v>0</v>
      </c>
      <c r="N55" s="64">
        <f t="shared" si="40"/>
        <v>0</v>
      </c>
      <c r="O55" s="64">
        <f t="shared" si="40"/>
        <v>0</v>
      </c>
      <c r="P55" s="66">
        <f>L55/F55*100</f>
        <v>0</v>
      </c>
      <c r="Q55" s="70"/>
    </row>
    <row r="56" spans="1:17" ht="45" x14ac:dyDescent="0.3">
      <c r="A56" s="11" t="s">
        <v>44</v>
      </c>
      <c r="B56" s="15"/>
      <c r="C56" s="15"/>
      <c r="D56" s="15"/>
      <c r="E56" s="113"/>
      <c r="F56" s="84"/>
      <c r="G56" s="32"/>
      <c r="H56" s="31"/>
      <c r="I56" s="30"/>
      <c r="J56" s="31"/>
      <c r="K56" s="5"/>
      <c r="L56" s="85"/>
      <c r="M56" s="30"/>
      <c r="N56" s="31"/>
      <c r="O56" s="31"/>
      <c r="P56" s="3"/>
      <c r="Q56" s="21"/>
    </row>
    <row r="57" spans="1:17" s="166" customFormat="1" ht="109.2" customHeight="1" x14ac:dyDescent="0.3">
      <c r="A57" s="159" t="s">
        <v>104</v>
      </c>
      <c r="B57" s="167" t="s">
        <v>52</v>
      </c>
      <c r="C57" s="167" t="s">
        <v>175</v>
      </c>
      <c r="D57" s="167" t="s">
        <v>176</v>
      </c>
      <c r="E57" s="168" t="s">
        <v>203</v>
      </c>
      <c r="F57" s="103">
        <f>SUM(G57:I57)</f>
        <v>25016</v>
      </c>
      <c r="G57" s="162"/>
      <c r="H57" s="103">
        <v>25016</v>
      </c>
      <c r="I57" s="103"/>
      <c r="J57" s="103"/>
      <c r="K57" s="155">
        <f t="shared" ref="K57:K60" si="41">J57/F57*100</f>
        <v>0</v>
      </c>
      <c r="L57" s="103">
        <f>SUM(M57:O57)</f>
        <v>0</v>
      </c>
      <c r="M57" s="103"/>
      <c r="N57" s="103"/>
      <c r="O57" s="103"/>
      <c r="P57" s="163">
        <f>L57/F57*100</f>
        <v>0</v>
      </c>
      <c r="Q57" s="150" t="s">
        <v>254</v>
      </c>
    </row>
    <row r="58" spans="1:17" s="166" customFormat="1" ht="98.4" customHeight="1" x14ac:dyDescent="0.3">
      <c r="A58" s="159" t="s">
        <v>125</v>
      </c>
      <c r="B58" s="167" t="s">
        <v>52</v>
      </c>
      <c r="C58" s="167" t="s">
        <v>177</v>
      </c>
      <c r="D58" s="167"/>
      <c r="E58" s="168" t="s">
        <v>180</v>
      </c>
      <c r="F58" s="103">
        <f>SUM(G58:I58)</f>
        <v>148734.20000000001</v>
      </c>
      <c r="G58" s="162"/>
      <c r="H58" s="103">
        <v>148634.20000000001</v>
      </c>
      <c r="I58" s="103">
        <v>100</v>
      </c>
      <c r="J58" s="103"/>
      <c r="K58" s="155">
        <f t="shared" ref="K58" si="42">J58/F58*100</f>
        <v>0</v>
      </c>
      <c r="L58" s="103">
        <f>SUM(M58:O58)</f>
        <v>0</v>
      </c>
      <c r="M58" s="103"/>
      <c r="N58" s="103"/>
      <c r="O58" s="103"/>
      <c r="P58" s="163">
        <f>L58/F58*100</f>
        <v>0</v>
      </c>
      <c r="Q58" s="150" t="s">
        <v>271</v>
      </c>
    </row>
    <row r="59" spans="1:17" ht="45" x14ac:dyDescent="0.3">
      <c r="A59" s="11" t="s">
        <v>114</v>
      </c>
      <c r="B59" s="25"/>
      <c r="C59" s="25"/>
      <c r="D59" s="25"/>
      <c r="E59" s="100"/>
      <c r="F59" s="83"/>
      <c r="G59" s="29"/>
      <c r="H59" s="31"/>
      <c r="I59" s="31"/>
      <c r="J59" s="31"/>
      <c r="K59" s="1"/>
      <c r="L59" s="83"/>
      <c r="M59" s="31"/>
      <c r="N59" s="31"/>
      <c r="O59" s="31"/>
      <c r="P59" s="3"/>
      <c r="Q59" s="17"/>
    </row>
    <row r="60" spans="1:17" s="166" customFormat="1" ht="91.2" x14ac:dyDescent="0.3">
      <c r="A60" s="159" t="s">
        <v>115</v>
      </c>
      <c r="B60" s="167" t="s">
        <v>178</v>
      </c>
      <c r="C60" s="167" t="s">
        <v>179</v>
      </c>
      <c r="D60" s="167"/>
      <c r="E60" s="157" t="s">
        <v>169</v>
      </c>
      <c r="F60" s="103">
        <f>SUM(G60:I60)</f>
        <v>60373.4</v>
      </c>
      <c r="G60" s="162"/>
      <c r="H60" s="103">
        <v>60373.4</v>
      </c>
      <c r="I60" s="103"/>
      <c r="J60" s="103"/>
      <c r="K60" s="155">
        <f t="shared" si="41"/>
        <v>0</v>
      </c>
      <c r="L60" s="103">
        <f>SUM(M60:O60)</f>
        <v>0</v>
      </c>
      <c r="M60" s="103"/>
      <c r="N60" s="103"/>
      <c r="O60" s="103"/>
      <c r="P60" s="163">
        <f>L60/F60*100</f>
        <v>0</v>
      </c>
      <c r="Q60" s="150" t="s">
        <v>216</v>
      </c>
    </row>
    <row r="61" spans="1:17" s="129" customFormat="1" ht="15.6" x14ac:dyDescent="0.3">
      <c r="A61" s="169" t="s">
        <v>54</v>
      </c>
      <c r="B61" s="121"/>
      <c r="C61" s="121"/>
      <c r="D61" s="121"/>
      <c r="E61" s="170"/>
      <c r="F61" s="125">
        <f>SUM(G61:I61)</f>
        <v>198414.8</v>
      </c>
      <c r="G61" s="125">
        <f>G62</f>
        <v>180000</v>
      </c>
      <c r="H61" s="125">
        <f t="shared" ref="H61:J61" si="43">H62</f>
        <v>18414.8</v>
      </c>
      <c r="I61" s="125">
        <f t="shared" si="43"/>
        <v>0</v>
      </c>
      <c r="J61" s="125">
        <f t="shared" si="43"/>
        <v>51942</v>
      </c>
      <c r="K61" s="126">
        <f>J61/F61*100</f>
        <v>26.178490717426321</v>
      </c>
      <c r="L61" s="125">
        <f>SUM(M61:O61)</f>
        <v>51947.200000000004</v>
      </c>
      <c r="M61" s="125">
        <f t="shared" ref="M61:O61" si="44">M62</f>
        <v>43869.4</v>
      </c>
      <c r="N61" s="125">
        <f t="shared" si="44"/>
        <v>8077.8</v>
      </c>
      <c r="O61" s="125">
        <f t="shared" si="44"/>
        <v>0</v>
      </c>
      <c r="P61" s="127">
        <f>L61/F61*100</f>
        <v>26.181111489667103</v>
      </c>
      <c r="Q61" s="128"/>
    </row>
    <row r="62" spans="1:17" s="166" customFormat="1" ht="92.25" customHeight="1" x14ac:dyDescent="0.3">
      <c r="A62" s="159" t="s">
        <v>126</v>
      </c>
      <c r="B62" s="167" t="s">
        <v>181</v>
      </c>
      <c r="C62" s="167" t="s">
        <v>225</v>
      </c>
      <c r="D62" s="167" t="s">
        <v>226</v>
      </c>
      <c r="E62" s="157" t="s">
        <v>185</v>
      </c>
      <c r="F62" s="103">
        <f>SUM(G62:I62)</f>
        <v>198414.8</v>
      </c>
      <c r="G62" s="162">
        <v>180000</v>
      </c>
      <c r="H62" s="103">
        <v>18414.8</v>
      </c>
      <c r="I62" s="103">
        <v>0</v>
      </c>
      <c r="J62" s="103">
        <v>51942</v>
      </c>
      <c r="K62" s="155">
        <f t="shared" ref="K62" si="45">J62/F62*100</f>
        <v>26.178490717426321</v>
      </c>
      <c r="L62" s="103">
        <f>SUM(M62:O62)</f>
        <v>51947.200000000004</v>
      </c>
      <c r="M62" s="103">
        <v>43869.4</v>
      </c>
      <c r="N62" s="103">
        <v>8077.8</v>
      </c>
      <c r="O62" s="103"/>
      <c r="P62" s="163">
        <f>L62/F62*100</f>
        <v>26.181111489667103</v>
      </c>
      <c r="Q62" s="150" t="s">
        <v>253</v>
      </c>
    </row>
    <row r="63" spans="1:17" s="41" customFormat="1" ht="15.6" x14ac:dyDescent="0.3">
      <c r="A63" s="78" t="s">
        <v>56</v>
      </c>
      <c r="B63" s="40"/>
      <c r="C63" s="40"/>
      <c r="D63" s="40"/>
      <c r="E63" s="112"/>
      <c r="F63" s="90">
        <f>SUM(G63:I63)</f>
        <v>201457.8</v>
      </c>
      <c r="G63" s="34">
        <f>G66+G74</f>
        <v>2532</v>
      </c>
      <c r="H63" s="34">
        <f>H66+H74</f>
        <v>198925.8</v>
      </c>
      <c r="I63" s="34">
        <f>I66+I74</f>
        <v>0</v>
      </c>
      <c r="J63" s="34">
        <f>J66+J74</f>
        <v>52244.905000000006</v>
      </c>
      <c r="K63" s="38">
        <f>J63/F63*100</f>
        <v>25.933423774110516</v>
      </c>
      <c r="L63" s="90">
        <f>SUM(M63:O63)</f>
        <v>52244.905000000006</v>
      </c>
      <c r="M63" s="34">
        <f>M66+M74</f>
        <v>1508.605</v>
      </c>
      <c r="N63" s="34">
        <f>N66+N74</f>
        <v>50736.3</v>
      </c>
      <c r="O63" s="34">
        <f>O66+O74</f>
        <v>0</v>
      </c>
      <c r="P63" s="39">
        <f>L63/F63*100</f>
        <v>25.933423774110516</v>
      </c>
      <c r="Q63" s="40"/>
    </row>
    <row r="64" spans="1:17" ht="15.6" x14ac:dyDescent="0.3">
      <c r="A64" s="4" t="s">
        <v>57</v>
      </c>
      <c r="B64" s="15"/>
      <c r="C64" s="15"/>
      <c r="D64" s="15"/>
      <c r="E64" s="113"/>
      <c r="F64" s="81"/>
      <c r="G64" s="30"/>
      <c r="H64" s="30"/>
      <c r="I64" s="30"/>
      <c r="J64" s="30"/>
      <c r="K64" s="5"/>
      <c r="L64" s="85"/>
      <c r="M64" s="30"/>
      <c r="N64" s="30"/>
      <c r="O64" s="30"/>
      <c r="P64" s="5"/>
      <c r="Q64" s="21"/>
    </row>
    <row r="65" spans="1:17" ht="15.6" x14ac:dyDescent="0.3">
      <c r="A65" s="13" t="s">
        <v>27</v>
      </c>
      <c r="B65" s="15"/>
      <c r="C65" s="15"/>
      <c r="D65" s="15"/>
      <c r="E65" s="113"/>
      <c r="F65" s="81">
        <f t="shared" ref="F65:F75" si="46">SUM(G65:I65)</f>
        <v>201457.8</v>
      </c>
      <c r="G65" s="31">
        <f>G66+G74</f>
        <v>2532</v>
      </c>
      <c r="H65" s="31">
        <f>H66+H74</f>
        <v>198925.8</v>
      </c>
      <c r="I65" s="31">
        <f>I66+I74</f>
        <v>0</v>
      </c>
      <c r="J65" s="31">
        <f>J66+J74</f>
        <v>52244.905000000006</v>
      </c>
      <c r="K65" s="1">
        <f t="shared" ref="K65:K75" si="47">J65/F65*100</f>
        <v>25.933423774110516</v>
      </c>
      <c r="L65" s="83">
        <f t="shared" ref="L65" si="48">M65+N65+O65</f>
        <v>52244.905000000006</v>
      </c>
      <c r="M65" s="31">
        <f>M66+M74</f>
        <v>1508.605</v>
      </c>
      <c r="N65" s="31">
        <f>N66+N74</f>
        <v>50736.3</v>
      </c>
      <c r="O65" s="31">
        <f>O66+O74</f>
        <v>0</v>
      </c>
      <c r="P65" s="3">
        <f t="shared" ref="P65:P75" si="49">L65/F65*100</f>
        <v>25.933423774110516</v>
      </c>
      <c r="Q65" s="21"/>
    </row>
    <row r="66" spans="1:17" s="53" customFormat="1" ht="31.2" x14ac:dyDescent="0.3">
      <c r="A66" s="54" t="s">
        <v>58</v>
      </c>
      <c r="B66" s="52"/>
      <c r="C66" s="52"/>
      <c r="D66" s="52"/>
      <c r="E66" s="114"/>
      <c r="F66" s="76">
        <f t="shared" si="46"/>
        <v>119374.1</v>
      </c>
      <c r="G66" s="49">
        <f>G67+G71</f>
        <v>0</v>
      </c>
      <c r="H66" s="49">
        <f t="shared" ref="H66:J66" si="50">H67+H71</f>
        <v>119374.1</v>
      </c>
      <c r="I66" s="49">
        <f t="shared" si="50"/>
        <v>0</v>
      </c>
      <c r="J66" s="49">
        <f t="shared" si="50"/>
        <v>0</v>
      </c>
      <c r="K66" s="50">
        <f t="shared" si="47"/>
        <v>0</v>
      </c>
      <c r="L66" s="76">
        <f t="shared" ref="L66:L75" si="51">SUM(M66:O66)</f>
        <v>0</v>
      </c>
      <c r="M66" s="49">
        <f t="shared" ref="M66:O66" si="52">M67+M71</f>
        <v>0</v>
      </c>
      <c r="N66" s="49">
        <f t="shared" si="52"/>
        <v>0</v>
      </c>
      <c r="O66" s="49">
        <f t="shared" si="52"/>
        <v>0</v>
      </c>
      <c r="P66" s="51">
        <f t="shared" si="49"/>
        <v>0</v>
      </c>
      <c r="Q66" s="55"/>
    </row>
    <row r="67" spans="1:17" s="67" customFormat="1" ht="62.4" x14ac:dyDescent="0.3">
      <c r="A67" s="68" t="s">
        <v>59</v>
      </c>
      <c r="B67" s="69"/>
      <c r="C67" s="69"/>
      <c r="D67" s="69"/>
      <c r="E67" s="115"/>
      <c r="F67" s="59">
        <f t="shared" si="46"/>
        <v>105000</v>
      </c>
      <c r="G67" s="64">
        <f>G69+G70</f>
        <v>0</v>
      </c>
      <c r="H67" s="64">
        <f t="shared" ref="H67:J67" si="53">H69+H70</f>
        <v>105000</v>
      </c>
      <c r="I67" s="64">
        <f t="shared" si="53"/>
        <v>0</v>
      </c>
      <c r="J67" s="64">
        <f t="shared" si="53"/>
        <v>0</v>
      </c>
      <c r="K67" s="65">
        <f t="shared" si="47"/>
        <v>0</v>
      </c>
      <c r="L67" s="59">
        <f t="shared" si="51"/>
        <v>0</v>
      </c>
      <c r="M67" s="64">
        <f t="shared" ref="M67:O67" si="54">M69+M70</f>
        <v>0</v>
      </c>
      <c r="N67" s="64">
        <f t="shared" si="54"/>
        <v>0</v>
      </c>
      <c r="O67" s="64">
        <f t="shared" si="54"/>
        <v>0</v>
      </c>
      <c r="P67" s="66">
        <f t="shared" si="49"/>
        <v>0</v>
      </c>
      <c r="Q67" s="70"/>
    </row>
    <row r="68" spans="1:17" s="129" customFormat="1" ht="30" x14ac:dyDescent="0.3">
      <c r="A68" s="120" t="s">
        <v>61</v>
      </c>
      <c r="B68" s="121"/>
      <c r="C68" s="121"/>
      <c r="D68" s="122"/>
      <c r="E68" s="123"/>
      <c r="F68" s="124"/>
      <c r="G68" s="125"/>
      <c r="H68" s="125"/>
      <c r="I68" s="125"/>
      <c r="J68" s="125"/>
      <c r="K68" s="126"/>
      <c r="L68" s="124"/>
      <c r="M68" s="125"/>
      <c r="N68" s="158"/>
      <c r="O68" s="125"/>
      <c r="P68" s="127"/>
      <c r="Q68" s="128"/>
    </row>
    <row r="69" spans="1:17" s="166" customFormat="1" ht="110.25" customHeight="1" x14ac:dyDescent="0.3">
      <c r="A69" s="171" t="s">
        <v>105</v>
      </c>
      <c r="B69" s="156" t="s">
        <v>145</v>
      </c>
      <c r="C69" s="156" t="s">
        <v>222</v>
      </c>
      <c r="D69" s="172">
        <v>42885</v>
      </c>
      <c r="E69" s="173" t="s">
        <v>183</v>
      </c>
      <c r="F69" s="162">
        <f t="shared" si="46"/>
        <v>5000</v>
      </c>
      <c r="G69" s="162"/>
      <c r="H69" s="103">
        <v>5000</v>
      </c>
      <c r="I69" s="103"/>
      <c r="J69" s="103"/>
      <c r="K69" s="155">
        <f t="shared" si="47"/>
        <v>0</v>
      </c>
      <c r="L69" s="162">
        <f t="shared" si="51"/>
        <v>0</v>
      </c>
      <c r="M69" s="103"/>
      <c r="N69" s="103"/>
      <c r="O69" s="103"/>
      <c r="P69" s="163">
        <f t="shared" si="49"/>
        <v>0</v>
      </c>
      <c r="Q69" s="156" t="s">
        <v>236</v>
      </c>
    </row>
    <row r="70" spans="1:17" s="166" customFormat="1" ht="65.25" customHeight="1" x14ac:dyDescent="0.3">
      <c r="A70" s="171" t="s">
        <v>127</v>
      </c>
      <c r="B70" s="156" t="s">
        <v>184</v>
      </c>
      <c r="C70" s="156"/>
      <c r="D70" s="174"/>
      <c r="E70" s="173" t="s">
        <v>185</v>
      </c>
      <c r="F70" s="162">
        <f>SUM(G70:I70)</f>
        <v>100000</v>
      </c>
      <c r="G70" s="162"/>
      <c r="H70" s="103">
        <v>100000</v>
      </c>
      <c r="I70" s="103"/>
      <c r="J70" s="103"/>
      <c r="K70" s="155">
        <f t="shared" ref="K70:K73" si="55">J70/F70*100</f>
        <v>0</v>
      </c>
      <c r="L70" s="162">
        <f t="shared" ref="L70:L71" si="56">SUM(M70:O70)</f>
        <v>0</v>
      </c>
      <c r="M70" s="103"/>
      <c r="N70" s="103"/>
      <c r="O70" s="103"/>
      <c r="P70" s="163">
        <f t="shared" ref="P70:P73" si="57">L70/F70*100</f>
        <v>0</v>
      </c>
      <c r="Q70" s="156" t="s">
        <v>213</v>
      </c>
    </row>
    <row r="71" spans="1:17" s="67" customFormat="1" ht="46.8" x14ac:dyDescent="0.3">
      <c r="A71" s="68" t="s">
        <v>207</v>
      </c>
      <c r="B71" s="69"/>
      <c r="C71" s="69"/>
      <c r="D71" s="69"/>
      <c r="E71" s="115"/>
      <c r="F71" s="59">
        <f t="shared" si="46"/>
        <v>14374.1</v>
      </c>
      <c r="G71" s="64">
        <f>G73</f>
        <v>0</v>
      </c>
      <c r="H71" s="64">
        <f t="shared" ref="H71:J71" si="58">H73</f>
        <v>14374.1</v>
      </c>
      <c r="I71" s="64">
        <f t="shared" si="58"/>
        <v>0</v>
      </c>
      <c r="J71" s="64">
        <f t="shared" si="58"/>
        <v>0</v>
      </c>
      <c r="K71" s="65">
        <f t="shared" si="55"/>
        <v>0</v>
      </c>
      <c r="L71" s="59">
        <f t="shared" si="56"/>
        <v>0</v>
      </c>
      <c r="M71" s="64">
        <f t="shared" ref="M71:O71" si="59">M73</f>
        <v>0</v>
      </c>
      <c r="N71" s="64">
        <f t="shared" si="59"/>
        <v>0</v>
      </c>
      <c r="O71" s="64">
        <f t="shared" si="59"/>
        <v>0</v>
      </c>
      <c r="P71" s="66">
        <f t="shared" si="49"/>
        <v>0</v>
      </c>
      <c r="Q71" s="70"/>
    </row>
    <row r="72" spans="1:17" s="129" customFormat="1" ht="30" x14ac:dyDescent="0.3">
      <c r="A72" s="120" t="s">
        <v>61</v>
      </c>
      <c r="B72" s="121"/>
      <c r="C72" s="121"/>
      <c r="D72" s="122"/>
      <c r="E72" s="123"/>
      <c r="F72" s="124"/>
      <c r="G72" s="125"/>
      <c r="H72" s="125"/>
      <c r="I72" s="125"/>
      <c r="J72" s="125"/>
      <c r="K72" s="126"/>
      <c r="L72" s="124"/>
      <c r="M72" s="125"/>
      <c r="N72" s="158"/>
      <c r="O72" s="125"/>
      <c r="P72" s="127"/>
      <c r="Q72" s="128"/>
    </row>
    <row r="73" spans="1:17" s="166" customFormat="1" ht="65.25" customHeight="1" x14ac:dyDescent="0.3">
      <c r="A73" s="171" t="s">
        <v>128</v>
      </c>
      <c r="B73" s="156" t="s">
        <v>146</v>
      </c>
      <c r="C73" s="156"/>
      <c r="D73" s="174"/>
      <c r="E73" s="173"/>
      <c r="F73" s="162">
        <f>SUM(G73:I73)</f>
        <v>14374.1</v>
      </c>
      <c r="G73" s="162"/>
      <c r="H73" s="103">
        <v>14374.1</v>
      </c>
      <c r="I73" s="103"/>
      <c r="J73" s="103"/>
      <c r="K73" s="155">
        <f t="shared" si="55"/>
        <v>0</v>
      </c>
      <c r="L73" s="162">
        <f>SUM(M73:O73)</f>
        <v>0</v>
      </c>
      <c r="M73" s="103"/>
      <c r="N73" s="103"/>
      <c r="O73" s="103"/>
      <c r="P73" s="163">
        <f t="shared" si="57"/>
        <v>0</v>
      </c>
      <c r="Q73" s="156" t="s">
        <v>186</v>
      </c>
    </row>
    <row r="74" spans="1:17" s="53" customFormat="1" ht="93.6" x14ac:dyDescent="0.3">
      <c r="A74" s="54" t="s">
        <v>108</v>
      </c>
      <c r="B74" s="52"/>
      <c r="C74" s="52"/>
      <c r="D74" s="52"/>
      <c r="E74" s="114"/>
      <c r="F74" s="76">
        <f t="shared" si="46"/>
        <v>82083.7</v>
      </c>
      <c r="G74" s="49">
        <f>G75</f>
        <v>2532</v>
      </c>
      <c r="H74" s="49">
        <f t="shared" ref="H74" si="60">H75</f>
        <v>79551.7</v>
      </c>
      <c r="I74" s="49">
        <f>I75</f>
        <v>0</v>
      </c>
      <c r="J74" s="49">
        <f>J75</f>
        <v>52244.905000000006</v>
      </c>
      <c r="K74" s="50">
        <f t="shared" si="47"/>
        <v>63.64833091100914</v>
      </c>
      <c r="L74" s="76">
        <f t="shared" si="51"/>
        <v>52244.905000000006</v>
      </c>
      <c r="M74" s="49">
        <f>M75</f>
        <v>1508.605</v>
      </c>
      <c r="N74" s="49">
        <f>N75</f>
        <v>50736.3</v>
      </c>
      <c r="O74" s="49">
        <f t="shared" ref="O74" si="61">O75</f>
        <v>0</v>
      </c>
      <c r="P74" s="51">
        <f t="shared" si="49"/>
        <v>63.64833091100914</v>
      </c>
      <c r="Q74" s="52"/>
    </row>
    <row r="75" spans="1:17" s="67" customFormat="1" ht="46.8" x14ac:dyDescent="0.3">
      <c r="A75" s="68" t="s">
        <v>60</v>
      </c>
      <c r="B75" s="69"/>
      <c r="C75" s="69"/>
      <c r="D75" s="69"/>
      <c r="E75" s="115"/>
      <c r="F75" s="59">
        <f t="shared" si="46"/>
        <v>82083.7</v>
      </c>
      <c r="G75" s="64">
        <f>G77</f>
        <v>2532</v>
      </c>
      <c r="H75" s="64">
        <f t="shared" ref="H75:I75" si="62">H77</f>
        <v>79551.7</v>
      </c>
      <c r="I75" s="64">
        <f t="shared" si="62"/>
        <v>0</v>
      </c>
      <c r="J75" s="64">
        <f>J77</f>
        <v>52244.905000000006</v>
      </c>
      <c r="K75" s="65">
        <f t="shared" si="47"/>
        <v>63.64833091100914</v>
      </c>
      <c r="L75" s="59">
        <f t="shared" si="51"/>
        <v>52244.905000000006</v>
      </c>
      <c r="M75" s="64">
        <f>M77</f>
        <v>1508.605</v>
      </c>
      <c r="N75" s="64">
        <f>N77</f>
        <v>50736.3</v>
      </c>
      <c r="O75" s="64">
        <f t="shared" ref="O75" si="63">O77</f>
        <v>0</v>
      </c>
      <c r="P75" s="66">
        <f t="shared" si="49"/>
        <v>63.64833091100914</v>
      </c>
      <c r="Q75" s="69"/>
    </row>
    <row r="76" spans="1:17" ht="30" x14ac:dyDescent="0.3">
      <c r="A76" s="11" t="s">
        <v>61</v>
      </c>
      <c r="B76" s="15"/>
      <c r="C76" s="15"/>
      <c r="D76" s="15"/>
      <c r="E76" s="113"/>
      <c r="F76" s="84"/>
      <c r="G76" s="32"/>
      <c r="H76" s="33"/>
      <c r="I76" s="33"/>
      <c r="J76" s="33"/>
      <c r="K76" s="2"/>
      <c r="L76" s="83"/>
      <c r="M76" s="33"/>
      <c r="N76" s="33"/>
      <c r="O76" s="33"/>
      <c r="P76" s="2"/>
      <c r="Q76" s="15"/>
    </row>
    <row r="77" spans="1:17" s="166" customFormat="1" ht="90" x14ac:dyDescent="0.3">
      <c r="A77" s="165" t="s">
        <v>62</v>
      </c>
      <c r="B77" s="156" t="s">
        <v>63</v>
      </c>
      <c r="C77" s="175" t="s">
        <v>272</v>
      </c>
      <c r="D77" s="176"/>
      <c r="E77" s="157" t="s">
        <v>260</v>
      </c>
      <c r="F77" s="162">
        <f>SUM(G77:I77)</f>
        <v>82083.7</v>
      </c>
      <c r="G77" s="162">
        <v>2532</v>
      </c>
      <c r="H77" s="103">
        <v>79551.7</v>
      </c>
      <c r="I77" s="103">
        <v>0</v>
      </c>
      <c r="J77" s="103">
        <f>L77</f>
        <v>52244.905000000006</v>
      </c>
      <c r="K77" s="155">
        <f>J77/F77*100</f>
        <v>63.64833091100914</v>
      </c>
      <c r="L77" s="162">
        <f>SUM(M77:O77)</f>
        <v>52244.905000000006</v>
      </c>
      <c r="M77" s="103">
        <v>1508.605</v>
      </c>
      <c r="N77" s="103">
        <v>50736.3</v>
      </c>
      <c r="O77" s="103">
        <v>0</v>
      </c>
      <c r="P77" s="163">
        <f>L77/F77*100</f>
        <v>63.64833091100914</v>
      </c>
      <c r="Q77" s="156" t="s">
        <v>273</v>
      </c>
    </row>
    <row r="78" spans="1:17" s="41" customFormat="1" ht="15.6" x14ac:dyDescent="0.3">
      <c r="A78" s="78" t="s">
        <v>64</v>
      </c>
      <c r="B78" s="40"/>
      <c r="C78" s="79"/>
      <c r="D78" s="40"/>
      <c r="E78" s="112"/>
      <c r="F78" s="90">
        <f>SUM(G78:I78)</f>
        <v>645080.80000000005</v>
      </c>
      <c r="G78" s="34">
        <f>G80</f>
        <v>154200</v>
      </c>
      <c r="H78" s="34">
        <f>H80</f>
        <v>479192.4</v>
      </c>
      <c r="I78" s="34">
        <f t="shared" ref="I78:J78" si="64">I80</f>
        <v>11688.4</v>
      </c>
      <c r="J78" s="34">
        <f t="shared" si="64"/>
        <v>67680.649999999994</v>
      </c>
      <c r="K78" s="38">
        <f>J78/F78*100</f>
        <v>10.491809708179192</v>
      </c>
      <c r="L78" s="90">
        <f>SUM(M78:O78)</f>
        <v>67680.649999999994</v>
      </c>
      <c r="M78" s="34">
        <f t="shared" ref="M78:O78" si="65">M80</f>
        <v>45490.1</v>
      </c>
      <c r="N78" s="34">
        <f t="shared" si="65"/>
        <v>15758.8</v>
      </c>
      <c r="O78" s="34">
        <f t="shared" si="65"/>
        <v>6431.75</v>
      </c>
      <c r="P78" s="39">
        <f>L78/F78*100</f>
        <v>10.491809708179192</v>
      </c>
      <c r="Q78" s="40"/>
    </row>
    <row r="79" spans="1:17" ht="15.6" x14ac:dyDescent="0.3">
      <c r="A79" s="4" t="s">
        <v>19</v>
      </c>
      <c r="B79" s="15"/>
      <c r="C79" s="16"/>
      <c r="D79" s="15"/>
      <c r="E79" s="113"/>
      <c r="F79" s="81"/>
      <c r="G79" s="29"/>
      <c r="H79" s="31"/>
      <c r="I79" s="30"/>
      <c r="J79" s="31"/>
      <c r="K79" s="5"/>
      <c r="L79" s="88"/>
      <c r="M79" s="30"/>
      <c r="N79" s="31"/>
      <c r="O79" s="31"/>
      <c r="P79" s="1"/>
      <c r="Q79" s="21"/>
    </row>
    <row r="80" spans="1:17" s="53" customFormat="1" ht="46.8" x14ac:dyDescent="0.3">
      <c r="A80" s="46" t="s">
        <v>65</v>
      </c>
      <c r="B80" s="52"/>
      <c r="C80" s="52"/>
      <c r="D80" s="52"/>
      <c r="E80" s="114"/>
      <c r="F80" s="76">
        <f>SUM(G80:I80)</f>
        <v>645080.80000000005</v>
      </c>
      <c r="G80" s="49">
        <f>G81</f>
        <v>154200</v>
      </c>
      <c r="H80" s="49">
        <f t="shared" ref="H80:J80" si="66">H81</f>
        <v>479192.4</v>
      </c>
      <c r="I80" s="49">
        <f t="shared" si="66"/>
        <v>11688.4</v>
      </c>
      <c r="J80" s="49">
        <f t="shared" si="66"/>
        <v>67680.649999999994</v>
      </c>
      <c r="K80" s="50">
        <f>J80/F80*100</f>
        <v>10.491809708179192</v>
      </c>
      <c r="L80" s="76">
        <f>SUM(M80:O80)</f>
        <v>67680.649999999994</v>
      </c>
      <c r="M80" s="49">
        <f>M81</f>
        <v>45490.1</v>
      </c>
      <c r="N80" s="49">
        <f t="shared" ref="N80:O80" si="67">N81</f>
        <v>15758.8</v>
      </c>
      <c r="O80" s="49">
        <f t="shared" si="67"/>
        <v>6431.75</v>
      </c>
      <c r="P80" s="51">
        <f>L80/F80*100</f>
        <v>10.491809708179192</v>
      </c>
      <c r="Q80" s="55"/>
    </row>
    <row r="81" spans="1:17" s="67" customFormat="1" ht="31.2" x14ac:dyDescent="0.3">
      <c r="A81" s="61" t="s">
        <v>66</v>
      </c>
      <c r="B81" s="69"/>
      <c r="C81" s="69"/>
      <c r="D81" s="69"/>
      <c r="E81" s="115"/>
      <c r="F81" s="59">
        <f>SUM(G81:I81)</f>
        <v>645080.80000000005</v>
      </c>
      <c r="G81" s="64">
        <f>G83+G84+G85+G86+G87+G89+G91</f>
        <v>154200</v>
      </c>
      <c r="H81" s="64">
        <f t="shared" ref="H81:J81" si="68">H83+H84+H85+H86+H87+H89+H91</f>
        <v>479192.4</v>
      </c>
      <c r="I81" s="64">
        <f t="shared" si="68"/>
        <v>11688.4</v>
      </c>
      <c r="J81" s="64">
        <f t="shared" si="68"/>
        <v>67680.649999999994</v>
      </c>
      <c r="K81" s="65">
        <f>J81/F81*100</f>
        <v>10.491809708179192</v>
      </c>
      <c r="L81" s="59">
        <f>SUM(M81:O81)</f>
        <v>67680.649999999994</v>
      </c>
      <c r="M81" s="64">
        <f t="shared" ref="M81:O81" si="69">M83+M84+M85+M86+M87+M89+M91</f>
        <v>45490.1</v>
      </c>
      <c r="N81" s="64">
        <f t="shared" si="69"/>
        <v>15758.8</v>
      </c>
      <c r="O81" s="64">
        <f t="shared" si="69"/>
        <v>6431.75</v>
      </c>
      <c r="P81" s="66">
        <f>L81/F81*100</f>
        <v>10.491809708179192</v>
      </c>
      <c r="Q81" s="70"/>
    </row>
    <row r="82" spans="1:17" ht="30" x14ac:dyDescent="0.3">
      <c r="A82" s="11" t="s">
        <v>67</v>
      </c>
      <c r="B82" s="15"/>
      <c r="C82" s="15"/>
      <c r="D82" s="15"/>
      <c r="E82" s="113"/>
      <c r="F82" s="84"/>
      <c r="G82" s="32"/>
      <c r="H82" s="31"/>
      <c r="I82" s="30"/>
      <c r="J82" s="29"/>
      <c r="K82" s="5"/>
      <c r="L82" s="83"/>
      <c r="M82" s="30"/>
      <c r="N82" s="31"/>
      <c r="O82" s="31"/>
      <c r="P82" s="1"/>
      <c r="Q82" s="21"/>
    </row>
    <row r="83" spans="1:17" s="166" customFormat="1" ht="99.6" customHeight="1" x14ac:dyDescent="0.3">
      <c r="A83" s="165" t="s">
        <v>68</v>
      </c>
      <c r="B83" s="156" t="s">
        <v>69</v>
      </c>
      <c r="C83" s="156" t="s">
        <v>221</v>
      </c>
      <c r="D83" s="156" t="s">
        <v>70</v>
      </c>
      <c r="E83" s="151">
        <v>42277</v>
      </c>
      <c r="F83" s="162">
        <f>SUM(G83:I83)</f>
        <v>316419.90000000002</v>
      </c>
      <c r="G83" s="162"/>
      <c r="H83" s="103">
        <v>316419.90000000002</v>
      </c>
      <c r="I83" s="103"/>
      <c r="J83" s="103">
        <f>L83</f>
        <v>0</v>
      </c>
      <c r="K83" s="155">
        <f t="shared" ref="K83:K84" si="70">J83/F83*100</f>
        <v>0</v>
      </c>
      <c r="L83" s="162">
        <f>SUM(M83:O83)</f>
        <v>0</v>
      </c>
      <c r="M83" s="103"/>
      <c r="N83" s="103"/>
      <c r="O83" s="103"/>
      <c r="P83" s="163">
        <f t="shared" ref="P83:P84" si="71">L83/F83*100</f>
        <v>0</v>
      </c>
      <c r="Q83" s="156" t="s">
        <v>205</v>
      </c>
    </row>
    <row r="84" spans="1:17" s="166" customFormat="1" ht="105" x14ac:dyDescent="0.3">
      <c r="A84" s="165" t="s">
        <v>106</v>
      </c>
      <c r="B84" s="156" t="s">
        <v>71</v>
      </c>
      <c r="C84" s="156" t="s">
        <v>187</v>
      </c>
      <c r="D84" s="156" t="s">
        <v>188</v>
      </c>
      <c r="E84" s="151">
        <v>43251</v>
      </c>
      <c r="F84" s="162">
        <f>SUM(G84:I84)</f>
        <v>105000</v>
      </c>
      <c r="G84" s="162">
        <v>92000</v>
      </c>
      <c r="H84" s="103">
        <v>13000</v>
      </c>
      <c r="I84" s="103"/>
      <c r="J84" s="103">
        <f>L84</f>
        <v>12000</v>
      </c>
      <c r="K84" s="155">
        <f t="shared" si="70"/>
        <v>11.428571428571429</v>
      </c>
      <c r="L84" s="162">
        <f>SUM(M84:O84)</f>
        <v>12000</v>
      </c>
      <c r="M84" s="103">
        <v>10532</v>
      </c>
      <c r="N84" s="103">
        <v>1468</v>
      </c>
      <c r="O84" s="103"/>
      <c r="P84" s="163">
        <f t="shared" si="71"/>
        <v>11.428571428571429</v>
      </c>
      <c r="Q84" s="156" t="s">
        <v>242</v>
      </c>
    </row>
    <row r="85" spans="1:17" s="166" customFormat="1" ht="83.25" customHeight="1" x14ac:dyDescent="0.3">
      <c r="A85" s="165" t="s">
        <v>129</v>
      </c>
      <c r="B85" s="156" t="s">
        <v>214</v>
      </c>
      <c r="C85" s="156"/>
      <c r="D85" s="156"/>
      <c r="E85" s="151"/>
      <c r="F85" s="162">
        <f>SUM(G85:I85)</f>
        <v>12373</v>
      </c>
      <c r="G85" s="162"/>
      <c r="H85" s="103">
        <v>12373</v>
      </c>
      <c r="I85" s="103"/>
      <c r="J85" s="103"/>
      <c r="K85" s="155">
        <f t="shared" ref="K85" si="72">J85/F85*100</f>
        <v>0</v>
      </c>
      <c r="L85" s="162">
        <f>SUM(M85:O85)</f>
        <v>0</v>
      </c>
      <c r="M85" s="103"/>
      <c r="N85" s="103"/>
      <c r="O85" s="103"/>
      <c r="P85" s="163">
        <f t="shared" ref="P85" si="73">L85/F85*100</f>
        <v>0</v>
      </c>
      <c r="Q85" s="156" t="s">
        <v>194</v>
      </c>
    </row>
    <row r="86" spans="1:17" s="166" customFormat="1" ht="93" customHeight="1" x14ac:dyDescent="0.3">
      <c r="A86" s="165" t="s">
        <v>130</v>
      </c>
      <c r="B86" s="156" t="s">
        <v>142</v>
      </c>
      <c r="C86" s="156" t="s">
        <v>143</v>
      </c>
      <c r="D86" s="156" t="s">
        <v>144</v>
      </c>
      <c r="E86" s="151">
        <v>42644</v>
      </c>
      <c r="F86" s="162">
        <f>SUM(G86:I86)</f>
        <v>113049.5</v>
      </c>
      <c r="G86" s="162"/>
      <c r="H86" s="103">
        <v>113049.5</v>
      </c>
      <c r="I86" s="103"/>
      <c r="J86" s="103">
        <v>13325.3</v>
      </c>
      <c r="K86" s="155">
        <f t="shared" ref="K86" si="74">J86/F86*100</f>
        <v>11.787137492868167</v>
      </c>
      <c r="L86" s="162">
        <f>SUM(M86:O86)</f>
        <v>13325.3</v>
      </c>
      <c r="M86" s="103"/>
      <c r="N86" s="103">
        <v>13325.3</v>
      </c>
      <c r="O86" s="103"/>
      <c r="P86" s="163">
        <f>L86/F86*100</f>
        <v>11.787137492868167</v>
      </c>
      <c r="Q86" s="156"/>
    </row>
    <row r="87" spans="1:17" ht="90" x14ac:dyDescent="0.3">
      <c r="A87" s="139" t="s">
        <v>204</v>
      </c>
      <c r="B87" s="135" t="s">
        <v>71</v>
      </c>
      <c r="C87" s="135" t="s">
        <v>189</v>
      </c>
      <c r="D87" s="135" t="s">
        <v>190</v>
      </c>
      <c r="E87" s="132">
        <v>43039</v>
      </c>
      <c r="F87" s="137">
        <f>SUM(G87:I87)</f>
        <v>77700</v>
      </c>
      <c r="G87" s="137">
        <v>62200</v>
      </c>
      <c r="H87" s="133">
        <v>5850</v>
      </c>
      <c r="I87" s="133">
        <v>9650</v>
      </c>
      <c r="J87" s="133">
        <f>L87</f>
        <v>42355.35</v>
      </c>
      <c r="K87" s="134">
        <f t="shared" ref="K87" si="75">J87/F87*100</f>
        <v>54.511389961389952</v>
      </c>
      <c r="L87" s="137">
        <f>SUM(M87:O87)</f>
        <v>42355.35</v>
      </c>
      <c r="M87" s="133">
        <v>34958.1</v>
      </c>
      <c r="N87" s="133">
        <v>965.5</v>
      </c>
      <c r="O87" s="133">
        <v>6431.75</v>
      </c>
      <c r="P87" s="138">
        <f>L87/F87*100</f>
        <v>54.511389961389952</v>
      </c>
      <c r="Q87" s="135" t="s">
        <v>242</v>
      </c>
    </row>
    <row r="88" spans="1:17" ht="15" x14ac:dyDescent="0.3">
      <c r="A88" s="6" t="s">
        <v>116</v>
      </c>
      <c r="B88" s="16"/>
      <c r="C88" s="16"/>
      <c r="D88" s="16"/>
      <c r="E88" s="106"/>
      <c r="F88" s="81"/>
      <c r="G88" s="29"/>
      <c r="H88" s="31"/>
      <c r="I88" s="31"/>
      <c r="J88" s="31"/>
      <c r="K88" s="1"/>
      <c r="L88" s="83"/>
      <c r="M88" s="31"/>
      <c r="N88" s="31"/>
      <c r="O88" s="31"/>
      <c r="P88" s="3"/>
      <c r="Q88" s="16"/>
    </row>
    <row r="89" spans="1:17" s="166" customFormat="1" ht="91.2" x14ac:dyDescent="0.3">
      <c r="A89" s="165" t="s">
        <v>117</v>
      </c>
      <c r="B89" s="156" t="s">
        <v>191</v>
      </c>
      <c r="C89" s="156"/>
      <c r="D89" s="156"/>
      <c r="E89" s="151"/>
      <c r="F89" s="162">
        <f>SUM(G89:I89)</f>
        <v>10000</v>
      </c>
      <c r="G89" s="162"/>
      <c r="H89" s="103">
        <v>8500</v>
      </c>
      <c r="I89" s="103">
        <v>1500</v>
      </c>
      <c r="J89" s="103"/>
      <c r="K89" s="155">
        <f>J89/F89*100</f>
        <v>0</v>
      </c>
      <c r="L89" s="162">
        <f>SUM(M89:O89)</f>
        <v>0</v>
      </c>
      <c r="M89" s="103"/>
      <c r="N89" s="103"/>
      <c r="O89" s="103"/>
      <c r="P89" s="163">
        <f>L89/F89*100</f>
        <v>0</v>
      </c>
      <c r="Q89" s="156" t="s">
        <v>196</v>
      </c>
    </row>
    <row r="90" spans="1:17" s="166" customFormat="1" ht="15" x14ac:dyDescent="0.3">
      <c r="A90" s="177" t="s">
        <v>102</v>
      </c>
      <c r="B90" s="156"/>
      <c r="C90" s="156"/>
      <c r="D90" s="156"/>
      <c r="E90" s="151"/>
      <c r="F90" s="162"/>
      <c r="G90" s="162"/>
      <c r="H90" s="103"/>
      <c r="I90" s="103"/>
      <c r="J90" s="103"/>
      <c r="K90" s="155"/>
      <c r="L90" s="103"/>
      <c r="M90" s="103"/>
      <c r="N90" s="103"/>
      <c r="O90" s="103"/>
      <c r="P90" s="163"/>
      <c r="Q90" s="156"/>
    </row>
    <row r="91" spans="1:17" s="166" customFormat="1" ht="68.400000000000006" x14ac:dyDescent="0.3">
      <c r="A91" s="165" t="s">
        <v>118</v>
      </c>
      <c r="B91" s="156" t="s">
        <v>71</v>
      </c>
      <c r="C91" s="178"/>
      <c r="D91" s="156"/>
      <c r="E91" s="151"/>
      <c r="F91" s="162">
        <f>SUM(G91:I91)</f>
        <v>10538.4</v>
      </c>
      <c r="G91" s="162"/>
      <c r="H91" s="103">
        <v>10000</v>
      </c>
      <c r="I91" s="103">
        <v>538.4</v>
      </c>
      <c r="J91" s="103"/>
      <c r="K91" s="155">
        <f>J91/F91*100</f>
        <v>0</v>
      </c>
      <c r="L91" s="162">
        <f>SUM(M91:O91)</f>
        <v>0</v>
      </c>
      <c r="M91" s="103"/>
      <c r="N91" s="103"/>
      <c r="O91" s="103"/>
      <c r="P91" s="163">
        <f>L91/F91*100</f>
        <v>0</v>
      </c>
      <c r="Q91" s="156" t="s">
        <v>275</v>
      </c>
    </row>
    <row r="92" spans="1:17" s="101" customFormat="1" ht="15.6" x14ac:dyDescent="0.3">
      <c r="A92" s="78" t="s">
        <v>72</v>
      </c>
      <c r="B92" s="40"/>
      <c r="C92" s="40"/>
      <c r="D92" s="40"/>
      <c r="E92" s="112"/>
      <c r="F92" s="90">
        <f>SUM(G92:I92)</f>
        <v>1870597.3999999997</v>
      </c>
      <c r="G92" s="34">
        <f>G94+G100+G105+G113+G118+G124</f>
        <v>587583.19999999995</v>
      </c>
      <c r="H92" s="34">
        <f t="shared" ref="H92:I92" si="76">H94+H100+H105+H113+H118+H124</f>
        <v>1222529.7999999998</v>
      </c>
      <c r="I92" s="34">
        <f t="shared" si="76"/>
        <v>60484.4</v>
      </c>
      <c r="J92" s="34">
        <f>J94+J100+J105+J113+J118+J124</f>
        <v>329266.50000000006</v>
      </c>
      <c r="K92" s="38">
        <f>J92/F92*100</f>
        <v>17.602210930048344</v>
      </c>
      <c r="L92" s="90">
        <f>SUM(M92:O92)</f>
        <v>321495.2</v>
      </c>
      <c r="M92" s="34">
        <f>M94+M100+M105+M113+M118+M124</f>
        <v>230000</v>
      </c>
      <c r="N92" s="34">
        <f>N94+N100+N105+N113+N118+N124</f>
        <v>76832.899999999994</v>
      </c>
      <c r="O92" s="34">
        <f t="shared" ref="O92" si="77">O94+O100+O105+O113+O118+O124</f>
        <v>14662.3</v>
      </c>
      <c r="P92" s="39">
        <f>L92/F92*100</f>
        <v>17.186766110120761</v>
      </c>
      <c r="Q92" s="40"/>
    </row>
    <row r="93" spans="1:17" ht="15" x14ac:dyDescent="0.3">
      <c r="A93" s="4" t="s">
        <v>19</v>
      </c>
      <c r="B93" s="15"/>
      <c r="C93" s="15"/>
      <c r="D93" s="15"/>
      <c r="E93" s="113"/>
      <c r="F93" s="81"/>
      <c r="G93" s="29"/>
      <c r="H93" s="31"/>
      <c r="I93" s="31"/>
      <c r="J93" s="31"/>
      <c r="K93" s="1"/>
      <c r="L93" s="88"/>
      <c r="M93" s="31"/>
      <c r="N93" s="31"/>
      <c r="O93" s="31"/>
      <c r="P93" s="1"/>
      <c r="Q93" s="21"/>
    </row>
    <row r="94" spans="1:17" s="53" customFormat="1" ht="62.4" x14ac:dyDescent="0.3">
      <c r="A94" s="46" t="s">
        <v>132</v>
      </c>
      <c r="B94" s="52"/>
      <c r="C94" s="52"/>
      <c r="D94" s="52"/>
      <c r="E94" s="114"/>
      <c r="F94" s="76">
        <f>SUM(G94:I94)</f>
        <v>10000</v>
      </c>
      <c r="G94" s="49">
        <f>G95</f>
        <v>0</v>
      </c>
      <c r="H94" s="49">
        <f t="shared" ref="H94:J94" si="78">H95</f>
        <v>10000</v>
      </c>
      <c r="I94" s="49">
        <f t="shared" si="78"/>
        <v>0</v>
      </c>
      <c r="J94" s="49">
        <f t="shared" si="78"/>
        <v>0</v>
      </c>
      <c r="K94" s="50">
        <f>J94/F94*100</f>
        <v>0</v>
      </c>
      <c r="L94" s="76">
        <f>SUM(M94:O94)</f>
        <v>0</v>
      </c>
      <c r="M94" s="49">
        <f t="shared" ref="M94:O94" si="79">M95</f>
        <v>0</v>
      </c>
      <c r="N94" s="49">
        <f t="shared" si="79"/>
        <v>0</v>
      </c>
      <c r="O94" s="49">
        <f t="shared" si="79"/>
        <v>0</v>
      </c>
      <c r="P94" s="51">
        <f>L94/F94*100</f>
        <v>0</v>
      </c>
      <c r="Q94" s="55"/>
    </row>
    <row r="95" spans="1:17" s="67" customFormat="1" ht="46.8" x14ac:dyDescent="0.3">
      <c r="A95" s="68" t="s">
        <v>133</v>
      </c>
      <c r="B95" s="69"/>
      <c r="C95" s="69"/>
      <c r="D95" s="69"/>
      <c r="E95" s="115"/>
      <c r="F95" s="59">
        <f>SUM(G95:I95)</f>
        <v>10000</v>
      </c>
      <c r="G95" s="64">
        <f>G97+G99</f>
        <v>0</v>
      </c>
      <c r="H95" s="64">
        <f t="shared" ref="H95:J95" si="80">H97+H99</f>
        <v>10000</v>
      </c>
      <c r="I95" s="64">
        <f t="shared" si="80"/>
        <v>0</v>
      </c>
      <c r="J95" s="64">
        <f t="shared" si="80"/>
        <v>0</v>
      </c>
      <c r="K95" s="65">
        <f>J95/F95*100</f>
        <v>0</v>
      </c>
      <c r="L95" s="59">
        <f>SUM(M95:O95)</f>
        <v>0</v>
      </c>
      <c r="M95" s="64">
        <f t="shared" ref="M95:O95" si="81">M97+M99</f>
        <v>0</v>
      </c>
      <c r="N95" s="64">
        <f t="shared" si="81"/>
        <v>0</v>
      </c>
      <c r="O95" s="64">
        <f t="shared" si="81"/>
        <v>0</v>
      </c>
      <c r="P95" s="66">
        <f>L95/F95*100</f>
        <v>0</v>
      </c>
      <c r="Q95" s="70"/>
    </row>
    <row r="96" spans="1:17" ht="45" x14ac:dyDescent="0.3">
      <c r="A96" s="11" t="s">
        <v>55</v>
      </c>
      <c r="B96" s="15"/>
      <c r="C96" s="15"/>
      <c r="D96" s="15"/>
      <c r="E96" s="113"/>
      <c r="F96" s="81"/>
      <c r="G96" s="29"/>
      <c r="H96" s="31"/>
      <c r="I96" s="31"/>
      <c r="J96" s="31"/>
      <c r="K96" s="1"/>
      <c r="L96" s="95"/>
      <c r="M96" s="31"/>
      <c r="N96" s="31"/>
      <c r="O96" s="31"/>
      <c r="P96" s="1"/>
      <c r="Q96" s="21"/>
    </row>
    <row r="97" spans="1:17" s="166" customFormat="1" ht="45.6" x14ac:dyDescent="0.3">
      <c r="A97" s="165" t="s">
        <v>135</v>
      </c>
      <c r="B97" s="179"/>
      <c r="C97" s="179"/>
      <c r="D97" s="179"/>
      <c r="E97" s="180"/>
      <c r="F97" s="162">
        <f>SUM(G97:I97)</f>
        <v>5000</v>
      </c>
      <c r="G97" s="162"/>
      <c r="H97" s="103">
        <v>5000</v>
      </c>
      <c r="I97" s="103"/>
      <c r="J97" s="103"/>
      <c r="K97" s="155"/>
      <c r="L97" s="162">
        <f>SUM(M97:O97)</f>
        <v>0</v>
      </c>
      <c r="M97" s="103"/>
      <c r="N97" s="103"/>
      <c r="O97" s="103"/>
      <c r="P97" s="155"/>
      <c r="Q97" s="160" t="s">
        <v>248</v>
      </c>
    </row>
    <row r="98" spans="1:17" s="166" customFormat="1" ht="30" x14ac:dyDescent="0.3">
      <c r="A98" s="120" t="s">
        <v>134</v>
      </c>
      <c r="B98" s="179"/>
      <c r="C98" s="179"/>
      <c r="D98" s="179"/>
      <c r="E98" s="180"/>
      <c r="F98" s="162"/>
      <c r="G98" s="162"/>
      <c r="H98" s="103"/>
      <c r="I98" s="103"/>
      <c r="J98" s="103"/>
      <c r="K98" s="155"/>
      <c r="L98" s="181"/>
      <c r="M98" s="103"/>
      <c r="N98" s="103"/>
      <c r="O98" s="103"/>
      <c r="P98" s="155"/>
      <c r="Q98" s="182"/>
    </row>
    <row r="99" spans="1:17" s="166" customFormat="1" ht="409.5" customHeight="1" x14ac:dyDescent="0.3">
      <c r="A99" s="165" t="s">
        <v>135</v>
      </c>
      <c r="B99" s="179"/>
      <c r="C99" s="179"/>
      <c r="D99" s="179"/>
      <c r="E99" s="180"/>
      <c r="F99" s="162">
        <f>SUM(G99:I99)</f>
        <v>5000</v>
      </c>
      <c r="G99" s="162"/>
      <c r="H99" s="103">
        <v>5000</v>
      </c>
      <c r="I99" s="103"/>
      <c r="J99" s="103"/>
      <c r="K99" s="155"/>
      <c r="L99" s="162">
        <f>SUM(M99:O99)</f>
        <v>0</v>
      </c>
      <c r="M99" s="103"/>
      <c r="N99" s="103"/>
      <c r="O99" s="103"/>
      <c r="P99" s="155"/>
      <c r="Q99" s="183" t="s">
        <v>251</v>
      </c>
    </row>
    <row r="100" spans="1:17" s="53" customFormat="1" ht="62.4" x14ac:dyDescent="0.3">
      <c r="A100" s="46" t="s">
        <v>40</v>
      </c>
      <c r="B100" s="52"/>
      <c r="C100" s="52"/>
      <c r="D100" s="52"/>
      <c r="E100" s="114"/>
      <c r="F100" s="76">
        <f>SUM(G100:I100)</f>
        <v>3109.7</v>
      </c>
      <c r="G100" s="49">
        <f>G101</f>
        <v>0</v>
      </c>
      <c r="H100" s="49">
        <f t="shared" ref="H100:I100" si="82">H101</f>
        <v>3109.7</v>
      </c>
      <c r="I100" s="49">
        <f t="shared" si="82"/>
        <v>0</v>
      </c>
      <c r="J100" s="49">
        <f>J101</f>
        <v>3109.7</v>
      </c>
      <c r="K100" s="50">
        <f>J100/F100*100</f>
        <v>100</v>
      </c>
      <c r="L100" s="76">
        <f>SUM(M100:O100)</f>
        <v>3109.7</v>
      </c>
      <c r="M100" s="49">
        <f>M101</f>
        <v>0</v>
      </c>
      <c r="N100" s="49">
        <f t="shared" ref="N100:O100" si="83">N101</f>
        <v>3109.7</v>
      </c>
      <c r="O100" s="49">
        <f t="shared" si="83"/>
        <v>0</v>
      </c>
      <c r="P100" s="51">
        <f>L100/F100*100</f>
        <v>100</v>
      </c>
      <c r="Q100" s="55"/>
    </row>
    <row r="101" spans="1:17" s="67" customFormat="1" ht="46.8" x14ac:dyDescent="0.3">
      <c r="A101" s="68" t="s">
        <v>42</v>
      </c>
      <c r="B101" s="69"/>
      <c r="C101" s="69"/>
      <c r="D101" s="69"/>
      <c r="E101" s="115"/>
      <c r="F101" s="59">
        <f>SUM(G101:I101)</f>
        <v>3109.7</v>
      </c>
      <c r="G101" s="64">
        <f>G104</f>
        <v>0</v>
      </c>
      <c r="H101" s="64">
        <f t="shared" ref="H101:I101" si="84">H104</f>
        <v>3109.7</v>
      </c>
      <c r="I101" s="64">
        <f t="shared" si="84"/>
        <v>0</v>
      </c>
      <c r="J101" s="64">
        <f>J104</f>
        <v>3109.7</v>
      </c>
      <c r="K101" s="65">
        <f>J101/F101*100</f>
        <v>100</v>
      </c>
      <c r="L101" s="59">
        <f>SUM(M101:O101)</f>
        <v>3109.7</v>
      </c>
      <c r="M101" s="64">
        <f t="shared" ref="M101:O101" si="85">M104</f>
        <v>0</v>
      </c>
      <c r="N101" s="64">
        <f t="shared" si="85"/>
        <v>3109.7</v>
      </c>
      <c r="O101" s="64">
        <f t="shared" si="85"/>
        <v>0</v>
      </c>
      <c r="P101" s="66">
        <f>L101/F101*100</f>
        <v>100</v>
      </c>
      <c r="Q101" s="70"/>
    </row>
    <row r="102" spans="1:17" ht="30" x14ac:dyDescent="0.3">
      <c r="A102" s="6" t="s">
        <v>73</v>
      </c>
      <c r="B102" s="15"/>
      <c r="C102" s="15"/>
      <c r="D102" s="15"/>
      <c r="E102" s="113"/>
      <c r="F102" s="81"/>
      <c r="G102" s="31"/>
      <c r="H102" s="31"/>
      <c r="I102" s="31"/>
      <c r="J102" s="31"/>
      <c r="K102" s="1"/>
      <c r="L102" s="83"/>
      <c r="M102" s="31"/>
      <c r="N102" s="31"/>
      <c r="O102" s="31"/>
      <c r="P102" s="3"/>
      <c r="Q102" s="21"/>
    </row>
    <row r="103" spans="1:17" ht="15" x14ac:dyDescent="0.3">
      <c r="A103" s="11" t="s">
        <v>33</v>
      </c>
      <c r="B103" s="15"/>
      <c r="C103" s="15"/>
      <c r="D103" s="15"/>
      <c r="E103" s="113"/>
      <c r="F103" s="81"/>
      <c r="G103" s="31"/>
      <c r="H103" s="31"/>
      <c r="I103" s="31"/>
      <c r="J103" s="31"/>
      <c r="K103" s="1"/>
      <c r="L103" s="83"/>
      <c r="M103" s="31"/>
      <c r="N103" s="31"/>
      <c r="O103" s="31"/>
      <c r="P103" s="3"/>
      <c r="Q103" s="21"/>
    </row>
    <row r="104" spans="1:17" s="166" customFormat="1" ht="68.400000000000006" x14ac:dyDescent="0.3">
      <c r="A104" s="165" t="s">
        <v>74</v>
      </c>
      <c r="B104" s="179"/>
      <c r="C104" s="156" t="s">
        <v>75</v>
      </c>
      <c r="D104" s="156" t="s">
        <v>76</v>
      </c>
      <c r="E104" s="157" t="s">
        <v>107</v>
      </c>
      <c r="F104" s="162">
        <f>SUM(G104:I104)</f>
        <v>3109.7</v>
      </c>
      <c r="G104" s="103"/>
      <c r="H104" s="103">
        <v>3109.7</v>
      </c>
      <c r="I104" s="103"/>
      <c r="J104" s="103">
        <v>3109.7</v>
      </c>
      <c r="K104" s="155">
        <f>J104/F104*100</f>
        <v>100</v>
      </c>
      <c r="L104" s="162">
        <f>SUM(M104:O104)</f>
        <v>3109.7</v>
      </c>
      <c r="M104" s="103"/>
      <c r="N104" s="103">
        <v>3109.7</v>
      </c>
      <c r="O104" s="103"/>
      <c r="P104" s="163">
        <f>L104/F104*100</f>
        <v>100</v>
      </c>
      <c r="Q104" s="150" t="s">
        <v>229</v>
      </c>
    </row>
    <row r="105" spans="1:17" s="190" customFormat="1" ht="46.8" x14ac:dyDescent="0.3">
      <c r="A105" s="184" t="s">
        <v>77</v>
      </c>
      <c r="B105" s="185"/>
      <c r="C105" s="185"/>
      <c r="D105" s="185"/>
      <c r="E105" s="186"/>
      <c r="F105" s="187">
        <f>SUM(G105:I105)</f>
        <v>32465.8</v>
      </c>
      <c r="G105" s="188">
        <f>G106</f>
        <v>0</v>
      </c>
      <c r="H105" s="188">
        <f>H106</f>
        <v>32465.8</v>
      </c>
      <c r="I105" s="188">
        <f t="shared" ref="I105:J105" si="86">I106</f>
        <v>0</v>
      </c>
      <c r="J105" s="188">
        <f t="shared" si="86"/>
        <v>0</v>
      </c>
      <c r="K105" s="189">
        <f>J105/F105*100</f>
        <v>0</v>
      </c>
      <c r="L105" s="187">
        <f>SUM(M105:O105)</f>
        <v>0</v>
      </c>
      <c r="M105" s="188">
        <f>M106</f>
        <v>0</v>
      </c>
      <c r="N105" s="188">
        <f>N106</f>
        <v>0</v>
      </c>
      <c r="O105" s="188">
        <f>O106</f>
        <v>0</v>
      </c>
      <c r="P105" s="189">
        <f>L105/F105*100</f>
        <v>0</v>
      </c>
      <c r="Q105" s="185"/>
    </row>
    <row r="106" spans="1:17" s="129" customFormat="1" ht="15.6" x14ac:dyDescent="0.3">
      <c r="A106" s="169" t="s">
        <v>78</v>
      </c>
      <c r="B106" s="121"/>
      <c r="C106" s="121"/>
      <c r="D106" s="121"/>
      <c r="E106" s="170"/>
      <c r="F106" s="124">
        <f>SUM(G106:I106)</f>
        <v>32465.8</v>
      </c>
      <c r="G106" s="125">
        <f>G108+G110+G112</f>
        <v>0</v>
      </c>
      <c r="H106" s="125">
        <f t="shared" ref="H106:J106" si="87">H108+H110+H112</f>
        <v>32465.8</v>
      </c>
      <c r="I106" s="125">
        <f t="shared" si="87"/>
        <v>0</v>
      </c>
      <c r="J106" s="125">
        <f t="shared" si="87"/>
        <v>0</v>
      </c>
      <c r="K106" s="126">
        <f>J106/F106*100</f>
        <v>0</v>
      </c>
      <c r="L106" s="124">
        <f>SUM(M106:O106)</f>
        <v>0</v>
      </c>
      <c r="M106" s="125">
        <f t="shared" ref="M106:O106" si="88">M108+M110+M112</f>
        <v>0</v>
      </c>
      <c r="N106" s="125">
        <f t="shared" si="88"/>
        <v>0</v>
      </c>
      <c r="O106" s="125">
        <f t="shared" si="88"/>
        <v>0</v>
      </c>
      <c r="P106" s="127">
        <f>L106/F106*100</f>
        <v>0</v>
      </c>
      <c r="Q106" s="121"/>
    </row>
    <row r="107" spans="1:17" s="166" customFormat="1" ht="30" x14ac:dyDescent="0.3">
      <c r="A107" s="120" t="s">
        <v>73</v>
      </c>
      <c r="B107" s="179"/>
      <c r="C107" s="179"/>
      <c r="D107" s="179"/>
      <c r="E107" s="180"/>
      <c r="F107" s="162"/>
      <c r="G107" s="103"/>
      <c r="H107" s="103"/>
      <c r="I107" s="103"/>
      <c r="J107" s="103"/>
      <c r="K107" s="155"/>
      <c r="L107" s="103"/>
      <c r="M107" s="103"/>
      <c r="N107" s="103"/>
      <c r="O107" s="103"/>
      <c r="P107" s="163"/>
      <c r="Q107" s="182"/>
    </row>
    <row r="108" spans="1:17" s="166" customFormat="1" ht="136.80000000000001" x14ac:dyDescent="0.3">
      <c r="A108" s="165" t="s">
        <v>80</v>
      </c>
      <c r="B108" s="150" t="s">
        <v>81</v>
      </c>
      <c r="C108" s="150" t="s">
        <v>82</v>
      </c>
      <c r="D108" s="150" t="s">
        <v>83</v>
      </c>
      <c r="E108" s="157" t="s">
        <v>84</v>
      </c>
      <c r="F108" s="162">
        <f>SUM(G108:I108)</f>
        <v>17195.8</v>
      </c>
      <c r="G108" s="103"/>
      <c r="H108" s="103">
        <v>17195.8</v>
      </c>
      <c r="I108" s="103"/>
      <c r="J108" s="103">
        <v>0</v>
      </c>
      <c r="K108" s="155">
        <f>J108/F108*100</f>
        <v>0</v>
      </c>
      <c r="L108" s="162">
        <f>SUM(M108:O108)</f>
        <v>0</v>
      </c>
      <c r="M108" s="103"/>
      <c r="N108" s="103"/>
      <c r="O108" s="103"/>
      <c r="P108" s="163">
        <f>L108/F108*100</f>
        <v>0</v>
      </c>
      <c r="Q108" s="150" t="s">
        <v>262</v>
      </c>
    </row>
    <row r="109" spans="1:17" s="166" customFormat="1" ht="15" x14ac:dyDescent="0.3">
      <c r="A109" s="120" t="s">
        <v>218</v>
      </c>
      <c r="B109" s="150"/>
      <c r="C109" s="150"/>
      <c r="D109" s="150"/>
      <c r="E109" s="157"/>
      <c r="F109" s="162"/>
      <c r="G109" s="103"/>
      <c r="H109" s="103"/>
      <c r="I109" s="103"/>
      <c r="J109" s="103"/>
      <c r="K109" s="155"/>
      <c r="L109" s="162"/>
      <c r="M109" s="103"/>
      <c r="N109" s="103"/>
      <c r="O109" s="103"/>
      <c r="P109" s="163"/>
      <c r="Q109" s="150"/>
    </row>
    <row r="110" spans="1:17" s="166" customFormat="1" ht="79.8" x14ac:dyDescent="0.3">
      <c r="A110" s="165" t="s">
        <v>131</v>
      </c>
      <c r="B110" s="150" t="s">
        <v>206</v>
      </c>
      <c r="C110" s="150"/>
      <c r="D110" s="150"/>
      <c r="E110" s="157"/>
      <c r="F110" s="162">
        <f>SUM(G110:I110)</f>
        <v>2500</v>
      </c>
      <c r="G110" s="103"/>
      <c r="H110" s="103">
        <v>2500</v>
      </c>
      <c r="I110" s="103"/>
      <c r="J110" s="103"/>
      <c r="K110" s="155">
        <f>J110/F110*100</f>
        <v>0</v>
      </c>
      <c r="L110" s="162">
        <f>SUM(M110:O110)</f>
        <v>0</v>
      </c>
      <c r="M110" s="103"/>
      <c r="N110" s="103"/>
      <c r="O110" s="103"/>
      <c r="P110" s="163">
        <f>L110/F110*100</f>
        <v>0</v>
      </c>
      <c r="Q110" s="150" t="s">
        <v>234</v>
      </c>
    </row>
    <row r="111" spans="1:17" ht="45" x14ac:dyDescent="0.3">
      <c r="A111" s="11" t="s">
        <v>79</v>
      </c>
      <c r="B111" s="15"/>
      <c r="C111" s="15"/>
      <c r="D111" s="15"/>
      <c r="E111" s="113"/>
      <c r="F111" s="81"/>
      <c r="G111" s="31"/>
      <c r="H111" s="31"/>
      <c r="I111" s="31"/>
      <c r="J111" s="31"/>
      <c r="K111" s="1"/>
      <c r="L111" s="83"/>
      <c r="M111" s="31"/>
      <c r="N111" s="31"/>
      <c r="O111" s="31"/>
      <c r="P111" s="3"/>
      <c r="Q111" s="16"/>
    </row>
    <row r="112" spans="1:17" ht="79.8" x14ac:dyDescent="0.3">
      <c r="A112" s="139" t="s">
        <v>85</v>
      </c>
      <c r="B112" s="131" t="s">
        <v>86</v>
      </c>
      <c r="C112" s="131" t="s">
        <v>182</v>
      </c>
      <c r="D112" s="131" t="s">
        <v>87</v>
      </c>
      <c r="E112" s="141">
        <v>42590</v>
      </c>
      <c r="F112" s="137">
        <f>SUM(G112:I112)</f>
        <v>12770</v>
      </c>
      <c r="G112" s="133"/>
      <c r="H112" s="133">
        <v>12770</v>
      </c>
      <c r="I112" s="133"/>
      <c r="J112" s="133"/>
      <c r="K112" s="134">
        <f>J112/F112*100</f>
        <v>0</v>
      </c>
      <c r="L112" s="137">
        <f>SUM(M112:O112)</f>
        <v>0</v>
      </c>
      <c r="M112" s="133"/>
      <c r="N112" s="133"/>
      <c r="O112" s="133"/>
      <c r="P112" s="138">
        <f>L112/F112*100</f>
        <v>0</v>
      </c>
      <c r="Q112" s="131" t="s">
        <v>249</v>
      </c>
    </row>
    <row r="113" spans="1:17" s="53" customFormat="1" ht="62.4" x14ac:dyDescent="0.3">
      <c r="A113" s="46" t="s">
        <v>88</v>
      </c>
      <c r="B113" s="52"/>
      <c r="C113" s="52"/>
      <c r="D113" s="52"/>
      <c r="E113" s="114"/>
      <c r="F113" s="76">
        <f>SUM(G113:I113)</f>
        <v>170018.5</v>
      </c>
      <c r="G113" s="49">
        <f>G114</f>
        <v>160886.79999999999</v>
      </c>
      <c r="H113" s="49">
        <f t="shared" ref="H113:J113" si="89">H114</f>
        <v>8467.7000000000007</v>
      </c>
      <c r="I113" s="49">
        <f t="shared" si="89"/>
        <v>664</v>
      </c>
      <c r="J113" s="49">
        <f t="shared" si="89"/>
        <v>0</v>
      </c>
      <c r="K113" s="50">
        <f>J113/F113*100</f>
        <v>0</v>
      </c>
      <c r="L113" s="76">
        <f>SUM(M113:O113)</f>
        <v>0</v>
      </c>
      <c r="M113" s="49">
        <f>M114</f>
        <v>0</v>
      </c>
      <c r="N113" s="49">
        <f t="shared" ref="N113" si="90">N114</f>
        <v>0</v>
      </c>
      <c r="O113" s="49">
        <f t="shared" ref="O113" si="91">O114</f>
        <v>0</v>
      </c>
      <c r="P113" s="51">
        <f>L113/F113*100</f>
        <v>0</v>
      </c>
      <c r="Q113" s="47"/>
    </row>
    <row r="114" spans="1:17" s="67" customFormat="1" ht="46.8" x14ac:dyDescent="0.3">
      <c r="A114" s="68" t="s">
        <v>89</v>
      </c>
      <c r="B114" s="69"/>
      <c r="C114" s="69"/>
      <c r="D114" s="69"/>
      <c r="E114" s="115"/>
      <c r="F114" s="59">
        <f>SUM(G114:I114)</f>
        <v>170018.5</v>
      </c>
      <c r="G114" s="64">
        <f>G117</f>
        <v>160886.79999999999</v>
      </c>
      <c r="H114" s="64">
        <f t="shared" ref="H114:I114" si="92">H117</f>
        <v>8467.7000000000007</v>
      </c>
      <c r="I114" s="64">
        <f t="shared" si="92"/>
        <v>664</v>
      </c>
      <c r="J114" s="64">
        <f>J117</f>
        <v>0</v>
      </c>
      <c r="K114" s="65">
        <f>J114/F114*100</f>
        <v>0</v>
      </c>
      <c r="L114" s="59">
        <f>SUM(M114:O114)</f>
        <v>0</v>
      </c>
      <c r="M114" s="64">
        <f>M117</f>
        <v>0</v>
      </c>
      <c r="N114" s="64">
        <f t="shared" ref="N114:O114" si="93">N117</f>
        <v>0</v>
      </c>
      <c r="O114" s="64">
        <f t="shared" si="93"/>
        <v>0</v>
      </c>
      <c r="P114" s="66">
        <f>L114/F114*100</f>
        <v>0</v>
      </c>
      <c r="Q114" s="71"/>
    </row>
    <row r="115" spans="1:17" ht="30" x14ac:dyDescent="0.3">
      <c r="A115" s="11" t="s">
        <v>90</v>
      </c>
      <c r="B115" s="15"/>
      <c r="C115" s="15"/>
      <c r="D115" s="15"/>
      <c r="E115" s="113"/>
      <c r="F115" s="29"/>
      <c r="G115" s="31"/>
      <c r="H115" s="31"/>
      <c r="I115" s="31"/>
      <c r="J115" s="31"/>
      <c r="K115" s="1"/>
      <c r="L115" s="83"/>
      <c r="M115" s="31"/>
      <c r="N115" s="31"/>
      <c r="O115" s="31"/>
      <c r="P115" s="3"/>
      <c r="Q115" s="21"/>
    </row>
    <row r="116" spans="1:17" ht="15" x14ac:dyDescent="0.3">
      <c r="A116" s="11" t="s">
        <v>32</v>
      </c>
      <c r="B116" s="15"/>
      <c r="C116" s="15"/>
      <c r="D116" s="15"/>
      <c r="E116" s="113"/>
      <c r="F116" s="29"/>
      <c r="G116" s="31"/>
      <c r="H116" s="31"/>
      <c r="I116" s="31"/>
      <c r="J116" s="31"/>
      <c r="K116" s="1"/>
      <c r="L116" s="83"/>
      <c r="M116" s="31"/>
      <c r="N116" s="31"/>
      <c r="O116" s="31"/>
      <c r="P116" s="3"/>
      <c r="Q116" s="21"/>
    </row>
    <row r="117" spans="1:17" s="166" customFormat="1" ht="125.4" x14ac:dyDescent="0.3">
      <c r="A117" s="165" t="s">
        <v>91</v>
      </c>
      <c r="B117" s="179"/>
      <c r="C117" s="150" t="s">
        <v>230</v>
      </c>
      <c r="D117" s="151">
        <v>42891</v>
      </c>
      <c r="E117" s="151" t="s">
        <v>38</v>
      </c>
      <c r="F117" s="162">
        <f>SUM(G117:I117)</f>
        <v>170018.5</v>
      </c>
      <c r="G117" s="103">
        <v>160886.79999999999</v>
      </c>
      <c r="H117" s="103">
        <v>8467.7000000000007</v>
      </c>
      <c r="I117" s="103">
        <v>664</v>
      </c>
      <c r="J117" s="103">
        <v>0</v>
      </c>
      <c r="K117" s="155">
        <f>J117/F117*100</f>
        <v>0</v>
      </c>
      <c r="L117" s="162">
        <f>SUM(M117:O117)</f>
        <v>0</v>
      </c>
      <c r="M117" s="103">
        <v>0</v>
      </c>
      <c r="N117" s="103">
        <v>0</v>
      </c>
      <c r="O117" s="103">
        <v>0</v>
      </c>
      <c r="P117" s="163">
        <f>L117/F117*100</f>
        <v>0</v>
      </c>
      <c r="Q117" s="156" t="s">
        <v>231</v>
      </c>
    </row>
    <row r="118" spans="1:17" s="53" customFormat="1" ht="60.75" customHeight="1" x14ac:dyDescent="0.3">
      <c r="A118" s="46" t="s">
        <v>208</v>
      </c>
      <c r="B118" s="52"/>
      <c r="C118" s="52"/>
      <c r="D118" s="52"/>
      <c r="E118" s="114"/>
      <c r="F118" s="76">
        <f>SUM(G118:I118)</f>
        <v>751983.3</v>
      </c>
      <c r="G118" s="49">
        <f>G119</f>
        <v>340000</v>
      </c>
      <c r="H118" s="49">
        <f t="shared" ref="H118:I118" si="94">H119</f>
        <v>357500</v>
      </c>
      <c r="I118" s="49">
        <f t="shared" si="94"/>
        <v>54483.3</v>
      </c>
      <c r="J118" s="49">
        <f>J119</f>
        <v>285976.90000000002</v>
      </c>
      <c r="K118" s="50">
        <f>J118/F118*100</f>
        <v>38.029687627371509</v>
      </c>
      <c r="L118" s="76">
        <f>SUM(M118:O118)</f>
        <v>285976.90000000002</v>
      </c>
      <c r="M118" s="49">
        <f>M119</f>
        <v>230000</v>
      </c>
      <c r="N118" s="49">
        <f t="shared" ref="N118:O118" si="95">N119</f>
        <v>41843</v>
      </c>
      <c r="O118" s="49">
        <f t="shared" si="95"/>
        <v>14133.9</v>
      </c>
      <c r="P118" s="51">
        <f>L118/F118*100</f>
        <v>38.029687627371509</v>
      </c>
      <c r="Q118" s="56"/>
    </row>
    <row r="119" spans="1:17" s="67" customFormat="1" ht="15.6" x14ac:dyDescent="0.3">
      <c r="A119" s="61" t="s">
        <v>92</v>
      </c>
      <c r="B119" s="69"/>
      <c r="C119" s="69"/>
      <c r="D119" s="69"/>
      <c r="E119" s="115"/>
      <c r="F119" s="59">
        <f>SUM(G119:I119)</f>
        <v>751983.3</v>
      </c>
      <c r="G119" s="64">
        <f>G121+G122+G123</f>
        <v>340000</v>
      </c>
      <c r="H119" s="64">
        <f t="shared" ref="H119:J119" si="96">H121+H122+H123</f>
        <v>357500</v>
      </c>
      <c r="I119" s="64">
        <f t="shared" si="96"/>
        <v>54483.3</v>
      </c>
      <c r="J119" s="64">
        <f t="shared" si="96"/>
        <v>285976.90000000002</v>
      </c>
      <c r="K119" s="65">
        <f>J119/F119*100</f>
        <v>38.029687627371509</v>
      </c>
      <c r="L119" s="59">
        <f>SUM(M119:O119)</f>
        <v>285976.90000000002</v>
      </c>
      <c r="M119" s="64">
        <f t="shared" ref="M119:O119" si="97">M121+M122+M123</f>
        <v>230000</v>
      </c>
      <c r="N119" s="64">
        <f t="shared" si="97"/>
        <v>41843</v>
      </c>
      <c r="O119" s="64">
        <f t="shared" si="97"/>
        <v>14133.9</v>
      </c>
      <c r="P119" s="66">
        <f>L119/F119*100</f>
        <v>38.029687627371509</v>
      </c>
      <c r="Q119" s="69"/>
    </row>
    <row r="120" spans="1:17" ht="30" x14ac:dyDescent="0.3">
      <c r="A120" s="11" t="s">
        <v>90</v>
      </c>
      <c r="B120" s="15"/>
      <c r="C120" s="15"/>
      <c r="D120" s="15"/>
      <c r="E120" s="113"/>
      <c r="F120" s="84"/>
      <c r="G120" s="32"/>
      <c r="H120" s="31"/>
      <c r="I120" s="31"/>
      <c r="J120" s="31"/>
      <c r="K120" s="1"/>
      <c r="L120" s="87"/>
      <c r="M120" s="31"/>
      <c r="N120" s="31"/>
      <c r="O120" s="31"/>
      <c r="P120" s="3"/>
      <c r="Q120" s="15"/>
    </row>
    <row r="121" spans="1:17" s="166" customFormat="1" ht="48" customHeight="1" x14ac:dyDescent="0.3">
      <c r="A121" s="165" t="s">
        <v>93</v>
      </c>
      <c r="B121" s="191" t="s">
        <v>94</v>
      </c>
      <c r="C121" s="191"/>
      <c r="D121" s="191"/>
      <c r="E121" s="191"/>
      <c r="F121" s="162">
        <f>SUM(G121:I121)</f>
        <v>649483.30000000005</v>
      </c>
      <c r="G121" s="162">
        <v>340000</v>
      </c>
      <c r="H121" s="103">
        <v>255000</v>
      </c>
      <c r="I121" s="103">
        <v>54483.3</v>
      </c>
      <c r="J121" s="103">
        <f>L121</f>
        <v>250433.9</v>
      </c>
      <c r="K121" s="155">
        <f>J121/F121*100</f>
        <v>38.558943701862688</v>
      </c>
      <c r="L121" s="162">
        <f>SUM(M121:O121)</f>
        <v>250433.9</v>
      </c>
      <c r="M121" s="103">
        <v>230000</v>
      </c>
      <c r="N121" s="103">
        <v>6300</v>
      </c>
      <c r="O121" s="103">
        <v>14133.9</v>
      </c>
      <c r="P121" s="163">
        <f>L121/F121*100</f>
        <v>38.558943701862688</v>
      </c>
      <c r="Q121" s="160"/>
    </row>
    <row r="122" spans="1:17" s="166" customFormat="1" ht="60" x14ac:dyDescent="0.3">
      <c r="A122" s="165" t="s">
        <v>103</v>
      </c>
      <c r="B122" s="156"/>
      <c r="C122" s="156"/>
      <c r="D122" s="156"/>
      <c r="E122" s="157"/>
      <c r="F122" s="162">
        <f>SUM(G122:I122)</f>
        <v>100000</v>
      </c>
      <c r="G122" s="162"/>
      <c r="H122" s="103">
        <v>100000</v>
      </c>
      <c r="I122" s="103"/>
      <c r="J122" s="103">
        <f>L122</f>
        <v>35543</v>
      </c>
      <c r="K122" s="155">
        <f>J122/F122*100</f>
        <v>35.542999999999999</v>
      </c>
      <c r="L122" s="162">
        <f>SUM(M122:O122)</f>
        <v>35543</v>
      </c>
      <c r="M122" s="103"/>
      <c r="N122" s="103">
        <v>35543</v>
      </c>
      <c r="O122" s="103"/>
      <c r="P122" s="163">
        <f>L122/F122*100</f>
        <v>35.542999999999999</v>
      </c>
      <c r="Q122" s="160" t="s">
        <v>232</v>
      </c>
    </row>
    <row r="123" spans="1:17" s="166" customFormat="1" ht="57" x14ac:dyDescent="0.3">
      <c r="A123" s="165" t="s">
        <v>220</v>
      </c>
      <c r="B123" s="156" t="s">
        <v>235</v>
      </c>
      <c r="C123" s="156"/>
      <c r="D123" s="156"/>
      <c r="E123" s="157"/>
      <c r="F123" s="162">
        <f>SUM(G123:I123)</f>
        <v>2500</v>
      </c>
      <c r="G123" s="162"/>
      <c r="H123" s="103">
        <v>2500</v>
      </c>
      <c r="I123" s="103"/>
      <c r="J123" s="103"/>
      <c r="K123" s="155">
        <f>J123/F123*100</f>
        <v>0</v>
      </c>
      <c r="L123" s="162">
        <f>SUM(M123:O123)</f>
        <v>0</v>
      </c>
      <c r="M123" s="103"/>
      <c r="N123" s="103"/>
      <c r="O123" s="103"/>
      <c r="P123" s="163">
        <f>L123/F123*100</f>
        <v>0</v>
      </c>
      <c r="Q123" s="160" t="s">
        <v>219</v>
      </c>
    </row>
    <row r="124" spans="1:17" s="98" customFormat="1" ht="93.6" x14ac:dyDescent="0.3">
      <c r="A124" s="54" t="s">
        <v>108</v>
      </c>
      <c r="B124" s="96"/>
      <c r="C124" s="97"/>
      <c r="D124" s="97"/>
      <c r="E124" s="116"/>
      <c r="F124" s="76">
        <f>SUM(G124:I124)</f>
        <v>903020.09999999986</v>
      </c>
      <c r="G124" s="48">
        <f>G125</f>
        <v>86696.4</v>
      </c>
      <c r="H124" s="48">
        <f t="shared" ref="H124:J124" si="98">H125</f>
        <v>810986.59999999986</v>
      </c>
      <c r="I124" s="48">
        <f t="shared" si="98"/>
        <v>5337.1</v>
      </c>
      <c r="J124" s="48">
        <f t="shared" si="98"/>
        <v>40179.9</v>
      </c>
      <c r="K124" s="50">
        <f>J124/F124*100</f>
        <v>4.4495022868261742</v>
      </c>
      <c r="L124" s="76">
        <f>SUM(M124:O124)</f>
        <v>32408.600000000002</v>
      </c>
      <c r="M124" s="48">
        <f>M125</f>
        <v>0</v>
      </c>
      <c r="N124" s="48">
        <f t="shared" ref="N124:O124" si="99">N125</f>
        <v>31880.2</v>
      </c>
      <c r="O124" s="48">
        <f t="shared" si="99"/>
        <v>528.4</v>
      </c>
      <c r="P124" s="51">
        <f>L124/F124*100</f>
        <v>3.5889123619728958</v>
      </c>
      <c r="Q124" s="96"/>
    </row>
    <row r="125" spans="1:17" s="67" customFormat="1" ht="46.8" x14ac:dyDescent="0.3">
      <c r="A125" s="68" t="s">
        <v>39</v>
      </c>
      <c r="B125" s="73"/>
      <c r="C125" s="74"/>
      <c r="D125" s="74"/>
      <c r="E125" s="117"/>
      <c r="F125" s="59">
        <f>SUM(G125:I125)</f>
        <v>903020.09999999986</v>
      </c>
      <c r="G125" s="63">
        <f>G127+G128+G131+G133</f>
        <v>86696.4</v>
      </c>
      <c r="H125" s="63">
        <f t="shared" ref="H125:J125" si="100">H127+H128+H131+H133</f>
        <v>810986.59999999986</v>
      </c>
      <c r="I125" s="63">
        <f t="shared" si="100"/>
        <v>5337.1</v>
      </c>
      <c r="J125" s="63">
        <f t="shared" si="100"/>
        <v>40179.9</v>
      </c>
      <c r="K125" s="65">
        <f>J125/F125*100</f>
        <v>4.4495022868261742</v>
      </c>
      <c r="L125" s="59">
        <f>SUM(M125:O125)</f>
        <v>32408.600000000002</v>
      </c>
      <c r="M125" s="63">
        <f t="shared" ref="M125:O125" si="101">M127+M128+M131+M133</f>
        <v>0</v>
      </c>
      <c r="N125" s="63">
        <f t="shared" si="101"/>
        <v>31880.2</v>
      </c>
      <c r="O125" s="63">
        <f t="shared" si="101"/>
        <v>528.4</v>
      </c>
      <c r="P125" s="66">
        <f>L125/F125*100</f>
        <v>3.5889123619728958</v>
      </c>
      <c r="Q125" s="75"/>
    </row>
    <row r="126" spans="1:17" ht="30" x14ac:dyDescent="0.3">
      <c r="A126" s="11" t="s">
        <v>95</v>
      </c>
      <c r="B126" s="26"/>
      <c r="C126" s="17"/>
      <c r="D126" s="17"/>
      <c r="E126" s="118"/>
      <c r="F126" s="81"/>
      <c r="G126" s="29"/>
      <c r="H126" s="31"/>
      <c r="I126" s="31"/>
      <c r="J126" s="31"/>
      <c r="K126" s="1"/>
      <c r="L126" s="83"/>
      <c r="M126" s="31"/>
      <c r="N126" s="31"/>
      <c r="O126" s="31"/>
      <c r="P126" s="3"/>
      <c r="Q126" s="19"/>
    </row>
    <row r="127" spans="1:17" s="166" customFormat="1" ht="190.95" customHeight="1" x14ac:dyDescent="0.3">
      <c r="A127" s="165" t="s">
        <v>96</v>
      </c>
      <c r="B127" s="191" t="s">
        <v>94</v>
      </c>
      <c r="C127" s="191"/>
      <c r="D127" s="191"/>
      <c r="E127" s="191"/>
      <c r="F127" s="162">
        <f>SUM(G127:I127)</f>
        <v>282988.3</v>
      </c>
      <c r="G127" s="162">
        <v>81189</v>
      </c>
      <c r="H127" s="103">
        <v>197393.2</v>
      </c>
      <c r="I127" s="103">
        <v>4406.1000000000004</v>
      </c>
      <c r="J127" s="103">
        <f>9024.4+21536</f>
        <v>30560.400000000001</v>
      </c>
      <c r="K127" s="155">
        <f>J127/F127*100</f>
        <v>10.799174382827841</v>
      </c>
      <c r="L127" s="162">
        <f>SUM(M127:O127)</f>
        <v>12061.4</v>
      </c>
      <c r="M127" s="103"/>
      <c r="N127" s="103">
        <v>11533</v>
      </c>
      <c r="O127" s="103">
        <v>528.4</v>
      </c>
      <c r="P127" s="163">
        <f>L127/F127*100</f>
        <v>4.2621550078218782</v>
      </c>
      <c r="Q127" s="150" t="s">
        <v>261</v>
      </c>
    </row>
    <row r="128" spans="1:17" s="166" customFormat="1" ht="91.2" x14ac:dyDescent="0.3">
      <c r="A128" s="192" t="s">
        <v>119</v>
      </c>
      <c r="B128" s="156"/>
      <c r="C128" s="156"/>
      <c r="D128" s="156"/>
      <c r="E128" s="157"/>
      <c r="F128" s="162">
        <f>SUM(G128:I128)</f>
        <v>600000</v>
      </c>
      <c r="G128" s="162"/>
      <c r="H128" s="103">
        <v>600000</v>
      </c>
      <c r="I128" s="103"/>
      <c r="J128" s="103">
        <v>9619.5</v>
      </c>
      <c r="K128" s="155">
        <f>J128/F128*100</f>
        <v>1.6032500000000001</v>
      </c>
      <c r="L128" s="162">
        <f>SUM(M128:O128)</f>
        <v>20347.2</v>
      </c>
      <c r="M128" s="103"/>
      <c r="N128" s="103">
        <v>20347.2</v>
      </c>
      <c r="O128" s="103"/>
      <c r="P128" s="163">
        <f>L128/F128*100</f>
        <v>3.3912000000000004</v>
      </c>
      <c r="Q128" s="150" t="s">
        <v>233</v>
      </c>
    </row>
    <row r="129" spans="1:17" ht="30" x14ac:dyDescent="0.3">
      <c r="A129" s="11" t="s">
        <v>134</v>
      </c>
      <c r="B129" s="104"/>
      <c r="C129" s="104"/>
      <c r="D129" s="104"/>
      <c r="E129" s="105"/>
      <c r="F129" s="81"/>
      <c r="G129" s="29"/>
      <c r="H129" s="31"/>
      <c r="I129" s="31"/>
      <c r="J129" s="31"/>
      <c r="K129" s="1"/>
      <c r="L129" s="81"/>
      <c r="M129" s="31"/>
      <c r="N129" s="31"/>
      <c r="O129" s="31"/>
      <c r="P129" s="3"/>
      <c r="Q129" s="92"/>
    </row>
    <row r="130" spans="1:17" ht="15" x14ac:dyDescent="0.3">
      <c r="A130" s="99" t="s">
        <v>136</v>
      </c>
      <c r="B130" s="94"/>
      <c r="C130" s="94"/>
      <c r="D130" s="94"/>
      <c r="E130" s="105"/>
      <c r="F130" s="81"/>
      <c r="G130" s="29"/>
      <c r="H130" s="31"/>
      <c r="I130" s="31"/>
      <c r="J130" s="31"/>
      <c r="K130" s="1"/>
      <c r="L130" s="81"/>
      <c r="M130" s="31"/>
      <c r="N130" s="31"/>
      <c r="O130" s="31"/>
      <c r="P130" s="3"/>
      <c r="Q130" s="92"/>
    </row>
    <row r="131" spans="1:17" s="166" customFormat="1" ht="91.2" x14ac:dyDescent="0.3">
      <c r="A131" s="193" t="s">
        <v>137</v>
      </c>
      <c r="B131" s="156" t="s">
        <v>202</v>
      </c>
      <c r="C131" s="156" t="s">
        <v>217</v>
      </c>
      <c r="D131" s="156" t="s">
        <v>228</v>
      </c>
      <c r="E131" s="157" t="s">
        <v>169</v>
      </c>
      <c r="F131" s="162">
        <f>SUM(G131:I131)</f>
        <v>9676.5999999999985</v>
      </c>
      <c r="G131" s="162">
        <v>5507.4</v>
      </c>
      <c r="H131" s="103">
        <v>4169.2</v>
      </c>
      <c r="I131" s="103"/>
      <c r="J131" s="103"/>
      <c r="K131" s="155">
        <f>J131/F131*100</f>
        <v>0</v>
      </c>
      <c r="L131" s="162">
        <f>SUM(M131:O131)</f>
        <v>0</v>
      </c>
      <c r="M131" s="103"/>
      <c r="N131" s="103"/>
      <c r="O131" s="103"/>
      <c r="P131" s="163">
        <f>L131/F131*100</f>
        <v>0</v>
      </c>
      <c r="Q131" s="150" t="s">
        <v>247</v>
      </c>
    </row>
    <row r="132" spans="1:17" s="166" customFormat="1" ht="15" x14ac:dyDescent="0.3">
      <c r="A132" s="99" t="s">
        <v>138</v>
      </c>
      <c r="B132" s="156"/>
      <c r="C132" s="156"/>
      <c r="D132" s="156"/>
      <c r="E132" s="157"/>
      <c r="F132" s="162"/>
      <c r="G132" s="162"/>
      <c r="H132" s="103"/>
      <c r="I132" s="103"/>
      <c r="J132" s="103"/>
      <c r="K132" s="155"/>
      <c r="L132" s="162"/>
      <c r="M132" s="103"/>
      <c r="N132" s="103"/>
      <c r="O132" s="103"/>
      <c r="P132" s="163"/>
      <c r="Q132" s="194"/>
    </row>
    <row r="133" spans="1:17" s="166" customFormat="1" ht="91.2" x14ac:dyDescent="0.3">
      <c r="A133" s="192" t="s">
        <v>139</v>
      </c>
      <c r="B133" s="150" t="s">
        <v>197</v>
      </c>
      <c r="C133" s="150" t="s">
        <v>198</v>
      </c>
      <c r="D133" s="150" t="s">
        <v>199</v>
      </c>
      <c r="E133" s="157" t="s">
        <v>200</v>
      </c>
      <c r="F133" s="162">
        <f>SUM(G133:I133)</f>
        <v>10355.200000000001</v>
      </c>
      <c r="G133" s="162"/>
      <c r="H133" s="103">
        <v>9424.2000000000007</v>
      </c>
      <c r="I133" s="103">
        <v>931</v>
      </c>
      <c r="J133" s="103"/>
      <c r="K133" s="155">
        <f>J133/F133*100</f>
        <v>0</v>
      </c>
      <c r="L133" s="162">
        <f>SUM(M133:O133)</f>
        <v>0</v>
      </c>
      <c r="M133" s="103"/>
      <c r="N133" s="103"/>
      <c r="O133" s="103"/>
      <c r="P133" s="163">
        <f>L133/F133*100</f>
        <v>0</v>
      </c>
      <c r="Q133" s="150" t="s">
        <v>227</v>
      </c>
    </row>
    <row r="134" spans="1:17" s="41" customFormat="1" ht="15.6" x14ac:dyDescent="0.3">
      <c r="A134" s="78" t="s">
        <v>97</v>
      </c>
      <c r="B134" s="40"/>
      <c r="C134" s="40"/>
      <c r="D134" s="40"/>
      <c r="E134" s="112"/>
      <c r="F134" s="90">
        <f>SUM(G134:I134)</f>
        <v>469363.6</v>
      </c>
      <c r="G134" s="34">
        <f>G135+G141+G147</f>
        <v>227000</v>
      </c>
      <c r="H134" s="34">
        <f t="shared" ref="H134:J134" si="102">H135+H141+H147</f>
        <v>226000</v>
      </c>
      <c r="I134" s="34">
        <f t="shared" si="102"/>
        <v>16363.6</v>
      </c>
      <c r="J134" s="34">
        <f t="shared" si="102"/>
        <v>0</v>
      </c>
      <c r="K134" s="38">
        <f>J134/F134*100</f>
        <v>0</v>
      </c>
      <c r="L134" s="90">
        <f>SUM(M134:O134)</f>
        <v>0</v>
      </c>
      <c r="M134" s="34">
        <f t="shared" ref="M134:O134" si="103">M135+M141+M147</f>
        <v>0</v>
      </c>
      <c r="N134" s="34">
        <f t="shared" si="103"/>
        <v>0</v>
      </c>
      <c r="O134" s="34">
        <f t="shared" si="103"/>
        <v>0</v>
      </c>
      <c r="P134" s="39">
        <f>L134/F134*100</f>
        <v>0</v>
      </c>
      <c r="Q134" s="40"/>
    </row>
    <row r="135" spans="1:17" s="53" customFormat="1" ht="62.4" x14ac:dyDescent="0.3">
      <c r="A135" s="46" t="s">
        <v>40</v>
      </c>
      <c r="B135" s="52"/>
      <c r="C135" s="52"/>
      <c r="D135" s="52"/>
      <c r="E135" s="114"/>
      <c r="F135" s="76">
        <f>SUM(G135:I135)</f>
        <v>100000</v>
      </c>
      <c r="G135" s="57">
        <f>G136</f>
        <v>0</v>
      </c>
      <c r="H135" s="57">
        <f t="shared" ref="H135:J135" si="104">H136</f>
        <v>100000</v>
      </c>
      <c r="I135" s="57">
        <f t="shared" si="104"/>
        <v>0</v>
      </c>
      <c r="J135" s="57">
        <f t="shared" si="104"/>
        <v>0</v>
      </c>
      <c r="K135" s="50">
        <f>J135/F135*100</f>
        <v>0</v>
      </c>
      <c r="L135" s="76">
        <f>SUM(M135:O135)</f>
        <v>0</v>
      </c>
      <c r="M135" s="57">
        <f t="shared" ref="M135:O135" si="105">M136</f>
        <v>0</v>
      </c>
      <c r="N135" s="57">
        <f t="shared" si="105"/>
        <v>0</v>
      </c>
      <c r="O135" s="57">
        <f t="shared" si="105"/>
        <v>0</v>
      </c>
      <c r="P135" s="51">
        <f>L135/F135*100</f>
        <v>0</v>
      </c>
      <c r="Q135" s="55"/>
    </row>
    <row r="136" spans="1:17" s="67" customFormat="1" ht="46.8" x14ac:dyDescent="0.3">
      <c r="A136" s="68" t="s">
        <v>42</v>
      </c>
      <c r="B136" s="71"/>
      <c r="C136" s="62"/>
      <c r="D136" s="71"/>
      <c r="E136" s="110"/>
      <c r="F136" s="59">
        <f>SUM(G136:I136)</f>
        <v>100000</v>
      </c>
      <c r="G136" s="63">
        <f>G139+G140</f>
        <v>0</v>
      </c>
      <c r="H136" s="63">
        <f t="shared" ref="H136:J136" si="106">H139+H140</f>
        <v>100000</v>
      </c>
      <c r="I136" s="63">
        <f t="shared" si="106"/>
        <v>0</v>
      </c>
      <c r="J136" s="63">
        <f t="shared" si="106"/>
        <v>0</v>
      </c>
      <c r="K136" s="65">
        <f>J136/F136*100</f>
        <v>0</v>
      </c>
      <c r="L136" s="59">
        <f>SUM(M136:O136)</f>
        <v>0</v>
      </c>
      <c r="M136" s="63">
        <f t="shared" ref="M136:O136" si="107">M139+M140</f>
        <v>0</v>
      </c>
      <c r="N136" s="63">
        <f t="shared" si="107"/>
        <v>0</v>
      </c>
      <c r="O136" s="63">
        <f t="shared" si="107"/>
        <v>0</v>
      </c>
      <c r="P136" s="66">
        <f>L136/F136*100</f>
        <v>0</v>
      </c>
      <c r="Q136" s="72"/>
    </row>
    <row r="137" spans="1:17" ht="45" x14ac:dyDescent="0.3">
      <c r="A137" s="11" t="s">
        <v>98</v>
      </c>
      <c r="B137" s="16"/>
      <c r="C137" s="27"/>
      <c r="D137" s="16"/>
      <c r="E137" s="105"/>
      <c r="F137" s="81"/>
      <c r="G137" s="29"/>
      <c r="H137" s="31"/>
      <c r="I137" s="31"/>
      <c r="J137" s="31"/>
      <c r="K137" s="1"/>
      <c r="L137" s="83"/>
      <c r="M137" s="31"/>
      <c r="N137" s="31"/>
      <c r="O137" s="31"/>
      <c r="P137" s="3"/>
      <c r="Q137" s="18"/>
    </row>
    <row r="138" spans="1:17" ht="15" x14ac:dyDescent="0.3">
      <c r="A138" s="11" t="s">
        <v>99</v>
      </c>
      <c r="B138" s="16"/>
      <c r="C138" s="27"/>
      <c r="D138" s="16"/>
      <c r="E138" s="105"/>
      <c r="F138" s="81"/>
      <c r="G138" s="29"/>
      <c r="H138" s="31"/>
      <c r="I138" s="31"/>
      <c r="J138" s="31"/>
      <c r="K138" s="1"/>
      <c r="L138" s="83"/>
      <c r="M138" s="31"/>
      <c r="N138" s="31"/>
      <c r="O138" s="31"/>
      <c r="P138" s="3"/>
      <c r="Q138" s="18"/>
    </row>
    <row r="139" spans="1:17" s="166" customFormat="1" ht="114" x14ac:dyDescent="0.3">
      <c r="A139" s="165" t="s">
        <v>140</v>
      </c>
      <c r="B139" s="156"/>
      <c r="C139" s="156"/>
      <c r="D139" s="156"/>
      <c r="E139" s="157"/>
      <c r="F139" s="162">
        <f>SUM(G139:I139)</f>
        <v>50000</v>
      </c>
      <c r="G139" s="162"/>
      <c r="H139" s="103">
        <v>50000</v>
      </c>
      <c r="I139" s="103"/>
      <c r="J139" s="103"/>
      <c r="K139" s="155">
        <f>J139/F139*100</f>
        <v>0</v>
      </c>
      <c r="L139" s="162">
        <f>SUM(M139:O139)</f>
        <v>0</v>
      </c>
      <c r="M139" s="103"/>
      <c r="N139" s="103"/>
      <c r="O139" s="103"/>
      <c r="P139" s="163">
        <f>L139/F139*100</f>
        <v>0</v>
      </c>
      <c r="Q139" s="150" t="s">
        <v>259</v>
      </c>
    </row>
    <row r="140" spans="1:17" s="166" customFormat="1" ht="114" x14ac:dyDescent="0.3">
      <c r="A140" s="165" t="s">
        <v>141</v>
      </c>
      <c r="B140" s="156"/>
      <c r="C140" s="156"/>
      <c r="D140" s="156"/>
      <c r="E140" s="157"/>
      <c r="F140" s="162">
        <f>SUM(G140:I140)</f>
        <v>50000</v>
      </c>
      <c r="G140" s="162"/>
      <c r="H140" s="103">
        <v>50000</v>
      </c>
      <c r="I140" s="103"/>
      <c r="J140" s="103"/>
      <c r="K140" s="155">
        <f>J140/F140*100</f>
        <v>0</v>
      </c>
      <c r="L140" s="162">
        <f>SUM(M140:O140)</f>
        <v>0</v>
      </c>
      <c r="M140" s="103"/>
      <c r="N140" s="103"/>
      <c r="O140" s="103"/>
      <c r="P140" s="163">
        <f>L140/F140*100</f>
        <v>0</v>
      </c>
      <c r="Q140" s="150" t="s">
        <v>259</v>
      </c>
    </row>
    <row r="141" spans="1:17" s="53" customFormat="1" ht="62.4" x14ac:dyDescent="0.3">
      <c r="A141" s="46" t="s">
        <v>88</v>
      </c>
      <c r="B141" s="47"/>
      <c r="C141" s="58"/>
      <c r="D141" s="47"/>
      <c r="E141" s="109"/>
      <c r="F141" s="76">
        <f>SUM(G141:I141)</f>
        <v>355363.6</v>
      </c>
      <c r="G141" s="48">
        <f>G142</f>
        <v>227000</v>
      </c>
      <c r="H141" s="48">
        <f t="shared" ref="H141" si="108">H142</f>
        <v>112000</v>
      </c>
      <c r="I141" s="48">
        <f>I142</f>
        <v>16363.6</v>
      </c>
      <c r="J141" s="48">
        <f>J142</f>
        <v>0</v>
      </c>
      <c r="K141" s="50">
        <f>J141/F141*100</f>
        <v>0</v>
      </c>
      <c r="L141" s="76">
        <f>SUM(M141:O141)</f>
        <v>0</v>
      </c>
      <c r="M141" s="48">
        <f t="shared" ref="M141" si="109">M142</f>
        <v>0</v>
      </c>
      <c r="N141" s="48">
        <f t="shared" ref="N141" si="110">N142</f>
        <v>0</v>
      </c>
      <c r="O141" s="48">
        <f t="shared" ref="O141" si="111">O142</f>
        <v>0</v>
      </c>
      <c r="P141" s="51">
        <f>L141/F141*100</f>
        <v>0</v>
      </c>
      <c r="Q141" s="56"/>
    </row>
    <row r="142" spans="1:17" s="67" customFormat="1" ht="46.8" x14ac:dyDescent="0.3">
      <c r="A142" s="68" t="s">
        <v>89</v>
      </c>
      <c r="B142" s="71"/>
      <c r="C142" s="62"/>
      <c r="D142" s="71"/>
      <c r="E142" s="110"/>
      <c r="F142" s="59">
        <f>SUM(G142:I142)</f>
        <v>355363.6</v>
      </c>
      <c r="G142" s="63">
        <f>G145+G146</f>
        <v>227000</v>
      </c>
      <c r="H142" s="63">
        <f t="shared" ref="H142:J142" si="112">H145+H146</f>
        <v>112000</v>
      </c>
      <c r="I142" s="63">
        <f t="shared" si="112"/>
        <v>16363.6</v>
      </c>
      <c r="J142" s="63">
        <f t="shared" si="112"/>
        <v>0</v>
      </c>
      <c r="K142" s="65">
        <f>J142/F142*100</f>
        <v>0</v>
      </c>
      <c r="L142" s="63">
        <f t="shared" ref="L142" si="113">L146</f>
        <v>0</v>
      </c>
      <c r="M142" s="63">
        <f t="shared" ref="M142:O142" si="114">M145+M146</f>
        <v>0</v>
      </c>
      <c r="N142" s="63">
        <f t="shared" si="114"/>
        <v>0</v>
      </c>
      <c r="O142" s="63">
        <f t="shared" si="114"/>
        <v>0</v>
      </c>
      <c r="P142" s="66">
        <f>L142/F142*100</f>
        <v>0</v>
      </c>
      <c r="Q142" s="72"/>
    </row>
    <row r="143" spans="1:17" ht="45" x14ac:dyDescent="0.3">
      <c r="A143" s="11" t="s">
        <v>55</v>
      </c>
      <c r="B143" s="16"/>
      <c r="C143" s="27"/>
      <c r="D143" s="16"/>
      <c r="E143" s="105"/>
      <c r="F143" s="81"/>
      <c r="G143" s="29"/>
      <c r="H143" s="31"/>
      <c r="I143" s="31"/>
      <c r="J143" s="31"/>
      <c r="K143" s="1"/>
      <c r="L143" s="83"/>
      <c r="M143" s="31"/>
      <c r="N143" s="31"/>
      <c r="O143" s="31"/>
      <c r="P143" s="3"/>
      <c r="Q143" s="18"/>
    </row>
    <row r="144" spans="1:17" ht="15" x14ac:dyDescent="0.3">
      <c r="A144" s="11" t="s">
        <v>32</v>
      </c>
      <c r="B144" s="16"/>
      <c r="C144" s="27"/>
      <c r="D144" s="16"/>
      <c r="E144" s="105"/>
      <c r="F144" s="81"/>
      <c r="G144" s="29"/>
      <c r="H144" s="31"/>
      <c r="I144" s="31"/>
      <c r="J144" s="31"/>
      <c r="K144" s="1"/>
      <c r="L144" s="83"/>
      <c r="M144" s="31"/>
      <c r="N144" s="31"/>
      <c r="O144" s="31"/>
      <c r="P144" s="3"/>
      <c r="Q144" s="18"/>
    </row>
    <row r="145" spans="1:17" s="166" customFormat="1" ht="91.2" x14ac:dyDescent="0.3">
      <c r="A145" s="165" t="s">
        <v>120</v>
      </c>
      <c r="B145" s="156" t="s">
        <v>101</v>
      </c>
      <c r="C145" s="195" t="s">
        <v>258</v>
      </c>
      <c r="D145" s="156"/>
      <c r="E145" s="157" t="s">
        <v>201</v>
      </c>
      <c r="F145" s="162">
        <f>SUM(G145:I145)</f>
        <v>178000</v>
      </c>
      <c r="G145" s="103">
        <v>168000</v>
      </c>
      <c r="H145" s="103">
        <v>9000</v>
      </c>
      <c r="I145" s="103">
        <v>1000</v>
      </c>
      <c r="J145" s="103"/>
      <c r="K145" s="155">
        <f>J145/F145*100</f>
        <v>0</v>
      </c>
      <c r="L145" s="162">
        <f t="shared" ref="L145" si="115">SUM(M145:O145)</f>
        <v>0</v>
      </c>
      <c r="M145" s="103"/>
      <c r="N145" s="103"/>
      <c r="O145" s="103"/>
      <c r="P145" s="163">
        <f>L145/F145*100</f>
        <v>0</v>
      </c>
      <c r="Q145" s="150" t="s">
        <v>256</v>
      </c>
    </row>
    <row r="146" spans="1:17" s="166" customFormat="1" ht="79.8" x14ac:dyDescent="0.3">
      <c r="A146" s="165" t="s">
        <v>100</v>
      </c>
      <c r="B146" s="156" t="s">
        <v>101</v>
      </c>
      <c r="C146" s="195" t="s">
        <v>255</v>
      </c>
      <c r="D146" s="156"/>
      <c r="E146" s="157" t="s">
        <v>201</v>
      </c>
      <c r="F146" s="162">
        <f>SUM(G146:I146)</f>
        <v>177363.6</v>
      </c>
      <c r="G146" s="103">
        <v>59000</v>
      </c>
      <c r="H146" s="103">
        <v>103000</v>
      </c>
      <c r="I146" s="103">
        <v>15363.6</v>
      </c>
      <c r="J146" s="103"/>
      <c r="K146" s="155">
        <f>J146/F146*100</f>
        <v>0</v>
      </c>
      <c r="L146" s="162">
        <f t="shared" ref="L146" si="116">SUM(M146:O146)</f>
        <v>0</v>
      </c>
      <c r="M146" s="103"/>
      <c r="N146" s="103"/>
      <c r="O146" s="103"/>
      <c r="P146" s="163">
        <f>L146/F146*100</f>
        <v>0</v>
      </c>
      <c r="Q146" s="150" t="s">
        <v>257</v>
      </c>
    </row>
    <row r="147" spans="1:17" s="53" customFormat="1" ht="62.4" x14ac:dyDescent="0.3">
      <c r="A147" s="46" t="s">
        <v>132</v>
      </c>
      <c r="B147" s="47"/>
      <c r="C147" s="58"/>
      <c r="D147" s="47"/>
      <c r="E147" s="109"/>
      <c r="F147" s="76">
        <f>SUM(G147:I147)</f>
        <v>14000</v>
      </c>
      <c r="G147" s="48">
        <f>G148</f>
        <v>0</v>
      </c>
      <c r="H147" s="48">
        <f t="shared" ref="H147:J147" si="117">H148</f>
        <v>14000</v>
      </c>
      <c r="I147" s="48">
        <f t="shared" si="117"/>
        <v>0</v>
      </c>
      <c r="J147" s="48">
        <f t="shared" si="117"/>
        <v>0</v>
      </c>
      <c r="K147" s="50">
        <f>J147/F147*100</f>
        <v>0</v>
      </c>
      <c r="L147" s="76">
        <f>SUM(M147:O147)</f>
        <v>0</v>
      </c>
      <c r="M147" s="48">
        <f t="shared" ref="M147:O147" si="118">M148</f>
        <v>0</v>
      </c>
      <c r="N147" s="48">
        <f t="shared" si="118"/>
        <v>0</v>
      </c>
      <c r="O147" s="48">
        <f t="shared" si="118"/>
        <v>0</v>
      </c>
      <c r="P147" s="51">
        <f>L147/F147*100</f>
        <v>0</v>
      </c>
      <c r="Q147" s="56"/>
    </row>
    <row r="148" spans="1:17" s="67" customFormat="1" ht="46.8" x14ac:dyDescent="0.3">
      <c r="A148" s="68" t="s">
        <v>133</v>
      </c>
      <c r="B148" s="71"/>
      <c r="C148" s="62"/>
      <c r="D148" s="71"/>
      <c r="E148" s="110"/>
      <c r="F148" s="59">
        <f>SUM(G148:I148)</f>
        <v>14000</v>
      </c>
      <c r="G148" s="63">
        <f>G150+G152</f>
        <v>0</v>
      </c>
      <c r="H148" s="63">
        <f t="shared" ref="H148:J148" si="119">H150+H152</f>
        <v>14000</v>
      </c>
      <c r="I148" s="63">
        <f t="shared" si="119"/>
        <v>0</v>
      </c>
      <c r="J148" s="63">
        <f t="shared" si="119"/>
        <v>0</v>
      </c>
      <c r="K148" s="65">
        <f>J148/F148*100</f>
        <v>0</v>
      </c>
      <c r="L148" s="59">
        <f>SUM(M148:O148)</f>
        <v>0</v>
      </c>
      <c r="M148" s="63">
        <f t="shared" ref="M148:O148" si="120">M150+M152</f>
        <v>0</v>
      </c>
      <c r="N148" s="63">
        <f t="shared" si="120"/>
        <v>0</v>
      </c>
      <c r="O148" s="63">
        <f t="shared" si="120"/>
        <v>0</v>
      </c>
      <c r="P148" s="66">
        <f>L148/F148*100</f>
        <v>0</v>
      </c>
      <c r="Q148" s="72"/>
    </row>
    <row r="149" spans="1:17" ht="45" x14ac:dyDescent="0.3">
      <c r="A149" s="11" t="s">
        <v>55</v>
      </c>
      <c r="B149" s="94"/>
      <c r="C149" s="27"/>
      <c r="D149" s="94"/>
      <c r="E149" s="105"/>
      <c r="F149" s="81"/>
      <c r="G149" s="29"/>
      <c r="H149" s="31"/>
      <c r="I149" s="31"/>
      <c r="J149" s="31"/>
      <c r="K149" s="1"/>
      <c r="L149" s="83"/>
      <c r="M149" s="31"/>
      <c r="N149" s="31"/>
      <c r="O149" s="31"/>
      <c r="P149" s="3"/>
      <c r="Q149" s="18"/>
    </row>
    <row r="150" spans="1:17" s="166" customFormat="1" ht="45.6" x14ac:dyDescent="0.3">
      <c r="A150" s="165" t="s">
        <v>135</v>
      </c>
      <c r="B150" s="156"/>
      <c r="C150" s="195"/>
      <c r="D150" s="156"/>
      <c r="E150" s="157"/>
      <c r="F150" s="162">
        <f>SUM(G150:I150)</f>
        <v>7000</v>
      </c>
      <c r="G150" s="103"/>
      <c r="H150" s="103">
        <v>7000</v>
      </c>
      <c r="I150" s="103"/>
      <c r="J150" s="103"/>
      <c r="K150" s="155">
        <f>J150/F150*100</f>
        <v>0</v>
      </c>
      <c r="L150" s="162">
        <f>SUM(M150:O150)</f>
        <v>0</v>
      </c>
      <c r="M150" s="103"/>
      <c r="N150" s="103"/>
      <c r="O150" s="103"/>
      <c r="P150" s="163">
        <f>L150/F150*100</f>
        <v>0</v>
      </c>
      <c r="Q150" s="160" t="s">
        <v>248</v>
      </c>
    </row>
    <row r="151" spans="1:17" s="166" customFormat="1" ht="30" x14ac:dyDescent="0.3">
      <c r="A151" s="120" t="s">
        <v>134</v>
      </c>
      <c r="B151" s="156"/>
      <c r="C151" s="195"/>
      <c r="D151" s="156"/>
      <c r="E151" s="157"/>
      <c r="F151" s="162"/>
      <c r="G151" s="162"/>
      <c r="H151" s="103"/>
      <c r="I151" s="103"/>
      <c r="J151" s="103"/>
      <c r="K151" s="155"/>
      <c r="L151" s="103"/>
      <c r="M151" s="103"/>
      <c r="N151" s="103"/>
      <c r="O151" s="103"/>
      <c r="P151" s="163"/>
      <c r="Q151" s="160"/>
    </row>
    <row r="152" spans="1:17" s="166" customFormat="1" ht="388.5" customHeight="1" x14ac:dyDescent="0.3">
      <c r="A152" s="165" t="s">
        <v>135</v>
      </c>
      <c r="B152" s="156"/>
      <c r="C152" s="195"/>
      <c r="D152" s="156"/>
      <c r="E152" s="157"/>
      <c r="F152" s="162">
        <f>SUM(G152:I152)</f>
        <v>7000</v>
      </c>
      <c r="G152" s="103"/>
      <c r="H152" s="103">
        <v>7000</v>
      </c>
      <c r="I152" s="103"/>
      <c r="J152" s="103"/>
      <c r="K152" s="155">
        <f>J152/F152*100</f>
        <v>0</v>
      </c>
      <c r="L152" s="162">
        <f>SUM(M152:O152)</f>
        <v>0</v>
      </c>
      <c r="M152" s="103"/>
      <c r="N152" s="103"/>
      <c r="O152" s="103"/>
      <c r="P152" s="163">
        <f>L152/F152*100</f>
        <v>0</v>
      </c>
      <c r="Q152" s="160" t="s">
        <v>251</v>
      </c>
    </row>
  </sheetData>
  <mergeCells count="16">
    <mergeCell ref="B127:E127"/>
    <mergeCell ref="B121:E121"/>
    <mergeCell ref="C77:D77"/>
    <mergeCell ref="K3:K4"/>
    <mergeCell ref="E3:E4"/>
    <mergeCell ref="F3:I3"/>
    <mergeCell ref="A1:Q1"/>
    <mergeCell ref="A3:A4"/>
    <mergeCell ref="B3:B4"/>
    <mergeCell ref="C3:C4"/>
    <mergeCell ref="D3:D4"/>
    <mergeCell ref="M2:Q2"/>
    <mergeCell ref="J3:J4"/>
    <mergeCell ref="P3:P4"/>
    <mergeCell ref="L3:O3"/>
    <mergeCell ref="Q3:Q4"/>
  </mergeCells>
  <pageMargins left="0.39370078740157483" right="0.19685039370078741" top="0.19685039370078741" bottom="0.19685039370078741" header="0.31496062992125984" footer="0.31496062992125984"/>
  <pageSetup paperSize="9" scale="5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economy53 (Александрова Т.В.)</dc:creator>
  <cp:lastModifiedBy>economy69 (Кузьмина Е.Г.)</cp:lastModifiedBy>
  <cp:lastPrinted>2017-07-13T11:07:34Z</cp:lastPrinted>
  <dcterms:created xsi:type="dcterms:W3CDTF">2016-11-16T06:29:02Z</dcterms:created>
  <dcterms:modified xsi:type="dcterms:W3CDTF">2017-08-18T10:34:10Z</dcterms:modified>
</cp:coreProperties>
</file>