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488" windowWidth="20736" windowHeight="8592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Лист1!$3:$4</definedName>
    <definedName name="_xlnm.Print_Area" localSheetId="0">Лист1!$A$1:$Q$174</definedName>
  </definedNames>
  <calcPr calcId="145621"/>
</workbook>
</file>

<file path=xl/calcChain.xml><?xml version="1.0" encoding="utf-8"?>
<calcChain xmlns="http://schemas.openxmlformats.org/spreadsheetml/2006/main">
  <c r="P169" i="1" l="1"/>
  <c r="O169" i="1"/>
  <c r="N169" i="1"/>
  <c r="M169" i="1"/>
  <c r="L169" i="1"/>
  <c r="K169" i="1"/>
  <c r="J169" i="1"/>
  <c r="I169" i="1"/>
  <c r="H169" i="1"/>
  <c r="G169" i="1"/>
  <c r="F169" i="1"/>
  <c r="J99" i="1" l="1"/>
  <c r="L158" i="1"/>
  <c r="J141" i="1"/>
  <c r="J118" i="1"/>
  <c r="J142" i="1"/>
  <c r="J136" i="1"/>
  <c r="J135" i="1"/>
  <c r="J91" i="1"/>
  <c r="J61" i="1"/>
  <c r="P173" i="1"/>
  <c r="P171" i="1"/>
  <c r="P170" i="1"/>
  <c r="M171" i="1"/>
  <c r="N171" i="1"/>
  <c r="N170" i="1" s="1"/>
  <c r="O171" i="1"/>
  <c r="L171" i="1"/>
  <c r="M170" i="1"/>
  <c r="O170" i="1"/>
  <c r="K170" i="1"/>
  <c r="J170" i="1"/>
  <c r="G170" i="1"/>
  <c r="H170" i="1"/>
  <c r="I170" i="1"/>
  <c r="K171" i="1"/>
  <c r="J171" i="1"/>
  <c r="I171" i="1"/>
  <c r="G171" i="1"/>
  <c r="G165" i="1"/>
  <c r="I165" i="1"/>
  <c r="L159" i="1"/>
  <c r="P155" i="1"/>
  <c r="O155" i="1"/>
  <c r="M155" i="1"/>
  <c r="K155" i="1"/>
  <c r="I155" i="1"/>
  <c r="J155" i="1"/>
  <c r="J150" i="1" s="1"/>
  <c r="G155" i="1"/>
  <c r="J151" i="1"/>
  <c r="I151" i="1"/>
  <c r="G151" i="1"/>
  <c r="H151" i="1"/>
  <c r="P154" i="1"/>
  <c r="H150" i="1"/>
  <c r="I150" i="1"/>
  <c r="K154" i="1"/>
  <c r="O150" i="1"/>
  <c r="M150" i="1"/>
  <c r="G150" i="1"/>
  <c r="O139" i="1"/>
  <c r="J139" i="1"/>
  <c r="I139" i="1"/>
  <c r="P90" i="1"/>
  <c r="P69" i="1"/>
  <c r="J66" i="1"/>
  <c r="I66" i="1"/>
  <c r="P62" i="1"/>
  <c r="O59" i="1"/>
  <c r="M59" i="1"/>
  <c r="J59" i="1"/>
  <c r="I59" i="1"/>
  <c r="G59" i="1"/>
  <c r="J36" i="1"/>
  <c r="I29" i="1"/>
  <c r="L22" i="1" l="1"/>
  <c r="L23" i="1"/>
  <c r="L18" i="1"/>
  <c r="L17" i="1"/>
  <c r="K173" i="1"/>
  <c r="J173" i="1"/>
  <c r="K73" i="1" l="1"/>
  <c r="K72" i="1"/>
  <c r="P73" i="1"/>
  <c r="P75" i="1"/>
  <c r="K75" i="1"/>
  <c r="J32" i="1" l="1"/>
  <c r="J26" i="1"/>
  <c r="P157" i="1"/>
  <c r="K157" i="1"/>
  <c r="J105" i="1" l="1"/>
  <c r="J100" i="1"/>
  <c r="J86" i="1" l="1"/>
  <c r="P49" i="1" l="1"/>
  <c r="K9" i="1" l="1"/>
  <c r="J9" i="1"/>
  <c r="I9" i="1"/>
  <c r="H9" i="1"/>
  <c r="G9" i="1"/>
  <c r="J70" i="1"/>
  <c r="I70" i="1"/>
  <c r="H70" i="1"/>
  <c r="G70" i="1"/>
  <c r="F70" i="1"/>
  <c r="F9" i="1" s="1"/>
  <c r="P72" i="1"/>
  <c r="O72" i="1"/>
  <c r="O70" i="1" s="1"/>
  <c r="O9" i="1" s="1"/>
  <c r="N72" i="1"/>
  <c r="N70" i="1" s="1"/>
  <c r="N9" i="1" s="1"/>
  <c r="J72" i="1"/>
  <c r="I72" i="1"/>
  <c r="H72" i="1"/>
  <c r="G72" i="1"/>
  <c r="F72" i="1"/>
  <c r="O73" i="1"/>
  <c r="N73" i="1"/>
  <c r="M73" i="1"/>
  <c r="M72" i="1" s="1"/>
  <c r="M70" i="1" s="1"/>
  <c r="M9" i="1" s="1"/>
  <c r="J73" i="1"/>
  <c r="I73" i="1"/>
  <c r="H73" i="1"/>
  <c r="G73" i="1"/>
  <c r="F73" i="1"/>
  <c r="F75" i="1"/>
  <c r="L75" i="1"/>
  <c r="L73" i="1" s="1"/>
  <c r="L72" i="1" s="1"/>
  <c r="L70" i="1" s="1"/>
  <c r="L9" i="1" l="1"/>
  <c r="P9" i="1" s="1"/>
  <c r="P70" i="1"/>
  <c r="O14" i="1"/>
  <c r="M14" i="1"/>
  <c r="K14" i="1"/>
  <c r="J14" i="1"/>
  <c r="I14" i="1"/>
  <c r="G14" i="1"/>
  <c r="H171" i="1"/>
  <c r="F171" i="1"/>
  <c r="F170" i="1" s="1"/>
  <c r="F14" i="1" s="1"/>
  <c r="F173" i="1"/>
  <c r="N14" i="1"/>
  <c r="L170" i="1"/>
  <c r="L14" i="1" s="1"/>
  <c r="H14" i="1"/>
  <c r="N165" i="1"/>
  <c r="H165" i="1"/>
  <c r="N155" i="1"/>
  <c r="L155" i="1" s="1"/>
  <c r="H155" i="1"/>
  <c r="F155" i="1" s="1"/>
  <c r="N139" i="1"/>
  <c r="M139" i="1"/>
  <c r="H139" i="1"/>
  <c r="G139" i="1"/>
  <c r="L148" i="1"/>
  <c r="J148" i="1" s="1"/>
  <c r="F148" i="1"/>
  <c r="P14" i="1" l="1"/>
  <c r="F162" i="1"/>
  <c r="L173" i="1"/>
  <c r="F154" i="1"/>
  <c r="I88" i="1" l="1"/>
  <c r="H88" i="1"/>
  <c r="G88" i="1"/>
  <c r="O88" i="1"/>
  <c r="N88" i="1"/>
  <c r="M88" i="1"/>
  <c r="L90" i="1"/>
  <c r="J90" i="1" s="1"/>
  <c r="F90" i="1"/>
  <c r="O29" i="1"/>
  <c r="N29" i="1"/>
  <c r="M29" i="1"/>
  <c r="H29" i="1"/>
  <c r="G29" i="1"/>
  <c r="L38" i="1"/>
  <c r="J38" i="1" s="1"/>
  <c r="F38" i="1"/>
  <c r="L36" i="1"/>
  <c r="L37" i="1"/>
  <c r="J37" i="1" s="1"/>
  <c r="F36" i="1"/>
  <c r="F37" i="1"/>
  <c r="L69" i="1"/>
  <c r="L68" i="1"/>
  <c r="O66" i="1"/>
  <c r="M66" i="1"/>
  <c r="N66" i="1"/>
  <c r="H66" i="1"/>
  <c r="G66" i="1"/>
  <c r="F69" i="1"/>
  <c r="F68" i="1"/>
  <c r="N59" i="1"/>
  <c r="H59" i="1"/>
  <c r="L62" i="1"/>
  <c r="F62" i="1"/>
  <c r="L34" i="1"/>
  <c r="J34" i="1" s="1"/>
  <c r="P68" i="1" l="1"/>
  <c r="F20" i="1"/>
  <c r="L135" i="1" l="1"/>
  <c r="L101" i="1" l="1"/>
  <c r="J101" i="1" l="1"/>
  <c r="F101" i="1"/>
  <c r="P101" i="1" s="1"/>
  <c r="H46" i="1" l="1"/>
  <c r="L168" i="1" l="1"/>
  <c r="L167" i="1"/>
  <c r="F168" i="1"/>
  <c r="F167" i="1"/>
  <c r="O165" i="1"/>
  <c r="O164" i="1" s="1"/>
  <c r="N164" i="1"/>
  <c r="M165" i="1"/>
  <c r="M164" i="1" s="1"/>
  <c r="J165" i="1"/>
  <c r="J164" i="1" s="1"/>
  <c r="H164" i="1"/>
  <c r="I164" i="1"/>
  <c r="G164" i="1"/>
  <c r="L147" i="1"/>
  <c r="L145" i="1"/>
  <c r="F147" i="1"/>
  <c r="K147" i="1" s="1"/>
  <c r="F145" i="1"/>
  <c r="K145" i="1" s="1"/>
  <c r="L165" i="1" l="1"/>
  <c r="L164" i="1"/>
  <c r="F165" i="1"/>
  <c r="K165" i="1" s="1"/>
  <c r="P167" i="1"/>
  <c r="P168" i="1"/>
  <c r="F164" i="1"/>
  <c r="K164" i="1" s="1"/>
  <c r="K168" i="1"/>
  <c r="K167" i="1"/>
  <c r="P145" i="1"/>
  <c r="P147" i="1"/>
  <c r="P165" i="1" l="1"/>
  <c r="P164" i="1"/>
  <c r="O133" i="1"/>
  <c r="N133" i="1"/>
  <c r="M133" i="1"/>
  <c r="I133" i="1"/>
  <c r="H133" i="1"/>
  <c r="G133" i="1"/>
  <c r="L137" i="1"/>
  <c r="F137" i="1"/>
  <c r="K137" i="1" s="1"/>
  <c r="L111" i="1"/>
  <c r="F111" i="1"/>
  <c r="O109" i="1"/>
  <c r="O108" i="1" s="1"/>
  <c r="N109" i="1"/>
  <c r="N108" i="1" s="1"/>
  <c r="M109" i="1"/>
  <c r="M108" i="1" s="1"/>
  <c r="J109" i="1"/>
  <c r="J108" i="1" s="1"/>
  <c r="I109" i="1"/>
  <c r="I108" i="1" s="1"/>
  <c r="H109" i="1"/>
  <c r="H108" i="1" s="1"/>
  <c r="G109" i="1"/>
  <c r="G108" i="1" s="1"/>
  <c r="L108" i="1" l="1"/>
  <c r="F109" i="1"/>
  <c r="K109" i="1" s="1"/>
  <c r="P137" i="1"/>
  <c r="L109" i="1"/>
  <c r="F108" i="1"/>
  <c r="O120" i="1"/>
  <c r="N120" i="1"/>
  <c r="M120" i="1"/>
  <c r="J120" i="1"/>
  <c r="I120" i="1"/>
  <c r="H120" i="1"/>
  <c r="G120" i="1"/>
  <c r="L124" i="1"/>
  <c r="F124" i="1"/>
  <c r="K124" i="1" s="1"/>
  <c r="O95" i="1"/>
  <c r="N95" i="1"/>
  <c r="M95" i="1"/>
  <c r="I95" i="1"/>
  <c r="H95" i="1"/>
  <c r="G95" i="1"/>
  <c r="K101" i="1"/>
  <c r="L100" i="1"/>
  <c r="F100" i="1"/>
  <c r="K100" i="1" s="1"/>
  <c r="L99" i="1"/>
  <c r="F99" i="1"/>
  <c r="K99" i="1" s="1"/>
  <c r="O84" i="1"/>
  <c r="N84" i="1"/>
  <c r="M84" i="1"/>
  <c r="J84" i="1"/>
  <c r="I84" i="1"/>
  <c r="H84" i="1"/>
  <c r="G84" i="1"/>
  <c r="F84" i="1" s="1"/>
  <c r="L86" i="1"/>
  <c r="F86" i="1"/>
  <c r="F83" i="1"/>
  <c r="K83" i="1" s="1"/>
  <c r="O80" i="1"/>
  <c r="O79" i="1" s="1"/>
  <c r="N80" i="1"/>
  <c r="M80" i="1"/>
  <c r="J80" i="1"/>
  <c r="I80" i="1"/>
  <c r="I79" i="1" s="1"/>
  <c r="H80" i="1"/>
  <c r="G80" i="1"/>
  <c r="L83" i="1"/>
  <c r="O46" i="1"/>
  <c r="N46" i="1"/>
  <c r="M46" i="1"/>
  <c r="I46" i="1"/>
  <c r="G46" i="1"/>
  <c r="L57" i="1"/>
  <c r="L55" i="1"/>
  <c r="J55" i="1" s="1"/>
  <c r="L53" i="1"/>
  <c r="L51" i="1"/>
  <c r="F57" i="1"/>
  <c r="K57" i="1" s="1"/>
  <c r="F55" i="1"/>
  <c r="F53" i="1"/>
  <c r="K53" i="1" s="1"/>
  <c r="F51" i="1"/>
  <c r="K51" i="1" s="1"/>
  <c r="F49" i="1"/>
  <c r="F67" i="1"/>
  <c r="L67" i="1"/>
  <c r="J67" i="1" s="1"/>
  <c r="O58" i="1"/>
  <c r="N58" i="1"/>
  <c r="L63" i="1"/>
  <c r="F63" i="1"/>
  <c r="K63" i="1" s="1"/>
  <c r="L39" i="1"/>
  <c r="J39" i="1" s="1"/>
  <c r="F39" i="1"/>
  <c r="J23" i="1"/>
  <c r="O23" i="1"/>
  <c r="N23" i="1"/>
  <c r="M23" i="1"/>
  <c r="I23" i="1"/>
  <c r="G23" i="1"/>
  <c r="H23" i="1"/>
  <c r="L28" i="1"/>
  <c r="F28" i="1"/>
  <c r="K28" i="1" s="1"/>
  <c r="L27" i="1"/>
  <c r="F27" i="1"/>
  <c r="O18" i="1"/>
  <c r="O17" i="1" s="1"/>
  <c r="N18" i="1"/>
  <c r="N17" i="1" s="1"/>
  <c r="M18" i="1"/>
  <c r="M17" i="1" s="1"/>
  <c r="I18" i="1"/>
  <c r="H18" i="1"/>
  <c r="H17" i="1" s="1"/>
  <c r="G18" i="1"/>
  <c r="G17" i="1" s="1"/>
  <c r="L21" i="1"/>
  <c r="J21" i="1" s="1"/>
  <c r="J18" i="1" s="1"/>
  <c r="J17" i="1" s="1"/>
  <c r="L20" i="1"/>
  <c r="P20" i="1" s="1"/>
  <c r="F21" i="1"/>
  <c r="F25" i="1"/>
  <c r="K25" i="1" s="1"/>
  <c r="K67" i="1" l="1"/>
  <c r="I17" i="1"/>
  <c r="F17" i="1" s="1"/>
  <c r="F18" i="1"/>
  <c r="I58" i="1"/>
  <c r="P27" i="1"/>
  <c r="G79" i="1"/>
  <c r="M79" i="1"/>
  <c r="H79" i="1"/>
  <c r="N79" i="1"/>
  <c r="P100" i="1"/>
  <c r="K39" i="1"/>
  <c r="J79" i="1"/>
  <c r="L84" i="1"/>
  <c r="P84" i="1" s="1"/>
  <c r="G58" i="1"/>
  <c r="K55" i="1"/>
  <c r="F66" i="1"/>
  <c r="K66" i="1" s="1"/>
  <c r="H58" i="1"/>
  <c r="M58" i="1"/>
  <c r="L66" i="1"/>
  <c r="F46" i="1"/>
  <c r="P21" i="1"/>
  <c r="P109" i="1"/>
  <c r="P86" i="1"/>
  <c r="K18" i="1"/>
  <c r="P108" i="1"/>
  <c r="K108" i="1"/>
  <c r="P124" i="1"/>
  <c r="P99" i="1"/>
  <c r="K86" i="1"/>
  <c r="K84" i="1"/>
  <c r="P83" i="1"/>
  <c r="P57" i="1"/>
  <c r="P55" i="1"/>
  <c r="P53" i="1"/>
  <c r="P51" i="1"/>
  <c r="F59" i="1"/>
  <c r="K59" i="1" s="1"/>
  <c r="J58" i="1"/>
  <c r="P67" i="1"/>
  <c r="P63" i="1"/>
  <c r="P39" i="1"/>
  <c r="P28" i="1"/>
  <c r="K27" i="1"/>
  <c r="K21" i="1"/>
  <c r="K20" i="1"/>
  <c r="O159" i="1"/>
  <c r="N159" i="1"/>
  <c r="M159" i="1"/>
  <c r="J159" i="1"/>
  <c r="I159" i="1"/>
  <c r="H159" i="1"/>
  <c r="G159" i="1"/>
  <c r="L162" i="1"/>
  <c r="K162" i="1"/>
  <c r="O151" i="1"/>
  <c r="N151" i="1"/>
  <c r="N150" i="1" s="1"/>
  <c r="M151" i="1"/>
  <c r="L154" i="1"/>
  <c r="F157" i="1"/>
  <c r="L157" i="1"/>
  <c r="L65" i="1"/>
  <c r="F65" i="1"/>
  <c r="G44" i="1"/>
  <c r="G43" i="1" s="1"/>
  <c r="L40" i="1"/>
  <c r="J40" i="1" s="1"/>
  <c r="J29" i="1" s="1"/>
  <c r="F40" i="1"/>
  <c r="F26" i="1"/>
  <c r="K26" i="1" s="1"/>
  <c r="L26" i="1"/>
  <c r="K40" i="1" l="1"/>
  <c r="P66" i="1"/>
  <c r="P18" i="1"/>
  <c r="P26" i="1"/>
  <c r="F23" i="1"/>
  <c r="K23" i="1" s="1"/>
  <c r="K17" i="1"/>
  <c r="P17" i="1"/>
  <c r="P162" i="1"/>
  <c r="L151" i="1"/>
  <c r="F151" i="1"/>
  <c r="P65" i="1"/>
  <c r="K65" i="1"/>
  <c r="P40" i="1"/>
  <c r="P151" i="1" l="1"/>
  <c r="K151" i="1"/>
  <c r="P23" i="1"/>
  <c r="F159" i="1" l="1"/>
  <c r="L103" i="1"/>
  <c r="N94" i="1" l="1"/>
  <c r="N92" i="1" s="1"/>
  <c r="H94" i="1"/>
  <c r="H92" i="1" s="1"/>
  <c r="F98" i="1"/>
  <c r="L80" i="1"/>
  <c r="F82" i="1"/>
  <c r="K82" i="1" s="1"/>
  <c r="J158" i="1"/>
  <c r="J149" i="1" s="1"/>
  <c r="L150" i="1"/>
  <c r="F150" i="1"/>
  <c r="G158" i="1"/>
  <c r="G149" i="1" s="1"/>
  <c r="O158" i="1"/>
  <c r="O149" i="1" s="1"/>
  <c r="M158" i="1"/>
  <c r="M149" i="1" s="1"/>
  <c r="H158" i="1"/>
  <c r="H149" i="1" s="1"/>
  <c r="I158" i="1"/>
  <c r="I149" i="1" s="1"/>
  <c r="J128" i="1"/>
  <c r="J127" i="1" s="1"/>
  <c r="F163" i="1"/>
  <c r="K163" i="1" s="1"/>
  <c r="L163" i="1"/>
  <c r="F131" i="1"/>
  <c r="K131" i="1" s="1"/>
  <c r="O115" i="1"/>
  <c r="O114" i="1" s="1"/>
  <c r="N115" i="1"/>
  <c r="N114" i="1" s="1"/>
  <c r="M115" i="1"/>
  <c r="M114" i="1" s="1"/>
  <c r="J115" i="1"/>
  <c r="H115" i="1"/>
  <c r="H114" i="1" s="1"/>
  <c r="I115" i="1"/>
  <c r="G115" i="1"/>
  <c r="G114" i="1" s="1"/>
  <c r="L118" i="1"/>
  <c r="F118" i="1"/>
  <c r="K118" i="1" s="1"/>
  <c r="J119" i="1"/>
  <c r="M119" i="1"/>
  <c r="N119" i="1"/>
  <c r="O119" i="1"/>
  <c r="I119" i="1"/>
  <c r="G119" i="1"/>
  <c r="F122" i="1"/>
  <c r="K122" i="1" s="1"/>
  <c r="L122" i="1"/>
  <c r="L126" i="1"/>
  <c r="F126" i="1"/>
  <c r="K126" i="1" s="1"/>
  <c r="M128" i="1"/>
  <c r="M127" i="1" s="1"/>
  <c r="O128" i="1"/>
  <c r="N128" i="1"/>
  <c r="N127" i="1" s="1"/>
  <c r="H128" i="1"/>
  <c r="H127" i="1" s="1"/>
  <c r="I128" i="1"/>
  <c r="I127" i="1" s="1"/>
  <c r="G128" i="1"/>
  <c r="M132" i="1"/>
  <c r="O132" i="1"/>
  <c r="N132" i="1"/>
  <c r="H132" i="1"/>
  <c r="I132" i="1"/>
  <c r="F135" i="1"/>
  <c r="K135" i="1" s="1"/>
  <c r="O138" i="1"/>
  <c r="N138" i="1"/>
  <c r="M138" i="1"/>
  <c r="G138" i="1"/>
  <c r="H138" i="1"/>
  <c r="I138" i="1"/>
  <c r="J138" i="1"/>
  <c r="F139" i="1"/>
  <c r="K139" i="1" s="1"/>
  <c r="F141" i="1"/>
  <c r="L131" i="1"/>
  <c r="L136" i="1"/>
  <c r="J133" i="1" s="1"/>
  <c r="J132" i="1" s="1"/>
  <c r="F136" i="1"/>
  <c r="L141" i="1"/>
  <c r="F142" i="1"/>
  <c r="K142" i="1" s="1"/>
  <c r="L142" i="1"/>
  <c r="F105" i="1"/>
  <c r="K105" i="1" s="1"/>
  <c r="M94" i="1"/>
  <c r="O94" i="1"/>
  <c r="O92" i="1" s="1"/>
  <c r="I94" i="1"/>
  <c r="I92" i="1" s="1"/>
  <c r="G94" i="1"/>
  <c r="G92" i="1" s="1"/>
  <c r="F95" i="1"/>
  <c r="L97" i="1"/>
  <c r="J97" i="1" s="1"/>
  <c r="F97" i="1"/>
  <c r="L98" i="1"/>
  <c r="J98" i="1" s="1"/>
  <c r="F103" i="1"/>
  <c r="P103" i="1" s="1"/>
  <c r="L105" i="1"/>
  <c r="L82" i="1"/>
  <c r="N87" i="1"/>
  <c r="M87" i="1"/>
  <c r="I87" i="1"/>
  <c r="O87" i="1"/>
  <c r="H87" i="1"/>
  <c r="H76" i="1" s="1"/>
  <c r="L91" i="1"/>
  <c r="F91" i="1"/>
  <c r="O44" i="1"/>
  <c r="O43" i="1" s="1"/>
  <c r="I44" i="1"/>
  <c r="I43" i="1" s="1"/>
  <c r="N44" i="1"/>
  <c r="M44" i="1"/>
  <c r="M43" i="1" s="1"/>
  <c r="M41" i="1" s="1"/>
  <c r="H44" i="1"/>
  <c r="L49" i="1"/>
  <c r="J49" i="1" s="1"/>
  <c r="J46" i="1" s="1"/>
  <c r="J44" i="1" s="1"/>
  <c r="J43" i="1" s="1"/>
  <c r="L59" i="1"/>
  <c r="P59" i="1" s="1"/>
  <c r="G41" i="1"/>
  <c r="F61" i="1"/>
  <c r="L61" i="1"/>
  <c r="I22" i="1"/>
  <c r="I15" i="1" s="1"/>
  <c r="G22" i="1"/>
  <c r="G15" i="1" s="1"/>
  <c r="F34" i="1"/>
  <c r="P34" i="1" s="1"/>
  <c r="F32" i="1"/>
  <c r="L32" i="1"/>
  <c r="L29" i="1" s="1"/>
  <c r="L25" i="1"/>
  <c r="P25" i="1" s="1"/>
  <c r="K150" i="1" l="1"/>
  <c r="P150" i="1"/>
  <c r="J88" i="1"/>
  <c r="J87" i="1" s="1"/>
  <c r="J76" i="1" s="1"/>
  <c r="K98" i="1"/>
  <c r="K91" i="1"/>
  <c r="M106" i="1"/>
  <c r="P105" i="1"/>
  <c r="J95" i="1"/>
  <c r="J94" i="1" s="1"/>
  <c r="J92" i="1" s="1"/>
  <c r="K49" i="1"/>
  <c r="N106" i="1"/>
  <c r="P136" i="1"/>
  <c r="P82" i="1"/>
  <c r="P131" i="1"/>
  <c r="F88" i="1"/>
  <c r="P98" i="1"/>
  <c r="L95" i="1"/>
  <c r="P95" i="1" s="1"/>
  <c r="P126" i="1"/>
  <c r="G87" i="1"/>
  <c r="F87" i="1" s="1"/>
  <c r="P61" i="1"/>
  <c r="P91" i="1"/>
  <c r="F128" i="1"/>
  <c r="K128" i="1" s="1"/>
  <c r="L115" i="1"/>
  <c r="P163" i="1"/>
  <c r="O22" i="1"/>
  <c r="O15" i="1" s="1"/>
  <c r="L58" i="1"/>
  <c r="M22" i="1"/>
  <c r="M15" i="1" s="1"/>
  <c r="P32" i="1"/>
  <c r="N22" i="1"/>
  <c r="N15" i="1" s="1"/>
  <c r="F58" i="1"/>
  <c r="F133" i="1"/>
  <c r="K133" i="1" s="1"/>
  <c r="G132" i="1"/>
  <c r="F132" i="1" s="1"/>
  <c r="K132" i="1" s="1"/>
  <c r="O127" i="1"/>
  <c r="O106" i="1" s="1"/>
  <c r="L128" i="1"/>
  <c r="G127" i="1"/>
  <c r="I114" i="1"/>
  <c r="F114" i="1" s="1"/>
  <c r="F115" i="1"/>
  <c r="I76" i="1"/>
  <c r="M76" i="1"/>
  <c r="O76" i="1"/>
  <c r="J22" i="1"/>
  <c r="J15" i="1" s="1"/>
  <c r="O41" i="1"/>
  <c r="L87" i="1"/>
  <c r="F138" i="1"/>
  <c r="K138" i="1" s="1"/>
  <c r="F158" i="1"/>
  <c r="K158" i="1" s="1"/>
  <c r="L139" i="1"/>
  <c r="P139" i="1" s="1"/>
  <c r="K103" i="1"/>
  <c r="P118" i="1"/>
  <c r="F29" i="1"/>
  <c r="P29" i="1" s="1"/>
  <c r="L120" i="1"/>
  <c r="L119" i="1"/>
  <c r="F120" i="1"/>
  <c r="L138" i="1"/>
  <c r="L114" i="1"/>
  <c r="J114" i="1"/>
  <c r="J106" i="1" s="1"/>
  <c r="L46" i="1"/>
  <c r="J41" i="1"/>
  <c r="N158" i="1"/>
  <c r="N149" i="1" s="1"/>
  <c r="P159" i="1"/>
  <c r="P141" i="1"/>
  <c r="L132" i="1"/>
  <c r="L133" i="1"/>
  <c r="P97" i="1"/>
  <c r="L88" i="1"/>
  <c r="N76" i="1"/>
  <c r="N43" i="1"/>
  <c r="L44" i="1"/>
  <c r="K159" i="1"/>
  <c r="P142" i="1"/>
  <c r="K141" i="1"/>
  <c r="K136" i="1"/>
  <c r="P135" i="1"/>
  <c r="P122" i="1"/>
  <c r="H119" i="1"/>
  <c r="H106" i="1" s="1"/>
  <c r="F94" i="1"/>
  <c r="K97" i="1"/>
  <c r="M78" i="1"/>
  <c r="O78" i="1"/>
  <c r="H78" i="1"/>
  <c r="F79" i="1"/>
  <c r="F80" i="1"/>
  <c r="H43" i="1"/>
  <c r="H41" i="1" s="1"/>
  <c r="F44" i="1"/>
  <c r="K34" i="1"/>
  <c r="K32" i="1"/>
  <c r="H22" i="1"/>
  <c r="M92" i="1"/>
  <c r="L92" i="1" s="1"/>
  <c r="L94" i="1"/>
  <c r="F92" i="1"/>
  <c r="K95" i="1" l="1"/>
  <c r="G106" i="1"/>
  <c r="P115" i="1"/>
  <c r="K87" i="1"/>
  <c r="K88" i="1"/>
  <c r="P88" i="1"/>
  <c r="G76" i="1"/>
  <c r="P133" i="1"/>
  <c r="P120" i="1"/>
  <c r="L106" i="1"/>
  <c r="P114" i="1"/>
  <c r="I106" i="1"/>
  <c r="I12" i="1" s="1"/>
  <c r="K120" i="1"/>
  <c r="P87" i="1"/>
  <c r="F22" i="1"/>
  <c r="K22" i="1" s="1"/>
  <c r="H15" i="1"/>
  <c r="G78" i="1"/>
  <c r="P132" i="1"/>
  <c r="K29" i="1"/>
  <c r="P128" i="1"/>
  <c r="F127" i="1"/>
  <c r="K127" i="1" s="1"/>
  <c r="L127" i="1"/>
  <c r="O12" i="1"/>
  <c r="F76" i="1"/>
  <c r="K76" i="1" s="1"/>
  <c r="I78" i="1"/>
  <c r="P138" i="1"/>
  <c r="K115" i="1"/>
  <c r="F149" i="1"/>
  <c r="K149" i="1" s="1"/>
  <c r="L149" i="1"/>
  <c r="G7" i="1"/>
  <c r="L76" i="1"/>
  <c r="L79" i="1"/>
  <c r="P79" i="1" s="1"/>
  <c r="P58" i="1"/>
  <c r="K58" i="1"/>
  <c r="N78" i="1"/>
  <c r="L78" i="1" s="1"/>
  <c r="I41" i="1"/>
  <c r="J7" i="1"/>
  <c r="K114" i="1"/>
  <c r="J78" i="1"/>
  <c r="P158" i="1"/>
  <c r="L43" i="1"/>
  <c r="N41" i="1"/>
  <c r="L41" i="1" s="1"/>
  <c r="F119" i="1"/>
  <c r="P92" i="1"/>
  <c r="K92" i="1"/>
  <c r="K94" i="1"/>
  <c r="P94" i="1"/>
  <c r="K80" i="1"/>
  <c r="P80" i="1"/>
  <c r="K79" i="1"/>
  <c r="P44" i="1"/>
  <c r="K44" i="1"/>
  <c r="K46" i="1"/>
  <c r="P46" i="1"/>
  <c r="F43" i="1"/>
  <c r="K61" i="1"/>
  <c r="O8" i="1"/>
  <c r="M8" i="1"/>
  <c r="J8" i="1"/>
  <c r="I8" i="1"/>
  <c r="G8" i="1"/>
  <c r="O13" i="1"/>
  <c r="N13" i="1"/>
  <c r="J13" i="1"/>
  <c r="I13" i="1"/>
  <c r="H13" i="1"/>
  <c r="H12" i="1"/>
  <c r="O11" i="1"/>
  <c r="N11" i="1"/>
  <c r="J11" i="1"/>
  <c r="I11" i="1"/>
  <c r="O10" i="1"/>
  <c r="N10" i="1"/>
  <c r="J10" i="1"/>
  <c r="I10" i="1"/>
  <c r="H10" i="1"/>
  <c r="O7" i="1"/>
  <c r="O5" i="1" s="1"/>
  <c r="N7" i="1"/>
  <c r="I7" i="1"/>
  <c r="I5" i="1" l="1"/>
  <c r="P127" i="1"/>
  <c r="F106" i="1"/>
  <c r="P106" i="1" s="1"/>
  <c r="F78" i="1"/>
  <c r="K78" i="1" s="1"/>
  <c r="P149" i="1"/>
  <c r="P76" i="1"/>
  <c r="F41" i="1"/>
  <c r="P41" i="1" s="1"/>
  <c r="N8" i="1"/>
  <c r="L8" i="1" s="1"/>
  <c r="F15" i="1"/>
  <c r="K15" i="1" s="1"/>
  <c r="P119" i="1"/>
  <c r="K119" i="1"/>
  <c r="H8" i="1"/>
  <c r="K43" i="1"/>
  <c r="P43" i="1"/>
  <c r="H7" i="1"/>
  <c r="N12" i="1"/>
  <c r="M10" i="1"/>
  <c r="L10" i="1" s="1"/>
  <c r="M12" i="1"/>
  <c r="G11" i="1"/>
  <c r="H11" i="1"/>
  <c r="P22" i="1"/>
  <c r="N5" i="1" l="1"/>
  <c r="H5" i="1"/>
  <c r="P78" i="1"/>
  <c r="K41" i="1"/>
  <c r="F8" i="1"/>
  <c r="P8" i="1" s="1"/>
  <c r="F7" i="1"/>
  <c r="F11" i="1"/>
  <c r="K11" i="1" s="1"/>
  <c r="L12" i="1"/>
  <c r="M11" i="1"/>
  <c r="M13" i="1"/>
  <c r="L13" i="1" s="1"/>
  <c r="L15" i="1"/>
  <c r="P15" i="1" s="1"/>
  <c r="G12" i="1"/>
  <c r="G10" i="1"/>
  <c r="L11" i="1" l="1"/>
  <c r="P11" i="1" s="1"/>
  <c r="K8" i="1"/>
  <c r="K7" i="1"/>
  <c r="F12" i="1"/>
  <c r="F10" i="1"/>
  <c r="M7" i="1"/>
  <c r="G13" i="1"/>
  <c r="M5" i="1" l="1"/>
  <c r="L5" i="1" s="1"/>
  <c r="G5" i="1"/>
  <c r="F5" i="1" s="1"/>
  <c r="P12" i="1"/>
  <c r="K10" i="1"/>
  <c r="P10" i="1"/>
  <c r="F13" i="1"/>
  <c r="P13" i="1" s="1"/>
  <c r="L7" i="1"/>
  <c r="P7" i="1" s="1"/>
  <c r="P5" i="1" l="1"/>
  <c r="K13" i="1"/>
  <c r="K106" i="1"/>
  <c r="J12" i="1"/>
  <c r="K12" i="1" l="1"/>
  <c r="J5" i="1"/>
  <c r="K5" i="1" s="1"/>
</calcChain>
</file>

<file path=xl/comments1.xml><?xml version="1.0" encoding="utf-8"?>
<comments xmlns="http://schemas.openxmlformats.org/spreadsheetml/2006/main">
  <authors>
    <author>economy7 (Зайцева Н.Н.)</author>
  </authors>
  <commentList>
    <comment ref="A167" authorId="0">
      <text>
        <r>
          <rPr>
            <b/>
            <sz val="9"/>
            <color indexed="81"/>
            <rFont val="Tahoma"/>
            <family val="2"/>
            <charset val="204"/>
          </rPr>
          <t>economy7 (Зайцева Н.Н.):</t>
        </r>
        <r>
          <rPr>
            <sz val="9"/>
            <color indexed="81"/>
            <rFont val="Tahoma"/>
            <family val="2"/>
            <charset val="204"/>
          </rPr>
          <t xml:space="preserve">
Большаков - Минстрой
</t>
        </r>
      </text>
    </comment>
    <comment ref="A168" authorId="0">
      <text>
        <r>
          <rPr>
            <b/>
            <sz val="9"/>
            <color indexed="81"/>
            <rFont val="Tahoma"/>
            <family val="2"/>
            <charset val="204"/>
          </rPr>
          <t>economy7 (Зайцева Н.Н.):</t>
        </r>
        <r>
          <rPr>
            <sz val="9"/>
            <color indexed="81"/>
            <rFont val="Tahoma"/>
            <family val="2"/>
            <charset val="204"/>
          </rPr>
          <t xml:space="preserve">
Петров - МСХ
</t>
        </r>
      </text>
    </comment>
  </commentList>
</comments>
</file>

<file path=xl/sharedStrings.xml><?xml version="1.0" encoding="utf-8"?>
<sst xmlns="http://schemas.openxmlformats.org/spreadsheetml/2006/main" count="382" uniqueCount="328">
  <si>
    <t>тыс. рублей</t>
  </si>
  <si>
    <t>Наименование отраслей, государственных 
заказчиков и объектов</t>
  </si>
  <si>
    <t>Реквизиты проектной организации, разработавшей ПСД  (наименование, ИНН, адрес, ФИО руководителя)</t>
  </si>
  <si>
    <t>Наименование подрядной организации, осуществляющей строительные работы  (наименование, ИНН, адрес, ФИО руководителя, учредителей)</t>
  </si>
  <si>
    <t>Реквизиты государственного (муниципального)  контракта  (дата, номер)</t>
  </si>
  <si>
    <t>Годовой лимит финансирования, тыс. рублей</t>
  </si>
  <si>
    <t>Объем выполненных работ, оформленных актами</t>
  </si>
  <si>
    <t xml:space="preserve">% 
выпол-ненных работ от годового лимита </t>
  </si>
  <si>
    <t>Фактическое финансирование выполненных работ, включая авансирование (кассовый расход), тыс. рублей</t>
  </si>
  <si>
    <t>% 
факти-ческого финанси-рования работ к годовому лимиту</t>
  </si>
  <si>
    <t>Причина невыполнения контрактных обязательств</t>
  </si>
  <si>
    <t>Итого</t>
  </si>
  <si>
    <t>из федерального бюджета</t>
  </si>
  <si>
    <t xml:space="preserve">из республиканского бюджета (без учета субсидий из ФБ) 
</t>
  </si>
  <si>
    <t>из местного бюджета (без учета субсидий из РБ)</t>
  </si>
  <si>
    <t>из федераль-ного бюджета</t>
  </si>
  <si>
    <t>из республи-канского бюджета (без учета субсидий из ФБ)</t>
  </si>
  <si>
    <t xml:space="preserve">Бюджетные инвестиции </t>
  </si>
  <si>
    <t xml:space="preserve">         в том числе:</t>
  </si>
  <si>
    <t xml:space="preserve">образование </t>
  </si>
  <si>
    <t>культура</t>
  </si>
  <si>
    <t>здравоохранение</t>
  </si>
  <si>
    <t>физическая культура и спорт</t>
  </si>
  <si>
    <t>дорожное хозяйство</t>
  </si>
  <si>
    <t>коммунальное хозяйство</t>
  </si>
  <si>
    <t>ОБРАЗОВАНИЕ, всего</t>
  </si>
  <si>
    <t>Программная часть</t>
  </si>
  <si>
    <t xml:space="preserve">Государственная программа Чувашской Республики  "Развитие образования" </t>
  </si>
  <si>
    <t>Подпрограмма "Государственная поддержка развития образования"</t>
  </si>
  <si>
    <t>Министерство образования 
и молодежной политики Чувашской Республики</t>
  </si>
  <si>
    <t xml:space="preserve"> </t>
  </si>
  <si>
    <t>администрация г. Канаша</t>
  </si>
  <si>
    <t>администрация г. Чебоксары</t>
  </si>
  <si>
    <t>Подпрограмма "Создание в Чувашской Республике новых мест в общеобразовательных организациях в соответствии с прогнозируемой потребностью и современными условиями обучения" на 2016–2025 годы</t>
  </si>
  <si>
    <t>реконструкция существующего здания МБОУ "Гимназия № 1" в г. Мариинский Посад по ул. Июльская, д. 25</t>
  </si>
  <si>
    <t>ООО "Проектный институт "Сувар-стройпроект" - г.Чебоксары, ул.К.Маркса, 52. ИНН 2129041303. Ген.директор - Захаров В.А.</t>
  </si>
  <si>
    <t>сентябрь 2017 г.</t>
  </si>
  <si>
    <t>Подпрограмма "Устойчивое развитие сельских территорий Чувашской Республики"</t>
  </si>
  <si>
    <t xml:space="preserve">Государственная программа Чувашской Республики "Развитие жилищного строительства и сферы жилищно-коммунального хозяйства" </t>
  </si>
  <si>
    <t>в том числе:</t>
  </si>
  <si>
    <t>Подпрограмма "Государственная поддержка строительства жилья в Чувашской Республике"</t>
  </si>
  <si>
    <t>КУЛЬТУРА, всего</t>
  </si>
  <si>
    <t>Министерство культуры, по делам  национальностей  и архивного дела Чувашской Республики</t>
  </si>
  <si>
    <t>развитие сети учреждений культурно-досугового типа в сельской местности</t>
  </si>
  <si>
    <t>администрация Урмарского района</t>
  </si>
  <si>
    <t xml:space="preserve">строительство здания сельского дома культуры в с. Шоркистры </t>
  </si>
  <si>
    <t>ООО "ПИ "Суварстройпроект", ИНН 2129041303, г. Чебоксары, ул. К.Маркса, д.52б, В.А. Захаров</t>
  </si>
  <si>
    <t>ЗАО "Урмарская", ИНН 2114000230, ЧР, п. Урмары, ул. Колхозная, 14. Ген. Директор - Н.В. Зайцев</t>
  </si>
  <si>
    <t xml:space="preserve">Государственная программа Чувашской Республики  "Развитие культуры и туризма" </t>
  </si>
  <si>
    <t>Подпрограмма "Развитие культуры в Чувашской Республике"</t>
  </si>
  <si>
    <t>ООО "СКИМ", 428000, Чувашская Республика, г. Чебоксары, Приволжский б-р, д.4, пом.7 ИНН 2130093271 Героев А.В.</t>
  </si>
  <si>
    <t>Подпрограмма "Туризм"</t>
  </si>
  <si>
    <t>Министерство строительства, архитектуры и жилищно-коммунального хозяйства Чувашской  Республики</t>
  </si>
  <si>
    <t>ЗДРАВООХРАНЕНИЕ, всего</t>
  </si>
  <si>
    <t xml:space="preserve">              в том числе:</t>
  </si>
  <si>
    <t xml:space="preserve">Государственная программа Чувашской Республики "Развитие здравоохранения" </t>
  </si>
  <si>
    <t>Подпрограмма "Профилактика заболеваний и формирование здорового образа жизни. Развитие первичной медико-санитарной помощи"</t>
  </si>
  <si>
    <t>Подпрограмма "Устойчивое развитие сельских территорий в Чувашской Республике"</t>
  </si>
  <si>
    <t>Министерство здравоохранения Чувашской Республики</t>
  </si>
  <si>
    <t xml:space="preserve">Строительство модульных фельдшерско-акушерских пунктов в рамках реализации  дополнительных мер по совершенствованию оказания первичной медико-санитарной помощи сельскому населению в Чувашской Республике </t>
  </si>
  <si>
    <t>ОАО "Чувашгражданпроект"</t>
  </si>
  <si>
    <t>ФИЗИЧЕСКАЯ КУЛЬТУРА И СПОРТ, всего</t>
  </si>
  <si>
    <t xml:space="preserve">Государственная программа Чувашской Республики "Развитие физической культуры и спорта" </t>
  </si>
  <si>
    <t>Подрограмма "Развитие физической культуры и массового спорта"</t>
  </si>
  <si>
    <t>Министерство физической культуры и спорта Чувашской Республики</t>
  </si>
  <si>
    <t xml:space="preserve">строительство ледового дворца на 7500 зрительских мест с пристроенным крытым катком и искусственным льдом на стадионе "Олимпийский" в г.Чебоксары </t>
  </si>
  <si>
    <t>ООО "Мой город"  ИНН 2130018877, ул.М.Павлова д.39, оф.3, Лукиянов Сергей Пантелемонович</t>
  </si>
  <si>
    <t xml:space="preserve">ГК № 17 от 26.12.2012,           ГК № 1 от 19.01.2015 </t>
  </si>
  <si>
    <t>ООО АБ "Классика", ИНН 2129046647, г. Чебоксары, ул. Ярморочная,д. 6, пом. 3 Рожкова Надежда Арсентьевна</t>
  </si>
  <si>
    <t>ДОРОЖНОЕ ХОЗЯЙСТВО</t>
  </si>
  <si>
    <t>Министерство транспорта и дорожного хозяйства Чувашской Республики</t>
  </si>
  <si>
    <t>Строительство автодорог 1-го пускового комплекса 1-й очереди строительства жилого района "Новый город" г. Чебоксары</t>
  </si>
  <si>
    <t>ЗАО "ТУС" г. Чебоксары, ул.М.Павлова, д.39, кв.7, 428034, Гендиректор - Угаслов Н.П.</t>
  </si>
  <si>
    <t>ГК 75 от 30.06,2016</t>
  </si>
  <si>
    <t xml:space="preserve">Государственная программа Чувашской Республики "Развитие культуры и туризма" </t>
  </si>
  <si>
    <t>Подрограмма "Туризм"</t>
  </si>
  <si>
    <t>Министерство культуры, по делам национальностей и архивного дела Чувашской Республики</t>
  </si>
  <si>
    <t xml:space="preserve">Строительство транспортной инфраструктуры этноэкологического комплекса "Амазония" г. Чебоксары
</t>
  </si>
  <si>
    <t>ПСБ ОАО "Чувашавтодор" 428024, г. Чебоксары,ИНН 213004780021 Ив. Яковлева, 2а, ИП Кожанов С.Ю. ИНН 212904297880, Чебоксары, Московский пр, 37/1 кв 4</t>
  </si>
  <si>
    <t>ООО "СК "Гарант",ИНН 2130119265, г.Чебоксары, Бапзовый проезд, д.3, Мелоян Артур Ваганович, ООО "Элит-строй", ИНН 2130067070, Г. Новочебоксарск, ул. Советская, д.27а, Кадеев РГ</t>
  </si>
  <si>
    <t>19.08.2015 № 109/08-15, от 10.11.2015 №147/08-15</t>
  </si>
  <si>
    <t>до 30.09.2016</t>
  </si>
  <si>
    <t>строительство транспортной инфраструктуры этноэкологического комплекса "Ясна" Чебоксарского района Чувашской Республики</t>
  </si>
  <si>
    <t>ИП Кожанов С.Ю. ИНН 212904297880, Чебоксары, Московский пр, 37/1 кв 4</t>
  </si>
  <si>
    <t>28.12.2015 № 2015.518233</t>
  </si>
  <si>
    <t>Государственная программа Чувашской Республики "Экономическое развитие и инновационная экономика на 2012–2020 годы"</t>
  </si>
  <si>
    <t xml:space="preserve">Подпрограмма "Развитие монопрофильных населенных пунктов в Чувашской Республике" </t>
  </si>
  <si>
    <t>Министерство транспорта и дорожного хозяйства Чувашской  Республики</t>
  </si>
  <si>
    <t>строительство автомобильной дороги по ул. Машиностроителей - автодорога "Аниш" в г. Канаш Чувашской Республики</t>
  </si>
  <si>
    <t>Подпрограмма "Автомобильные дороги"</t>
  </si>
  <si>
    <t xml:space="preserve">cтроительство и реконструкция автомобильных дорог в городских округах  </t>
  </si>
  <si>
    <t xml:space="preserve">пообъектное распределение средств осуществляется отдельными постановлениями КМ ЧР, после чего проводятся аукционы и выбираются подрядчики </t>
  </si>
  <si>
    <t>Министерство транспорта и дорожного хозяйства  Чувашской Республики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</si>
  <si>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в том числе строительство (реконструкция) автомобильных дорог общего пользования, ведущих к общественно значимым объектам сельских населенных пунктов, а также к объектам производства и переработки сельскохозяйственной продукции</t>
  </si>
  <si>
    <t>КОММУНАЛЬНОЕ ХОЗЯЙСТВО, всего</t>
  </si>
  <si>
    <t>Министерство строительства, архитектуры и жилищно-коммунального хозяйства Чувашской Республики</t>
  </si>
  <si>
    <t xml:space="preserve">реконструкция канализационных очистных сооружений производительностью 15000 куб. м/сут в г. Канаше Чувашской Республики
</t>
  </si>
  <si>
    <t>ООО фирма "Старко"</t>
  </si>
  <si>
    <t>администрация Батыревского района</t>
  </si>
  <si>
    <t>развитие и увеличение пропускной способности сети автомобильных дорог общего пользования регионального (межмуниципального) значения</t>
  </si>
  <si>
    <t>Реконструкция не завершенного строительством здания под Центральный государственный архив Чувашской Республики по ул. Урукова, д. 2а, г. Чебоксары</t>
  </si>
  <si>
    <t>Строительство здания многопрофильной поликлиники БУ "Центральная городская больница" Минздрава Чувашии, г. Чебоксары, просп. Ленина, д. 12</t>
  </si>
  <si>
    <t xml:space="preserve">Реконструкция тренировочной площадки на стадионе АУ Чувашской Республики "Центр спортивной подготовки сборных команд Чувашской Республики имени 
А. Игнатьева", г. Чебоксары, ул. Чапаева, д. 17
</t>
  </si>
  <si>
    <t>2016 г.</t>
  </si>
  <si>
    <t xml:space="preserve">Государственная программа Чувашской Республики "Развитие сельского хозяйства и регулирование рынка сельскохозяйственной продукции, сырья и продовольствия Чувашской Республики" </t>
  </si>
  <si>
    <t>ООО "ВВС" (Анисимов Игорь Анатольевич) ИНН 2127028089</t>
  </si>
  <si>
    <t>МК то 07.12.2016</t>
  </si>
  <si>
    <t xml:space="preserve">приобретение здания (помещений) под размещение дошкольного образовательного учреждения в мкр. "Садовый" г. Чебоксары </t>
  </si>
  <si>
    <t>реконструкция части здания по адресу: Чувашская Республика, Чебоксарский район, пгт Кугеси, ул. Шоршелская, 5 под банно-прачечный комплекс КС(К)ОУ "Кугесьская специальная (коррекционная) общеобразовательная школа-интернат" Минобразования Чувашии</t>
  </si>
  <si>
    <t xml:space="preserve">строительство пристроев с санитарно-техническими помещениями к зданиям муниципальных общеобразовательных организаций </t>
  </si>
  <si>
    <t>Полномочное представительство Чувашской Республики при Президенте Российской Федерации</t>
  </si>
  <si>
    <t>реставрация здания полномочного представительства Чувашской Республики при Президенте Российской Федерации, расположенного по адресу г. Москва, ул. Большая Ордынка, д. 46, стр. 1</t>
  </si>
  <si>
    <t>администрация Порецкого района</t>
  </si>
  <si>
    <t>строительство стадиона-площадки с. Порецкое пер. Школьный</t>
  </si>
  <si>
    <t>реконструкция тренировочного поля в с. Батырево</t>
  </si>
  <si>
    <r>
      <t xml:space="preserve">проектирование, строительство, реконструкция автомобильных дорог общего пользования местного значения </t>
    </r>
    <r>
      <rPr>
        <b/>
        <sz val="12"/>
        <rFont val="Arial"/>
        <family val="2"/>
        <charset val="204"/>
      </rPr>
      <t>вне</t>
    </r>
    <r>
      <rPr>
        <sz val="12"/>
        <rFont val="Arial"/>
        <family val="2"/>
        <charset val="204"/>
      </rPr>
      <t xml:space="preserve"> границ населенных пунктов в границах муниципального района в границах населенных пунктов поселений</t>
    </r>
  </si>
  <si>
    <t>строительство инженерной инфраструктуры индустриального (промышленного) парка в г. Канаше Чувашской Республики</t>
  </si>
  <si>
    <t>Строительство очистных сооружений хозяйственно-бытовых стоков КС(К)ОУ "Саланчикская специальная (коррекционная) общеобразоватльная школа-интернат " Минобразования Чувашии в пос. Саланчик Шумерлинского района</t>
  </si>
  <si>
    <t>администрация Цивильского района</t>
  </si>
  <si>
    <t>строительство средней общеобразовательной школы на 1000 ученических мест в микрорайоне "Южный" г. Цивильск Чувашской Республики</t>
  </si>
  <si>
    <t>строительство средней общеобразовательной школы в мкр. "Волжский-3" г. Чебоксары</t>
  </si>
  <si>
    <t>строительство здания планетария в Парке имени космонавта А.Г. Николаева в г. Чебоксары</t>
  </si>
  <si>
    <t>Реконструкция Московской набережной г. Чебоксары 2-ой этап</t>
  </si>
  <si>
    <t>Реконструкция здания стационара БУ ЧР "Городская детская больница  № 2" Минздравсоцразвития Чувашии, г. Чебоксары, ул. Гладкова, д. 15</t>
  </si>
  <si>
    <t>Строительство объекта «Биологические очистные сооружения (БОС) БУ «РДС «Лесная сказка» Минздрава Чувашии (соматическое отделение «Алый парус»)</t>
  </si>
  <si>
    <t>реконструкция БОУ ДОД "СДЮСШОР № 2" Минспорта Чувашии</t>
  </si>
  <si>
    <t>транспортная инфраструктура инвестиционного проекта "Чувашия - сердце Волги" Моргаушского района Чувашской Республики</t>
  </si>
  <si>
    <t>Государственная программа Чувашской Республики "Управление общественными финансами и государственным долгом Чувашской Республики"</t>
  </si>
  <si>
    <t>Подпрограмма "Повышение эффективности бюжетных расходов Чувашской Республики"</t>
  </si>
  <si>
    <t>Министерство сельского хозяйства Чувашской Республики</t>
  </si>
  <si>
    <t>реализация проектов развития общественной инфраструктуры,основанных на местных инициативах</t>
  </si>
  <si>
    <t>администрация Канашского района</t>
  </si>
  <si>
    <t>строительство автомобильной дороги по ул. Медвежья и ул. 70 лет Победы в д. Хучель</t>
  </si>
  <si>
    <t>администрация Чебоксарского района</t>
  </si>
  <si>
    <t xml:space="preserve"> строительство автомобильной дороги в составе проекта "Комплексная компактная застройка и благоустройство жилой группы в южной части д. Яндово Синьяльского сельского поселения Чебоксарского района Чувашской Республики"</t>
  </si>
  <si>
    <t>ОО НПП "Иженер" ИНН 2127317852, Президентский б-р,д.31 директор Токмолаева Л.И.</t>
  </si>
  <si>
    <t>ООО НПП "Алза", ИНН 2127311850, адрес: 428004, г.Чебоксары, ул. Энгельса, 42а; директор Лаврентьев С.В.</t>
  </si>
  <si>
    <t>Государственный контракт № 20 от 31.12.2013</t>
  </si>
  <si>
    <t>АО "ПИ "Чувашгражданпроект"</t>
  </si>
  <si>
    <t>ООО "Проектно-строительная фирма "Ремстрой-сервис"</t>
  </si>
  <si>
    <t xml:space="preserve">Батыревский район </t>
  </si>
  <si>
    <t>строительство сельского дома культуры на 150 мест в д.Долгий Остров</t>
  </si>
  <si>
    <t xml:space="preserve">строительство дома культуры на 106 мест в с. Чутеево </t>
  </si>
  <si>
    <t xml:space="preserve">Янтиковский район </t>
  </si>
  <si>
    <t xml:space="preserve">реконструкция здания мастерской школы под сельский дом культуры с. Малые Кибечи </t>
  </si>
  <si>
    <t>Канашский район</t>
  </si>
  <si>
    <t xml:space="preserve">строительство дома культуры в д. Шоля </t>
  </si>
  <si>
    <t xml:space="preserve">Красночетайский район </t>
  </si>
  <si>
    <t xml:space="preserve">строительство детского сада на 240 мест в мкр. Восточный г. Канаш Чувашской Республики </t>
  </si>
  <si>
    <t xml:space="preserve">Строительство дошкольного образовательного учреждения по ул. Р. Люксембург г. Чебоксары Чувашской Республики </t>
  </si>
  <si>
    <t>ООО "Институт проектирования технологического развития и инноваций", ИНН 2130003052, г. Чебоксары, ул. Калинина, д.107, Макарова Татьяна Арсентьева</t>
  </si>
  <si>
    <t>ООО "СУОР", ИНН 2127311917, г. Чебоксары, ул. Калинина, д.107, Ермолаев Владимир Федорович</t>
  </si>
  <si>
    <t>ГК от 07.03.2017 № 222</t>
  </si>
  <si>
    <t>ООО "Базис", ИНН 2130069416, г.Чебоксары, ул. Нижегородская, д.4, пом.7, Усов Сергей Георгиевич</t>
  </si>
  <si>
    <t>ОАО "Проектно-сметное бюро" - г.Чебоксары, пер.Бабушкина, д.8.  ИНН 2130066670. Ген.директор - В.П. Михайлов</t>
  </si>
  <si>
    <t>№406 от 11.07.2016</t>
  </si>
  <si>
    <t>ООО "КСО "Красночетайская", ИНН 2110052510, ЧР, с.Кр.Четаи, ул. Придорожная, д.31, Кандейкин Павел Валентинович</t>
  </si>
  <si>
    <t>Строительство котельной с инженерными сетями для теплоснабжения учебного корпуса и общежития ГАПОУ «КанТЭТ» Минобразования Чувашии, расположенных по адресу: Чувашская Республика, г. Канаш, ул. Ильича, д. 15</t>
  </si>
  <si>
    <t>ООО "Институт проектирования технологического развития и инноваций", ИНН 2130003052, г.Чебоксары, ул.Калинина, д.107, Макарова Татьяна Арсентьевна</t>
  </si>
  <si>
    <t>ООО "Булат", ИНН 2103004730, Чувашская Республика - Чувашия, Батыревский р-н, с.Шыгырдан, ул.Наримана, д.12, Абдулвалеев Ринат Абдулахатович</t>
  </si>
  <si>
    <t>№108 от 09.08.2016 г.</t>
  </si>
  <si>
    <t>ООО "СКИМ", ИНН 2130093271, г.Чебоксары, ул.Н.Сверчкова, д.6Б, оф.4, Обрядин Алексей Геннадьевич</t>
  </si>
  <si>
    <t>2017 г.</t>
  </si>
  <si>
    <t>ООО "ЯдринИнвестСтрой", ИНН  211900710977, Ядринский район, г. Ядрин, ул. Садовая, 19 А, Ген. директор - Андреев Виталий Михайлович</t>
  </si>
  <si>
    <t>ООО "Проектный институт "Суварстройпроект", ИНН 2129041303,  г. Чебоксары, ул. К.Маркса, дом 52б, В.А. Захаров</t>
  </si>
  <si>
    <t>ООО АБ "Классика", ИНН 212902201053, г. Чебоксары, ул. Ярмарочная, 6, 3, директор - Рожкова Н.А.</t>
  </si>
  <si>
    <t>ООО "Агропроект", ИНН 212702244300, г. Чебоксары, пр. И.Я.Яковлева, 19, офис 402, директор - Иванов Н.Б.</t>
  </si>
  <si>
    <t>ООО «Строитель», ИНН 2123005940,  Чувашская Республика, г.Канаш, территория Элеватор, 39, директор - Фарбер Владимир Федорович</t>
  </si>
  <si>
    <t>ООО "ВолгаРемСтрой", ИНН 2130147294, 428024, г.Чебоксары, Мясокомбинатский проезд, д.2а, Солонцев Е.С.</t>
  </si>
  <si>
    <t>ГК 18/01-2017 от 09.02.2017г.</t>
  </si>
  <si>
    <t>Будет определена по итогам электронного аукциона</t>
  </si>
  <si>
    <t>АО "Чувашгражданпроект", 2130066768,  г. Чебоксары, Московский пр., д. 3, ген. Директор - Арсентьев Евгений Зиновьевич</t>
  </si>
  <si>
    <t xml:space="preserve">Будет определена по итогам электронного аукциона </t>
  </si>
  <si>
    <t>2017-2019 г.</t>
  </si>
  <si>
    <t>АО "Институт ИНН  "Дардорпроект", 420088, Республика Татарстан, г. Казань, ул. Академика Губкина, д. 31.</t>
  </si>
  <si>
    <t xml:space="preserve">ООО "СК "Гарант",ИНН 2130119265, г.Чебоксары, Базовый проезд, д.3, Мелоян Артур Ваганович </t>
  </si>
  <si>
    <t>2017-2019 гг.</t>
  </si>
  <si>
    <t>ЗАО "ГИПРОЗДРАВ"</t>
  </si>
  <si>
    <t>2017-2018 гг.</t>
  </si>
  <si>
    <t>ООО "Империя", ИНН 2130067190, г.Чебоксары, ул. Хузангая, д.26, Аркадьев Александр Витальевич</t>
  </si>
  <si>
    <t>ГК № 4 от 01.02.2017</t>
  </si>
  <si>
    <t>ООО "Трест-11", ИНН 2127323870, г.Чебоксары, пер.Бабушкина, д.2, Башмаков С.Н.</t>
  </si>
  <si>
    <t>МК № 133 от 03.10.2016</t>
  </si>
  <si>
    <t>ООО "Волгапромпроект", ИНН 7327047722, Ульяновская область, г. Ульяновск, улица Ефремова, д.29, Галеев Руслан Айратович</t>
  </si>
  <si>
    <t xml:space="preserve">АО ПМК-8, ИНН 2115000346, Чувашская Республика, 
г. Цивильск, 
ул. П.Иванова  д.8, Ижелеев Виталий Николаевич   </t>
  </si>
  <si>
    <t>МК от 07.04.2017</t>
  </si>
  <si>
    <t xml:space="preserve">МК от 02.08.2016 </t>
  </si>
  <si>
    <t>ООО "Дортехпроект", свидетельствр П-108-213-0049113-071, выд. НП "Союз проектировщиков Поволожья", СРО П-108-28122009 от 29.12.2010</t>
  </si>
  <si>
    <t xml:space="preserve">ООО "СтройГрупп", ИНН 2130134626 г.Чебоксары, Школьны йпроезд 1, офис 202, </t>
  </si>
  <si>
    <t>МК 12.12.2015 № 0115300010515000013-241750</t>
  </si>
  <si>
    <t>2016-2017 гг.</t>
  </si>
  <si>
    <t>2016-2018 гг.</t>
  </si>
  <si>
    <t>ООО "ГрадоПроект", ИНН 2130020178, г. Чебоксары, пр. Мира, д.9, офис 216, Синюкаева Елена Евгеньевна</t>
  </si>
  <si>
    <t>декабрь 2017 г.</t>
  </si>
  <si>
    <t xml:space="preserve">реконструкция тренировочной площадки на стадионе муниципального бюджетного образовательного учреждения дополнительного образования детей "Детско-юношеская школа "Спартак",г. Чебоксары, ул. Гагарина, д.40" </t>
  </si>
  <si>
    <t>Объект введен. По устной информации Минспорта Чувашии оплата будет произведена после решения суда.</t>
  </si>
  <si>
    <t xml:space="preserve">ООО "ПИ "АККОРтехпроект", ИНН 2130038986,
г. Чебоксары, проспект Мира, 90-1, Дружинин Виктор Васильевич </t>
  </si>
  <si>
    <t>Подпрограмма "Развитие медицинской реабилитации и санаторно-курортного лечения, в том числе детей"</t>
  </si>
  <si>
    <t xml:space="preserve">Государственная программа Чувашской Республики "Развитие транспортной системы Чувашской Республики" </t>
  </si>
  <si>
    <t>октябрь 
2016 г.</t>
  </si>
  <si>
    <t>декабрь 
2017 г.</t>
  </si>
  <si>
    <t>будет заключен после определения подрядной организации</t>
  </si>
  <si>
    <t>ООО "ПМК "Партнер Холдинг",  ИНН 2130155496, г.Чебоксары, Хевешская ул., д. 1а, пом.7, Козлов Александр Михайлович</t>
  </si>
  <si>
    <t>администрация Моргаушского района</t>
  </si>
  <si>
    <t>реконструкция автомобильной дороги "Чебоксары-Сурское"-Кшауши-Студгородок" Чебоксарского района (ПИР)</t>
  </si>
  <si>
    <t>ЗАО "ХК "Голицын",  ИНН 50060004480, адрес: г.Новочебок-сарск, ул. Коммунальная, д.9, директор Коротков  А.В.</t>
  </si>
  <si>
    <t xml:space="preserve">ООО "СМУ-115", ИНН 2130148474, г.Чебоксары, Московский проспект, д.17, корп.1, офис 9,  Баринов Андрей Михайлович </t>
  </si>
  <si>
    <t>Объект приобретен.</t>
  </si>
  <si>
    <t>ООО "Колективная строительная организация "Красночетайская", ИНН 2110052510, ЧР Красночетайский р-н, с. Красные Четаи, ул. Придорожная, 31, Директор - Кандейкин П.В.</t>
  </si>
  <si>
    <t>ООО "ЭлитСтрой", ИНН 2130067070, г. Новочебоксарск, ул. Промышленная, 61а, офис 3, ,директор Кадеев Рудик Геннадьевич</t>
  </si>
  <si>
    <t>от 6.06.2017 № Ф.2017.204661</t>
  </si>
  <si>
    <t>Осуществляются работы по устранению выявленных замечаний. Средства из республиканского бюджета Чувашской Республики бюджету Чебоксарского района будут перечислены после завершения работ на основании актов выполненных работ</t>
  </si>
  <si>
    <t>17.05.2017 №2</t>
  </si>
  <si>
    <t>Объект введен в эксплуатацию 31.03.2017.</t>
  </si>
  <si>
    <t xml:space="preserve"> ООО «Воддорстрой»,
ИНН2115003788,
Чувашия, Цивильский район, село Чурачики, улица Мелиораторов, 17, Федоров Анатолий Николаевич
</t>
  </si>
  <si>
    <t>ИП Ельцов Артемий Валерианович, ИНН 212910256112 (контракт от 23.05.2017 № 65-п)</t>
  </si>
  <si>
    <t>МК № 011530021817000009 от 20.06.2017</t>
  </si>
  <si>
    <t>МК № 1 от 10.04.2017</t>
  </si>
  <si>
    <t>Работы ведутся в соответствии с графиком</t>
  </si>
  <si>
    <t>ООО ПСК "Империя", ИНН 2130111555, г .Чебоксары, ул. Автозаправочный проезд, д.2, В.А. Чашкин,</t>
  </si>
  <si>
    <t>ООО "СтройКрафт", ИНН 2130133492, г. Чебоксары, ул. Правая набережная Сугутки, д.7, Михайлов А.Н.,</t>
  </si>
  <si>
    <t xml:space="preserve">Ведутся работы в соответствии с графиком. </t>
  </si>
  <si>
    <t xml:space="preserve"> 2017 г.</t>
  </si>
  <si>
    <t>Работы ведутся согласно графику</t>
  </si>
  <si>
    <t xml:space="preserve">ООО «СК «Стройсфера», ИНН 2124030322, г.Чебоксары, проезд.Дорожный, д.4, Хвандеев Сергей Витальевич </t>
  </si>
  <si>
    <t xml:space="preserve">ООО «Союзстройинвест», ИНН 2130083717, г.Чебоксары, ул.Ярославская, д.39, Резяпов Эдуард Минтагирович </t>
  </si>
  <si>
    <t>2017 год</t>
  </si>
  <si>
    <t>В настоящее время заключены контракты на СМР, авторский надзор и строительный контроль по всем объектам, осуществляются строительные работы</t>
  </si>
  <si>
    <t>№540 от 12.07.2017</t>
  </si>
  <si>
    <t>30.09.2017 г.</t>
  </si>
  <si>
    <t>на весь выделенный лимит бюджетных ассигнований 2016 года в разрезе районов заключены государственные контракты с подрядными организациями в соответствии с ФЗ № 44-ФЗ от 05.04.2013</t>
  </si>
  <si>
    <t>ООО "Стройкомсервис" ИНН 7723473570 г.Москва, пр. Волгоградский, д. 32 корп. 4 В.В. Минулин</t>
  </si>
  <si>
    <t>МК №1 от 23.08.2017</t>
  </si>
  <si>
    <t>ЗАО "КСО "Урмарская" ИНН 2114000230, ЧР, Урмарский район, п. Урмары, ул. Колхозная, д.14 Ген. Директор Петров Алексей Анатольевич</t>
  </si>
  <si>
    <t>объект введен в августе т. г.</t>
  </si>
  <si>
    <t>Реконструкция здания ГУК "Чувашская государственная филармония в г. Чебоксары" , Чувашская Республика</t>
  </si>
  <si>
    <t>создание комплекса обеспечивающей инфраструктуры туристско-рекреационного кластера "Этническая Чувашия", Чувашская Республика - электроснабжение этнокомплекса "Амазония", г. Чебоксары</t>
  </si>
  <si>
    <t>создание комплекса обеспечивающей инфраструктуры туристско-рекреационного кластера "Этническая Чувашия", Чувашская Республика - водоснабжение и водоотведение этнокомплекса "Амазония", г. Чебоксары</t>
  </si>
  <si>
    <t>строительство общеобразовательной школы поз. 37 в мкр. 3 района "Садовый" г. Чебоксары Чувашской Республики</t>
  </si>
  <si>
    <t>строительство средней общеобразовательной школы поз. 1.34 в микрорайоне N 1 жилого района "Новый город" г. Чебоксары Чувашской Республики</t>
  </si>
  <si>
    <t>ООО "Чувашстройпроект"</t>
  </si>
  <si>
    <t>строительство объекта "Дошкольное образовательное учреждение поз. 1.28 в микрорайоне N 1 жилого района "Новый город" в г. Чебоксары"</t>
  </si>
  <si>
    <t>ООО "ПСБ" ИНН 2130123462, г. Чебоксары, пер. Бабушкина, д.8 Михайлов Валерий Петрович</t>
  </si>
  <si>
    <t>ООО "Стройпроект-Холдинг", ИНН 2130111298, г. Чебоксары, ул. К. Иванова, д.76/16 Оривалов Д.В.</t>
  </si>
  <si>
    <t>Строительство здания фельдшерско-акушерского пункта в д. Большие Карачуры Чебоксарского района Чувашской Республики</t>
  </si>
  <si>
    <t>Строительство  стадиона АУ ДО "ДЮСШ" "Локомотив" (устройство футбольного паля) в г. Канаш</t>
  </si>
  <si>
    <t>МК №13 от 27.06.2016</t>
  </si>
  <si>
    <t>МК №15  от  31.07.2017</t>
  </si>
  <si>
    <t>г. Чебоксары - 5300, г. Канаш - 557,4</t>
  </si>
  <si>
    <t xml:space="preserve">Строительство объекта газоснабжения комплекса индивидуальных жилых домов в количестве 37 шт. по ул. Медвежья, ул. Победы в д. Хучель Канашского района Чувашской Республикив рамках реализации проектов комплексного обустройства площадок под компактную жилищную застройку в сельской местности </t>
  </si>
  <si>
    <t>строительство автоматизированной системы весового и габаритного контроля транспортных средств на территории Чувашской Республики</t>
  </si>
  <si>
    <t>Государственная программа Чувашской Республики "Экономическое развитие Чувашской Республики"</t>
  </si>
  <si>
    <t>I этап строительства водопровода в с. Порецкое Порецкого района Чувашской Республики</t>
  </si>
  <si>
    <t>Подпрограмма "Модернизвция коммунальной инфраструктуры на территории Чувашской Республики"</t>
  </si>
  <si>
    <t>администрация Ибресинского района</t>
  </si>
  <si>
    <t>Строительство многоквартирного жилого дома по ул. Горняка в пос. Буинск Ибресинского района Чувашской Республики (наружные сети и инженерные сооружения)</t>
  </si>
  <si>
    <t>Государственная программа Чуашской Республики "Развитие сельского хозяйства и регулирование рынка сельскохозяйственной продукции, сырья и продовольствия Чувашской Республики"</t>
  </si>
  <si>
    <t>сельское хозяйство</t>
  </si>
  <si>
    <t>жилищное строительство</t>
  </si>
  <si>
    <t>ЖИЛИЩНОЕ СТРОИТЕЛЬСТВО, всего</t>
  </si>
  <si>
    <t>Государственная программа Чувашской Республики "Развитие жилищного строительства и сферы жилищно-коммунального хозяйства"</t>
  </si>
  <si>
    <t>Республиканская адресная программа "Переселение граждан из аварийного жилищного фонда, расположенного на территории Чувашской Республики" на 2013 - 2017 годы</t>
  </si>
  <si>
    <t>обеспечение мероприятий по переселению граждан из аварийного жилищного фонда</t>
  </si>
  <si>
    <t xml:space="preserve">19510,0
</t>
  </si>
  <si>
    <t>администрация Мариинско-Посадского района</t>
  </si>
  <si>
    <t>Информация о финансировании строительства объектов республиканской адресной 
инвестиционной программы за счет бюджетных средств за январь-сентябрь 2017 года</t>
  </si>
  <si>
    <t>ГК № 536 от 04.07. 2017</t>
  </si>
  <si>
    <t>до 10.11.2017</t>
  </si>
  <si>
    <t>Контракт заключен. Работы ведутся в соответствии с графиком. Акты выполненных работ не представлены.</t>
  </si>
  <si>
    <t>Объект введен в эксплуатацию в августе т.г.</t>
  </si>
  <si>
    <t>Работы завершены. Открытие объекта состоялось 9 августа 2017 года. На реализацию данного мероприятия первоначально были перечислены средства на общую сумму 13 826,84 тыс. рублей. Сумма в размере 1 405,99 тыс. рублей возвращена в федеральный и республиканский бюджет по итогу финансовой проверки, осуществленной Минфином  Чувашии</t>
  </si>
  <si>
    <t>На сегодняшний день все строительные работы завершены. Выполнены работы по замене кровли, установке оконных блоков, обустройству внутренних стен здания и замене полов. Осуществлены работы по обшивке фасада здания, устройству системы отопления и водоснабжения. Проведены электромонтажные работы и работы по устройству вентиляции. Открытие сельского дома культуры запланировано на 20 октября 2017 года.</t>
  </si>
  <si>
    <t>В настоящее время ведутся работы по отделке внутренних помещений. Работы ведутся согласно графику. Ввод объекта запланирован на декабрь т.г.
Осуществлено освоение остатков средств республиканского бюджета, выделенных в 2016 году в размере 12500,0 тыс. рублей.</t>
  </si>
  <si>
    <t>Разработана проектно-сметная документация, имеется положительное заключение  государственной экспертизы проекта. Ведется экспертиза достовернности сметной стоимости.</t>
  </si>
  <si>
    <t>Госконтракт подписан. Установлены колодцы канализации, закуплено оборудование.</t>
  </si>
  <si>
    <t>Госкантракты заключены по 26 объектам. 20 объектов открыты, в том числе в двух в наст. время  разрешение на ввод не оформлено. На 5 объектах ведутся отделочные работы, на 1 - устройство фундаментов.</t>
  </si>
  <si>
    <t>Аукцион по определению подрядной организации не состоялся</t>
  </si>
  <si>
    <t>контракты заключены, ведутся работы в соответсвии с графиком</t>
  </si>
  <si>
    <t>ведутся строительно-монтажные работы по графику</t>
  </si>
  <si>
    <t>ведутся строительно-монтажные работы по графику (произведено устройство фундаментов, ведутся работы по возведению стен)</t>
  </si>
  <si>
    <t>Работы по строительству начаты. Завершены работы по устройству фундамента и возведению цоколя.  Ввод объекта в эксплуатацию запланирован на ноябрь 2017 г</t>
  </si>
  <si>
    <t>до 2020 г.</t>
  </si>
  <si>
    <t>Строительные работы начались в сентябре 2017 г.</t>
  </si>
  <si>
    <r>
      <t xml:space="preserve">Отставание от графика работ подрядчиком, направлен иск в Арбитражный суд ЧР, дело № А79-1479/2017, </t>
    </r>
    <r>
      <rPr>
        <u/>
        <sz val="9"/>
        <rFont val="Arial"/>
        <family val="2"/>
        <charset val="204"/>
      </rPr>
      <t>планируется расторжение контракта</t>
    </r>
  </si>
  <si>
    <r>
      <t>Аукцион не объявлен в связи с отсутствием полного объема финансирования. По устной информации представителя Минобразования Чувашии р</t>
    </r>
    <r>
      <rPr>
        <u/>
        <sz val="9"/>
        <rFont val="Arial"/>
        <family val="2"/>
        <charset val="204"/>
      </rPr>
      <t>ешение по распределению из респ. бюджета пока нет. Ждут финансирования из федерального бюджета</t>
    </r>
  </si>
  <si>
    <r>
      <t xml:space="preserve">По устной информации представителя Минобразования Чувашии аукцион не объявлен в связи с отсутствием полного объема финансирования.
</t>
    </r>
    <r>
      <rPr>
        <u/>
        <sz val="9"/>
        <color theme="1"/>
        <rFont val="Arial"/>
        <family val="2"/>
        <charset val="204"/>
      </rPr>
      <t>Планируется рассмотреть вопрос о перераспределении объемов респ. средств при 3-ем уточнении</t>
    </r>
  </si>
  <si>
    <r>
      <t xml:space="preserve">По устной информации представителя Минобразования Чувашии аукцион не объявлен в связи с отсутствием полного объема финансирования. </t>
    </r>
    <r>
      <rPr>
        <u/>
        <sz val="9"/>
        <color theme="1"/>
        <rFont val="Arial"/>
        <family val="2"/>
        <charset val="204"/>
      </rPr>
      <t>Решения о перераспределении объемов из респ. средств пока не принято (предложений нет).</t>
    </r>
  </si>
  <si>
    <t>По устной информации представителя Минобразования Чувашии положительное заключение госэкспертизы на ПСД получено. В ближайшее время (по состоянию на 10.10.2017) планируется объявить аукцион.</t>
  </si>
  <si>
    <t xml:space="preserve">Ведется устранение замечаний госэкспертизы на ПСД. В настоящее время (по состоянию на 10.10.17) работа по госэкспертизе продолжается. </t>
  </si>
  <si>
    <t>Демонтаж завершен, ведется забивка свайного поля, монолитные работы.
По устной информации представителя Минстроя Чувашии заявка направлена в Минфин Чувашии в августе т.г., на данный момент (10.10.2017) она находится на рассмотрении у Минфина.</t>
  </si>
  <si>
    <t>Аукцион состоялся 5.10.2017, В настоящее время (10.10.2017) на стадии заключения контракта.</t>
  </si>
  <si>
    <t>По устной информации Минспорта Чувашии строительство завершено. В настоящее время (на 10.10.2017) ведется работа по вводу в эксплуатацию объекта. Акты выполненных работ не представлены.</t>
  </si>
  <si>
    <t xml:space="preserve">По устной инфолрмации Минспорта чувашии работы приостановлены в связи с необходимостью разрешительных документов от Минприроды России (запрос направлен) о переводе земель из лесного фонда в земли реакреационного назначения особоохраняемых территорий и объектов. </t>
  </si>
  <si>
    <t>Госконтракт заключен. Работы ведутся в соответствии с графиком.</t>
  </si>
  <si>
    <t>Работы ведутся в соответствии с графиком.</t>
  </si>
  <si>
    <t xml:space="preserve">Работы ведутся в соответствии с графиком.  По устной информации Минспорта Чувашии по состоянию на 10.10.2017 разрешение на ввод в эксплуатацию получено. </t>
  </si>
  <si>
    <t>По устной информации Минкультуры Чувашии срок выполнения работ просрочен. С подрядной организацией ведется  претензионная работа. 27.07.2017 вновь направлено претензионное письмо в СК Гарант. По состоянию на 10.10.2017 готовиться иск в Арбитражный суд ЧР</t>
  </si>
  <si>
    <t>Победителем торгов признан ООО "Воддорстрой", в настоящее время ведутся подготовительные работы к началу дорожных работ. Срок сдачи-сентябрь 2017.
По устной информации Минтранспорта Чувашии по состоянию на 10.10.17 требуется уточнение ПСД. 
Подрядчиком ведутся строительные работы.</t>
  </si>
  <si>
    <t>Выполнение по г.г. Алатырь, Канаш, Чебоксары, в настоящее время ведется работа по внесению изменений в ПКМ № 117 от 31.03.2017  в части перераспределения средств - снятие с объекта Новочебоксарска на объект МВД (г. Чебоксары)</t>
  </si>
  <si>
    <t>Работы ведутся. Принято постановление КМ ЧР от 28.06.2017  №254 о внесении изменений в постановление КМ ЧР от 8.02.17 №34 в части перераспределения средств с ПИР на строительство.</t>
  </si>
  <si>
    <t>По устной информации Минтранспорта Чувашии работы приостановлены. Имеется необходимость решения вопроса о дальнейшей реконструкции с Минприродой Чувашии в связи с тем, что на трассе имеются гидросооружения - мост.</t>
  </si>
  <si>
    <t>В настоящее время КУ Чувашупрдор провело торги по большинству объектов.Начата процедура внесения изменений в ПКМ  от 24.03.2017 № 111 по результатам полученной экономии, а также по итогам представленной муниципалитетами исходной документации.</t>
  </si>
  <si>
    <t>Получена заявка от администрации Ибресинского района на перечисление средств из республиканского бюджета</t>
  </si>
  <si>
    <t>мк от 3.08.2017 № 116</t>
  </si>
  <si>
    <t>Администрацией г. Канаша ведется работа по подготовке разрешительной документации.
По устной информации Минстроя Чувашии работы по строительству начаты.</t>
  </si>
  <si>
    <t>Администрацией г. Канаша ведется работа по подготовке разрешительной документации.
По устной информации Минстроя Чувашии работы по реконструкции начаты.</t>
  </si>
  <si>
    <t>По устной информации Минсельхоза Чувашии работы завершены.</t>
  </si>
  <si>
    <t xml:space="preserve">Начаты работы по строительству по графику (по состоянию на 10.10.2017 завершены работы по разработке грунта и устройства песчанной подушки под дорожное полотно, начаты работы по устройству щебенчатого покрытия) </t>
  </si>
  <si>
    <t>Строительство объекта завершено. В связи с замечаниями к качеству выполненных работ оплата не произведена. По информации Минтранса Чувашии администрация г.Чебоксары с заявкамии актами выполненных работ на выделение средств Дорожного фонда ЧР на данный объект не обращалась</t>
  </si>
  <si>
    <t>ООО "Возраждение"</t>
  </si>
  <si>
    <t>Нет положительной экспертизы. Планируется снять в полном объеме при 3-ем уточнении</t>
  </si>
  <si>
    <t>2014-2015</t>
  </si>
  <si>
    <t>2013-2014</t>
  </si>
  <si>
    <t>Сроки 
строительства (реконструкции) по контракту</t>
  </si>
  <si>
    <t>До начала работ по проектированию необходимо получить проект межевания, проект планировки территории, что относится к полномочиям муниципалитета. Работа Моргаушским районом не ведется. Планируется снять при третьем уточнении РАИП 2017</t>
  </si>
  <si>
    <t>МК от 10.10.2017 №0115300037517000009_166720</t>
  </si>
  <si>
    <t>ООО "Стройиндустрия", ИНН 2130136415, Чувашская Республика, г. Чебоксары, проезд Машиностроителей,1 Невметов Эльвик Келаметдинович</t>
  </si>
  <si>
    <t>ООО ""Стройиндустрия", ИНН 2130136415, Чебоксары, Машиностроителей проезд, д.1, кор.1 Невметов Эльвик Келаметдинович</t>
  </si>
  <si>
    <t>ООО Строительная компания "Березит"  ИНН 6658461724, г. Екатеринбург, ул. Татищева, 88-111, директор Елохина Е.Ю.</t>
  </si>
  <si>
    <t>ООО "ПромСпецСтрой", ИНН 2130115180,г. Чебоксары, проспект Мира, 54А, конкурсный управляющий Воробьев Сергей Васильевич</t>
  </si>
  <si>
    <t>ООО "Чешская деревня",  ИНН 5256069988, Нижегородская обл., Богородский район, д. Шумилово, коттеджный поселок "Чешская деревня", ул. Татры, д.1 "б", ген. Директор Акользин Андрей Григорьевич</t>
  </si>
  <si>
    <t>ИП Кожанов Сергей Юрьевич, ИНН 212904297880, Чебоксары, пр. Московский, 37/1, кв. 4</t>
  </si>
  <si>
    <t>ГК № 13, от 19.11.2013</t>
  </si>
  <si>
    <t xml:space="preserve">ООО «Энергосервис», ИНН 2108002335, Комсомольский р-н, с. Комсомольское, ул. Мира, 15,  ген. директор Волков Геннадий Федорович, </t>
  </si>
  <si>
    <t>ГК от 11.11.2014 № 2014.316376, от 24.08.2015 № 2015.318999</t>
  </si>
  <si>
    <t>РТП восстановлены инвестором, ведутся работы по вводу объекта в эксплуатацию. По устной информации сотрудников Минкультуры Чувашии Рассматривается вопрос о снятии объемов, решение пока не принято.</t>
  </si>
  <si>
    <t>Работы велись с нарушением графика. Согласно контракту срок ввода объекта в эксплуатацию - декабрь 2015 года. В н.в. сети водоснабжения зарегистрированы в государственную собственность 3 октября 2017 г. кадастровый №: 21:01:000004:55010, по сетям водоотведения - оформляются документы на ввод в эксплуатацию. В августе 2017 года Минкультуры Чувашии обратилось в арбитражный суд. При 3 уточнении РАИП 2017 г. планируется снять средства РБ.</t>
  </si>
  <si>
    <t>СЕЛЬСКОЕ ХОЗЯЙСТВО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</si>
</sst>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5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u/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Arial"/>
      <family val="2"/>
      <charset val="204"/>
    </font>
    <font>
      <sz val="10"/>
      <name val="Helv"/>
    </font>
    <font>
      <b/>
      <i/>
      <sz val="12"/>
      <name val="Arial"/>
      <family val="2"/>
      <charset val="204"/>
    </font>
    <font>
      <b/>
      <sz val="11"/>
      <name val="Arial"/>
      <family val="2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sz val="9"/>
      <color theme="1"/>
      <name val="Arial"/>
      <family val="2"/>
      <charset val="204"/>
    </font>
    <font>
      <u/>
      <sz val="9"/>
      <color indexed="10"/>
      <name val="Arial"/>
      <family val="2"/>
      <charset val="204"/>
    </font>
    <font>
      <u/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9"/>
      <name val="Arial Cyr"/>
      <charset val="204"/>
    </font>
    <font>
      <b/>
      <i/>
      <u/>
      <sz val="9"/>
      <name val="Arial"/>
      <family val="2"/>
      <charset val="204"/>
    </font>
    <font>
      <i/>
      <u/>
      <sz val="9"/>
      <name val="Arial"/>
      <family val="2"/>
      <charset val="204"/>
    </font>
    <font>
      <i/>
      <sz val="9"/>
      <name val="Arial Cyr"/>
      <charset val="204"/>
    </font>
    <font>
      <i/>
      <u/>
      <sz val="9"/>
      <color indexed="10"/>
      <name val="Arial"/>
      <family val="2"/>
      <charset val="204"/>
    </font>
    <font>
      <b/>
      <i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color rgb="FFFF0000"/>
      <name val="Arial"/>
      <family val="2"/>
      <charset val="204"/>
    </font>
    <font>
      <b/>
      <sz val="9"/>
      <name val="Arial Cyr"/>
      <charset val="204"/>
    </font>
    <font>
      <u/>
      <sz val="9"/>
      <color theme="1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3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44" fontId="2" fillId="0" borderId="0" applyFont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8" fillId="21" borderId="7" applyNumberFormat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7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</cellStyleXfs>
  <cellXfs count="210">
    <xf numFmtId="0" fontId="0" fillId="0" borderId="0" xfId="0"/>
    <xf numFmtId="164" fontId="4" fillId="24" borderId="10" xfId="1" applyNumberFormat="1" applyFont="1" applyFill="1" applyBorder="1" applyAlignment="1">
      <alignment horizontal="right" vertical="top"/>
    </xf>
    <xf numFmtId="164" fontId="6" fillId="24" borderId="10" xfId="1" applyNumberFormat="1" applyFont="1" applyFill="1" applyBorder="1" applyAlignment="1">
      <alignment horizontal="right" vertical="top"/>
    </xf>
    <xf numFmtId="164" fontId="4" fillId="24" borderId="10" xfId="1" applyNumberFormat="1" applyFont="1" applyFill="1" applyBorder="1" applyAlignment="1">
      <alignment horizontal="right" vertical="top" wrapText="1"/>
    </xf>
    <xf numFmtId="0" fontId="4" fillId="24" borderId="10" xfId="1" applyFont="1" applyFill="1" applyBorder="1" applyAlignment="1">
      <alignment horizontal="left" vertical="top" wrapText="1"/>
    </xf>
    <xf numFmtId="164" fontId="5" fillId="24" borderId="10" xfId="1" applyNumberFormat="1" applyFont="1" applyFill="1" applyBorder="1" applyAlignment="1">
      <alignment horizontal="right" vertical="top"/>
    </xf>
    <xf numFmtId="0" fontId="4" fillId="24" borderId="10" xfId="1" applyFont="1" applyFill="1" applyBorder="1" applyAlignment="1">
      <alignment horizontal="left" vertical="top" wrapText="1" indent="2"/>
    </xf>
    <xf numFmtId="0" fontId="9" fillId="24" borderId="0" xfId="1" applyFont="1" applyFill="1" applyBorder="1" applyAlignment="1">
      <alignment horizontal="center" vertical="center" wrapText="1"/>
    </xf>
    <xf numFmtId="0" fontId="26" fillId="24" borderId="10" xfId="1" applyFont="1" applyFill="1" applyBorder="1" applyAlignment="1">
      <alignment horizontal="center" vertical="top" wrapText="1"/>
    </xf>
    <xf numFmtId="0" fontId="0" fillId="24" borderId="0" xfId="0" applyFill="1"/>
    <xf numFmtId="0" fontId="9" fillId="24" borderId="0" xfId="1" applyFont="1" applyFill="1" applyBorder="1" applyAlignment="1">
      <alignment horizontal="center" vertical="center"/>
    </xf>
    <xf numFmtId="0" fontId="4" fillId="24" borderId="10" xfId="1" applyFont="1" applyFill="1" applyBorder="1" applyAlignment="1">
      <alignment horizontal="left" vertical="top" wrapText="1" indent="1"/>
    </xf>
    <xf numFmtId="0" fontId="4" fillId="24" borderId="10" xfId="1" applyFont="1" applyFill="1" applyBorder="1" applyAlignment="1">
      <alignment horizontal="left" vertical="top"/>
    </xf>
    <xf numFmtId="0" fontId="6" fillId="24" borderId="10" xfId="1" applyFont="1" applyFill="1" applyBorder="1" applyAlignment="1">
      <alignment horizontal="center" vertical="top"/>
    </xf>
    <xf numFmtId="164" fontId="30" fillId="24" borderId="10" xfId="1" applyNumberFormat="1" applyFont="1" applyFill="1" applyBorder="1"/>
    <xf numFmtId="0" fontId="30" fillId="24" borderId="10" xfId="1" applyFont="1" applyFill="1" applyBorder="1"/>
    <xf numFmtId="0" fontId="30" fillId="24" borderId="10" xfId="1" applyFont="1" applyFill="1" applyBorder="1" applyAlignment="1">
      <alignment vertical="top" wrapText="1"/>
    </xf>
    <xf numFmtId="0" fontId="32" fillId="24" borderId="10" xfId="1" applyFont="1" applyFill="1" applyBorder="1" applyAlignment="1">
      <alignment vertical="top" wrapText="1"/>
    </xf>
    <xf numFmtId="0" fontId="30" fillId="24" borderId="10" xfId="1" applyFont="1" applyFill="1" applyBorder="1" applyAlignment="1">
      <alignment horizontal="left" vertical="top" wrapText="1"/>
    </xf>
    <xf numFmtId="0" fontId="31" fillId="24" borderId="10" xfId="1" applyFont="1" applyFill="1" applyBorder="1" applyAlignment="1">
      <alignment vertical="top" wrapText="1"/>
    </xf>
    <xf numFmtId="0" fontId="33" fillId="24" borderId="10" xfId="1" applyFont="1" applyFill="1" applyBorder="1" applyAlignment="1">
      <alignment horizontal="left" vertical="top" wrapText="1"/>
    </xf>
    <xf numFmtId="0" fontId="35" fillId="24" borderId="0" xfId="0" applyFont="1" applyFill="1"/>
    <xf numFmtId="0" fontId="31" fillId="24" borderId="10" xfId="1" applyFont="1" applyFill="1" applyBorder="1"/>
    <xf numFmtId="0" fontId="30" fillId="24" borderId="10" xfId="1" applyFont="1" applyFill="1" applyBorder="1" applyAlignment="1">
      <alignment horizontal="left" wrapText="1"/>
    </xf>
    <xf numFmtId="0" fontId="30" fillId="24" borderId="10" xfId="1" applyFont="1" applyFill="1" applyBorder="1" applyAlignment="1">
      <alignment horizontal="left" vertical="top" wrapText="1" indent="1"/>
    </xf>
    <xf numFmtId="0" fontId="30" fillId="24" borderId="10" xfId="1" applyFont="1" applyFill="1" applyBorder="1" applyAlignment="1">
      <alignment horizontal="left" vertical="top"/>
    </xf>
    <xf numFmtId="2" fontId="30" fillId="24" borderId="10" xfId="1" applyNumberFormat="1" applyFont="1" applyFill="1" applyBorder="1" applyAlignment="1">
      <alignment horizontal="left" vertical="top" wrapText="1"/>
    </xf>
    <xf numFmtId="0" fontId="34" fillId="24" borderId="10" xfId="1" applyFont="1" applyFill="1" applyBorder="1" applyAlignment="1">
      <alignment horizontal="left" vertical="top" wrapText="1"/>
    </xf>
    <xf numFmtId="0" fontId="30" fillId="24" borderId="10" xfId="119" applyFont="1" applyFill="1" applyBorder="1" applyAlignment="1">
      <alignment vertical="top" wrapText="1"/>
    </xf>
    <xf numFmtId="0" fontId="30" fillId="24" borderId="10" xfId="1" applyFont="1" applyFill="1" applyBorder="1" applyAlignment="1">
      <alignment vertical="top" wrapText="1"/>
    </xf>
    <xf numFmtId="165" fontId="4" fillId="24" borderId="10" xfId="1" applyNumberFormat="1" applyFont="1" applyFill="1" applyBorder="1" applyAlignment="1">
      <alignment horizontal="right" vertical="top" wrapText="1"/>
    </xf>
    <xf numFmtId="165" fontId="5" fillId="24" borderId="10" xfId="1" applyNumberFormat="1" applyFont="1" applyFill="1" applyBorder="1" applyAlignment="1">
      <alignment horizontal="right" vertical="top"/>
    </xf>
    <xf numFmtId="165" fontId="4" fillId="24" borderId="10" xfId="1" applyNumberFormat="1" applyFont="1" applyFill="1" applyBorder="1" applyAlignment="1">
      <alignment horizontal="right" vertical="top"/>
    </xf>
    <xf numFmtId="165" fontId="4" fillId="24" borderId="10" xfId="1" applyNumberFormat="1" applyFont="1" applyFill="1" applyBorder="1" applyAlignment="1">
      <alignment horizontal="right" vertical="top" wrapText="1" indent="1"/>
    </xf>
    <xf numFmtId="165" fontId="6" fillId="24" borderId="10" xfId="1" applyNumberFormat="1" applyFont="1" applyFill="1" applyBorder="1" applyAlignment="1">
      <alignment horizontal="right" vertical="top"/>
    </xf>
    <xf numFmtId="165" fontId="5" fillId="25" borderId="10" xfId="1" applyNumberFormat="1" applyFont="1" applyFill="1" applyBorder="1" applyAlignment="1">
      <alignment horizontal="right" vertical="top"/>
    </xf>
    <xf numFmtId="0" fontId="5" fillId="25" borderId="10" xfId="1" applyFont="1" applyFill="1" applyBorder="1" applyAlignment="1">
      <alignment horizontal="center" vertical="top"/>
    </xf>
    <xf numFmtId="0" fontId="36" fillId="25" borderId="10" xfId="1" applyFont="1" applyFill="1" applyBorder="1" applyAlignment="1">
      <alignment horizontal="center" vertical="top"/>
    </xf>
    <xf numFmtId="165" fontId="5" fillId="25" borderId="10" xfId="1" applyNumberFormat="1" applyFont="1" applyFill="1" applyBorder="1" applyAlignment="1">
      <alignment horizontal="right" vertical="center" wrapText="1"/>
    </xf>
    <xf numFmtId="164" fontId="5" fillId="25" borderId="10" xfId="1" applyNumberFormat="1" applyFont="1" applyFill="1" applyBorder="1" applyAlignment="1">
      <alignment horizontal="right" vertical="top"/>
    </xf>
    <xf numFmtId="164" fontId="5" fillId="25" borderId="10" xfId="1" applyNumberFormat="1" applyFont="1" applyFill="1" applyBorder="1" applyAlignment="1">
      <alignment horizontal="right" vertical="top" wrapText="1"/>
    </xf>
    <xf numFmtId="0" fontId="30" fillId="25" borderId="10" xfId="1" applyFont="1" applyFill="1" applyBorder="1"/>
    <xf numFmtId="0" fontId="0" fillId="25" borderId="0" xfId="0" applyFill="1"/>
    <xf numFmtId="0" fontId="5" fillId="25" borderId="10" xfId="1" applyFont="1" applyFill="1" applyBorder="1" applyAlignment="1">
      <alignment horizontal="left" vertical="center" wrapText="1"/>
    </xf>
    <xf numFmtId="0" fontId="36" fillId="25" borderId="10" xfId="1" applyFont="1" applyFill="1" applyBorder="1" applyAlignment="1">
      <alignment horizontal="left" vertical="center" wrapText="1"/>
    </xf>
    <xf numFmtId="164" fontId="5" fillId="25" borderId="10" xfId="1" applyNumberFormat="1" applyFont="1" applyFill="1" applyBorder="1" applyAlignment="1">
      <alignment horizontal="right" vertical="center"/>
    </xf>
    <xf numFmtId="164" fontId="30" fillId="25" borderId="10" xfId="1" applyNumberFormat="1" applyFont="1" applyFill="1" applyBorder="1"/>
    <xf numFmtId="0" fontId="28" fillId="27" borderId="10" xfId="1" applyFont="1" applyFill="1" applyBorder="1" applyAlignment="1">
      <alignment vertical="top" wrapText="1"/>
    </xf>
    <xf numFmtId="0" fontId="38" fillId="27" borderId="10" xfId="1" applyFont="1" applyFill="1" applyBorder="1" applyAlignment="1">
      <alignment vertical="top" wrapText="1"/>
    </xf>
    <xf numFmtId="165" fontId="28" fillId="27" borderId="10" xfId="1" applyNumberFormat="1" applyFont="1" applyFill="1" applyBorder="1" applyAlignment="1">
      <alignment horizontal="right" vertical="top" wrapText="1"/>
    </xf>
    <xf numFmtId="165" fontId="28" fillId="27" borderId="10" xfId="1" applyNumberFormat="1" applyFont="1" applyFill="1" applyBorder="1" applyAlignment="1">
      <alignment horizontal="right" vertical="top"/>
    </xf>
    <xf numFmtId="164" fontId="28" fillId="27" borderId="10" xfId="1" applyNumberFormat="1" applyFont="1" applyFill="1" applyBorder="1" applyAlignment="1">
      <alignment horizontal="right" vertical="top"/>
    </xf>
    <xf numFmtId="164" fontId="28" fillId="27" borderId="10" xfId="1" applyNumberFormat="1" applyFont="1" applyFill="1" applyBorder="1" applyAlignment="1">
      <alignment horizontal="right" vertical="top" wrapText="1"/>
    </xf>
    <xf numFmtId="0" fontId="38" fillId="27" borderId="10" xfId="1" applyFont="1" applyFill="1" applyBorder="1"/>
    <xf numFmtId="0" fontId="39" fillId="27" borderId="0" xfId="0" applyFont="1" applyFill="1"/>
    <xf numFmtId="0" fontId="28" fillId="27" borderId="10" xfId="1" applyFont="1" applyFill="1" applyBorder="1" applyAlignment="1">
      <alignment horizontal="left" vertical="top" wrapText="1"/>
    </xf>
    <xf numFmtId="0" fontId="41" fillId="27" borderId="10" xfId="1" applyFont="1" applyFill="1" applyBorder="1"/>
    <xf numFmtId="0" fontId="41" fillId="27" borderId="10" xfId="1" applyFont="1" applyFill="1" applyBorder="1" applyAlignment="1">
      <alignment vertical="top" wrapText="1"/>
    </xf>
    <xf numFmtId="165" fontId="28" fillId="27" borderId="10" xfId="83" applyNumberFormat="1" applyFont="1" applyFill="1" applyBorder="1" applyAlignment="1">
      <alignment horizontal="right" vertical="top"/>
    </xf>
    <xf numFmtId="0" fontId="38" fillId="27" borderId="10" xfId="119" applyFont="1" applyFill="1" applyBorder="1" applyAlignment="1">
      <alignment vertical="top" wrapText="1"/>
    </xf>
    <xf numFmtId="165" fontId="7" fillId="28" borderId="10" xfId="1" applyNumberFormat="1" applyFont="1" applyFill="1" applyBorder="1" applyAlignment="1">
      <alignment horizontal="right" vertical="top"/>
    </xf>
    <xf numFmtId="0" fontId="7" fillId="26" borderId="10" xfId="1" applyFont="1" applyFill="1" applyBorder="1" applyAlignment="1">
      <alignment vertical="top" wrapText="1"/>
    </xf>
    <xf numFmtId="0" fontId="37" fillId="26" borderId="10" xfId="119" applyFont="1" applyFill="1" applyBorder="1" applyAlignment="1">
      <alignment vertical="top" wrapText="1"/>
    </xf>
    <xf numFmtId="165" fontId="7" fillId="26" borderId="10" xfId="1" applyNumberFormat="1" applyFont="1" applyFill="1" applyBorder="1" applyAlignment="1">
      <alignment horizontal="right" vertical="top" wrapText="1"/>
    </xf>
    <xf numFmtId="165" fontId="7" fillId="26" borderId="10" xfId="1" applyNumberFormat="1" applyFont="1" applyFill="1" applyBorder="1" applyAlignment="1">
      <alignment horizontal="right" vertical="top"/>
    </xf>
    <xf numFmtId="164" fontId="7" fillId="26" borderId="10" xfId="1" applyNumberFormat="1" applyFont="1" applyFill="1" applyBorder="1" applyAlignment="1">
      <alignment horizontal="right" vertical="top"/>
    </xf>
    <xf numFmtId="164" fontId="7" fillId="26" borderId="10" xfId="1" applyNumberFormat="1" applyFont="1" applyFill="1" applyBorder="1" applyAlignment="1">
      <alignment horizontal="right" vertical="top" wrapText="1"/>
    </xf>
    <xf numFmtId="0" fontId="40" fillId="26" borderId="0" xfId="0" applyFont="1" applyFill="1"/>
    <xf numFmtId="0" fontId="7" fillId="26" borderId="10" xfId="1" applyFont="1" applyFill="1" applyBorder="1" applyAlignment="1">
      <alignment horizontal="left" vertical="top" wrapText="1"/>
    </xf>
    <xf numFmtId="0" fontId="37" fillId="26" borderId="10" xfId="1" applyFont="1" applyFill="1" applyBorder="1"/>
    <xf numFmtId="0" fontId="44" fillId="26" borderId="10" xfId="1" applyFont="1" applyFill="1" applyBorder="1"/>
    <xf numFmtId="0" fontId="37" fillId="26" borderId="10" xfId="1" applyFont="1" applyFill="1" applyBorder="1" applyAlignment="1">
      <alignment vertical="top" wrapText="1"/>
    </xf>
    <xf numFmtId="0" fontId="44" fillId="26" borderId="10" xfId="1" applyFont="1" applyFill="1" applyBorder="1" applyAlignment="1">
      <alignment vertical="top" wrapText="1"/>
    </xf>
    <xf numFmtId="0" fontId="43" fillId="26" borderId="10" xfId="1" applyFont="1" applyFill="1" applyBorder="1" applyAlignment="1">
      <alignment horizontal="left" vertical="top" wrapText="1"/>
    </xf>
    <xf numFmtId="0" fontId="37" fillId="26" borderId="10" xfId="1" applyFont="1" applyFill="1" applyBorder="1" applyAlignment="1">
      <alignment horizontal="left" vertical="top" wrapText="1"/>
    </xf>
    <xf numFmtId="0" fontId="45" fillId="26" borderId="10" xfId="1" applyFont="1" applyFill="1" applyBorder="1" applyAlignment="1">
      <alignment horizontal="left" vertical="top" wrapText="1"/>
    </xf>
    <xf numFmtId="165" fontId="28" fillId="28" borderId="10" xfId="1" applyNumberFormat="1" applyFont="1" applyFill="1" applyBorder="1" applyAlignment="1">
      <alignment horizontal="right" vertical="top" wrapText="1"/>
    </xf>
    <xf numFmtId="165" fontId="28" fillId="28" borderId="10" xfId="1" applyNumberFormat="1" applyFont="1" applyFill="1" applyBorder="1" applyAlignment="1">
      <alignment horizontal="right" vertical="top"/>
    </xf>
    <xf numFmtId="0" fontId="5" fillId="25" borderId="10" xfId="1" applyFont="1" applyFill="1" applyBorder="1" applyAlignment="1">
      <alignment horizontal="center" vertical="top" wrapText="1"/>
    </xf>
    <xf numFmtId="0" fontId="30" fillId="25" borderId="10" xfId="1" applyFont="1" applyFill="1" applyBorder="1" applyAlignment="1">
      <alignment vertical="top" wrapText="1"/>
    </xf>
    <xf numFmtId="165" fontId="4" fillId="28" borderId="10" xfId="1" applyNumberFormat="1" applyFont="1" applyFill="1" applyBorder="1" applyAlignment="1">
      <alignment horizontal="right" vertical="top" wrapText="1"/>
    </xf>
    <xf numFmtId="165" fontId="4" fillId="28" borderId="10" xfId="1" applyNumberFormat="1" applyFont="1" applyFill="1" applyBorder="1" applyAlignment="1">
      <alignment horizontal="right" vertical="center"/>
    </xf>
    <xf numFmtId="165" fontId="4" fillId="28" borderId="10" xfId="1" applyNumberFormat="1" applyFont="1" applyFill="1" applyBorder="1" applyAlignment="1">
      <alignment horizontal="right" vertical="top"/>
    </xf>
    <xf numFmtId="165" fontId="5" fillId="28" borderId="10" xfId="1" applyNumberFormat="1" applyFont="1" applyFill="1" applyBorder="1" applyAlignment="1">
      <alignment horizontal="right" vertical="top"/>
    </xf>
    <xf numFmtId="0" fontId="0" fillId="28" borderId="0" xfId="0" applyFill="1"/>
    <xf numFmtId="165" fontId="5" fillId="25" borderId="10" xfId="1" applyNumberFormat="1" applyFont="1" applyFill="1" applyBorder="1" applyAlignment="1">
      <alignment horizontal="right" vertical="center"/>
    </xf>
    <xf numFmtId="165" fontId="5" fillId="25" borderId="10" xfId="1" applyNumberFormat="1" applyFont="1" applyFill="1" applyBorder="1" applyAlignment="1">
      <alignment horizontal="right" vertical="top" wrapText="1"/>
    </xf>
    <xf numFmtId="0" fontId="26" fillId="24" borderId="10" xfId="1" applyFont="1" applyFill="1" applyBorder="1" applyAlignment="1">
      <alignment horizontal="center" vertical="top" wrapText="1"/>
    </xf>
    <xf numFmtId="43" fontId="30" fillId="24" borderId="10" xfId="158" applyFont="1" applyFill="1" applyBorder="1" applyAlignment="1">
      <alignment horizontal="left" vertical="top" wrapText="1"/>
    </xf>
    <xf numFmtId="0" fontId="30" fillId="24" borderId="10" xfId="1" applyFont="1" applyFill="1" applyBorder="1" applyAlignment="1">
      <alignment vertical="top" wrapText="1"/>
    </xf>
    <xf numFmtId="0" fontId="30" fillId="24" borderId="10" xfId="1" applyFont="1" applyFill="1" applyBorder="1" applyAlignment="1">
      <alignment vertical="top" wrapText="1"/>
    </xf>
    <xf numFmtId="0" fontId="42" fillId="27" borderId="10" xfId="1" applyFont="1" applyFill="1" applyBorder="1" applyAlignment="1">
      <alignment horizontal="left" vertical="top" wrapText="1"/>
    </xf>
    <xf numFmtId="0" fontId="38" fillId="27" borderId="10" xfId="1" applyFont="1" applyFill="1" applyBorder="1" applyAlignment="1">
      <alignment horizontal="left" vertical="top" wrapText="1"/>
    </xf>
    <xf numFmtId="0" fontId="46" fillId="27" borderId="0" xfId="0" applyFont="1" applyFill="1"/>
    <xf numFmtId="0" fontId="4" fillId="0" borderId="10" xfId="121" applyFont="1" applyFill="1" applyBorder="1" applyAlignment="1">
      <alignment horizontal="left" vertical="top" wrapText="1" indent="1"/>
    </xf>
    <xf numFmtId="2" fontId="30" fillId="24" borderId="10" xfId="1" applyNumberFormat="1" applyFont="1" applyFill="1" applyBorder="1" applyAlignment="1">
      <alignment horizontal="center" vertical="top" wrapText="1"/>
    </xf>
    <xf numFmtId="0" fontId="47" fillId="25" borderId="0" xfId="0" applyFont="1" applyFill="1"/>
    <xf numFmtId="14" fontId="31" fillId="24" borderId="10" xfId="1" applyNumberFormat="1" applyFont="1" applyFill="1" applyBorder="1" applyAlignment="1">
      <alignment horizontal="center" vertical="top" wrapText="1"/>
    </xf>
    <xf numFmtId="165" fontId="4" fillId="0" borderId="10" xfId="1" applyNumberFormat="1" applyFont="1" applyFill="1" applyBorder="1" applyAlignment="1">
      <alignment horizontal="right" vertical="top"/>
    </xf>
    <xf numFmtId="0" fontId="30" fillId="24" borderId="10" xfId="1" applyFont="1" applyFill="1" applyBorder="1" applyAlignment="1">
      <alignment vertical="top" wrapText="1"/>
    </xf>
    <xf numFmtId="0" fontId="30" fillId="24" borderId="10" xfId="1" applyFont="1" applyFill="1" applyBorder="1" applyAlignment="1">
      <alignment horizontal="center" vertical="top" wrapText="1"/>
    </xf>
    <xf numFmtId="14" fontId="30" fillId="24" borderId="10" xfId="1" applyNumberFormat="1" applyFont="1" applyFill="1" applyBorder="1" applyAlignment="1">
      <alignment horizontal="center" vertical="top" wrapText="1"/>
    </xf>
    <xf numFmtId="0" fontId="36" fillId="25" borderId="10" xfId="1" applyFont="1" applyFill="1" applyBorder="1" applyAlignment="1">
      <alignment horizontal="center" vertical="center" wrapText="1"/>
    </xf>
    <xf numFmtId="0" fontId="30" fillId="24" borderId="10" xfId="1" applyFont="1" applyFill="1" applyBorder="1" applyAlignment="1">
      <alignment horizontal="center" vertical="top"/>
    </xf>
    <xf numFmtId="0" fontId="38" fillId="27" borderId="10" xfId="1" applyFont="1" applyFill="1" applyBorder="1" applyAlignment="1">
      <alignment horizontal="center" vertical="top" wrapText="1"/>
    </xf>
    <xf numFmtId="0" fontId="37" fillId="26" borderId="10" xfId="1" applyFont="1" applyFill="1" applyBorder="1" applyAlignment="1">
      <alignment horizontal="center" vertical="top" wrapText="1"/>
    </xf>
    <xf numFmtId="14" fontId="44" fillId="26" borderId="10" xfId="1" applyNumberFormat="1" applyFont="1" applyFill="1" applyBorder="1" applyAlignment="1">
      <alignment horizontal="center" vertical="top" wrapText="1"/>
    </xf>
    <xf numFmtId="0" fontId="30" fillId="25" borderId="10" xfId="1" applyFont="1" applyFill="1" applyBorder="1" applyAlignment="1">
      <alignment horizontal="center"/>
    </xf>
    <xf numFmtId="0" fontId="30" fillId="24" borderId="10" xfId="1" applyFont="1" applyFill="1" applyBorder="1" applyAlignment="1">
      <alignment horizontal="center"/>
    </xf>
    <xf numFmtId="0" fontId="38" fillId="27" borderId="10" xfId="1" applyFont="1" applyFill="1" applyBorder="1" applyAlignment="1">
      <alignment horizontal="center"/>
    </xf>
    <xf numFmtId="0" fontId="37" fillId="26" borderId="10" xfId="1" applyFont="1" applyFill="1" applyBorder="1" applyAlignment="1">
      <alignment horizontal="center"/>
    </xf>
    <xf numFmtId="0" fontId="41" fillId="27" borderId="10" xfId="1" applyFont="1" applyFill="1" applyBorder="1" applyAlignment="1">
      <alignment horizontal="center" vertical="top" wrapText="1"/>
    </xf>
    <xf numFmtId="0" fontId="44" fillId="26" borderId="10" xfId="1" applyFont="1" applyFill="1" applyBorder="1" applyAlignment="1">
      <alignment horizontal="center" vertical="top" wrapText="1"/>
    </xf>
    <xf numFmtId="0" fontId="31" fillId="24" borderId="10" xfId="1" applyFont="1" applyFill="1" applyBorder="1" applyAlignment="1">
      <alignment horizontal="center" vertical="top" wrapText="1"/>
    </xf>
    <xf numFmtId="0" fontId="0" fillId="24" borderId="0" xfId="0" applyFill="1" applyAlignment="1">
      <alignment horizontal="center"/>
    </xf>
    <xf numFmtId="0" fontId="4" fillId="0" borderId="10" xfId="1" applyFont="1" applyFill="1" applyBorder="1" applyAlignment="1">
      <alignment horizontal="left" vertical="top" wrapText="1" indent="1"/>
    </xf>
    <xf numFmtId="0" fontId="37" fillId="0" borderId="10" xfId="1" applyFont="1" applyFill="1" applyBorder="1"/>
    <xf numFmtId="0" fontId="37" fillId="0" borderId="11" xfId="1" applyFont="1" applyFill="1" applyBorder="1"/>
    <xf numFmtId="0" fontId="37" fillId="0" borderId="11" xfId="1" applyFont="1" applyFill="1" applyBorder="1" applyAlignment="1">
      <alignment horizontal="center"/>
    </xf>
    <xf numFmtId="165" fontId="7" fillId="0" borderId="10" xfId="1" applyNumberFormat="1" applyFont="1" applyFill="1" applyBorder="1" applyAlignment="1">
      <alignment horizontal="right" vertical="top" wrapText="1"/>
    </xf>
    <xf numFmtId="165" fontId="7" fillId="0" borderId="10" xfId="1" applyNumberFormat="1" applyFont="1" applyFill="1" applyBorder="1" applyAlignment="1">
      <alignment horizontal="right" vertical="top"/>
    </xf>
    <xf numFmtId="164" fontId="7" fillId="0" borderId="10" xfId="1" applyNumberFormat="1" applyFont="1" applyFill="1" applyBorder="1" applyAlignment="1">
      <alignment horizontal="right" vertical="top"/>
    </xf>
    <xf numFmtId="164" fontId="7" fillId="0" borderId="10" xfId="1" applyNumberFormat="1" applyFont="1" applyFill="1" applyBorder="1" applyAlignment="1">
      <alignment horizontal="right" vertical="top" wrapText="1"/>
    </xf>
    <xf numFmtId="0" fontId="44" fillId="0" borderId="10" xfId="1" applyFont="1" applyFill="1" applyBorder="1"/>
    <xf numFmtId="0" fontId="40" fillId="0" borderId="0" xfId="0" applyFont="1" applyFill="1"/>
    <xf numFmtId="0" fontId="30" fillId="24" borderId="10" xfId="1" applyFont="1" applyFill="1" applyBorder="1" applyAlignment="1">
      <alignment horizontal="center" vertical="top" wrapText="1"/>
    </xf>
    <xf numFmtId="0" fontId="47" fillId="24" borderId="0" xfId="0" applyFont="1" applyFill="1"/>
    <xf numFmtId="165" fontId="50" fillId="24" borderId="10" xfId="1" applyNumberFormat="1" applyFont="1" applyFill="1" applyBorder="1" applyAlignment="1">
      <alignment horizontal="right" vertical="top"/>
    </xf>
    <xf numFmtId="0" fontId="4" fillId="24" borderId="10" xfId="121" applyFont="1" applyFill="1" applyBorder="1" applyAlignment="1">
      <alignment horizontal="left" vertical="top" wrapText="1" indent="1"/>
    </xf>
    <xf numFmtId="0" fontId="30" fillId="24" borderId="10" xfId="1" applyFont="1" applyFill="1" applyBorder="1" applyAlignment="1">
      <alignment vertical="top" wrapText="1"/>
    </xf>
    <xf numFmtId="0" fontId="0" fillId="29" borderId="0" xfId="0" applyFill="1"/>
    <xf numFmtId="0" fontId="26" fillId="24" borderId="10" xfId="1" applyFont="1" applyFill="1" applyBorder="1" applyAlignment="1">
      <alignment horizontal="center" vertical="top" wrapText="1"/>
    </xf>
    <xf numFmtId="0" fontId="5" fillId="24" borderId="10" xfId="1" applyFont="1" applyFill="1" applyBorder="1" applyAlignment="1">
      <alignment horizontal="left" vertical="top" wrapText="1" indent="1"/>
    </xf>
    <xf numFmtId="2" fontId="4" fillId="24" borderId="10" xfId="1" applyNumberFormat="1" applyFont="1" applyFill="1" applyBorder="1" applyAlignment="1">
      <alignment horizontal="left" vertical="top" wrapText="1"/>
    </xf>
    <xf numFmtId="0" fontId="4" fillId="24" borderId="10" xfId="123" applyFont="1" applyFill="1" applyBorder="1" applyAlignment="1">
      <alignment horizontal="left" vertical="top" wrapText="1"/>
    </xf>
    <xf numFmtId="14" fontId="30" fillId="24" borderId="11" xfId="1" applyNumberFormat="1" applyFont="1" applyFill="1" applyBorder="1" applyAlignment="1">
      <alignment horizontal="center" vertical="top" wrapText="1"/>
    </xf>
    <xf numFmtId="0" fontId="30" fillId="24" borderId="11" xfId="1" applyNumberFormat="1" applyFont="1" applyFill="1" applyBorder="1" applyAlignment="1">
      <alignment horizontal="center" vertical="top" wrapText="1"/>
    </xf>
    <xf numFmtId="0" fontId="30" fillId="24" borderId="11" xfId="1" applyFont="1" applyFill="1" applyBorder="1" applyAlignment="1">
      <alignment vertical="top" wrapText="1"/>
    </xf>
    <xf numFmtId="0" fontId="30" fillId="24" borderId="13" xfId="1" applyFont="1" applyFill="1" applyBorder="1"/>
    <xf numFmtId="165" fontId="7" fillId="24" borderId="10" xfId="1" applyNumberFormat="1" applyFont="1" applyFill="1" applyBorder="1" applyAlignment="1">
      <alignment horizontal="right" vertical="top"/>
    </xf>
    <xf numFmtId="0" fontId="31" fillId="24" borderId="10" xfId="1" applyFont="1" applyFill="1" applyBorder="1" applyAlignment="1">
      <alignment wrapText="1"/>
    </xf>
    <xf numFmtId="14" fontId="30" fillId="24" borderId="10" xfId="1" applyNumberFormat="1" applyFont="1" applyFill="1" applyBorder="1" applyAlignment="1">
      <alignment horizontal="center" vertical="top"/>
    </xf>
    <xf numFmtId="43" fontId="4" fillId="24" borderId="10" xfId="158" applyFont="1" applyFill="1" applyBorder="1" applyAlignment="1">
      <alignment horizontal="left" vertical="top" wrapText="1"/>
    </xf>
    <xf numFmtId="0" fontId="4" fillId="24" borderId="10" xfId="108" applyFont="1" applyFill="1" applyBorder="1" applyAlignment="1">
      <alignment horizontal="left" vertical="top" wrapText="1"/>
    </xf>
    <xf numFmtId="0" fontId="4" fillId="27" borderId="10" xfId="1" applyFont="1" applyFill="1" applyBorder="1" applyAlignment="1">
      <alignment horizontal="left" vertical="top" wrapText="1"/>
    </xf>
    <xf numFmtId="0" fontId="30" fillId="27" borderId="10" xfId="1" applyFont="1" applyFill="1" applyBorder="1" applyAlignment="1">
      <alignment vertical="top" wrapText="1"/>
    </xf>
    <xf numFmtId="0" fontId="30" fillId="27" borderId="10" xfId="1" applyFont="1" applyFill="1" applyBorder="1" applyAlignment="1">
      <alignment horizontal="center" vertical="top" wrapText="1"/>
    </xf>
    <xf numFmtId="165" fontId="4" fillId="27" borderId="10" xfId="1" applyNumberFormat="1" applyFont="1" applyFill="1" applyBorder="1" applyAlignment="1">
      <alignment horizontal="right" vertical="top" wrapText="1"/>
    </xf>
    <xf numFmtId="165" fontId="4" fillId="27" borderId="10" xfId="1" applyNumberFormat="1" applyFont="1" applyFill="1" applyBorder="1" applyAlignment="1">
      <alignment horizontal="right" vertical="top"/>
    </xf>
    <xf numFmtId="0" fontId="30" fillId="27" borderId="10" xfId="1" applyFont="1" applyFill="1" applyBorder="1" applyAlignment="1">
      <alignment horizontal="left" vertical="top" wrapText="1"/>
    </xf>
    <xf numFmtId="0" fontId="5" fillId="27" borderId="10" xfId="1" applyFont="1" applyFill="1" applyBorder="1" applyAlignment="1">
      <alignment horizontal="left" vertical="top" wrapText="1"/>
    </xf>
    <xf numFmtId="0" fontId="36" fillId="27" borderId="10" xfId="1" applyFont="1" applyFill="1" applyBorder="1" applyAlignment="1">
      <alignment vertical="top" wrapText="1"/>
    </xf>
    <xf numFmtId="0" fontId="36" fillId="27" borderId="10" xfId="119" applyFont="1" applyFill="1" applyBorder="1" applyAlignment="1">
      <alignment vertical="top" wrapText="1"/>
    </xf>
    <xf numFmtId="0" fontId="36" fillId="27" borderId="10" xfId="1" applyFont="1" applyFill="1" applyBorder="1" applyAlignment="1">
      <alignment horizontal="center" vertical="top" wrapText="1"/>
    </xf>
    <xf numFmtId="165" fontId="5" fillId="27" borderId="10" xfId="1" applyNumberFormat="1" applyFont="1" applyFill="1" applyBorder="1" applyAlignment="1">
      <alignment horizontal="right" vertical="top" wrapText="1"/>
    </xf>
    <xf numFmtId="0" fontId="51" fillId="27" borderId="10" xfId="1" applyFont="1" applyFill="1" applyBorder="1" applyAlignment="1">
      <alignment vertical="top" wrapText="1"/>
    </xf>
    <xf numFmtId="0" fontId="7" fillId="27" borderId="10" xfId="1" applyFont="1" applyFill="1" applyBorder="1" applyAlignment="1">
      <alignment horizontal="left" vertical="top" wrapText="1" indent="1"/>
    </xf>
    <xf numFmtId="0" fontId="37" fillId="27" borderId="10" xfId="1" applyFont="1" applyFill="1" applyBorder="1" applyAlignment="1">
      <alignment vertical="top" wrapText="1"/>
    </xf>
    <xf numFmtId="0" fontId="37" fillId="27" borderId="10" xfId="119" applyFont="1" applyFill="1" applyBorder="1" applyAlignment="1">
      <alignment vertical="top" wrapText="1"/>
    </xf>
    <xf numFmtId="0" fontId="37" fillId="27" borderId="10" xfId="1" applyFont="1" applyFill="1" applyBorder="1" applyAlignment="1">
      <alignment horizontal="center" vertical="top" wrapText="1"/>
    </xf>
    <xf numFmtId="165" fontId="7" fillId="27" borderId="10" xfId="1" applyNumberFormat="1" applyFont="1" applyFill="1" applyBorder="1" applyAlignment="1">
      <alignment horizontal="right" vertical="top" wrapText="1"/>
    </xf>
    <xf numFmtId="165" fontId="7" fillId="27" borderId="10" xfId="1" applyNumberFormat="1" applyFont="1" applyFill="1" applyBorder="1" applyAlignment="1">
      <alignment horizontal="right" vertical="top"/>
    </xf>
    <xf numFmtId="0" fontId="44" fillId="27" borderId="10" xfId="1" applyFont="1" applyFill="1" applyBorder="1" applyAlignment="1">
      <alignment vertical="top" wrapText="1"/>
    </xf>
    <xf numFmtId="2" fontId="30" fillId="25" borderId="10" xfId="1" applyNumberFormat="1" applyFont="1" applyFill="1" applyBorder="1" applyAlignment="1">
      <alignment horizontal="left" vertical="top" wrapText="1"/>
    </xf>
    <xf numFmtId="0" fontId="30" fillId="25" borderId="10" xfId="1" applyFont="1" applyFill="1" applyBorder="1" applyAlignment="1">
      <alignment horizontal="center" vertical="top" wrapText="1"/>
    </xf>
    <xf numFmtId="164" fontId="4" fillId="25" borderId="10" xfId="1" applyNumberFormat="1" applyFont="1" applyFill="1" applyBorder="1" applyAlignment="1">
      <alignment horizontal="right" vertical="top"/>
    </xf>
    <xf numFmtId="0" fontId="30" fillId="25" borderId="10" xfId="1" applyFont="1" applyFill="1" applyBorder="1" applyAlignment="1">
      <alignment horizontal="left" vertical="top" wrapText="1"/>
    </xf>
    <xf numFmtId="2" fontId="5" fillId="25" borderId="10" xfId="1" applyNumberFormat="1" applyFont="1" applyFill="1" applyBorder="1" applyAlignment="1">
      <alignment horizontal="left" vertical="top" wrapText="1"/>
    </xf>
    <xf numFmtId="2" fontId="30" fillId="0" borderId="10" xfId="1" applyNumberFormat="1" applyFont="1" applyFill="1" applyBorder="1" applyAlignment="1">
      <alignment horizontal="left" vertical="top" wrapText="1"/>
    </xf>
    <xf numFmtId="0" fontId="30" fillId="0" borderId="10" xfId="1" applyFont="1" applyFill="1" applyBorder="1" applyAlignment="1">
      <alignment horizontal="center" vertical="top" wrapText="1"/>
    </xf>
    <xf numFmtId="165" fontId="4" fillId="0" borderId="10" xfId="1" applyNumberFormat="1" applyFont="1" applyFill="1" applyBorder="1" applyAlignment="1">
      <alignment horizontal="right" vertical="top" wrapText="1"/>
    </xf>
    <xf numFmtId="164" fontId="4" fillId="0" borderId="10" xfId="1" applyNumberFormat="1" applyFont="1" applyFill="1" applyBorder="1" applyAlignment="1">
      <alignment horizontal="right" vertical="top"/>
    </xf>
    <xf numFmtId="164" fontId="4" fillId="0" borderId="10" xfId="1" applyNumberFormat="1" applyFont="1" applyFill="1" applyBorder="1" applyAlignment="1">
      <alignment horizontal="right" vertical="top" wrapText="1"/>
    </xf>
    <xf numFmtId="0" fontId="30" fillId="0" borderId="10" xfId="1" applyFont="1" applyFill="1" applyBorder="1" applyAlignment="1">
      <alignment horizontal="left" vertical="top" wrapText="1"/>
    </xf>
    <xf numFmtId="0" fontId="0" fillId="0" borderId="0" xfId="0" applyFill="1"/>
    <xf numFmtId="2" fontId="4" fillId="0" borderId="10" xfId="1" applyNumberFormat="1" applyFont="1" applyFill="1" applyBorder="1" applyAlignment="1">
      <alignment horizontal="center" vertical="top" wrapText="1"/>
    </xf>
    <xf numFmtId="2" fontId="30" fillId="26" borderId="10" xfId="1" applyNumberFormat="1" applyFont="1" applyFill="1" applyBorder="1" applyAlignment="1">
      <alignment horizontal="left" vertical="top" wrapText="1"/>
    </xf>
    <xf numFmtId="0" fontId="30" fillId="26" borderId="10" xfId="1" applyFont="1" applyFill="1" applyBorder="1" applyAlignment="1">
      <alignment horizontal="center" vertical="top" wrapText="1"/>
    </xf>
    <xf numFmtId="165" fontId="4" fillId="26" borderId="10" xfId="1" applyNumberFormat="1" applyFont="1" applyFill="1" applyBorder="1" applyAlignment="1">
      <alignment horizontal="right" vertical="top"/>
    </xf>
    <xf numFmtId="0" fontId="30" fillId="26" borderId="10" xfId="1" applyFont="1" applyFill="1" applyBorder="1" applyAlignment="1">
      <alignment horizontal="left" vertical="top" wrapText="1"/>
    </xf>
    <xf numFmtId="0" fontId="0" fillId="26" borderId="0" xfId="0" applyFill="1"/>
    <xf numFmtId="2" fontId="5" fillId="30" borderId="10" xfId="1" applyNumberFormat="1" applyFont="1" applyFill="1" applyBorder="1" applyAlignment="1">
      <alignment horizontal="left" vertical="top" wrapText="1"/>
    </xf>
    <xf numFmtId="2" fontId="30" fillId="30" borderId="10" xfId="1" applyNumberFormat="1" applyFont="1" applyFill="1" applyBorder="1" applyAlignment="1">
      <alignment horizontal="left" vertical="top" wrapText="1"/>
    </xf>
    <xf numFmtId="0" fontId="30" fillId="30" borderId="10" xfId="1" applyFont="1" applyFill="1" applyBorder="1" applyAlignment="1">
      <alignment horizontal="center" vertical="top" wrapText="1"/>
    </xf>
    <xf numFmtId="165" fontId="4" fillId="30" borderId="10" xfId="1" applyNumberFormat="1" applyFont="1" applyFill="1" applyBorder="1" applyAlignment="1">
      <alignment horizontal="right" vertical="top"/>
    </xf>
    <xf numFmtId="0" fontId="30" fillId="30" borderId="10" xfId="1" applyFont="1" applyFill="1" applyBorder="1" applyAlignment="1">
      <alignment horizontal="left" vertical="top" wrapText="1"/>
    </xf>
    <xf numFmtId="0" fontId="0" fillId="30" borderId="0" xfId="0" applyFill="1"/>
    <xf numFmtId="0" fontId="4" fillId="24" borderId="10" xfId="1" applyNumberFormat="1" applyFont="1" applyFill="1" applyBorder="1" applyAlignment="1">
      <alignment horizontal="right" vertical="top" wrapText="1"/>
    </xf>
    <xf numFmtId="0" fontId="4" fillId="24" borderId="10" xfId="1" applyNumberFormat="1" applyFont="1" applyFill="1" applyBorder="1" applyAlignment="1">
      <alignment horizontal="right" vertical="top"/>
    </xf>
    <xf numFmtId="165" fontId="7" fillId="24" borderId="10" xfId="1" applyNumberFormat="1" applyFont="1" applyFill="1" applyBorder="1" applyAlignment="1">
      <alignment horizontal="right" vertical="top" wrapText="1"/>
    </xf>
    <xf numFmtId="165" fontId="4" fillId="24" borderId="10" xfId="1" applyNumberFormat="1" applyFont="1" applyFill="1" applyBorder="1" applyAlignment="1">
      <alignment horizontal="right" vertical="center"/>
    </xf>
    <xf numFmtId="0" fontId="30" fillId="24" borderId="10" xfId="1" applyFont="1" applyFill="1" applyBorder="1" applyAlignment="1">
      <alignment vertical="top" wrapText="1"/>
    </xf>
    <xf numFmtId="0" fontId="26" fillId="0" borderId="10" xfId="1" applyFont="1" applyFill="1" applyBorder="1" applyAlignment="1">
      <alignment horizontal="center" vertical="top" wrapText="1"/>
    </xf>
    <xf numFmtId="0" fontId="30" fillId="0" borderId="10" xfId="1" applyFont="1" applyFill="1" applyBorder="1" applyAlignment="1">
      <alignment vertical="top" wrapText="1"/>
    </xf>
    <xf numFmtId="0" fontId="30" fillId="24" borderId="10" xfId="1" applyFont="1" applyFill="1" applyBorder="1" applyAlignment="1">
      <alignment vertical="top" wrapText="1"/>
    </xf>
    <xf numFmtId="0" fontId="30" fillId="25" borderId="10" xfId="119" applyFont="1" applyFill="1" applyBorder="1" applyAlignment="1">
      <alignment vertical="top" wrapText="1"/>
    </xf>
    <xf numFmtId="0" fontId="9" fillId="24" borderId="0" xfId="1" applyFont="1" applyFill="1" applyBorder="1" applyAlignment="1">
      <alignment horizontal="center" wrapText="1"/>
    </xf>
    <xf numFmtId="0" fontId="26" fillId="24" borderId="10" xfId="1" applyFont="1" applyFill="1" applyBorder="1" applyAlignment="1">
      <alignment horizontal="center" vertical="top" wrapText="1"/>
    </xf>
    <xf numFmtId="0" fontId="26" fillId="24" borderId="10" xfId="117" applyFont="1" applyFill="1" applyBorder="1" applyAlignment="1">
      <alignment horizontal="center" vertical="top" wrapText="1"/>
    </xf>
    <xf numFmtId="0" fontId="8" fillId="24" borderId="15" xfId="1" applyFont="1" applyFill="1" applyBorder="1" applyAlignment="1">
      <alignment horizontal="right" vertical="center"/>
    </xf>
    <xf numFmtId="0" fontId="8" fillId="24" borderId="16" xfId="1" applyFont="1" applyFill="1" applyBorder="1" applyAlignment="1">
      <alignment horizontal="right" vertical="center"/>
    </xf>
    <xf numFmtId="0" fontId="26" fillId="24" borderId="11" xfId="1" applyFont="1" applyFill="1" applyBorder="1" applyAlignment="1">
      <alignment horizontal="center" vertical="top" wrapText="1"/>
    </xf>
    <xf numFmtId="0" fontId="26" fillId="24" borderId="12" xfId="1" applyFont="1" applyFill="1" applyBorder="1" applyAlignment="1">
      <alignment horizontal="center" vertical="top" wrapText="1"/>
    </xf>
    <xf numFmtId="0" fontId="29" fillId="24" borderId="10" xfId="1" applyFont="1" applyFill="1" applyBorder="1" applyAlignment="1">
      <alignment horizontal="center" vertical="top" wrapText="1"/>
    </xf>
    <xf numFmtId="0" fontId="30" fillId="24" borderId="10" xfId="1" applyFont="1" applyFill="1" applyBorder="1" applyAlignment="1">
      <alignment vertical="top" wrapText="1"/>
    </xf>
    <xf numFmtId="0" fontId="30" fillId="24" borderId="13" xfId="1" applyFont="1" applyFill="1" applyBorder="1" applyAlignment="1">
      <alignment vertical="top" wrapText="1"/>
    </xf>
    <xf numFmtId="0" fontId="30" fillId="24" borderId="14" xfId="1" applyFont="1" applyFill="1" applyBorder="1" applyAlignment="1">
      <alignment vertical="top" wrapText="1"/>
    </xf>
    <xf numFmtId="165" fontId="8" fillId="24" borderId="10" xfId="1" applyNumberFormat="1" applyFont="1" applyFill="1" applyBorder="1"/>
    <xf numFmtId="165" fontId="2" fillId="24" borderId="0" xfId="1" applyNumberFormat="1" applyFont="1" applyFill="1"/>
    <xf numFmtId="165" fontId="2" fillId="24" borderId="10" xfId="1" applyNumberFormat="1" applyFont="1" applyFill="1" applyBorder="1"/>
  </cellXfs>
  <cellStyles count="183">
    <cellStyle name="20% - Акцент1 2" xfId="3"/>
    <cellStyle name="20% - Акцент1 3" xfId="4"/>
    <cellStyle name="20% - Акцент1 4" xfId="2"/>
    <cellStyle name="20% - Акцент2 2" xfId="6"/>
    <cellStyle name="20% - Акцент2 3" xfId="7"/>
    <cellStyle name="20% - Акцент2 4" xfId="5"/>
    <cellStyle name="20% - Акцент3 2" xfId="9"/>
    <cellStyle name="20% - Акцент3 3" xfId="10"/>
    <cellStyle name="20% - Акцент3 4" xfId="8"/>
    <cellStyle name="20% - Акцент4 2" xfId="12"/>
    <cellStyle name="20% - Акцент4 3" xfId="13"/>
    <cellStyle name="20% - Акцент4 4" xfId="11"/>
    <cellStyle name="20% - Акцент5 2" xfId="15"/>
    <cellStyle name="20% - Акцент5 3" xfId="16"/>
    <cellStyle name="20% - Акцент5 4" xfId="14"/>
    <cellStyle name="20% - Акцент6 2" xfId="18"/>
    <cellStyle name="20% - Акцент6 3" xfId="19"/>
    <cellStyle name="20% - Акцент6 4" xfId="17"/>
    <cellStyle name="40% - Акцент1 2" xfId="21"/>
    <cellStyle name="40% - Акцент1 3" xfId="22"/>
    <cellStyle name="40% - Акцент1 4" xfId="20"/>
    <cellStyle name="40% - Акцент2 2" xfId="24"/>
    <cellStyle name="40% - Акцент2 3" xfId="25"/>
    <cellStyle name="40% - Акцент2 4" xfId="23"/>
    <cellStyle name="40% - Акцент3 2" xfId="27"/>
    <cellStyle name="40% - Акцент3 3" xfId="28"/>
    <cellStyle name="40% - Акцент3 4" xfId="26"/>
    <cellStyle name="40% - Акцент4 2" xfId="30"/>
    <cellStyle name="40% - Акцент4 3" xfId="31"/>
    <cellStyle name="40% - Акцент4 4" xfId="29"/>
    <cellStyle name="40% - Акцент5 2" xfId="33"/>
    <cellStyle name="40% - Акцент5 3" xfId="34"/>
    <cellStyle name="40% - Акцент5 4" xfId="32"/>
    <cellStyle name="40% - Акцент6 2" xfId="36"/>
    <cellStyle name="40% - Акцент6 3" xfId="37"/>
    <cellStyle name="40% - Акцент6 4" xfId="35"/>
    <cellStyle name="60% - Акцент1 2" xfId="39"/>
    <cellStyle name="60% - Акцент1 3" xfId="40"/>
    <cellStyle name="60% - Акцент1 4" xfId="38"/>
    <cellStyle name="60% - Акцент2 2" xfId="42"/>
    <cellStyle name="60% - Акцент2 3" xfId="43"/>
    <cellStyle name="60% - Акцент2 4" xfId="41"/>
    <cellStyle name="60% - Акцент3 2" xfId="45"/>
    <cellStyle name="60% - Акцент3 3" xfId="46"/>
    <cellStyle name="60% - Акцент3 4" xfId="44"/>
    <cellStyle name="60% - Акцент4 2" xfId="48"/>
    <cellStyle name="60% - Акцент4 3" xfId="49"/>
    <cellStyle name="60% - Акцент4 4" xfId="47"/>
    <cellStyle name="60% - Акцент5 2" xfId="51"/>
    <cellStyle name="60% - Акцент5 3" xfId="52"/>
    <cellStyle name="60% - Акцент5 4" xfId="50"/>
    <cellStyle name="60% - Акцент6 2" xfId="54"/>
    <cellStyle name="60% - Акцент6 3" xfId="55"/>
    <cellStyle name="60% - Акцент6 4" xfId="53"/>
    <cellStyle name="Акцент1 2" xfId="57"/>
    <cellStyle name="Акцент1 3" xfId="58"/>
    <cellStyle name="Акцент1 4" xfId="56"/>
    <cellStyle name="Акцент2 2" xfId="60"/>
    <cellStyle name="Акцент2 3" xfId="61"/>
    <cellStyle name="Акцент2 4" xfId="59"/>
    <cellStyle name="Акцент3 2" xfId="63"/>
    <cellStyle name="Акцент3 3" xfId="64"/>
    <cellStyle name="Акцент3 4" xfId="62"/>
    <cellStyle name="Акцент4 2" xfId="66"/>
    <cellStyle name="Акцент4 3" xfId="67"/>
    <cellStyle name="Акцент4 4" xfId="65"/>
    <cellStyle name="Акцент5 2" xfId="69"/>
    <cellStyle name="Акцент5 3" xfId="70"/>
    <cellStyle name="Акцент5 4" xfId="68"/>
    <cellStyle name="Акцент6 2" xfId="72"/>
    <cellStyle name="Акцент6 3" xfId="73"/>
    <cellStyle name="Акцент6 4" xfId="71"/>
    <cellStyle name="Ввод  2" xfId="75"/>
    <cellStyle name="Ввод  3" xfId="76"/>
    <cellStyle name="Ввод  4" xfId="74"/>
    <cellStyle name="Вывод 2" xfId="78"/>
    <cellStyle name="Вывод 3" xfId="79"/>
    <cellStyle name="Вывод 4" xfId="77"/>
    <cellStyle name="Вычисление 2" xfId="81"/>
    <cellStyle name="Вычисление 3" xfId="82"/>
    <cellStyle name="Вычисление 4" xfId="80"/>
    <cellStyle name="Денежный 2" xfId="83"/>
    <cellStyle name="Заголовок 1 2" xfId="85"/>
    <cellStyle name="Заголовок 1 3" xfId="86"/>
    <cellStyle name="Заголовок 1 4" xfId="84"/>
    <cellStyle name="Заголовок 2 2" xfId="88"/>
    <cellStyle name="Заголовок 2 3" xfId="89"/>
    <cellStyle name="Заголовок 2 4" xfId="87"/>
    <cellStyle name="Заголовок 3 2" xfId="91"/>
    <cellStyle name="Заголовок 3 3" xfId="92"/>
    <cellStyle name="Заголовок 3 4" xfId="90"/>
    <cellStyle name="Заголовок 4 2" xfId="94"/>
    <cellStyle name="Заголовок 4 3" xfId="95"/>
    <cellStyle name="Заголовок 4 4" xfId="93"/>
    <cellStyle name="Итог 2" xfId="97"/>
    <cellStyle name="Итог 3" xfId="98"/>
    <cellStyle name="Итог 4" xfId="96"/>
    <cellStyle name="Контрольная ячейка 2" xfId="100"/>
    <cellStyle name="Контрольная ячейка 3" xfId="101"/>
    <cellStyle name="Контрольная ячейка 4" xfId="99"/>
    <cellStyle name="Название 2" xfId="103"/>
    <cellStyle name="Название 3" xfId="104"/>
    <cellStyle name="Название 4" xfId="102"/>
    <cellStyle name="Нейтральный 2" xfId="106"/>
    <cellStyle name="Нейтральный 3" xfId="107"/>
    <cellStyle name="Нейтральный 4" xfId="105"/>
    <cellStyle name="Обычный" xfId="0" builtinId="0"/>
    <cellStyle name="Обычный 10" xfId="1"/>
    <cellStyle name="Обычный 2" xfId="108"/>
    <cellStyle name="Обычный 2 2" xfId="109"/>
    <cellStyle name="Обычный 2 2 2" xfId="110"/>
    <cellStyle name="Обычный 2 3" xfId="111"/>
    <cellStyle name="Обычный 2 3 2" xfId="112"/>
    <cellStyle name="Обычный 2 4" xfId="113"/>
    <cellStyle name="Обычный 2 4 2" xfId="114"/>
    <cellStyle name="Обычный 2 5" xfId="115"/>
    <cellStyle name="Обычный 2 5 2" xfId="116"/>
    <cellStyle name="Обычный 3" xfId="117"/>
    <cellStyle name="Обычный 4" xfId="118"/>
    <cellStyle name="Обычный 5" xfId="119"/>
    <cellStyle name="Обычный 6" xfId="120"/>
    <cellStyle name="Обычный 7" xfId="121"/>
    <cellStyle name="Обычный 8" xfId="122"/>
    <cellStyle name="Обычный 9" xfId="123"/>
    <cellStyle name="Плохой 2" xfId="125"/>
    <cellStyle name="Плохой 3" xfId="126"/>
    <cellStyle name="Плохой 4" xfId="124"/>
    <cellStyle name="Пояснение 2" xfId="128"/>
    <cellStyle name="Пояснение 3" xfId="129"/>
    <cellStyle name="Пояснение 4" xfId="127"/>
    <cellStyle name="Примечание 2" xfId="131"/>
    <cellStyle name="Примечание 3" xfId="132"/>
    <cellStyle name="Примечание 4" xfId="130"/>
    <cellStyle name="Процентный 2" xfId="133"/>
    <cellStyle name="Процентный 2 2" xfId="134"/>
    <cellStyle name="Процентный 2 2 2" xfId="135"/>
    <cellStyle name="Процентный 2 2 2 2" xfId="136"/>
    <cellStyle name="Процентный 2 2 3" xfId="137"/>
    <cellStyle name="Процентный 2 2 3 2" xfId="138"/>
    <cellStyle name="Процентный 2 2 4" xfId="139"/>
    <cellStyle name="Процентный 2 2 4 2" xfId="140"/>
    <cellStyle name="Процентный 2 2 5" xfId="141"/>
    <cellStyle name="Процентный 2 2 5 2" xfId="142"/>
    <cellStyle name="Процентный 2 3" xfId="143"/>
    <cellStyle name="Процентный 2 3 2" xfId="144"/>
    <cellStyle name="Процентный 2 4" xfId="145"/>
    <cellStyle name="Процентный 2 4 2" xfId="146"/>
    <cellStyle name="Процентный 2 5" xfId="147"/>
    <cellStyle name="Процентный 2 5 2" xfId="148"/>
    <cellStyle name="Процентный 2 6" xfId="149"/>
    <cellStyle name="Процентный 2 6 2" xfId="150"/>
    <cellStyle name="Связанная ячейка 2" xfId="152"/>
    <cellStyle name="Связанная ячейка 3" xfId="153"/>
    <cellStyle name="Связанная ячейка 4" xfId="151"/>
    <cellStyle name="Стиль 1" xfId="154"/>
    <cellStyle name="Текст предупреждения 2" xfId="156"/>
    <cellStyle name="Текст предупреждения 3" xfId="157"/>
    <cellStyle name="Текст предупреждения 4" xfId="155"/>
    <cellStyle name="Финансовый 2" xfId="159"/>
    <cellStyle name="Финансовый 2 2" xfId="160"/>
    <cellStyle name="Финансовый 2 2 2" xfId="161"/>
    <cellStyle name="Финансовый 2 2 2 2" xfId="162"/>
    <cellStyle name="Финансовый 2 2 3" xfId="163"/>
    <cellStyle name="Финансовый 2 2 3 2" xfId="164"/>
    <cellStyle name="Финансовый 2 2 4" xfId="165"/>
    <cellStyle name="Финансовый 2 2 4 2" xfId="166"/>
    <cellStyle name="Финансовый 2 2 5" xfId="167"/>
    <cellStyle name="Финансовый 2 2 5 2" xfId="168"/>
    <cellStyle name="Финансовый 2 3" xfId="169"/>
    <cellStyle name="Финансовый 2 3 2" xfId="170"/>
    <cellStyle name="Финансовый 2 4" xfId="171"/>
    <cellStyle name="Финансовый 2 4 2" xfId="172"/>
    <cellStyle name="Финансовый 2 5" xfId="173"/>
    <cellStyle name="Финансовый 2 5 2" xfId="174"/>
    <cellStyle name="Финансовый 2 6" xfId="175"/>
    <cellStyle name="Финансовый 2 6 2" xfId="176"/>
    <cellStyle name="Финансовый 3" xfId="177"/>
    <cellStyle name="Финансовый 4" xfId="178"/>
    <cellStyle name="Финансовый 5" xfId="179"/>
    <cellStyle name="Финансовый 6" xfId="158"/>
    <cellStyle name="Хороший 2" xfId="181"/>
    <cellStyle name="Хороший 3" xfId="182"/>
    <cellStyle name="Хороший 4" xfId="1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173"/>
  <sheetViews>
    <sheetView tabSelected="1" view="pageBreakPreview" zoomScale="55" zoomScaleNormal="70" zoomScaleSheetLayoutView="55" workbookViewId="0">
      <pane ySplit="4" topLeftCell="A167" activePane="bottomLeft" state="frozen"/>
      <selection pane="bottomLeft" activeCell="A169" sqref="A169"/>
    </sheetView>
  </sheetViews>
  <sheetFormatPr defaultColWidth="9.109375" defaultRowHeight="14.4" x14ac:dyDescent="0.3"/>
  <cols>
    <col min="1" max="1" width="51" style="9" customWidth="1"/>
    <col min="2" max="2" width="18.6640625" style="9" customWidth="1"/>
    <col min="3" max="3" width="16.6640625" style="9" customWidth="1"/>
    <col min="4" max="4" width="14" style="9" customWidth="1"/>
    <col min="5" max="5" width="11.5546875" style="114" customWidth="1"/>
    <col min="6" max="6" width="14" style="84" customWidth="1"/>
    <col min="7" max="7" width="14.109375" style="9" customWidth="1"/>
    <col min="8" max="8" width="14.88671875" style="9" customWidth="1"/>
    <col min="9" max="9" width="14.109375" style="9" customWidth="1"/>
    <col min="10" max="10" width="14.109375" style="126" customWidth="1"/>
    <col min="11" max="11" width="11.44140625" style="9" customWidth="1"/>
    <col min="12" max="12" width="15" style="84" customWidth="1"/>
    <col min="13" max="13" width="15.44140625" style="9" customWidth="1"/>
    <col min="14" max="14" width="13" style="126" customWidth="1"/>
    <col min="15" max="15" width="11.6640625" style="9" customWidth="1"/>
    <col min="16" max="16" width="11.33203125" style="9" customWidth="1"/>
    <col min="17" max="17" width="35.6640625" style="21" hidden="1" customWidth="1"/>
    <col min="18" max="18" width="23.109375" style="9" customWidth="1"/>
    <col min="19" max="19" width="17.6640625" style="9" customWidth="1"/>
    <col min="20" max="16384" width="9.109375" style="9"/>
  </cols>
  <sheetData>
    <row r="1" spans="1:17" ht="35.25" customHeight="1" x14ac:dyDescent="0.3">
      <c r="A1" s="196" t="s">
        <v>265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</row>
    <row r="2" spans="1:17" ht="13.5" customHeight="1" x14ac:dyDescent="0.3">
      <c r="A2" s="7"/>
      <c r="B2" s="7"/>
      <c r="C2" s="7"/>
      <c r="D2" s="7"/>
      <c r="E2" s="7"/>
      <c r="F2" s="7"/>
      <c r="G2" s="7"/>
      <c r="H2" s="10"/>
      <c r="I2" s="10"/>
      <c r="J2" s="10"/>
      <c r="K2" s="10"/>
      <c r="L2" s="10"/>
      <c r="M2" s="199" t="s">
        <v>0</v>
      </c>
      <c r="N2" s="199"/>
      <c r="O2" s="199"/>
      <c r="P2" s="199"/>
      <c r="Q2" s="200"/>
    </row>
    <row r="3" spans="1:17" ht="44.25" customHeight="1" x14ac:dyDescent="0.3">
      <c r="A3" s="197" t="s">
        <v>1</v>
      </c>
      <c r="B3" s="197" t="s">
        <v>2</v>
      </c>
      <c r="C3" s="197" t="s">
        <v>3</v>
      </c>
      <c r="D3" s="198" t="s">
        <v>4</v>
      </c>
      <c r="E3" s="197" t="s">
        <v>313</v>
      </c>
      <c r="F3" s="203" t="s">
        <v>5</v>
      </c>
      <c r="G3" s="203"/>
      <c r="H3" s="203"/>
      <c r="I3" s="203"/>
      <c r="J3" s="201" t="s">
        <v>6</v>
      </c>
      <c r="K3" s="201" t="s">
        <v>7</v>
      </c>
      <c r="L3" s="203" t="s">
        <v>8</v>
      </c>
      <c r="M3" s="203"/>
      <c r="N3" s="203"/>
      <c r="O3" s="203"/>
      <c r="P3" s="201" t="s">
        <v>9</v>
      </c>
      <c r="Q3" s="201" t="s">
        <v>10</v>
      </c>
    </row>
    <row r="4" spans="1:17" ht="113.25" customHeight="1" x14ac:dyDescent="0.3">
      <c r="A4" s="197"/>
      <c r="B4" s="197"/>
      <c r="C4" s="197"/>
      <c r="D4" s="198"/>
      <c r="E4" s="197"/>
      <c r="F4" s="192" t="s">
        <v>11</v>
      </c>
      <c r="G4" s="8" t="s">
        <v>12</v>
      </c>
      <c r="H4" s="8" t="s">
        <v>13</v>
      </c>
      <c r="I4" s="8" t="s">
        <v>14</v>
      </c>
      <c r="J4" s="202"/>
      <c r="K4" s="202"/>
      <c r="L4" s="87" t="s">
        <v>11</v>
      </c>
      <c r="M4" s="8" t="s">
        <v>15</v>
      </c>
      <c r="N4" s="131" t="s">
        <v>16</v>
      </c>
      <c r="O4" s="8" t="s">
        <v>14</v>
      </c>
      <c r="P4" s="202"/>
      <c r="Q4" s="202"/>
    </row>
    <row r="5" spans="1:17" s="42" customFormat="1" ht="15.6" x14ac:dyDescent="0.3">
      <c r="A5" s="43" t="s">
        <v>17</v>
      </c>
      <c r="B5" s="44"/>
      <c r="C5" s="44"/>
      <c r="D5" s="44"/>
      <c r="E5" s="102"/>
      <c r="F5" s="85">
        <f>SUM(G5:I5)</f>
        <v>5491976.6500000004</v>
      </c>
      <c r="G5" s="38">
        <f>SUM(G7:G14)</f>
        <v>2585459.8000000003</v>
      </c>
      <c r="H5" s="38">
        <f>SUM(H7:H14)</f>
        <v>2791789.3000000003</v>
      </c>
      <c r="I5" s="38">
        <f>SUM(I7:I14)</f>
        <v>114727.55</v>
      </c>
      <c r="J5" s="38">
        <f>SUM(J7:J14)</f>
        <v>2404493.1969999997</v>
      </c>
      <c r="K5" s="45">
        <f>J5/F5*100</f>
        <v>43.781926804076988</v>
      </c>
      <c r="L5" s="85">
        <f>SUM(M5:O5)</f>
        <v>2388127.2370000002</v>
      </c>
      <c r="M5" s="38">
        <f>SUM(M7:M14)</f>
        <v>1683952.111</v>
      </c>
      <c r="N5" s="38">
        <f>SUM(N7:N14)</f>
        <v>672831.54600000009</v>
      </c>
      <c r="O5" s="38">
        <f>SUM(O7:O14)</f>
        <v>31343.58</v>
      </c>
      <c r="P5" s="40">
        <f>L5/F5*100</f>
        <v>43.483929178759347</v>
      </c>
      <c r="Q5" s="46"/>
    </row>
    <row r="6" spans="1:17" ht="15.6" x14ac:dyDescent="0.3">
      <c r="A6" s="4" t="s">
        <v>18</v>
      </c>
      <c r="B6" s="18"/>
      <c r="C6" s="18"/>
      <c r="D6" s="23"/>
      <c r="E6" s="100"/>
      <c r="F6" s="80"/>
      <c r="G6" s="30"/>
      <c r="H6" s="30"/>
      <c r="I6" s="31"/>
      <c r="J6" s="32"/>
      <c r="K6" s="5"/>
      <c r="L6" s="83"/>
      <c r="M6" s="32"/>
      <c r="N6" s="32"/>
      <c r="O6" s="32"/>
      <c r="P6" s="1"/>
      <c r="Q6" s="14"/>
    </row>
    <row r="7" spans="1:17" ht="15" x14ac:dyDescent="0.3">
      <c r="A7" s="11" t="s">
        <v>19</v>
      </c>
      <c r="B7" s="24"/>
      <c r="C7" s="24"/>
      <c r="D7" s="190"/>
      <c r="E7" s="190"/>
      <c r="F7" s="81">
        <f>SUM(G7:I7)</f>
        <v>933102.20000000007</v>
      </c>
      <c r="G7" s="30">
        <f>G15</f>
        <v>511577</v>
      </c>
      <c r="H7" s="30">
        <f t="shared" ref="H7:O7" si="0">H15</f>
        <v>402587.9</v>
      </c>
      <c r="I7" s="30">
        <f t="shared" si="0"/>
        <v>18937.3</v>
      </c>
      <c r="J7" s="30">
        <f t="shared" si="0"/>
        <v>504699.78</v>
      </c>
      <c r="K7" s="1">
        <f>J7/F7*100</f>
        <v>54.088371027310835</v>
      </c>
      <c r="L7" s="81">
        <f>SUM(M7:O7)</f>
        <v>504699.78</v>
      </c>
      <c r="M7" s="30">
        <f t="shared" si="0"/>
        <v>287453.40000000002</v>
      </c>
      <c r="N7" s="30">
        <f t="shared" si="0"/>
        <v>210958.58000000002</v>
      </c>
      <c r="O7" s="30">
        <f t="shared" si="0"/>
        <v>6287.8</v>
      </c>
      <c r="P7" s="3">
        <f>L7/F7*100</f>
        <v>54.088371027310835</v>
      </c>
      <c r="Q7" s="14"/>
    </row>
    <row r="8" spans="1:17" ht="15" x14ac:dyDescent="0.3">
      <c r="A8" s="11" t="s">
        <v>20</v>
      </c>
      <c r="B8" s="24"/>
      <c r="C8" s="24"/>
      <c r="D8" s="190"/>
      <c r="E8" s="190"/>
      <c r="F8" s="81">
        <f t="shared" ref="F8:F13" si="1">SUM(G8:I8)</f>
        <v>563569.20000000007</v>
      </c>
      <c r="G8" s="30">
        <f t="shared" ref="G8:O8" si="2">G41</f>
        <v>209863</v>
      </c>
      <c r="H8" s="30">
        <f t="shared" si="2"/>
        <v>347194.9</v>
      </c>
      <c r="I8" s="30">
        <f t="shared" si="2"/>
        <v>6511.2999999999993</v>
      </c>
      <c r="J8" s="170">
        <f t="shared" si="2"/>
        <v>141066.5</v>
      </c>
      <c r="K8" s="1">
        <f t="shared" ref="K8:K13" si="3">J8/F8*100</f>
        <v>25.03091013490446</v>
      </c>
      <c r="L8" s="81">
        <f t="shared" ref="L8:L13" si="4">SUM(M8:O8)</f>
        <v>139809.20000000001</v>
      </c>
      <c r="M8" s="30">
        <f t="shared" si="2"/>
        <v>108243.6</v>
      </c>
      <c r="N8" s="30">
        <f t="shared" si="2"/>
        <v>30901.800000000003</v>
      </c>
      <c r="O8" s="30">
        <f t="shared" si="2"/>
        <v>663.8</v>
      </c>
      <c r="P8" s="3">
        <f>L8/F8*100</f>
        <v>24.807814195665767</v>
      </c>
      <c r="Q8" s="14"/>
    </row>
    <row r="9" spans="1:17" ht="15" x14ac:dyDescent="0.3">
      <c r="A9" s="11" t="s">
        <v>258</v>
      </c>
      <c r="B9" s="24"/>
      <c r="C9" s="24"/>
      <c r="D9" s="190"/>
      <c r="E9" s="190"/>
      <c r="F9" s="81">
        <f>F70</f>
        <v>911040</v>
      </c>
      <c r="G9" s="190">
        <f t="shared" ref="G9:I9" si="5">G70</f>
        <v>891567.1</v>
      </c>
      <c r="H9" s="190">
        <f t="shared" si="5"/>
        <v>19472.900000000001</v>
      </c>
      <c r="I9" s="190" t="str">
        <f t="shared" si="5"/>
        <v xml:space="preserve">19510,0
</v>
      </c>
      <c r="J9" s="190">
        <f>J70</f>
        <v>891567.1</v>
      </c>
      <c r="K9" s="1">
        <f t="shared" si="3"/>
        <v>97.862563663505441</v>
      </c>
      <c r="L9" s="81">
        <f t="shared" ref="L9:O9" si="6">L70</f>
        <v>878335.5</v>
      </c>
      <c r="M9" s="190">
        <f t="shared" si="6"/>
        <v>878335.5</v>
      </c>
      <c r="N9" s="190">
        <f t="shared" si="6"/>
        <v>0</v>
      </c>
      <c r="O9" s="190">
        <f t="shared" si="6"/>
        <v>0</v>
      </c>
      <c r="P9" s="3">
        <f>L9/F9*100</f>
        <v>96.41020152792413</v>
      </c>
      <c r="Q9" s="14"/>
    </row>
    <row r="10" spans="1:17" ht="15" x14ac:dyDescent="0.3">
      <c r="A10" s="11" t="s">
        <v>21</v>
      </c>
      <c r="B10" s="24"/>
      <c r="C10" s="24"/>
      <c r="D10" s="190"/>
      <c r="E10" s="190"/>
      <c r="F10" s="81">
        <f t="shared" si="1"/>
        <v>210724.3</v>
      </c>
      <c r="G10" s="30">
        <f t="shared" ref="G10:O10" si="7">G76</f>
        <v>2532</v>
      </c>
      <c r="H10" s="30">
        <f t="shared" si="7"/>
        <v>208192.3</v>
      </c>
      <c r="I10" s="30">
        <f t="shared" si="7"/>
        <v>0</v>
      </c>
      <c r="J10" s="98">
        <f t="shared" si="7"/>
        <v>61758.176999999996</v>
      </c>
      <c r="K10" s="1">
        <f t="shared" si="3"/>
        <v>29.307572501130625</v>
      </c>
      <c r="L10" s="81">
        <f t="shared" si="4"/>
        <v>61758.176999999996</v>
      </c>
      <c r="M10" s="30">
        <f t="shared" si="7"/>
        <v>1856.0809999999999</v>
      </c>
      <c r="N10" s="30">
        <f t="shared" si="7"/>
        <v>59902.095999999998</v>
      </c>
      <c r="O10" s="30">
        <f t="shared" si="7"/>
        <v>0</v>
      </c>
      <c r="P10" s="3">
        <f t="shared" ref="P10:P12" si="8">L10/F10*100</f>
        <v>29.307572501130625</v>
      </c>
      <c r="Q10" s="14"/>
    </row>
    <row r="11" spans="1:17" ht="15" x14ac:dyDescent="0.3">
      <c r="A11" s="11" t="s">
        <v>22</v>
      </c>
      <c r="B11" s="24"/>
      <c r="C11" s="24"/>
      <c r="D11" s="190"/>
      <c r="E11" s="190"/>
      <c r="F11" s="81">
        <f t="shared" si="1"/>
        <v>636557.9</v>
      </c>
      <c r="G11" s="30">
        <f t="shared" ref="G11:O11" si="9">G92</f>
        <v>154137.5</v>
      </c>
      <c r="H11" s="30">
        <f t="shared" si="9"/>
        <v>470136.30000000005</v>
      </c>
      <c r="I11" s="30">
        <f t="shared" si="9"/>
        <v>12284.1</v>
      </c>
      <c r="J11" s="170">
        <f t="shared" si="9"/>
        <v>155464.79999999999</v>
      </c>
      <c r="K11" s="1">
        <f t="shared" si="3"/>
        <v>24.422727296291505</v>
      </c>
      <c r="L11" s="81">
        <f t="shared" si="4"/>
        <v>155464.80000000002</v>
      </c>
      <c r="M11" s="30">
        <f t="shared" si="9"/>
        <v>111190.13</v>
      </c>
      <c r="N11" s="30">
        <f t="shared" si="9"/>
        <v>36954.57</v>
      </c>
      <c r="O11" s="30">
        <f t="shared" si="9"/>
        <v>7320.0999999999995</v>
      </c>
      <c r="P11" s="3">
        <f>L11/F11*100</f>
        <v>24.422727296291509</v>
      </c>
      <c r="Q11" s="14"/>
    </row>
    <row r="12" spans="1:17" ht="15" x14ac:dyDescent="0.3">
      <c r="A12" s="11" t="s">
        <v>23</v>
      </c>
      <c r="B12" s="24"/>
      <c r="C12" s="24"/>
      <c r="D12" s="190"/>
      <c r="E12" s="125"/>
      <c r="F12" s="81">
        <f t="shared" si="1"/>
        <v>1840263.5</v>
      </c>
      <c r="G12" s="30">
        <f t="shared" ref="G12:O12" si="10">G106</f>
        <v>586483.5</v>
      </c>
      <c r="H12" s="30">
        <f t="shared" si="10"/>
        <v>1187726.3999999999</v>
      </c>
      <c r="I12" s="30">
        <f t="shared" si="10"/>
        <v>66053.600000000006</v>
      </c>
      <c r="J12" s="170">
        <f t="shared" si="10"/>
        <v>645399</v>
      </c>
      <c r="K12" s="1">
        <f t="shared" si="3"/>
        <v>35.071010211309414</v>
      </c>
      <c r="L12" s="81">
        <f t="shared" si="4"/>
        <v>644911.5</v>
      </c>
      <c r="M12" s="30">
        <f t="shared" si="10"/>
        <v>295974.90000000002</v>
      </c>
      <c r="N12" s="30">
        <f t="shared" si="10"/>
        <v>332145.40000000002</v>
      </c>
      <c r="O12" s="30">
        <f t="shared" si="10"/>
        <v>16791.2</v>
      </c>
      <c r="P12" s="3">
        <f t="shared" si="8"/>
        <v>35.044519439743276</v>
      </c>
      <c r="Q12" s="14"/>
    </row>
    <row r="13" spans="1:17" ht="15" x14ac:dyDescent="0.3">
      <c r="A13" s="11" t="s">
        <v>24</v>
      </c>
      <c r="B13" s="24"/>
      <c r="C13" s="24"/>
      <c r="D13" s="190"/>
      <c r="E13" s="125"/>
      <c r="F13" s="81">
        <f t="shared" si="1"/>
        <v>392646.95</v>
      </c>
      <c r="G13" s="30">
        <f>G149</f>
        <v>227000</v>
      </c>
      <c r="H13" s="30">
        <f>H149</f>
        <v>154705.70000000001</v>
      </c>
      <c r="I13" s="30">
        <f>I149</f>
        <v>10941.25</v>
      </c>
      <c r="J13" s="30">
        <f>J149</f>
        <v>2947.04</v>
      </c>
      <c r="K13" s="1">
        <f t="shared" si="3"/>
        <v>0.75055721176492007</v>
      </c>
      <c r="L13" s="81">
        <f t="shared" si="4"/>
        <v>1557.48</v>
      </c>
      <c r="M13" s="30">
        <f>M149</f>
        <v>0</v>
      </c>
      <c r="N13" s="30">
        <f>N149</f>
        <v>1276.8</v>
      </c>
      <c r="O13" s="30">
        <f>O149</f>
        <v>280.68</v>
      </c>
      <c r="P13" s="3">
        <f>L13/F13*100</f>
        <v>0.39666168296990467</v>
      </c>
      <c r="Q13" s="14"/>
    </row>
    <row r="14" spans="1:17" ht="15" x14ac:dyDescent="0.3">
      <c r="A14" s="11" t="s">
        <v>257</v>
      </c>
      <c r="B14" s="24"/>
      <c r="C14" s="24"/>
      <c r="D14" s="190"/>
      <c r="E14" s="125"/>
      <c r="F14" s="81">
        <f t="shared" ref="F14:O14" si="11">F170</f>
        <v>4072.6</v>
      </c>
      <c r="G14" s="30">
        <f t="shared" si="11"/>
        <v>2299.6999999999998</v>
      </c>
      <c r="H14" s="30">
        <f t="shared" si="11"/>
        <v>1772.9</v>
      </c>
      <c r="I14" s="30">
        <f t="shared" si="11"/>
        <v>0</v>
      </c>
      <c r="J14" s="30">
        <f t="shared" si="11"/>
        <v>1590.8</v>
      </c>
      <c r="K14" s="1">
        <f t="shared" si="11"/>
        <v>39.061042086136624</v>
      </c>
      <c r="L14" s="81">
        <f t="shared" si="11"/>
        <v>1590.8</v>
      </c>
      <c r="M14" s="30">
        <f t="shared" si="11"/>
        <v>898.5</v>
      </c>
      <c r="N14" s="30">
        <f t="shared" si="11"/>
        <v>692.3</v>
      </c>
      <c r="O14" s="30">
        <f t="shared" si="11"/>
        <v>0</v>
      </c>
      <c r="P14" s="3">
        <f>L14/F14*100</f>
        <v>39.061042086136624</v>
      </c>
      <c r="Q14" s="14"/>
    </row>
    <row r="15" spans="1:17" s="42" customFormat="1" ht="15.6" x14ac:dyDescent="0.3">
      <c r="A15" s="36" t="s">
        <v>25</v>
      </c>
      <c r="B15" s="37"/>
      <c r="C15" s="37"/>
      <c r="D15" s="37"/>
      <c r="E15" s="37"/>
      <c r="F15" s="85">
        <f>SUM(G15:I15)</f>
        <v>933102.20000000007</v>
      </c>
      <c r="G15" s="35">
        <f t="shared" ref="G15" si="12">G17+G22</f>
        <v>511577</v>
      </c>
      <c r="H15" s="35">
        <f>H17+H22</f>
        <v>402587.9</v>
      </c>
      <c r="I15" s="35">
        <f t="shared" ref="I15" si="13">I17+I22</f>
        <v>18937.3</v>
      </c>
      <c r="J15" s="35">
        <f>J17+J22</f>
        <v>504699.78</v>
      </c>
      <c r="K15" s="39">
        <f>J15/F15*100</f>
        <v>54.088371027310835</v>
      </c>
      <c r="L15" s="85">
        <f>SUM(M15:O15)</f>
        <v>504699.78</v>
      </c>
      <c r="M15" s="35">
        <f t="shared" ref="M15:O15" si="14">M17+M22</f>
        <v>287453.40000000002</v>
      </c>
      <c r="N15" s="35">
        <f t="shared" si="14"/>
        <v>210958.58000000002</v>
      </c>
      <c r="O15" s="35">
        <f t="shared" si="14"/>
        <v>6287.8</v>
      </c>
      <c r="P15" s="40">
        <f>L15/F15*100</f>
        <v>54.088371027310835</v>
      </c>
      <c r="Q15" s="41"/>
    </row>
    <row r="16" spans="1:17" ht="15.6" x14ac:dyDescent="0.3">
      <c r="A16" s="12" t="s">
        <v>18</v>
      </c>
      <c r="B16" s="25"/>
      <c r="C16" s="25"/>
      <c r="D16" s="25"/>
      <c r="E16" s="103"/>
      <c r="F16" s="82"/>
      <c r="G16" s="32"/>
      <c r="H16" s="32"/>
      <c r="I16" s="31"/>
      <c r="J16" s="31"/>
      <c r="K16" s="5"/>
      <c r="L16" s="83"/>
      <c r="M16" s="31"/>
      <c r="N16" s="32"/>
      <c r="O16" s="32"/>
      <c r="P16" s="1"/>
      <c r="Q16" s="22"/>
    </row>
    <row r="17" spans="1:17" s="54" customFormat="1" ht="62.4" x14ac:dyDescent="0.3">
      <c r="A17" s="47" t="s">
        <v>38</v>
      </c>
      <c r="B17" s="48"/>
      <c r="C17" s="48"/>
      <c r="D17" s="48"/>
      <c r="E17" s="104"/>
      <c r="F17" s="50">
        <f>SUM(G17:I17)</f>
        <v>113635</v>
      </c>
      <c r="G17" s="50">
        <f>G18</f>
        <v>105992.6</v>
      </c>
      <c r="H17" s="50">
        <f>H18</f>
        <v>4290</v>
      </c>
      <c r="I17" s="50">
        <f>I18</f>
        <v>3352.4</v>
      </c>
      <c r="J17" s="50">
        <f>J18</f>
        <v>102005.00000000001</v>
      </c>
      <c r="K17" s="51">
        <f>J17/F17*100</f>
        <v>89.76547718572624</v>
      </c>
      <c r="L17" s="76">
        <f>SUM(M17:O17)</f>
        <v>102005.00000000001</v>
      </c>
      <c r="M17" s="50">
        <f t="shared" ref="M17:O17" si="15">M18</f>
        <v>95992.6</v>
      </c>
      <c r="N17" s="50">
        <f t="shared" si="15"/>
        <v>3612.6</v>
      </c>
      <c r="O17" s="50">
        <f t="shared" si="15"/>
        <v>2399.8000000000002</v>
      </c>
      <c r="P17" s="52">
        <f>L17/F17*100</f>
        <v>89.76547718572624</v>
      </c>
      <c r="Q17" s="53"/>
    </row>
    <row r="18" spans="1:17" s="67" customFormat="1" ht="46.8" x14ac:dyDescent="0.3">
      <c r="A18" s="68" t="s">
        <v>40</v>
      </c>
      <c r="B18" s="71"/>
      <c r="C18" s="71"/>
      <c r="D18" s="71"/>
      <c r="E18" s="105"/>
      <c r="F18" s="64">
        <f>SUM(G18:I18)</f>
        <v>113635</v>
      </c>
      <c r="G18" s="64">
        <f>G20+G21</f>
        <v>105992.6</v>
      </c>
      <c r="H18" s="64">
        <f t="shared" ref="H18:J18" si="16">H20+H21</f>
        <v>4290</v>
      </c>
      <c r="I18" s="64">
        <f t="shared" si="16"/>
        <v>3352.4</v>
      </c>
      <c r="J18" s="64">
        <f t="shared" si="16"/>
        <v>102005.00000000001</v>
      </c>
      <c r="K18" s="65">
        <f>J18/F18*100</f>
        <v>89.76547718572624</v>
      </c>
      <c r="L18" s="60">
        <f>SUM(M18:O18)</f>
        <v>102005.00000000001</v>
      </c>
      <c r="M18" s="64">
        <f t="shared" ref="M18:O18" si="17">M20+M21</f>
        <v>95992.6</v>
      </c>
      <c r="N18" s="64">
        <f t="shared" si="17"/>
        <v>3612.6</v>
      </c>
      <c r="O18" s="64">
        <f t="shared" si="17"/>
        <v>2399.8000000000002</v>
      </c>
      <c r="P18" s="66">
        <f>L18/F18*100</f>
        <v>89.76547718572624</v>
      </c>
      <c r="Q18" s="69"/>
    </row>
    <row r="19" spans="1:17" ht="45" x14ac:dyDescent="0.3">
      <c r="A19" s="11" t="s">
        <v>29</v>
      </c>
      <c r="B19" s="25"/>
      <c r="C19" s="25"/>
      <c r="D19" s="25"/>
      <c r="E19" s="103"/>
      <c r="F19" s="32"/>
      <c r="G19" s="32"/>
      <c r="H19" s="32"/>
      <c r="I19" s="31"/>
      <c r="J19" s="31"/>
      <c r="K19" s="5"/>
      <c r="L19" s="83"/>
      <c r="M19" s="31"/>
      <c r="N19" s="32"/>
      <c r="O19" s="32"/>
      <c r="P19" s="1"/>
      <c r="Q19" s="22"/>
    </row>
    <row r="20" spans="1:17" s="130" customFormat="1" ht="168" customHeight="1" x14ac:dyDescent="0.3">
      <c r="A20" s="11" t="s">
        <v>148</v>
      </c>
      <c r="B20" s="18" t="s">
        <v>46</v>
      </c>
      <c r="C20" s="18"/>
      <c r="D20" s="18"/>
      <c r="E20" s="101"/>
      <c r="F20" s="33">
        <f t="shared" ref="F20:F21" si="18">SUM(G20:I20)</f>
        <v>10677.4</v>
      </c>
      <c r="G20" s="32">
        <v>10000</v>
      </c>
      <c r="H20" s="32">
        <v>677.4</v>
      </c>
      <c r="I20" s="127"/>
      <c r="J20" s="31"/>
      <c r="K20" s="1">
        <f t="shared" ref="K20:K21" si="19">J20/F20*100</f>
        <v>0</v>
      </c>
      <c r="L20" s="33">
        <f t="shared" ref="L20:L21" si="20">SUM(M20:O20)</f>
        <v>0</v>
      </c>
      <c r="M20" s="31"/>
      <c r="N20" s="32"/>
      <c r="O20" s="32"/>
      <c r="P20" s="1">
        <f t="shared" ref="P20:P21" si="21">L20/F20*100</f>
        <v>0</v>
      </c>
      <c r="Q20" s="191" t="s">
        <v>284</v>
      </c>
    </row>
    <row r="21" spans="1:17" ht="114" x14ac:dyDescent="0.3">
      <c r="A21" s="11" t="s">
        <v>149</v>
      </c>
      <c r="B21" s="18" t="s">
        <v>158</v>
      </c>
      <c r="C21" s="18" t="s">
        <v>159</v>
      </c>
      <c r="D21" s="18" t="s">
        <v>160</v>
      </c>
      <c r="E21" s="125" t="s">
        <v>222</v>
      </c>
      <c r="F21" s="33">
        <f t="shared" si="18"/>
        <v>102957.6</v>
      </c>
      <c r="G21" s="32">
        <v>95992.6</v>
      </c>
      <c r="H21" s="32">
        <v>3612.6</v>
      </c>
      <c r="I21" s="32">
        <v>3352.4</v>
      </c>
      <c r="J21" s="32">
        <f>L21</f>
        <v>102005.00000000001</v>
      </c>
      <c r="K21" s="1">
        <f t="shared" si="19"/>
        <v>99.07476475753127</v>
      </c>
      <c r="L21" s="33">
        <f t="shared" si="20"/>
        <v>102005.00000000001</v>
      </c>
      <c r="M21" s="32">
        <v>95992.6</v>
      </c>
      <c r="N21" s="32">
        <v>3612.6</v>
      </c>
      <c r="O21" s="32">
        <v>2399.8000000000002</v>
      </c>
      <c r="P21" s="1">
        <f t="shared" si="21"/>
        <v>99.07476475753127</v>
      </c>
      <c r="Q21" s="129" t="s">
        <v>234</v>
      </c>
    </row>
    <row r="22" spans="1:17" s="54" customFormat="1" ht="31.2" x14ac:dyDescent="0.3">
      <c r="A22" s="47" t="s">
        <v>27</v>
      </c>
      <c r="B22" s="48"/>
      <c r="C22" s="48"/>
      <c r="D22" s="48"/>
      <c r="E22" s="104"/>
      <c r="F22" s="76">
        <f>SUM(G22:I22)</f>
        <v>819467.20000000007</v>
      </c>
      <c r="G22" s="50">
        <f>G23+G29</f>
        <v>405584.4</v>
      </c>
      <c r="H22" s="50">
        <f t="shared" ref="H22" si="22">H23+H29</f>
        <v>398297.9</v>
      </c>
      <c r="I22" s="50">
        <f>I23+I29</f>
        <v>15584.9</v>
      </c>
      <c r="J22" s="50">
        <f>J23+J29</f>
        <v>402694.78</v>
      </c>
      <c r="K22" s="51">
        <f>J22/F22*100</f>
        <v>49.141049208558925</v>
      </c>
      <c r="L22" s="76">
        <f>SUM(M22:O22)</f>
        <v>402694.78</v>
      </c>
      <c r="M22" s="50">
        <f t="shared" ref="M22:O22" si="23">M23+M29</f>
        <v>191460.8</v>
      </c>
      <c r="N22" s="50">
        <f t="shared" si="23"/>
        <v>207345.98</v>
      </c>
      <c r="O22" s="50">
        <f t="shared" si="23"/>
        <v>3888</v>
      </c>
      <c r="P22" s="52">
        <f>L22/F22*100</f>
        <v>49.141049208558925</v>
      </c>
      <c r="Q22" s="53"/>
    </row>
    <row r="23" spans="1:17" s="67" customFormat="1" ht="31.2" x14ac:dyDescent="0.3">
      <c r="A23" s="61" t="s">
        <v>28</v>
      </c>
      <c r="B23" s="71"/>
      <c r="C23" s="71"/>
      <c r="D23" s="71"/>
      <c r="E23" s="105"/>
      <c r="F23" s="60">
        <f>SUM(G23:I23)</f>
        <v>162886.20000000001</v>
      </c>
      <c r="G23" s="64">
        <f t="shared" ref="G23" si="24">G25+G26+G27+G28</f>
        <v>0</v>
      </c>
      <c r="H23" s="64">
        <f>H25+H26+H27+H28</f>
        <v>162886.20000000001</v>
      </c>
      <c r="I23" s="64">
        <f t="shared" ref="I23" si="25">I25+I26+I27+I28</f>
        <v>0</v>
      </c>
      <c r="J23" s="64">
        <f>J25+J26+J27+J28</f>
        <v>141758.20000000001</v>
      </c>
      <c r="K23" s="65">
        <f>J23/F23*100</f>
        <v>87.02898096953578</v>
      </c>
      <c r="L23" s="60">
        <f>SUM(M23:O23)</f>
        <v>141758.20000000001</v>
      </c>
      <c r="M23" s="64">
        <f t="shared" ref="M23:O23" si="26">M25+M26+M27+M28</f>
        <v>0</v>
      </c>
      <c r="N23" s="64">
        <f t="shared" si="26"/>
        <v>141758.20000000001</v>
      </c>
      <c r="O23" s="64">
        <f t="shared" si="26"/>
        <v>0</v>
      </c>
      <c r="P23" s="66">
        <f>L23/F23*100</f>
        <v>87.02898096953578</v>
      </c>
      <c r="Q23" s="69"/>
    </row>
    <row r="24" spans="1:17" ht="45" x14ac:dyDescent="0.3">
      <c r="A24" s="11" t="s">
        <v>29</v>
      </c>
      <c r="B24" s="24"/>
      <c r="C24" s="24"/>
      <c r="D24" s="24"/>
      <c r="E24" s="100"/>
      <c r="F24" s="33"/>
      <c r="G24" s="33"/>
      <c r="H24" s="32"/>
      <c r="I24" s="31"/>
      <c r="J24" s="32"/>
      <c r="K24" s="5" t="s">
        <v>30</v>
      </c>
      <c r="L24" s="31"/>
      <c r="M24" s="31"/>
      <c r="N24" s="32"/>
      <c r="O24" s="32"/>
      <c r="P24" s="1"/>
      <c r="Q24" s="22"/>
    </row>
    <row r="25" spans="1:17" ht="129.75" customHeight="1" x14ac:dyDescent="0.3">
      <c r="A25" s="133" t="s">
        <v>107</v>
      </c>
      <c r="B25" s="18" t="s">
        <v>150</v>
      </c>
      <c r="C25" s="18" t="s">
        <v>151</v>
      </c>
      <c r="D25" s="18" t="s">
        <v>152</v>
      </c>
      <c r="E25" s="101">
        <v>42762</v>
      </c>
      <c r="F25" s="33">
        <f>SUM(G25:I25)</f>
        <v>140000</v>
      </c>
      <c r="G25" s="33"/>
      <c r="H25" s="32">
        <v>140000</v>
      </c>
      <c r="I25" s="31"/>
      <c r="J25" s="32">
        <v>140000</v>
      </c>
      <c r="K25" s="1">
        <f>J25/F25*100</f>
        <v>100</v>
      </c>
      <c r="L25" s="33">
        <f>SUM(M25:O25)</f>
        <v>140000</v>
      </c>
      <c r="M25" s="31"/>
      <c r="N25" s="32">
        <v>140000</v>
      </c>
      <c r="O25" s="32"/>
      <c r="P25" s="1">
        <f>L25/F25*100</f>
        <v>100</v>
      </c>
      <c r="Q25" s="129" t="s">
        <v>207</v>
      </c>
    </row>
    <row r="26" spans="1:17" ht="105" x14ac:dyDescent="0.3">
      <c r="A26" s="133" t="s">
        <v>108</v>
      </c>
      <c r="B26" s="18" t="s">
        <v>153</v>
      </c>
      <c r="C26" s="18" t="s">
        <v>219</v>
      </c>
      <c r="D26" s="18" t="s">
        <v>266</v>
      </c>
      <c r="E26" s="125" t="s">
        <v>267</v>
      </c>
      <c r="F26" s="33">
        <f>SUM(G26:I26)</f>
        <v>6812</v>
      </c>
      <c r="G26" s="33"/>
      <c r="H26" s="32">
        <v>6812</v>
      </c>
      <c r="I26" s="31"/>
      <c r="J26" s="32">
        <f>L26</f>
        <v>1758.2</v>
      </c>
      <c r="K26" s="1">
        <f>J26/F26*100</f>
        <v>25.810334703464477</v>
      </c>
      <c r="L26" s="33">
        <f>SUM(M26:O26)</f>
        <v>1758.2</v>
      </c>
      <c r="M26" s="31"/>
      <c r="N26" s="32">
        <v>1758.2</v>
      </c>
      <c r="O26" s="32"/>
      <c r="P26" s="1">
        <f>L26/F26*100</f>
        <v>25.810334703464477</v>
      </c>
      <c r="Q26" s="129" t="s">
        <v>218</v>
      </c>
    </row>
    <row r="27" spans="1:17" ht="90" x14ac:dyDescent="0.3">
      <c r="A27" s="133" t="s">
        <v>117</v>
      </c>
      <c r="B27" s="18" t="s">
        <v>154</v>
      </c>
      <c r="C27" s="18" t="s">
        <v>156</v>
      </c>
      <c r="D27" s="18" t="s">
        <v>155</v>
      </c>
      <c r="E27" s="125" t="s">
        <v>199</v>
      </c>
      <c r="F27" s="33">
        <f>SUM(G27:I27)</f>
        <v>1304.0999999999999</v>
      </c>
      <c r="G27" s="33"/>
      <c r="H27" s="32">
        <v>1304.0999999999999</v>
      </c>
      <c r="I27" s="31"/>
      <c r="J27" s="32"/>
      <c r="K27" s="1">
        <f>J27/F27*100</f>
        <v>0</v>
      </c>
      <c r="L27" s="33">
        <f>SUM(M27:O27)</f>
        <v>0</v>
      </c>
      <c r="M27" s="31"/>
      <c r="N27" s="32"/>
      <c r="O27" s="32"/>
      <c r="P27" s="1">
        <f>L27/F27*100</f>
        <v>0</v>
      </c>
      <c r="Q27" s="191" t="s">
        <v>283</v>
      </c>
    </row>
    <row r="28" spans="1:17" ht="90" x14ac:dyDescent="0.3">
      <c r="A28" s="133" t="s">
        <v>157</v>
      </c>
      <c r="B28" s="19" t="s">
        <v>161</v>
      </c>
      <c r="C28" s="18" t="s">
        <v>220</v>
      </c>
      <c r="D28" s="18" t="s">
        <v>228</v>
      </c>
      <c r="E28" s="125" t="s">
        <v>229</v>
      </c>
      <c r="F28" s="33">
        <f>SUM(G28:I28)</f>
        <v>14770.1</v>
      </c>
      <c r="G28" s="33"/>
      <c r="H28" s="32">
        <v>14770.1</v>
      </c>
      <c r="I28" s="31"/>
      <c r="J28" s="32"/>
      <c r="K28" s="1">
        <f>J28/F28*100</f>
        <v>0</v>
      </c>
      <c r="L28" s="33">
        <f>SUM(M28:O28)</f>
        <v>0</v>
      </c>
      <c r="M28" s="31"/>
      <c r="N28" s="32"/>
      <c r="O28" s="32"/>
      <c r="P28" s="1">
        <f>L28/F28*100</f>
        <v>0</v>
      </c>
      <c r="Q28" s="129" t="s">
        <v>268</v>
      </c>
    </row>
    <row r="29" spans="1:17" s="67" customFormat="1" ht="93.6" x14ac:dyDescent="0.3">
      <c r="A29" s="68" t="s">
        <v>33</v>
      </c>
      <c r="B29" s="72"/>
      <c r="C29" s="72"/>
      <c r="D29" s="72"/>
      <c r="E29" s="106"/>
      <c r="F29" s="64">
        <f>SUM(G29:I29)</f>
        <v>656581.00000000012</v>
      </c>
      <c r="G29" s="64">
        <f>G32+G34+G36+G37+G38+G39+G40</f>
        <v>405584.4</v>
      </c>
      <c r="H29" s="64">
        <f>H32+H34+H36+H37+H38+H39+H40</f>
        <v>235411.7</v>
      </c>
      <c r="I29" s="64">
        <f>I32+I34+I36+I37+I38+I39+I40</f>
        <v>15584.9</v>
      </c>
      <c r="J29" s="64">
        <f>J32+J34+J36+J37+J39+J40</f>
        <v>260936.58</v>
      </c>
      <c r="K29" s="65">
        <f>J29/F29*100</f>
        <v>39.741719605044914</v>
      </c>
      <c r="L29" s="65">
        <f>L32+L34+L36+L37+L38+L39+L40</f>
        <v>260936.58</v>
      </c>
      <c r="M29" s="64">
        <f>M32+M34+M36+M37+M38+M39+M40</f>
        <v>191460.8</v>
      </c>
      <c r="N29" s="64">
        <f>N32+N34+N36+N37+N38+N39+N40</f>
        <v>65587.78</v>
      </c>
      <c r="O29" s="64">
        <f>O32+O34+O36+O37+O38+O39+O40</f>
        <v>3888</v>
      </c>
      <c r="P29" s="66">
        <f>L29/F29*100</f>
        <v>39.741719605044914</v>
      </c>
      <c r="Q29" s="71"/>
    </row>
    <row r="30" spans="1:17" ht="45" x14ac:dyDescent="0.3">
      <c r="A30" s="11" t="s">
        <v>29</v>
      </c>
      <c r="B30" s="19"/>
      <c r="C30" s="19"/>
      <c r="D30" s="19"/>
      <c r="E30" s="97"/>
      <c r="F30" s="30"/>
      <c r="G30" s="30"/>
      <c r="H30" s="32"/>
      <c r="I30" s="32"/>
      <c r="J30" s="32"/>
      <c r="K30" s="1"/>
      <c r="L30" s="32"/>
      <c r="M30" s="32"/>
      <c r="N30" s="32"/>
      <c r="O30" s="32"/>
      <c r="P30" s="3"/>
      <c r="Q30" s="29"/>
    </row>
    <row r="31" spans="1:17" ht="15" x14ac:dyDescent="0.3">
      <c r="A31" s="11" t="s">
        <v>118</v>
      </c>
      <c r="B31" s="19"/>
      <c r="C31" s="19"/>
      <c r="D31" s="19"/>
      <c r="E31" s="97"/>
      <c r="F31" s="30"/>
      <c r="G31" s="30"/>
      <c r="H31" s="32"/>
      <c r="I31" s="32"/>
      <c r="J31" s="32"/>
      <c r="K31" s="1"/>
      <c r="L31" s="32"/>
      <c r="M31" s="32"/>
      <c r="N31" s="32"/>
      <c r="O31" s="32"/>
      <c r="P31" s="3"/>
      <c r="Q31" s="89"/>
    </row>
    <row r="32" spans="1:17" ht="110.4" customHeight="1" x14ac:dyDescent="0.3">
      <c r="A32" s="133" t="s">
        <v>119</v>
      </c>
      <c r="B32" s="19" t="s">
        <v>161</v>
      </c>
      <c r="C32" s="19" t="s">
        <v>184</v>
      </c>
      <c r="D32" s="19" t="s">
        <v>185</v>
      </c>
      <c r="E32" s="97" t="s">
        <v>200</v>
      </c>
      <c r="F32" s="33">
        <f>SUM(G32:I32)</f>
        <v>543905.20000000007</v>
      </c>
      <c r="G32" s="30">
        <v>405584.4</v>
      </c>
      <c r="H32" s="32">
        <v>128805.8</v>
      </c>
      <c r="I32" s="32">
        <v>9515</v>
      </c>
      <c r="J32" s="32">
        <f>L32</f>
        <v>205871.8</v>
      </c>
      <c r="K32" s="1">
        <f>J32/F32*100</f>
        <v>37.850676919433745</v>
      </c>
      <c r="L32" s="33">
        <f>SUM(M32:O32)</f>
        <v>205871.8</v>
      </c>
      <c r="M32" s="32">
        <v>191460.8</v>
      </c>
      <c r="N32" s="32">
        <v>14411</v>
      </c>
      <c r="O32" s="32">
        <v>0</v>
      </c>
      <c r="P32" s="3">
        <f>L32/F32*100</f>
        <v>37.850676919433745</v>
      </c>
      <c r="Q32" s="129" t="s">
        <v>221</v>
      </c>
    </row>
    <row r="33" spans="1:17" ht="15" x14ac:dyDescent="0.3">
      <c r="A33" s="11" t="s">
        <v>264</v>
      </c>
      <c r="B33" s="19"/>
      <c r="C33" s="19"/>
      <c r="D33" s="19"/>
      <c r="E33" s="97"/>
      <c r="F33" s="30"/>
      <c r="G33" s="30"/>
      <c r="H33" s="32"/>
      <c r="I33" s="188"/>
      <c r="J33" s="32"/>
      <c r="K33" s="1"/>
      <c r="L33" s="32"/>
      <c r="M33" s="32"/>
      <c r="N33" s="32"/>
      <c r="O33" s="32"/>
      <c r="P33" s="3"/>
      <c r="Q33" s="29"/>
    </row>
    <row r="34" spans="1:17" ht="102" customHeight="1" x14ac:dyDescent="0.3">
      <c r="A34" s="133" t="s">
        <v>34</v>
      </c>
      <c r="B34" s="19" t="s">
        <v>35</v>
      </c>
      <c r="C34" s="19" t="s">
        <v>105</v>
      </c>
      <c r="D34" s="19" t="s">
        <v>106</v>
      </c>
      <c r="E34" s="97" t="s">
        <v>36</v>
      </c>
      <c r="F34" s="33">
        <f>SUM(G34:I34)</f>
        <v>64964.4</v>
      </c>
      <c r="G34" s="30"/>
      <c r="H34" s="32">
        <v>61934.1</v>
      </c>
      <c r="I34" s="32">
        <v>3030.3</v>
      </c>
      <c r="J34" s="32">
        <f>L34</f>
        <v>48979.6</v>
      </c>
      <c r="K34" s="1">
        <f>J34/F34*100</f>
        <v>75.394523769941685</v>
      </c>
      <c r="L34" s="33">
        <f>M34+N34+O34</f>
        <v>48979.6</v>
      </c>
      <c r="M34" s="32"/>
      <c r="N34" s="32">
        <v>47013.5</v>
      </c>
      <c r="O34" s="32">
        <v>1966.1</v>
      </c>
      <c r="P34" s="3">
        <f>L34/F34*100</f>
        <v>75.394523769941685</v>
      </c>
      <c r="Q34" s="129" t="s">
        <v>269</v>
      </c>
    </row>
    <row r="35" spans="1:17" ht="15" x14ac:dyDescent="0.3">
      <c r="A35" s="11" t="s">
        <v>32</v>
      </c>
      <c r="B35" s="19"/>
      <c r="C35" s="19"/>
      <c r="D35" s="19"/>
      <c r="E35" s="97"/>
      <c r="F35" s="33"/>
      <c r="G35" s="30"/>
      <c r="H35" s="32"/>
      <c r="I35" s="32"/>
      <c r="J35" s="32"/>
      <c r="K35" s="1"/>
      <c r="L35" s="33"/>
      <c r="M35" s="32"/>
      <c r="N35" s="32"/>
      <c r="O35" s="32"/>
      <c r="P35" s="3"/>
      <c r="Q35" s="17"/>
    </row>
    <row r="36" spans="1:17" ht="125.4" customHeight="1" x14ac:dyDescent="0.3">
      <c r="A36" s="11" t="s">
        <v>238</v>
      </c>
      <c r="B36" s="19" t="s">
        <v>240</v>
      </c>
      <c r="C36" s="19"/>
      <c r="D36" s="19"/>
      <c r="E36" s="97"/>
      <c r="F36" s="33">
        <f>G36+H36+I36</f>
        <v>11697.2</v>
      </c>
      <c r="G36" s="30"/>
      <c r="H36" s="32">
        <v>11597.2</v>
      </c>
      <c r="I36" s="32">
        <v>100</v>
      </c>
      <c r="J36" s="32">
        <f>L36</f>
        <v>0</v>
      </c>
      <c r="K36" s="1"/>
      <c r="L36" s="33">
        <f>M36+N36+O36</f>
        <v>0</v>
      </c>
      <c r="M36" s="32"/>
      <c r="N36" s="32"/>
      <c r="O36" s="32"/>
      <c r="P36" s="3"/>
      <c r="Q36" s="17" t="s">
        <v>285</v>
      </c>
    </row>
    <row r="37" spans="1:17" ht="113.4" customHeight="1" x14ac:dyDescent="0.3">
      <c r="A37" s="11" t="s">
        <v>239</v>
      </c>
      <c r="B37" s="19" t="s">
        <v>161</v>
      </c>
      <c r="C37" s="19"/>
      <c r="D37" s="19"/>
      <c r="E37" s="97"/>
      <c r="F37" s="33">
        <f>G37+H37+I37</f>
        <v>1000</v>
      </c>
      <c r="G37" s="30"/>
      <c r="H37" s="32">
        <v>1000</v>
      </c>
      <c r="I37" s="32"/>
      <c r="J37" s="32">
        <f>L37</f>
        <v>0</v>
      </c>
      <c r="K37" s="1"/>
      <c r="L37" s="33">
        <f>M37+N37+O37</f>
        <v>0</v>
      </c>
      <c r="M37" s="32"/>
      <c r="N37" s="32"/>
      <c r="O37" s="32"/>
      <c r="P37" s="3"/>
      <c r="Q37" s="17" t="s">
        <v>286</v>
      </c>
    </row>
    <row r="38" spans="1:17" ht="103.5" customHeight="1" x14ac:dyDescent="0.3">
      <c r="A38" s="11" t="s">
        <v>241</v>
      </c>
      <c r="B38" s="19" t="s">
        <v>242</v>
      </c>
      <c r="C38" s="19"/>
      <c r="D38" s="19"/>
      <c r="E38" s="97"/>
      <c r="F38" s="33">
        <f>G38+H38+I38</f>
        <v>3700</v>
      </c>
      <c r="G38" s="30"/>
      <c r="H38" s="32">
        <v>3700</v>
      </c>
      <c r="I38" s="32"/>
      <c r="J38" s="32">
        <f>L38</f>
        <v>0</v>
      </c>
      <c r="K38" s="1"/>
      <c r="L38" s="33">
        <f>M38+N38+O38</f>
        <v>0</v>
      </c>
      <c r="M38" s="32"/>
      <c r="N38" s="32"/>
      <c r="O38" s="32"/>
      <c r="P38" s="3"/>
      <c r="Q38" s="17" t="s">
        <v>286</v>
      </c>
    </row>
    <row r="39" spans="1:17" ht="97.5" customHeight="1" x14ac:dyDescent="0.3">
      <c r="A39" s="133" t="s">
        <v>120</v>
      </c>
      <c r="B39" s="19" t="s">
        <v>243</v>
      </c>
      <c r="C39" s="19"/>
      <c r="D39" s="19"/>
      <c r="E39" s="97"/>
      <c r="F39" s="33">
        <f>SUM(G39:I39)</f>
        <v>7939.6</v>
      </c>
      <c r="G39" s="30"/>
      <c r="H39" s="32">
        <v>5000</v>
      </c>
      <c r="I39" s="32">
        <v>2939.6</v>
      </c>
      <c r="J39" s="32">
        <f>L39</f>
        <v>1921.9</v>
      </c>
      <c r="K39" s="1">
        <f>J39/F39*100</f>
        <v>24.206509144037483</v>
      </c>
      <c r="L39" s="33">
        <f>SUM(M39:O39)</f>
        <v>1921.9</v>
      </c>
      <c r="M39" s="32"/>
      <c r="N39" s="32"/>
      <c r="O39" s="32">
        <v>1921.9</v>
      </c>
      <c r="P39" s="3">
        <f>L39/F39*100</f>
        <v>24.206509144037483</v>
      </c>
      <c r="Q39" s="191" t="s">
        <v>287</v>
      </c>
    </row>
    <row r="40" spans="1:17" ht="69" customHeight="1" x14ac:dyDescent="0.3">
      <c r="A40" s="133" t="s">
        <v>109</v>
      </c>
      <c r="B40" s="19"/>
      <c r="C40" s="19"/>
      <c r="D40" s="19"/>
      <c r="E40" s="97"/>
      <c r="F40" s="33">
        <f>SUM(G40:I40)</f>
        <v>23374.6</v>
      </c>
      <c r="G40" s="30"/>
      <c r="H40" s="32">
        <v>23374.6</v>
      </c>
      <c r="I40" s="32"/>
      <c r="J40" s="32">
        <f>L40</f>
        <v>4163.28</v>
      </c>
      <c r="K40" s="1">
        <f>J40/F40*100</f>
        <v>17.81112831877337</v>
      </c>
      <c r="L40" s="33">
        <f>SUM(M40:O40)</f>
        <v>4163.28</v>
      </c>
      <c r="M40" s="32"/>
      <c r="N40" s="32">
        <v>4163.28</v>
      </c>
      <c r="O40" s="32"/>
      <c r="P40" s="3">
        <f>L40/F40*100</f>
        <v>17.81112831877337</v>
      </c>
      <c r="Q40" s="129" t="s">
        <v>277</v>
      </c>
    </row>
    <row r="41" spans="1:17" s="96" customFormat="1" ht="15.6" x14ac:dyDescent="0.3">
      <c r="A41" s="78" t="s">
        <v>41</v>
      </c>
      <c r="B41" s="41"/>
      <c r="C41" s="41"/>
      <c r="D41" s="41"/>
      <c r="E41" s="107"/>
      <c r="F41" s="85">
        <f>SUM(G41:I41)</f>
        <v>563569.20000000007</v>
      </c>
      <c r="G41" s="35">
        <f>G43+G58</f>
        <v>209863</v>
      </c>
      <c r="H41" s="35">
        <f>H43+H58</f>
        <v>347194.9</v>
      </c>
      <c r="I41" s="35">
        <f>I43+I58</f>
        <v>6511.2999999999993</v>
      </c>
      <c r="J41" s="35">
        <f>J43+J58</f>
        <v>141066.5</v>
      </c>
      <c r="K41" s="39">
        <f>J41/F41*100</f>
        <v>25.03091013490446</v>
      </c>
      <c r="L41" s="85">
        <f>SUM(M41:O41)</f>
        <v>139809.20000000001</v>
      </c>
      <c r="M41" s="35">
        <f>M43+M58</f>
        <v>108243.6</v>
      </c>
      <c r="N41" s="35">
        <f>N43+N58</f>
        <v>30901.800000000003</v>
      </c>
      <c r="O41" s="35">
        <f>O43+O58</f>
        <v>663.8</v>
      </c>
      <c r="P41" s="40">
        <f>L41/F41*100</f>
        <v>24.807814195665767</v>
      </c>
      <c r="Q41" s="41"/>
    </row>
    <row r="42" spans="1:17" ht="15.6" x14ac:dyDescent="0.3">
      <c r="A42" s="4" t="s">
        <v>18</v>
      </c>
      <c r="B42" s="15"/>
      <c r="C42" s="15"/>
      <c r="D42" s="15"/>
      <c r="E42" s="108"/>
      <c r="F42" s="30"/>
      <c r="G42" s="30"/>
      <c r="H42" s="32"/>
      <c r="I42" s="31"/>
      <c r="J42" s="32"/>
      <c r="K42" s="5"/>
      <c r="L42" s="207"/>
      <c r="M42" s="31"/>
      <c r="N42" s="32"/>
      <c r="O42" s="32"/>
      <c r="P42" s="1"/>
      <c r="Q42" s="15"/>
    </row>
    <row r="43" spans="1:17" s="54" customFormat="1" ht="93.6" x14ac:dyDescent="0.3">
      <c r="A43" s="55" t="s">
        <v>104</v>
      </c>
      <c r="B43" s="53"/>
      <c r="C43" s="53"/>
      <c r="D43" s="53"/>
      <c r="E43" s="109"/>
      <c r="F43" s="50">
        <f>SUM(G43:I43)</f>
        <v>58039.200000000004</v>
      </c>
      <c r="G43" s="50">
        <f>G44</f>
        <v>9863</v>
      </c>
      <c r="H43" s="50">
        <f t="shared" ref="H43:I43" si="27">H44</f>
        <v>44956.500000000007</v>
      </c>
      <c r="I43" s="50">
        <f t="shared" si="27"/>
        <v>3219.7</v>
      </c>
      <c r="J43" s="50">
        <f>J44</f>
        <v>18681.100000000002</v>
      </c>
      <c r="K43" s="51">
        <f>J43/F43*100</f>
        <v>32.187039104605162</v>
      </c>
      <c r="L43" s="50">
        <f>SUM(M43:O43)</f>
        <v>17423.8</v>
      </c>
      <c r="M43" s="50">
        <f>M44</f>
        <v>8694.6</v>
      </c>
      <c r="N43" s="50">
        <f t="shared" ref="N43:O43" si="28">N44</f>
        <v>8065.4000000000005</v>
      </c>
      <c r="O43" s="50">
        <f t="shared" si="28"/>
        <v>663.8</v>
      </c>
      <c r="P43" s="52">
        <f>L43/F43*100</f>
        <v>30.020744600201237</v>
      </c>
      <c r="Q43" s="53"/>
    </row>
    <row r="44" spans="1:17" s="67" customFormat="1" ht="46.8" x14ac:dyDescent="0.3">
      <c r="A44" s="61" t="s">
        <v>37</v>
      </c>
      <c r="B44" s="69"/>
      <c r="C44" s="69"/>
      <c r="D44" s="69"/>
      <c r="E44" s="110"/>
      <c r="F44" s="64">
        <f>SUM(G44:I44)</f>
        <v>58039.200000000004</v>
      </c>
      <c r="G44" s="64">
        <f>G46</f>
        <v>9863</v>
      </c>
      <c r="H44" s="64">
        <f t="shared" ref="H44:I44" si="29">H46</f>
        <v>44956.500000000007</v>
      </c>
      <c r="I44" s="64">
        <f t="shared" si="29"/>
        <v>3219.7</v>
      </c>
      <c r="J44" s="64">
        <f>J46</f>
        <v>18681.100000000002</v>
      </c>
      <c r="K44" s="65">
        <f>J44/F44*100</f>
        <v>32.187039104605162</v>
      </c>
      <c r="L44" s="65">
        <f>SUM(M44:O44)</f>
        <v>17423.8</v>
      </c>
      <c r="M44" s="64">
        <f>M46</f>
        <v>8694.6</v>
      </c>
      <c r="N44" s="64">
        <f>N46</f>
        <v>8065.4000000000005</v>
      </c>
      <c r="O44" s="64">
        <f>O46</f>
        <v>663.8</v>
      </c>
      <c r="P44" s="66">
        <f>L44/F44*100</f>
        <v>30.020744600201237</v>
      </c>
      <c r="Q44" s="69"/>
    </row>
    <row r="45" spans="1:17" ht="45" x14ac:dyDescent="0.3">
      <c r="A45" s="11" t="s">
        <v>42</v>
      </c>
      <c r="B45" s="15"/>
      <c r="C45" s="15"/>
      <c r="D45" s="15"/>
      <c r="E45" s="108"/>
      <c r="F45" s="32"/>
      <c r="G45" s="32"/>
      <c r="H45" s="32"/>
      <c r="I45" s="32"/>
      <c r="J45" s="32"/>
      <c r="K45" s="1"/>
      <c r="L45" s="32"/>
      <c r="M45" s="32"/>
      <c r="N45" s="32"/>
      <c r="O45" s="32"/>
      <c r="P45" s="3"/>
      <c r="Q45" s="15"/>
    </row>
    <row r="46" spans="1:17" ht="30" x14ac:dyDescent="0.3">
      <c r="A46" s="4" t="s">
        <v>43</v>
      </c>
      <c r="B46" s="15"/>
      <c r="C46" s="15"/>
      <c r="D46" s="15"/>
      <c r="E46" s="108"/>
      <c r="F46" s="32">
        <f>SUM(G46:I46)</f>
        <v>58039.200000000004</v>
      </c>
      <c r="G46" s="32">
        <f>G49+G51+G53+G55+G57</f>
        <v>9863</v>
      </c>
      <c r="H46" s="32">
        <f>H49+H51+H53+H55+H57</f>
        <v>44956.500000000007</v>
      </c>
      <c r="I46" s="32">
        <f t="shared" ref="I46:J46" si="30">I49+I51+I53+I55+I57</f>
        <v>3219.7</v>
      </c>
      <c r="J46" s="32">
        <f t="shared" si="30"/>
        <v>18681.100000000002</v>
      </c>
      <c r="K46" s="1">
        <f>J46/F46*100</f>
        <v>32.187039104605162</v>
      </c>
      <c r="L46" s="32">
        <f>SUM(M46:O46)</f>
        <v>17423.8</v>
      </c>
      <c r="M46" s="32">
        <f t="shared" ref="M46:O46" si="31">M49+M51+M53+M55+M57</f>
        <v>8694.6</v>
      </c>
      <c r="N46" s="32">
        <f t="shared" si="31"/>
        <v>8065.4000000000005</v>
      </c>
      <c r="O46" s="32">
        <f t="shared" si="31"/>
        <v>663.8</v>
      </c>
      <c r="P46" s="3">
        <f>L46/F46*100</f>
        <v>30.020744600201237</v>
      </c>
      <c r="Q46" s="15"/>
    </row>
    <row r="47" spans="1:17" ht="15" x14ac:dyDescent="0.3">
      <c r="A47" s="4" t="s">
        <v>39</v>
      </c>
      <c r="B47" s="15"/>
      <c r="C47" s="15"/>
      <c r="D47" s="15"/>
      <c r="E47" s="108"/>
      <c r="F47" s="32"/>
      <c r="G47" s="32"/>
      <c r="H47" s="32"/>
      <c r="I47" s="32"/>
      <c r="J47" s="32"/>
      <c r="K47" s="1"/>
      <c r="L47" s="32"/>
      <c r="M47" s="32"/>
      <c r="N47" s="32"/>
      <c r="O47" s="32"/>
      <c r="P47" s="3"/>
      <c r="Q47" s="15"/>
    </row>
    <row r="48" spans="1:17" ht="15" x14ac:dyDescent="0.3">
      <c r="A48" s="11" t="s">
        <v>44</v>
      </c>
      <c r="B48" s="15"/>
      <c r="C48" s="15"/>
      <c r="D48" s="15"/>
      <c r="E48" s="108"/>
      <c r="F48" s="32"/>
      <c r="G48" s="32"/>
      <c r="H48" s="32"/>
      <c r="I48" s="32"/>
      <c r="J48" s="32"/>
      <c r="K48" s="1"/>
      <c r="L48" s="32"/>
      <c r="M48" s="32"/>
      <c r="N48" s="32"/>
      <c r="O48" s="32"/>
      <c r="P48" s="3"/>
      <c r="Q48" s="15"/>
    </row>
    <row r="49" spans="1:17" ht="163.95" customHeight="1" x14ac:dyDescent="0.3">
      <c r="A49" s="4" t="s">
        <v>45</v>
      </c>
      <c r="B49" s="18" t="s">
        <v>46</v>
      </c>
      <c r="C49" s="18" t="s">
        <v>47</v>
      </c>
      <c r="D49" s="18" t="s">
        <v>186</v>
      </c>
      <c r="E49" s="125" t="s">
        <v>162</v>
      </c>
      <c r="F49" s="32">
        <f>SUM(G49:I49)</f>
        <v>14090.6</v>
      </c>
      <c r="G49" s="32">
        <v>9863</v>
      </c>
      <c r="H49" s="32">
        <v>4227.6000000000004</v>
      </c>
      <c r="I49" s="32"/>
      <c r="J49" s="32">
        <f>L49</f>
        <v>12420.900000000001</v>
      </c>
      <c r="K49" s="1">
        <f>J49/F49*100</f>
        <v>88.150256199168254</v>
      </c>
      <c r="L49" s="32">
        <f>SUM(M49:O49)</f>
        <v>12420.900000000001</v>
      </c>
      <c r="M49" s="32">
        <v>8694.6</v>
      </c>
      <c r="N49" s="32">
        <v>3726.3</v>
      </c>
      <c r="O49" s="32"/>
      <c r="P49" s="3">
        <f>L49/F49*100</f>
        <v>88.150256199168254</v>
      </c>
      <c r="Q49" s="18" t="s">
        <v>270</v>
      </c>
    </row>
    <row r="50" spans="1:17" ht="15" x14ac:dyDescent="0.3">
      <c r="A50" s="4" t="s">
        <v>140</v>
      </c>
      <c r="B50" s="18"/>
      <c r="C50" s="18"/>
      <c r="D50" s="18"/>
      <c r="E50" s="100"/>
      <c r="F50" s="32"/>
      <c r="G50" s="32"/>
      <c r="H50" s="32"/>
      <c r="I50" s="32"/>
      <c r="J50" s="32"/>
      <c r="K50" s="1"/>
      <c r="L50" s="32"/>
      <c r="M50" s="32"/>
      <c r="N50" s="32"/>
      <c r="O50" s="32"/>
      <c r="P50" s="3"/>
      <c r="Q50" s="18"/>
    </row>
    <row r="51" spans="1:17" ht="89.25" customHeight="1" x14ac:dyDescent="0.3">
      <c r="A51" s="4" t="s">
        <v>141</v>
      </c>
      <c r="B51" s="18" t="s">
        <v>164</v>
      </c>
      <c r="C51" s="18" t="s">
        <v>231</v>
      </c>
      <c r="D51" s="18" t="s">
        <v>232</v>
      </c>
      <c r="E51" s="125" t="s">
        <v>162</v>
      </c>
      <c r="F51" s="32">
        <f t="shared" ref="F51:F57" si="32">SUM(G51:I51)</f>
        <v>15054.2</v>
      </c>
      <c r="G51" s="32"/>
      <c r="H51" s="32">
        <v>14302.2</v>
      </c>
      <c r="I51" s="32">
        <v>752</v>
      </c>
      <c r="J51" s="32"/>
      <c r="K51" s="1">
        <f t="shared" ref="K51:K57" si="33">J51/F51*100</f>
        <v>0</v>
      </c>
      <c r="L51" s="32">
        <f t="shared" ref="L51:L57" si="34">SUM(M51:O51)</f>
        <v>0</v>
      </c>
      <c r="M51" s="32"/>
      <c r="N51" s="32"/>
      <c r="O51" s="32"/>
      <c r="P51" s="3">
        <f t="shared" ref="P51:P57" si="35">L51/F51*100</f>
        <v>0</v>
      </c>
      <c r="Q51" s="18" t="s">
        <v>278</v>
      </c>
    </row>
    <row r="52" spans="1:17" ht="15" x14ac:dyDescent="0.3">
      <c r="A52" s="4" t="s">
        <v>143</v>
      </c>
      <c r="B52" s="18"/>
      <c r="C52" s="18"/>
      <c r="D52" s="18"/>
      <c r="E52" s="100"/>
      <c r="F52" s="32"/>
      <c r="G52" s="32"/>
      <c r="H52" s="32"/>
      <c r="I52" s="32"/>
      <c r="J52" s="32"/>
      <c r="K52" s="1"/>
      <c r="L52" s="32"/>
      <c r="M52" s="32"/>
      <c r="N52" s="32"/>
      <c r="O52" s="32"/>
      <c r="P52" s="3"/>
      <c r="Q52" s="18"/>
    </row>
    <row r="53" spans="1:17" ht="120.75" customHeight="1" x14ac:dyDescent="0.3">
      <c r="A53" s="4" t="s">
        <v>142</v>
      </c>
      <c r="B53" s="18" t="s">
        <v>165</v>
      </c>
      <c r="C53" s="18" t="s">
        <v>233</v>
      </c>
      <c r="D53" s="18" t="s">
        <v>201</v>
      </c>
      <c r="E53" s="125" t="s">
        <v>162</v>
      </c>
      <c r="F53" s="32">
        <f t="shared" si="32"/>
        <v>16355</v>
      </c>
      <c r="G53" s="32"/>
      <c r="H53" s="32">
        <v>14554.8</v>
      </c>
      <c r="I53" s="32">
        <v>1800.2</v>
      </c>
      <c r="J53" s="32"/>
      <c r="K53" s="1">
        <f t="shared" si="33"/>
        <v>0</v>
      </c>
      <c r="L53" s="32">
        <f t="shared" si="34"/>
        <v>0</v>
      </c>
      <c r="M53" s="32"/>
      <c r="N53" s="32"/>
      <c r="O53" s="32"/>
      <c r="P53" s="3">
        <f t="shared" si="35"/>
        <v>0</v>
      </c>
      <c r="Q53" s="18" t="s">
        <v>279</v>
      </c>
    </row>
    <row r="54" spans="1:17" ht="15" x14ac:dyDescent="0.3">
      <c r="A54" s="4" t="s">
        <v>145</v>
      </c>
      <c r="B54" s="18"/>
      <c r="C54" s="18"/>
      <c r="D54" s="18"/>
      <c r="E54" s="100"/>
      <c r="F54" s="32"/>
      <c r="G54" s="32"/>
      <c r="H54" s="32"/>
      <c r="I54" s="32"/>
      <c r="J54" s="32"/>
      <c r="K54" s="1"/>
      <c r="L54" s="32"/>
      <c r="M54" s="32"/>
      <c r="N54" s="32"/>
      <c r="O54" s="32"/>
      <c r="P54" s="3"/>
      <c r="Q54" s="18"/>
    </row>
    <row r="55" spans="1:17" ht="193.95" customHeight="1" x14ac:dyDescent="0.3">
      <c r="A55" s="4" t="s">
        <v>144</v>
      </c>
      <c r="B55" s="18" t="s">
        <v>166</v>
      </c>
      <c r="C55" s="18" t="s">
        <v>167</v>
      </c>
      <c r="D55" s="18" t="s">
        <v>217</v>
      </c>
      <c r="E55" s="125" t="s">
        <v>162</v>
      </c>
      <c r="F55" s="32">
        <f t="shared" si="32"/>
        <v>6188.4</v>
      </c>
      <c r="G55" s="32"/>
      <c r="H55" s="32">
        <v>5838.4</v>
      </c>
      <c r="I55" s="32">
        <v>350</v>
      </c>
      <c r="J55" s="98">
        <f>L55</f>
        <v>4047.8</v>
      </c>
      <c r="K55" s="1">
        <f t="shared" si="33"/>
        <v>65.409475793419958</v>
      </c>
      <c r="L55" s="32">
        <f t="shared" si="34"/>
        <v>4047.8</v>
      </c>
      <c r="M55" s="32"/>
      <c r="N55" s="32">
        <v>3701.5</v>
      </c>
      <c r="O55" s="32">
        <v>346.3</v>
      </c>
      <c r="P55" s="3">
        <f t="shared" si="35"/>
        <v>65.409475793419958</v>
      </c>
      <c r="Q55" s="18" t="s">
        <v>271</v>
      </c>
    </row>
    <row r="56" spans="1:17" ht="15" x14ac:dyDescent="0.3">
      <c r="A56" s="4" t="s">
        <v>147</v>
      </c>
      <c r="B56" s="18"/>
      <c r="C56" s="18"/>
      <c r="D56" s="18"/>
      <c r="E56" s="100"/>
      <c r="F56" s="82"/>
      <c r="G56" s="32"/>
      <c r="H56" s="32"/>
      <c r="I56" s="32"/>
      <c r="J56" s="32"/>
      <c r="K56" s="1"/>
      <c r="L56" s="82"/>
      <c r="M56" s="32"/>
      <c r="N56" s="32"/>
      <c r="O56" s="32"/>
      <c r="P56" s="3"/>
      <c r="Q56" s="18"/>
    </row>
    <row r="57" spans="1:17" ht="160.5" customHeight="1" x14ac:dyDescent="0.3">
      <c r="A57" s="4" t="s">
        <v>146</v>
      </c>
      <c r="B57" s="18" t="s">
        <v>163</v>
      </c>
      <c r="C57" s="18" t="s">
        <v>208</v>
      </c>
      <c r="D57" s="18" t="s">
        <v>216</v>
      </c>
      <c r="E57" s="125" t="s">
        <v>162</v>
      </c>
      <c r="F57" s="32">
        <f t="shared" si="32"/>
        <v>6351</v>
      </c>
      <c r="G57" s="32"/>
      <c r="H57" s="32">
        <v>6033.5</v>
      </c>
      <c r="I57" s="32">
        <v>317.5</v>
      </c>
      <c r="J57" s="32">
        <v>2212.4</v>
      </c>
      <c r="K57" s="1">
        <f t="shared" si="33"/>
        <v>34.835458982837345</v>
      </c>
      <c r="L57" s="32">
        <f t="shared" si="34"/>
        <v>955.1</v>
      </c>
      <c r="M57" s="32"/>
      <c r="N57" s="32">
        <v>637.6</v>
      </c>
      <c r="O57" s="32">
        <v>317.5</v>
      </c>
      <c r="P57" s="3">
        <f t="shared" si="35"/>
        <v>15.038576602109904</v>
      </c>
      <c r="Q57" s="18" t="s">
        <v>280</v>
      </c>
    </row>
    <row r="58" spans="1:17" s="54" customFormat="1" ht="46.8" x14ac:dyDescent="0.3">
      <c r="A58" s="47" t="s">
        <v>48</v>
      </c>
      <c r="B58" s="53"/>
      <c r="C58" s="53"/>
      <c r="D58" s="53"/>
      <c r="E58" s="109"/>
      <c r="F58" s="77">
        <f>SUM(G58:I58)</f>
        <v>505530</v>
      </c>
      <c r="G58" s="50">
        <f>G59+G66</f>
        <v>200000</v>
      </c>
      <c r="H58" s="50">
        <f t="shared" ref="H58:J58" si="36">H59+H66</f>
        <v>302238.40000000002</v>
      </c>
      <c r="I58" s="50">
        <f t="shared" si="36"/>
        <v>3291.6</v>
      </c>
      <c r="J58" s="50">
        <f t="shared" si="36"/>
        <v>122385.4</v>
      </c>
      <c r="K58" s="51">
        <f>J58/F58*100</f>
        <v>24.209324866971297</v>
      </c>
      <c r="L58" s="77">
        <f>SUM(M58:O58)</f>
        <v>122385.4</v>
      </c>
      <c r="M58" s="50">
        <f t="shared" ref="M58:O58" si="37">M59+M66</f>
        <v>99549</v>
      </c>
      <c r="N58" s="50">
        <f t="shared" si="37"/>
        <v>22836.400000000001</v>
      </c>
      <c r="O58" s="50">
        <f t="shared" si="37"/>
        <v>0</v>
      </c>
      <c r="P58" s="52">
        <f>L58/F58*100</f>
        <v>24.209324866971297</v>
      </c>
      <c r="Q58" s="53"/>
    </row>
    <row r="59" spans="1:17" s="67" customFormat="1" ht="31.2" x14ac:dyDescent="0.3">
      <c r="A59" s="61" t="s">
        <v>49</v>
      </c>
      <c r="B59" s="69"/>
      <c r="C59" s="69"/>
      <c r="D59" s="69"/>
      <c r="E59" s="110"/>
      <c r="F59" s="64">
        <f>SUM(G59:I59)</f>
        <v>264023.60000000003</v>
      </c>
      <c r="G59" s="64">
        <f>G61+G62+G63+G65</f>
        <v>0</v>
      </c>
      <c r="H59" s="64">
        <f>H61+H62+H63+H65</f>
        <v>263823.60000000003</v>
      </c>
      <c r="I59" s="64">
        <f>I61+I62+I63+I65</f>
        <v>200</v>
      </c>
      <c r="J59" s="64">
        <f>J61+J62+J63+J65</f>
        <v>4506.2</v>
      </c>
      <c r="K59" s="65">
        <f>J59/F59*100</f>
        <v>1.706741367059611</v>
      </c>
      <c r="L59" s="65">
        <f>SUM(M59:O59)</f>
        <v>4506.2</v>
      </c>
      <c r="M59" s="64">
        <f>M61+M62+M63+M65</f>
        <v>0</v>
      </c>
      <c r="N59" s="64">
        <f>N61+N62+N63+N65</f>
        <v>4506.2</v>
      </c>
      <c r="O59" s="64">
        <f>O61+O62+O63+O65</f>
        <v>0</v>
      </c>
      <c r="P59" s="66">
        <f>L59/F59*100</f>
        <v>1.706741367059611</v>
      </c>
      <c r="Q59" s="70"/>
    </row>
    <row r="60" spans="1:17" ht="45" x14ac:dyDescent="0.3">
      <c r="A60" s="11" t="s">
        <v>42</v>
      </c>
      <c r="B60" s="15"/>
      <c r="C60" s="15"/>
      <c r="D60" s="15"/>
      <c r="E60" s="108"/>
      <c r="F60" s="33"/>
      <c r="G60" s="33"/>
      <c r="H60" s="32"/>
      <c r="I60" s="31"/>
      <c r="J60" s="32"/>
      <c r="K60" s="5"/>
      <c r="L60" s="31"/>
      <c r="M60" s="31"/>
      <c r="N60" s="32"/>
      <c r="O60" s="32"/>
      <c r="P60" s="3"/>
      <c r="Q60" s="22"/>
    </row>
    <row r="61" spans="1:17" ht="126" customHeight="1" x14ac:dyDescent="0.3">
      <c r="A61" s="133" t="s">
        <v>100</v>
      </c>
      <c r="B61" s="26" t="s">
        <v>50</v>
      </c>
      <c r="C61" s="26" t="s">
        <v>168</v>
      </c>
      <c r="D61" s="26" t="s">
        <v>169</v>
      </c>
      <c r="E61" s="95" t="s">
        <v>193</v>
      </c>
      <c r="F61" s="32">
        <f>SUM(G61:I61)</f>
        <v>25016</v>
      </c>
      <c r="G61" s="30"/>
      <c r="H61" s="32">
        <v>25016</v>
      </c>
      <c r="I61" s="32"/>
      <c r="J61" s="32">
        <f>L61</f>
        <v>4506.2</v>
      </c>
      <c r="K61" s="1">
        <f t="shared" ref="K61:K65" si="38">J61/F61*100</f>
        <v>18.013271506236009</v>
      </c>
      <c r="L61" s="32">
        <f>SUM(M61:O61)</f>
        <v>4506.2</v>
      </c>
      <c r="M61" s="32"/>
      <c r="N61" s="32">
        <v>4506.2</v>
      </c>
      <c r="O61" s="32"/>
      <c r="P61" s="3">
        <f>L61/F61*100</f>
        <v>18.013271506236009</v>
      </c>
      <c r="Q61" s="173" t="s">
        <v>272</v>
      </c>
    </row>
    <row r="62" spans="1:17" ht="55.95" customHeight="1" x14ac:dyDescent="0.3">
      <c r="A62" s="133" t="s">
        <v>235</v>
      </c>
      <c r="B62" s="26"/>
      <c r="C62" s="26" t="s">
        <v>309</v>
      </c>
      <c r="D62" s="26"/>
      <c r="E62" s="95" t="s">
        <v>281</v>
      </c>
      <c r="F62" s="32">
        <f>G62+H62+I62</f>
        <v>49800</v>
      </c>
      <c r="G62" s="30"/>
      <c r="H62" s="32">
        <v>49800</v>
      </c>
      <c r="I62" s="32"/>
      <c r="J62" s="32"/>
      <c r="K62" s="1"/>
      <c r="L62" s="32">
        <f>M62+N62+O62</f>
        <v>0</v>
      </c>
      <c r="M62" s="32"/>
      <c r="N62" s="32">
        <v>0</v>
      </c>
      <c r="O62" s="32"/>
      <c r="P62" s="3">
        <f>L62/F62*100</f>
        <v>0</v>
      </c>
      <c r="Q62" s="18" t="s">
        <v>282</v>
      </c>
    </row>
    <row r="63" spans="1:17" ht="106.5" customHeight="1" x14ac:dyDescent="0.3">
      <c r="A63" s="133" t="s">
        <v>121</v>
      </c>
      <c r="B63" s="26" t="s">
        <v>50</v>
      </c>
      <c r="C63" s="26" t="s">
        <v>170</v>
      </c>
      <c r="D63" s="26"/>
      <c r="E63" s="95" t="s">
        <v>173</v>
      </c>
      <c r="F63" s="32">
        <f>SUM(G63:I63)</f>
        <v>128834.2</v>
      </c>
      <c r="G63" s="30"/>
      <c r="H63" s="32">
        <v>128634.2</v>
      </c>
      <c r="I63" s="32">
        <v>200</v>
      </c>
      <c r="J63" s="32"/>
      <c r="K63" s="1">
        <f t="shared" ref="K63" si="39">J63/F63*100</f>
        <v>0</v>
      </c>
      <c r="L63" s="32">
        <f>SUM(M63:O63)</f>
        <v>0</v>
      </c>
      <c r="M63" s="32"/>
      <c r="N63" s="32"/>
      <c r="O63" s="32"/>
      <c r="P63" s="3">
        <f>L63/F63*100</f>
        <v>0</v>
      </c>
      <c r="Q63" s="18" t="s">
        <v>273</v>
      </c>
    </row>
    <row r="64" spans="1:17" ht="46.8" x14ac:dyDescent="0.3">
      <c r="A64" s="132" t="s">
        <v>110</v>
      </c>
      <c r="B64" s="26"/>
      <c r="C64" s="26"/>
      <c r="D64" s="26"/>
      <c r="E64" s="95"/>
      <c r="F64" s="32"/>
      <c r="G64" s="30"/>
      <c r="H64" s="32"/>
      <c r="I64" s="32"/>
      <c r="J64" s="32"/>
      <c r="K64" s="1"/>
      <c r="L64" s="32"/>
      <c r="M64" s="32"/>
      <c r="N64" s="32"/>
      <c r="O64" s="32"/>
      <c r="P64" s="3"/>
      <c r="Q64" s="18"/>
    </row>
    <row r="65" spans="1:17" ht="105.75" customHeight="1" x14ac:dyDescent="0.3">
      <c r="A65" s="133" t="s">
        <v>111</v>
      </c>
      <c r="B65" s="26" t="s">
        <v>171</v>
      </c>
      <c r="C65" s="26" t="s">
        <v>172</v>
      </c>
      <c r="D65" s="26"/>
      <c r="E65" s="125" t="s">
        <v>162</v>
      </c>
      <c r="F65" s="32">
        <f>SUM(G65:I65)</f>
        <v>60373.4</v>
      </c>
      <c r="G65" s="30"/>
      <c r="H65" s="32">
        <v>60373.4</v>
      </c>
      <c r="I65" s="32"/>
      <c r="J65" s="32"/>
      <c r="K65" s="1">
        <f t="shared" si="38"/>
        <v>0</v>
      </c>
      <c r="L65" s="32">
        <f>SUM(M65:O65)</f>
        <v>0</v>
      </c>
      <c r="M65" s="32"/>
      <c r="N65" s="32"/>
      <c r="O65" s="32"/>
      <c r="P65" s="3">
        <f t="shared" ref="P65:P70" si="40">L65/F65*100</f>
        <v>0</v>
      </c>
      <c r="Q65" s="18" t="s">
        <v>310</v>
      </c>
    </row>
    <row r="66" spans="1:17" s="67" customFormat="1" ht="15.6" x14ac:dyDescent="0.3">
      <c r="A66" s="61" t="s">
        <v>51</v>
      </c>
      <c r="B66" s="69"/>
      <c r="C66" s="69"/>
      <c r="D66" s="69"/>
      <c r="E66" s="110"/>
      <c r="F66" s="64">
        <f>SUM(G66:I66)</f>
        <v>241506.4</v>
      </c>
      <c r="G66" s="64">
        <f>G67+G68+G69</f>
        <v>200000</v>
      </c>
      <c r="H66" s="64">
        <f>H67+H68+H69</f>
        <v>38414.800000000003</v>
      </c>
      <c r="I66" s="64">
        <f>I67+I68+I69</f>
        <v>3091.6</v>
      </c>
      <c r="J66" s="64">
        <f>J67+J68+J69</f>
        <v>117879.2</v>
      </c>
      <c r="K66" s="65">
        <f>J66/F66*100</f>
        <v>48.809969425240908</v>
      </c>
      <c r="L66" s="64">
        <f>SUM(M66:O66)</f>
        <v>117879.2</v>
      </c>
      <c r="M66" s="64">
        <f>M67+M68+M69</f>
        <v>99549</v>
      </c>
      <c r="N66" s="64">
        <f>N67+N68+N69</f>
        <v>18330.2</v>
      </c>
      <c r="O66" s="64">
        <f>O67+O68+O69</f>
        <v>0</v>
      </c>
      <c r="P66" s="66">
        <f t="shared" si="40"/>
        <v>48.809969425240908</v>
      </c>
      <c r="Q66" s="70"/>
    </row>
    <row r="67" spans="1:17" ht="132.75" customHeight="1" x14ac:dyDescent="0.3">
      <c r="A67" s="133" t="s">
        <v>122</v>
      </c>
      <c r="B67" s="26" t="s">
        <v>174</v>
      </c>
      <c r="C67" s="26" t="s">
        <v>209</v>
      </c>
      <c r="D67" s="26" t="s">
        <v>210</v>
      </c>
      <c r="E67" s="125" t="s">
        <v>178</v>
      </c>
      <c r="F67" s="32">
        <f>SUM(G67:I67)</f>
        <v>221506.4</v>
      </c>
      <c r="G67" s="30">
        <v>200000</v>
      </c>
      <c r="H67" s="98">
        <v>18414.8</v>
      </c>
      <c r="I67" s="32">
        <v>3091.6</v>
      </c>
      <c r="J67" s="32">
        <f>L67</f>
        <v>117879.2</v>
      </c>
      <c r="K67" s="1">
        <f t="shared" ref="K67" si="41">J67/F67*100</f>
        <v>53.217062802700056</v>
      </c>
      <c r="L67" s="32">
        <f>SUM(M67:O67)</f>
        <v>117879.2</v>
      </c>
      <c r="M67" s="32">
        <v>99549</v>
      </c>
      <c r="N67" s="32">
        <v>18330.2</v>
      </c>
      <c r="O67" s="32"/>
      <c r="P67" s="3">
        <f t="shared" si="40"/>
        <v>53.217062802700056</v>
      </c>
      <c r="Q67" s="18" t="s">
        <v>223</v>
      </c>
    </row>
    <row r="68" spans="1:17" ht="154.5" customHeight="1" x14ac:dyDescent="0.3">
      <c r="A68" s="133" t="s">
        <v>236</v>
      </c>
      <c r="B68" s="168" t="s">
        <v>320</v>
      </c>
      <c r="C68" s="168" t="s">
        <v>323</v>
      </c>
      <c r="D68" s="168" t="s">
        <v>322</v>
      </c>
      <c r="E68" s="125" t="s">
        <v>312</v>
      </c>
      <c r="F68" s="32">
        <f>G68+H68+I68</f>
        <v>12000</v>
      </c>
      <c r="G68" s="30"/>
      <c r="H68" s="32">
        <v>12000</v>
      </c>
      <c r="I68" s="32"/>
      <c r="J68" s="32"/>
      <c r="K68" s="1"/>
      <c r="L68" s="32">
        <f>M68+N68+O68</f>
        <v>0</v>
      </c>
      <c r="M68" s="32"/>
      <c r="N68" s="32"/>
      <c r="O68" s="32"/>
      <c r="P68" s="3">
        <f t="shared" si="40"/>
        <v>0</v>
      </c>
      <c r="Q68" s="18" t="s">
        <v>325</v>
      </c>
    </row>
    <row r="69" spans="1:17" ht="144.75" customHeight="1" x14ac:dyDescent="0.3">
      <c r="A69" s="133" t="s">
        <v>237</v>
      </c>
      <c r="B69" s="168" t="s">
        <v>321</v>
      </c>
      <c r="C69" s="168" t="s">
        <v>319</v>
      </c>
      <c r="D69" s="168" t="s">
        <v>324</v>
      </c>
      <c r="E69" s="125" t="s">
        <v>311</v>
      </c>
      <c r="F69" s="32">
        <f>G69+H69+I69</f>
        <v>8000</v>
      </c>
      <c r="G69" s="30"/>
      <c r="H69" s="32">
        <v>8000</v>
      </c>
      <c r="I69" s="32"/>
      <c r="J69" s="32"/>
      <c r="K69" s="1"/>
      <c r="L69" s="32">
        <f>M69+N69+O69</f>
        <v>0</v>
      </c>
      <c r="M69" s="32"/>
      <c r="N69" s="32"/>
      <c r="O69" s="32"/>
      <c r="P69" s="3">
        <f t="shared" si="40"/>
        <v>0</v>
      </c>
      <c r="Q69" s="18" t="s">
        <v>326</v>
      </c>
    </row>
    <row r="70" spans="1:17" s="42" customFormat="1" ht="24" customHeight="1" x14ac:dyDescent="0.3">
      <c r="A70" s="167" t="s">
        <v>259</v>
      </c>
      <c r="B70" s="163"/>
      <c r="C70" s="163"/>
      <c r="D70" s="163"/>
      <c r="E70" s="164"/>
      <c r="F70" s="35">
        <f>F72</f>
        <v>911040</v>
      </c>
      <c r="G70" s="35">
        <f t="shared" ref="G70:J70" si="42">G72</f>
        <v>891567.1</v>
      </c>
      <c r="H70" s="35">
        <f t="shared" si="42"/>
        <v>19472.900000000001</v>
      </c>
      <c r="I70" s="35" t="str">
        <f t="shared" si="42"/>
        <v xml:space="preserve">19510,0
</v>
      </c>
      <c r="J70" s="35">
        <f t="shared" si="42"/>
        <v>891567.1</v>
      </c>
      <c r="K70" s="165"/>
      <c r="L70" s="35">
        <f t="shared" ref="L70:O70" si="43">L72</f>
        <v>878335.5</v>
      </c>
      <c r="M70" s="35">
        <f t="shared" si="43"/>
        <v>878335.5</v>
      </c>
      <c r="N70" s="35">
        <f t="shared" si="43"/>
        <v>0</v>
      </c>
      <c r="O70" s="35">
        <f t="shared" si="43"/>
        <v>0</v>
      </c>
      <c r="P70" s="40">
        <f t="shared" si="40"/>
        <v>96.41020152792413</v>
      </c>
      <c r="Q70" s="166"/>
    </row>
    <row r="71" spans="1:17" s="174" customFormat="1" ht="24" customHeight="1" x14ac:dyDescent="0.3">
      <c r="A71" s="175" t="s">
        <v>39</v>
      </c>
      <c r="B71" s="168"/>
      <c r="C71" s="168"/>
      <c r="D71" s="168"/>
      <c r="E71" s="169"/>
      <c r="F71" s="98"/>
      <c r="G71" s="170"/>
      <c r="H71" s="98"/>
      <c r="I71" s="98"/>
      <c r="J71" s="98"/>
      <c r="K71" s="171"/>
      <c r="L71" s="98"/>
      <c r="M71" s="98"/>
      <c r="N71" s="98"/>
      <c r="O71" s="98"/>
      <c r="P71" s="172"/>
      <c r="Q71" s="173"/>
    </row>
    <row r="72" spans="1:17" s="186" customFormat="1" ht="70.5" customHeight="1" x14ac:dyDescent="0.3">
      <c r="A72" s="181" t="s">
        <v>260</v>
      </c>
      <c r="B72" s="182"/>
      <c r="C72" s="182"/>
      <c r="D72" s="182"/>
      <c r="E72" s="183"/>
      <c r="F72" s="184">
        <f>F73</f>
        <v>911040</v>
      </c>
      <c r="G72" s="184">
        <f t="shared" ref="G72:J72" si="44">G73</f>
        <v>891567.1</v>
      </c>
      <c r="H72" s="184">
        <f t="shared" si="44"/>
        <v>19472.900000000001</v>
      </c>
      <c r="I72" s="184" t="str">
        <f t="shared" si="44"/>
        <v xml:space="preserve">19510,0
</v>
      </c>
      <c r="J72" s="184">
        <f t="shared" si="44"/>
        <v>891567.1</v>
      </c>
      <c r="K72" s="184">
        <f t="shared" ref="K72:K73" si="45">J72/F72*100</f>
        <v>97.862563663505441</v>
      </c>
      <c r="L72" s="184">
        <f t="shared" ref="L72:P73" si="46">L73</f>
        <v>878335.5</v>
      </c>
      <c r="M72" s="184">
        <f t="shared" si="46"/>
        <v>878335.5</v>
      </c>
      <c r="N72" s="184">
        <f t="shared" si="46"/>
        <v>0</v>
      </c>
      <c r="O72" s="184">
        <f t="shared" si="46"/>
        <v>0</v>
      </c>
      <c r="P72" s="184">
        <f t="shared" si="46"/>
        <v>0</v>
      </c>
      <c r="Q72" s="185"/>
    </row>
    <row r="73" spans="1:17" s="180" customFormat="1" ht="84.75" customHeight="1" x14ac:dyDescent="0.3">
      <c r="A73" s="68" t="s">
        <v>261</v>
      </c>
      <c r="B73" s="176"/>
      <c r="C73" s="176"/>
      <c r="D73" s="176"/>
      <c r="E73" s="177"/>
      <c r="F73" s="178">
        <f>F75</f>
        <v>911040</v>
      </c>
      <c r="G73" s="178">
        <f t="shared" ref="G73:I73" si="47">G75</f>
        <v>891567.1</v>
      </c>
      <c r="H73" s="178">
        <f t="shared" si="47"/>
        <v>19472.900000000001</v>
      </c>
      <c r="I73" s="178" t="str">
        <f t="shared" si="47"/>
        <v xml:space="preserve">19510,0
</v>
      </c>
      <c r="J73" s="178">
        <f>J75</f>
        <v>891567.1</v>
      </c>
      <c r="K73" s="178">
        <f t="shared" si="45"/>
        <v>97.862563663505441</v>
      </c>
      <c r="L73" s="178">
        <f t="shared" ref="L73:O73" si="48">L75</f>
        <v>878335.5</v>
      </c>
      <c r="M73" s="178">
        <f t="shared" si="48"/>
        <v>878335.5</v>
      </c>
      <c r="N73" s="178">
        <f t="shared" si="48"/>
        <v>0</v>
      </c>
      <c r="O73" s="178">
        <f t="shared" si="48"/>
        <v>0</v>
      </c>
      <c r="P73" s="178">
        <f t="shared" si="46"/>
        <v>0</v>
      </c>
      <c r="Q73" s="179"/>
    </row>
    <row r="74" spans="1:17" ht="54.6" customHeight="1" x14ac:dyDescent="0.3">
      <c r="A74" s="133" t="s">
        <v>95</v>
      </c>
      <c r="B74" s="26"/>
      <c r="C74" s="26"/>
      <c r="D74" s="26"/>
      <c r="E74" s="125"/>
      <c r="F74" s="32"/>
      <c r="G74" s="30"/>
      <c r="H74" s="32"/>
      <c r="I74" s="32"/>
      <c r="J74" s="32"/>
      <c r="K74" s="1"/>
      <c r="L74" s="32"/>
      <c r="M74" s="32"/>
      <c r="N74" s="32"/>
      <c r="O74" s="32"/>
      <c r="P74" s="3"/>
      <c r="Q74" s="18"/>
    </row>
    <row r="75" spans="1:17" ht="40.200000000000003" customHeight="1" x14ac:dyDescent="0.3">
      <c r="A75" s="133" t="s">
        <v>262</v>
      </c>
      <c r="B75" s="26"/>
      <c r="C75" s="26"/>
      <c r="D75" s="26"/>
      <c r="E75" s="125"/>
      <c r="F75" s="189">
        <f>SUM(G75:I75)</f>
        <v>911040</v>
      </c>
      <c r="G75" s="187">
        <v>891567.1</v>
      </c>
      <c r="H75" s="188">
        <v>19472.900000000001</v>
      </c>
      <c r="I75" s="187" t="s">
        <v>263</v>
      </c>
      <c r="J75" s="187">
        <v>891567.1</v>
      </c>
      <c r="K75" s="1">
        <f t="shared" ref="K75" si="49">J75/F75*100</f>
        <v>97.862563663505441</v>
      </c>
      <c r="L75" s="32">
        <f>M75+N75+O75</f>
        <v>878335.5</v>
      </c>
      <c r="M75" s="32">
        <v>878335.5</v>
      </c>
      <c r="N75" s="32">
        <v>0</v>
      </c>
      <c r="O75" s="32">
        <v>0</v>
      </c>
      <c r="P75" s="3">
        <f t="shared" ref="P75" si="50">L75/F75*100</f>
        <v>96.41020152792413</v>
      </c>
      <c r="Q75" s="18"/>
    </row>
    <row r="76" spans="1:17" s="42" customFormat="1" ht="15.6" x14ac:dyDescent="0.3">
      <c r="A76" s="78" t="s">
        <v>53</v>
      </c>
      <c r="B76" s="41"/>
      <c r="C76" s="41"/>
      <c r="D76" s="41"/>
      <c r="E76" s="107"/>
      <c r="F76" s="86">
        <f>SUM(G76:I76)</f>
        <v>210724.3</v>
      </c>
      <c r="G76" s="35">
        <f>G79+G87</f>
        <v>2532</v>
      </c>
      <c r="H76" s="35">
        <f>H79+H87</f>
        <v>208192.3</v>
      </c>
      <c r="I76" s="35">
        <f>I79+I87</f>
        <v>0</v>
      </c>
      <c r="J76" s="35">
        <f>J79+J87</f>
        <v>61758.176999999996</v>
      </c>
      <c r="K76" s="39">
        <f>J76/F76*100</f>
        <v>29.307572501130625</v>
      </c>
      <c r="L76" s="86">
        <f>SUM(M76:O76)</f>
        <v>61758.176999999996</v>
      </c>
      <c r="M76" s="35">
        <f>M79+M87</f>
        <v>1856.0809999999999</v>
      </c>
      <c r="N76" s="35">
        <f>N79+N87</f>
        <v>59902.095999999998</v>
      </c>
      <c r="O76" s="35">
        <f>O79+O87</f>
        <v>0</v>
      </c>
      <c r="P76" s="40">
        <f>L76/F76*100</f>
        <v>29.307572501130625</v>
      </c>
      <c r="Q76" s="41"/>
    </row>
    <row r="77" spans="1:17" ht="15.6" x14ac:dyDescent="0.3">
      <c r="A77" s="4" t="s">
        <v>54</v>
      </c>
      <c r="B77" s="15"/>
      <c r="C77" s="15"/>
      <c r="D77" s="15"/>
      <c r="E77" s="108"/>
      <c r="F77" s="30"/>
      <c r="G77" s="31"/>
      <c r="H77" s="31"/>
      <c r="I77" s="31"/>
      <c r="J77" s="31"/>
      <c r="K77" s="5"/>
      <c r="L77" s="31"/>
      <c r="M77" s="31"/>
      <c r="N77" s="31"/>
      <c r="O77" s="31"/>
      <c r="P77" s="5"/>
      <c r="Q77" s="22"/>
    </row>
    <row r="78" spans="1:17" ht="15.6" x14ac:dyDescent="0.3">
      <c r="A78" s="13" t="s">
        <v>26</v>
      </c>
      <c r="B78" s="15"/>
      <c r="C78" s="15"/>
      <c r="D78" s="15"/>
      <c r="E78" s="108"/>
      <c r="F78" s="30">
        <f t="shared" ref="F78:F88" si="51">SUM(G78:I78)</f>
        <v>210724.3</v>
      </c>
      <c r="G78" s="32">
        <f>G79+G87</f>
        <v>2532</v>
      </c>
      <c r="H78" s="32">
        <f>H79+H87</f>
        <v>208192.3</v>
      </c>
      <c r="I78" s="32">
        <f>I79+I87</f>
        <v>0</v>
      </c>
      <c r="J78" s="32">
        <f>J79+J87</f>
        <v>61758.176999999996</v>
      </c>
      <c r="K78" s="1">
        <f t="shared" ref="K78:K88" si="52">J78/F78*100</f>
        <v>29.307572501130625</v>
      </c>
      <c r="L78" s="32">
        <f t="shared" ref="L78" si="53">M78+N78+O78</f>
        <v>61758.176999999996</v>
      </c>
      <c r="M78" s="32">
        <f>M79+M87</f>
        <v>1856.0809999999999</v>
      </c>
      <c r="N78" s="32">
        <f>N79+N87</f>
        <v>59902.095999999998</v>
      </c>
      <c r="O78" s="32">
        <f>O79+O87</f>
        <v>0</v>
      </c>
      <c r="P78" s="3">
        <f t="shared" ref="P78:P88" si="54">L78/F78*100</f>
        <v>29.307572501130625</v>
      </c>
      <c r="Q78" s="22"/>
    </row>
    <row r="79" spans="1:17" s="54" customFormat="1" ht="31.2" x14ac:dyDescent="0.3">
      <c r="A79" s="55" t="s">
        <v>55</v>
      </c>
      <c r="B79" s="53"/>
      <c r="C79" s="53"/>
      <c r="D79" s="53"/>
      <c r="E79" s="109"/>
      <c r="F79" s="50">
        <f t="shared" si="51"/>
        <v>119374.1</v>
      </c>
      <c r="G79" s="50">
        <f>G80+G84</f>
        <v>0</v>
      </c>
      <c r="H79" s="50">
        <f t="shared" ref="H79:J79" si="55">H80+H84</f>
        <v>119374.1</v>
      </c>
      <c r="I79" s="50">
        <f t="shared" si="55"/>
        <v>0</v>
      </c>
      <c r="J79" s="50">
        <f t="shared" si="55"/>
        <v>1255.9960000000001</v>
      </c>
      <c r="K79" s="51">
        <f t="shared" si="52"/>
        <v>1.0521511785219742</v>
      </c>
      <c r="L79" s="51">
        <f t="shared" ref="L79:L88" si="56">SUM(M79:O79)</f>
        <v>1255.9960000000001</v>
      </c>
      <c r="M79" s="50">
        <f t="shared" ref="M79:O79" si="57">M80+M84</f>
        <v>0</v>
      </c>
      <c r="N79" s="50">
        <f t="shared" si="57"/>
        <v>1255.9960000000001</v>
      </c>
      <c r="O79" s="50">
        <f t="shared" si="57"/>
        <v>0</v>
      </c>
      <c r="P79" s="52">
        <f t="shared" si="54"/>
        <v>1.0521511785219742</v>
      </c>
      <c r="Q79" s="56"/>
    </row>
    <row r="80" spans="1:17" s="67" customFormat="1" ht="62.4" x14ac:dyDescent="0.3">
      <c r="A80" s="68" t="s">
        <v>56</v>
      </c>
      <c r="B80" s="69"/>
      <c r="C80" s="69"/>
      <c r="D80" s="69"/>
      <c r="E80" s="110"/>
      <c r="F80" s="64">
        <f t="shared" si="51"/>
        <v>105000</v>
      </c>
      <c r="G80" s="64">
        <f>G82+G83</f>
        <v>0</v>
      </c>
      <c r="H80" s="64">
        <f t="shared" ref="H80:J80" si="58">H82+H83</f>
        <v>105000</v>
      </c>
      <c r="I80" s="64">
        <f t="shared" si="58"/>
        <v>0</v>
      </c>
      <c r="J80" s="64">
        <f t="shared" si="58"/>
        <v>0</v>
      </c>
      <c r="K80" s="65">
        <f t="shared" si="52"/>
        <v>0</v>
      </c>
      <c r="L80" s="64">
        <f t="shared" si="56"/>
        <v>0</v>
      </c>
      <c r="M80" s="64">
        <f t="shared" ref="M80:O80" si="59">M82+M83</f>
        <v>0</v>
      </c>
      <c r="N80" s="64">
        <f t="shared" si="59"/>
        <v>0</v>
      </c>
      <c r="O80" s="64">
        <f t="shared" si="59"/>
        <v>0</v>
      </c>
      <c r="P80" s="66">
        <f t="shared" si="54"/>
        <v>0</v>
      </c>
      <c r="Q80" s="70"/>
    </row>
    <row r="81" spans="1:17" s="124" customFormat="1" ht="30" x14ac:dyDescent="0.3">
      <c r="A81" s="115" t="s">
        <v>58</v>
      </c>
      <c r="B81" s="116"/>
      <c r="C81" s="116"/>
      <c r="D81" s="117"/>
      <c r="E81" s="118"/>
      <c r="F81" s="119"/>
      <c r="G81" s="120"/>
      <c r="H81" s="120"/>
      <c r="I81" s="120"/>
      <c r="J81" s="120"/>
      <c r="K81" s="121"/>
      <c r="L81" s="119"/>
      <c r="M81" s="120"/>
      <c r="N81" s="139"/>
      <c r="O81" s="120"/>
      <c r="P81" s="122"/>
      <c r="Q81" s="123"/>
    </row>
    <row r="82" spans="1:17" ht="110.25" customHeight="1" x14ac:dyDescent="0.3">
      <c r="A82" s="134" t="s">
        <v>101</v>
      </c>
      <c r="B82" s="129" t="s">
        <v>138</v>
      </c>
      <c r="C82" s="129" t="s">
        <v>206</v>
      </c>
      <c r="D82" s="135">
        <v>42885</v>
      </c>
      <c r="E82" s="136" t="s">
        <v>176</v>
      </c>
      <c r="F82" s="30">
        <f t="shared" si="51"/>
        <v>5000</v>
      </c>
      <c r="G82" s="30"/>
      <c r="H82" s="32">
        <v>5000</v>
      </c>
      <c r="I82" s="32"/>
      <c r="J82" s="32"/>
      <c r="K82" s="1">
        <f t="shared" si="52"/>
        <v>0</v>
      </c>
      <c r="L82" s="30">
        <f t="shared" si="56"/>
        <v>0</v>
      </c>
      <c r="M82" s="32"/>
      <c r="N82" s="32"/>
      <c r="O82" s="32"/>
      <c r="P82" s="3">
        <f t="shared" si="54"/>
        <v>0</v>
      </c>
      <c r="Q82" s="193" t="s">
        <v>289</v>
      </c>
    </row>
    <row r="83" spans="1:17" ht="82.2" customHeight="1" x14ac:dyDescent="0.3">
      <c r="A83" s="134" t="s">
        <v>123</v>
      </c>
      <c r="B83" s="129" t="s">
        <v>177</v>
      </c>
      <c r="C83" s="129"/>
      <c r="D83" s="137"/>
      <c r="E83" s="136" t="s">
        <v>178</v>
      </c>
      <c r="F83" s="30">
        <f>SUM(G83:I83)</f>
        <v>100000</v>
      </c>
      <c r="G83" s="30"/>
      <c r="H83" s="32">
        <v>100000</v>
      </c>
      <c r="I83" s="32"/>
      <c r="J83" s="32"/>
      <c r="K83" s="1">
        <f t="shared" ref="K83:K86" si="60">J83/F83*100</f>
        <v>0</v>
      </c>
      <c r="L83" s="30">
        <f t="shared" ref="L83:L84" si="61">SUM(M83:O83)</f>
        <v>0</v>
      </c>
      <c r="M83" s="32"/>
      <c r="N83" s="32"/>
      <c r="O83" s="32"/>
      <c r="P83" s="3">
        <f t="shared" ref="P83:P86" si="62">L83/F83*100</f>
        <v>0</v>
      </c>
      <c r="Q83" s="193" t="s">
        <v>288</v>
      </c>
    </row>
    <row r="84" spans="1:17" s="67" customFormat="1" ht="46.8" x14ac:dyDescent="0.3">
      <c r="A84" s="68" t="s">
        <v>197</v>
      </c>
      <c r="B84" s="69"/>
      <c r="C84" s="69"/>
      <c r="D84" s="69"/>
      <c r="E84" s="110"/>
      <c r="F84" s="64">
        <f t="shared" si="51"/>
        <v>14374.1</v>
      </c>
      <c r="G84" s="64">
        <f>G86</f>
        <v>0</v>
      </c>
      <c r="H84" s="64">
        <f t="shared" ref="H84:J84" si="63">H86</f>
        <v>14374.1</v>
      </c>
      <c r="I84" s="64">
        <f t="shared" si="63"/>
        <v>0</v>
      </c>
      <c r="J84" s="64">
        <f t="shared" si="63"/>
        <v>1255.9960000000001</v>
      </c>
      <c r="K84" s="65">
        <f t="shared" si="60"/>
        <v>8.7379105474429704</v>
      </c>
      <c r="L84" s="64">
        <f t="shared" si="61"/>
        <v>1255.9960000000001</v>
      </c>
      <c r="M84" s="64">
        <f t="shared" ref="M84:O84" si="64">M86</f>
        <v>0</v>
      </c>
      <c r="N84" s="64">
        <f t="shared" si="64"/>
        <v>1255.9960000000001</v>
      </c>
      <c r="O84" s="64">
        <f t="shared" si="64"/>
        <v>0</v>
      </c>
      <c r="P84" s="66">
        <f t="shared" si="54"/>
        <v>8.7379105474429704</v>
      </c>
      <c r="Q84" s="70"/>
    </row>
    <row r="85" spans="1:17" s="124" customFormat="1" ht="30" x14ac:dyDescent="0.3">
      <c r="A85" s="115" t="s">
        <v>58</v>
      </c>
      <c r="B85" s="116"/>
      <c r="C85" s="116"/>
      <c r="D85" s="117"/>
      <c r="E85" s="118"/>
      <c r="F85" s="139"/>
      <c r="G85" s="120"/>
      <c r="H85" s="120"/>
      <c r="I85" s="120"/>
      <c r="J85" s="120"/>
      <c r="K85" s="121"/>
      <c r="L85" s="119"/>
      <c r="M85" s="120"/>
      <c r="N85" s="139"/>
      <c r="O85" s="120"/>
      <c r="P85" s="122"/>
      <c r="Q85" s="123"/>
    </row>
    <row r="86" spans="1:17" ht="65.25" customHeight="1" x14ac:dyDescent="0.3">
      <c r="A86" s="134" t="s">
        <v>124</v>
      </c>
      <c r="B86" s="129" t="s">
        <v>139</v>
      </c>
      <c r="C86" s="129"/>
      <c r="D86" s="137"/>
      <c r="E86" s="136"/>
      <c r="F86" s="30">
        <f>SUM(G86:I86)</f>
        <v>14374.1</v>
      </c>
      <c r="G86" s="30"/>
      <c r="H86" s="32">
        <v>14374.1</v>
      </c>
      <c r="I86" s="32"/>
      <c r="J86" s="32">
        <f>L86</f>
        <v>1255.9960000000001</v>
      </c>
      <c r="K86" s="1">
        <f t="shared" si="60"/>
        <v>8.7379105474429704</v>
      </c>
      <c r="L86" s="30">
        <f>SUM(M86:O86)</f>
        <v>1255.9960000000001</v>
      </c>
      <c r="M86" s="32"/>
      <c r="N86" s="32">
        <v>1255.9960000000001</v>
      </c>
      <c r="O86" s="32"/>
      <c r="P86" s="3">
        <f t="shared" si="62"/>
        <v>8.7379105474429704</v>
      </c>
      <c r="Q86" s="193" t="s">
        <v>274</v>
      </c>
    </row>
    <row r="87" spans="1:17" s="54" customFormat="1" ht="93.6" x14ac:dyDescent="0.3">
      <c r="A87" s="55" t="s">
        <v>104</v>
      </c>
      <c r="B87" s="53"/>
      <c r="C87" s="53"/>
      <c r="D87" s="53"/>
      <c r="E87" s="109"/>
      <c r="F87" s="50">
        <f t="shared" si="51"/>
        <v>91350.2</v>
      </c>
      <c r="G87" s="50">
        <f>G88</f>
        <v>2532</v>
      </c>
      <c r="H87" s="50">
        <f t="shared" ref="H87" si="65">H88</f>
        <v>88818.2</v>
      </c>
      <c r="I87" s="50">
        <f>I88</f>
        <v>0</v>
      </c>
      <c r="J87" s="50">
        <f>J88</f>
        <v>60502.180999999997</v>
      </c>
      <c r="K87" s="51">
        <f t="shared" si="52"/>
        <v>66.231032882248755</v>
      </c>
      <c r="L87" s="50">
        <f t="shared" si="56"/>
        <v>60502.180999999997</v>
      </c>
      <c r="M87" s="50">
        <f>M88</f>
        <v>1856.0809999999999</v>
      </c>
      <c r="N87" s="50">
        <f>N88</f>
        <v>58646.1</v>
      </c>
      <c r="O87" s="50">
        <f t="shared" ref="O87" si="66">O88</f>
        <v>0</v>
      </c>
      <c r="P87" s="52">
        <f t="shared" si="54"/>
        <v>66.231032882248755</v>
      </c>
      <c r="Q87" s="53"/>
    </row>
    <row r="88" spans="1:17" s="67" customFormat="1" ht="46.8" x14ac:dyDescent="0.3">
      <c r="A88" s="68" t="s">
        <v>57</v>
      </c>
      <c r="B88" s="69"/>
      <c r="C88" s="69"/>
      <c r="D88" s="69"/>
      <c r="E88" s="110"/>
      <c r="F88" s="64">
        <f t="shared" si="51"/>
        <v>91350.2</v>
      </c>
      <c r="G88" s="64">
        <f>G90+G91</f>
        <v>2532</v>
      </c>
      <c r="H88" s="64">
        <f>H90+H91</f>
        <v>88818.2</v>
      </c>
      <c r="I88" s="64">
        <f>I90+I91</f>
        <v>0</v>
      </c>
      <c r="J88" s="64">
        <f>J90+J91</f>
        <v>60502.180999999997</v>
      </c>
      <c r="K88" s="65">
        <f t="shared" si="52"/>
        <v>66.231032882248755</v>
      </c>
      <c r="L88" s="64">
        <f t="shared" si="56"/>
        <v>60502.180999999997</v>
      </c>
      <c r="M88" s="64">
        <f>M90+M91</f>
        <v>1856.0809999999999</v>
      </c>
      <c r="N88" s="64">
        <f>N90+N91</f>
        <v>58646.1</v>
      </c>
      <c r="O88" s="64">
        <f>O90+O91</f>
        <v>0</v>
      </c>
      <c r="P88" s="66">
        <f t="shared" si="54"/>
        <v>66.231032882248755</v>
      </c>
      <c r="Q88" s="69"/>
    </row>
    <row r="89" spans="1:17" ht="30" x14ac:dyDescent="0.3">
      <c r="A89" s="11" t="s">
        <v>58</v>
      </c>
      <c r="B89" s="15"/>
      <c r="C89" s="15"/>
      <c r="D89" s="15"/>
      <c r="E89" s="108"/>
      <c r="F89" s="33"/>
      <c r="G89" s="33"/>
      <c r="H89" s="34"/>
      <c r="I89" s="34"/>
      <c r="J89" s="34"/>
      <c r="K89" s="2"/>
      <c r="L89" s="32"/>
      <c r="M89" s="34"/>
      <c r="N89" s="34"/>
      <c r="O89" s="34"/>
      <c r="P89" s="2"/>
      <c r="Q89" s="15"/>
    </row>
    <row r="90" spans="1:17" ht="63.6" customHeight="1" x14ac:dyDescent="0.3">
      <c r="A90" s="11" t="s">
        <v>244</v>
      </c>
      <c r="B90" s="15"/>
      <c r="C90" s="138"/>
      <c r="D90" s="15"/>
      <c r="E90" s="108"/>
      <c r="F90" s="33">
        <f>G90+H90+I90</f>
        <v>9026.7000000000007</v>
      </c>
      <c r="G90" s="33"/>
      <c r="H90" s="32">
        <v>9026.7000000000007</v>
      </c>
      <c r="I90" s="32"/>
      <c r="J90" s="32">
        <f>L90</f>
        <v>0</v>
      </c>
      <c r="K90" s="1"/>
      <c r="L90" s="32">
        <f>M90+N90+O90</f>
        <v>0</v>
      </c>
      <c r="M90" s="32"/>
      <c r="N90" s="32"/>
      <c r="O90" s="32"/>
      <c r="P90" s="3">
        <f>L90/F90*100</f>
        <v>0</v>
      </c>
      <c r="Q90" s="193" t="s">
        <v>290</v>
      </c>
    </row>
    <row r="91" spans="1:17" ht="95.25" customHeight="1" x14ac:dyDescent="0.3">
      <c r="A91" s="4" t="s">
        <v>59</v>
      </c>
      <c r="B91" s="129" t="s">
        <v>60</v>
      </c>
      <c r="C91" s="205" t="s">
        <v>230</v>
      </c>
      <c r="D91" s="206"/>
      <c r="E91" s="125" t="s">
        <v>226</v>
      </c>
      <c r="F91" s="30">
        <f>SUM(G91:I91)</f>
        <v>82323.5</v>
      </c>
      <c r="G91" s="30">
        <v>2532</v>
      </c>
      <c r="H91" s="32">
        <v>79791.5</v>
      </c>
      <c r="I91" s="32">
        <v>0</v>
      </c>
      <c r="J91" s="98">
        <f>L91</f>
        <v>60502.180999999997</v>
      </c>
      <c r="K91" s="1">
        <f>J91/F91*100</f>
        <v>73.4932078932504</v>
      </c>
      <c r="L91" s="30">
        <f>SUM(M91:O91)</f>
        <v>60502.180999999997</v>
      </c>
      <c r="M91" s="32">
        <v>1856.0809999999999</v>
      </c>
      <c r="N91" s="32">
        <v>58646.1</v>
      </c>
      <c r="O91" s="32">
        <v>0</v>
      </c>
      <c r="P91" s="3">
        <f>L91/F91*100</f>
        <v>73.4932078932504</v>
      </c>
      <c r="Q91" s="193" t="s">
        <v>275</v>
      </c>
    </row>
    <row r="92" spans="1:17" s="42" customFormat="1" ht="15.6" x14ac:dyDescent="0.3">
      <c r="A92" s="78" t="s">
        <v>61</v>
      </c>
      <c r="B92" s="41"/>
      <c r="C92" s="79"/>
      <c r="D92" s="41"/>
      <c r="E92" s="107"/>
      <c r="F92" s="86">
        <f>SUM(G92:I92)</f>
        <v>636557.9</v>
      </c>
      <c r="G92" s="35">
        <f>G94</f>
        <v>154137.5</v>
      </c>
      <c r="H92" s="35">
        <f>H94</f>
        <v>470136.30000000005</v>
      </c>
      <c r="I92" s="35">
        <f t="shared" ref="I92:J92" si="67">I94</f>
        <v>12284.1</v>
      </c>
      <c r="J92" s="35">
        <f t="shared" si="67"/>
        <v>155464.79999999999</v>
      </c>
      <c r="K92" s="39">
        <f>J92/F92*100</f>
        <v>24.422727296291505</v>
      </c>
      <c r="L92" s="86">
        <f>SUM(M92:O92)</f>
        <v>155464.80000000002</v>
      </c>
      <c r="M92" s="35">
        <f t="shared" ref="M92:O92" si="68">M94</f>
        <v>111190.13</v>
      </c>
      <c r="N92" s="35">
        <f t="shared" si="68"/>
        <v>36954.57</v>
      </c>
      <c r="O92" s="35">
        <f t="shared" si="68"/>
        <v>7320.0999999999995</v>
      </c>
      <c r="P92" s="40">
        <f>L92/F92*100</f>
        <v>24.422727296291509</v>
      </c>
      <c r="Q92" s="41"/>
    </row>
    <row r="93" spans="1:17" ht="15.6" x14ac:dyDescent="0.3">
      <c r="A93" s="4" t="s">
        <v>18</v>
      </c>
      <c r="B93" s="15"/>
      <c r="C93" s="16"/>
      <c r="D93" s="15"/>
      <c r="E93" s="108"/>
      <c r="F93" s="30"/>
      <c r="G93" s="30"/>
      <c r="H93" s="32"/>
      <c r="I93" s="31"/>
      <c r="J93" s="32"/>
      <c r="K93" s="5"/>
      <c r="L93" s="208"/>
      <c r="M93" s="31"/>
      <c r="N93" s="32"/>
      <c r="O93" s="32"/>
      <c r="P93" s="1"/>
      <c r="Q93" s="22"/>
    </row>
    <row r="94" spans="1:17" s="54" customFormat="1" ht="46.8" x14ac:dyDescent="0.3">
      <c r="A94" s="47" t="s">
        <v>62</v>
      </c>
      <c r="B94" s="53"/>
      <c r="C94" s="53"/>
      <c r="D94" s="53"/>
      <c r="E94" s="109"/>
      <c r="F94" s="50">
        <f>SUM(G94:I94)</f>
        <v>636557.9</v>
      </c>
      <c r="G94" s="50">
        <f>G95</f>
        <v>154137.5</v>
      </c>
      <c r="H94" s="50">
        <f t="shared" ref="H94:J94" si="69">H95</f>
        <v>470136.30000000005</v>
      </c>
      <c r="I94" s="50">
        <f t="shared" si="69"/>
        <v>12284.1</v>
      </c>
      <c r="J94" s="50">
        <f t="shared" si="69"/>
        <v>155464.79999999999</v>
      </c>
      <c r="K94" s="51">
        <f>J94/F94*100</f>
        <v>24.422727296291505</v>
      </c>
      <c r="L94" s="50">
        <f>SUM(M94:O94)</f>
        <v>155464.80000000002</v>
      </c>
      <c r="M94" s="50">
        <f>M95</f>
        <v>111190.13</v>
      </c>
      <c r="N94" s="50">
        <f t="shared" ref="N94:O94" si="70">N95</f>
        <v>36954.57</v>
      </c>
      <c r="O94" s="50">
        <f t="shared" si="70"/>
        <v>7320.0999999999995</v>
      </c>
      <c r="P94" s="52">
        <f>L94/F94*100</f>
        <v>24.422727296291509</v>
      </c>
      <c r="Q94" s="56"/>
    </row>
    <row r="95" spans="1:17" s="67" customFormat="1" ht="31.2" x14ac:dyDescent="0.3">
      <c r="A95" s="61" t="s">
        <v>63</v>
      </c>
      <c r="B95" s="69"/>
      <c r="C95" s="69"/>
      <c r="D95" s="69"/>
      <c r="E95" s="110"/>
      <c r="F95" s="64">
        <f>SUM(G95:I95)</f>
        <v>636557.9</v>
      </c>
      <c r="G95" s="64">
        <f>G97+G98+G99+G100+G101+G103+G105</f>
        <v>154137.5</v>
      </c>
      <c r="H95" s="64">
        <f t="shared" ref="H95:J95" si="71">H97+H98+H99+H100+H101+H103+H105</f>
        <v>470136.30000000005</v>
      </c>
      <c r="I95" s="64">
        <f t="shared" si="71"/>
        <v>12284.1</v>
      </c>
      <c r="J95" s="64">
        <f t="shared" si="71"/>
        <v>155464.79999999999</v>
      </c>
      <c r="K95" s="65">
        <f>J95/F95*100</f>
        <v>24.422727296291505</v>
      </c>
      <c r="L95" s="64">
        <f>SUM(M95:O95)</f>
        <v>155464.80000000002</v>
      </c>
      <c r="M95" s="64">
        <f t="shared" ref="M95:O95" si="72">M97+M98+M99+M100+M101+M103+M105</f>
        <v>111190.13</v>
      </c>
      <c r="N95" s="64">
        <f t="shared" si="72"/>
        <v>36954.57</v>
      </c>
      <c r="O95" s="64">
        <f t="shared" si="72"/>
        <v>7320.0999999999995</v>
      </c>
      <c r="P95" s="66">
        <f>L95/F95*100</f>
        <v>24.422727296291509</v>
      </c>
      <c r="Q95" s="70"/>
    </row>
    <row r="96" spans="1:17" ht="30" x14ac:dyDescent="0.3">
      <c r="A96" s="11" t="s">
        <v>64</v>
      </c>
      <c r="B96" s="15"/>
      <c r="C96" s="15"/>
      <c r="D96" s="15"/>
      <c r="E96" s="108"/>
      <c r="F96" s="33"/>
      <c r="G96" s="33"/>
      <c r="H96" s="32"/>
      <c r="I96" s="31"/>
      <c r="J96" s="30"/>
      <c r="K96" s="5"/>
      <c r="L96" s="32"/>
      <c r="M96" s="31"/>
      <c r="N96" s="32"/>
      <c r="O96" s="32"/>
      <c r="P96" s="1"/>
      <c r="Q96" s="22"/>
    </row>
    <row r="97" spans="1:17" ht="103.5" customHeight="1" x14ac:dyDescent="0.3">
      <c r="A97" s="4" t="s">
        <v>65</v>
      </c>
      <c r="B97" s="129" t="s">
        <v>66</v>
      </c>
      <c r="C97" s="129" t="s">
        <v>205</v>
      </c>
      <c r="D97" s="129" t="s">
        <v>67</v>
      </c>
      <c r="E97" s="101">
        <v>42277</v>
      </c>
      <c r="F97" s="30">
        <f>SUM(G97:I97)</f>
        <v>316419.90000000002</v>
      </c>
      <c r="G97" s="30"/>
      <c r="H97" s="32">
        <v>316419.90000000002</v>
      </c>
      <c r="I97" s="32"/>
      <c r="J97" s="32">
        <f>L97</f>
        <v>0</v>
      </c>
      <c r="K97" s="1">
        <f t="shared" ref="K97:K98" si="73">J97/F97*100</f>
        <v>0</v>
      </c>
      <c r="L97" s="30">
        <f>SUM(M97:O97)</f>
        <v>0</v>
      </c>
      <c r="M97" s="32"/>
      <c r="N97" s="32"/>
      <c r="O97" s="32"/>
      <c r="P97" s="3">
        <f t="shared" ref="P97:P98" si="74">L97/F97*100</f>
        <v>0</v>
      </c>
      <c r="Q97" s="129" t="s">
        <v>195</v>
      </c>
    </row>
    <row r="98" spans="1:17" ht="90" x14ac:dyDescent="0.3">
      <c r="A98" s="4" t="s">
        <v>102</v>
      </c>
      <c r="B98" s="129" t="s">
        <v>68</v>
      </c>
      <c r="C98" s="129" t="s">
        <v>179</v>
      </c>
      <c r="D98" s="129" t="s">
        <v>180</v>
      </c>
      <c r="E98" s="101">
        <v>43251</v>
      </c>
      <c r="F98" s="30">
        <f>SUM(G98:I98)</f>
        <v>105000</v>
      </c>
      <c r="G98" s="30">
        <v>92000</v>
      </c>
      <c r="H98" s="32">
        <v>13000</v>
      </c>
      <c r="I98" s="32"/>
      <c r="J98" s="32">
        <f>L98</f>
        <v>86548</v>
      </c>
      <c r="K98" s="1">
        <f t="shared" si="73"/>
        <v>82.426666666666677</v>
      </c>
      <c r="L98" s="30">
        <f>SUM(M98:O98)</f>
        <v>86548</v>
      </c>
      <c r="M98" s="32">
        <v>76232</v>
      </c>
      <c r="N98" s="32">
        <v>10316</v>
      </c>
      <c r="O98" s="32"/>
      <c r="P98" s="3">
        <f t="shared" si="74"/>
        <v>82.426666666666677</v>
      </c>
      <c r="Q98" s="129" t="s">
        <v>218</v>
      </c>
    </row>
    <row r="99" spans="1:17" ht="144" customHeight="1" x14ac:dyDescent="0.3">
      <c r="A99" s="4" t="s">
        <v>245</v>
      </c>
      <c r="B99" s="129"/>
      <c r="C99" s="129" t="s">
        <v>316</v>
      </c>
      <c r="D99" s="129" t="s">
        <v>246</v>
      </c>
      <c r="E99" s="101"/>
      <c r="F99" s="30">
        <f>SUM(G99:I99)</f>
        <v>3648.6</v>
      </c>
      <c r="G99" s="30"/>
      <c r="H99" s="32">
        <v>3316.9</v>
      </c>
      <c r="I99" s="32">
        <v>331.7</v>
      </c>
      <c r="J99" s="32">
        <f>L99</f>
        <v>331.7</v>
      </c>
      <c r="K99" s="1">
        <f t="shared" ref="K99" si="75">J99/F99*100</f>
        <v>9.0911582524804047</v>
      </c>
      <c r="L99" s="30">
        <f>SUM(M99:O99)</f>
        <v>331.7</v>
      </c>
      <c r="M99" s="32"/>
      <c r="N99" s="32"/>
      <c r="O99" s="32">
        <v>331.7</v>
      </c>
      <c r="P99" s="3">
        <f t="shared" ref="P99" si="76">L99/F99*100</f>
        <v>9.0911582524804047</v>
      </c>
      <c r="Q99" s="193" t="s">
        <v>291</v>
      </c>
    </row>
    <row r="100" spans="1:17" ht="135" customHeight="1" x14ac:dyDescent="0.3">
      <c r="A100" s="4" t="s">
        <v>125</v>
      </c>
      <c r="B100" s="129" t="s">
        <v>135</v>
      </c>
      <c r="C100" s="129" t="s">
        <v>136</v>
      </c>
      <c r="D100" s="129" t="s">
        <v>137</v>
      </c>
      <c r="E100" s="101">
        <v>42644</v>
      </c>
      <c r="F100" s="30">
        <f>SUM(G100:I100)</f>
        <v>113049.5</v>
      </c>
      <c r="G100" s="30"/>
      <c r="H100" s="32">
        <v>113049.5</v>
      </c>
      <c r="I100" s="32"/>
      <c r="J100" s="32">
        <f>L100</f>
        <v>13351.9</v>
      </c>
      <c r="K100" s="1">
        <f t="shared" ref="K100" si="77">J100/F100*100</f>
        <v>11.810667008699728</v>
      </c>
      <c r="L100" s="30">
        <f>SUM(M100:O100)</f>
        <v>13351.9</v>
      </c>
      <c r="M100" s="32"/>
      <c r="N100" s="32">
        <v>13351.9</v>
      </c>
      <c r="O100" s="32"/>
      <c r="P100" s="3">
        <f>L100/F100*100</f>
        <v>11.810667008699728</v>
      </c>
      <c r="Q100" s="193" t="s">
        <v>292</v>
      </c>
    </row>
    <row r="101" spans="1:17" ht="90" x14ac:dyDescent="0.3">
      <c r="A101" s="4" t="s">
        <v>194</v>
      </c>
      <c r="B101" s="129" t="s">
        <v>68</v>
      </c>
      <c r="C101" s="129" t="s">
        <v>181</v>
      </c>
      <c r="D101" s="129" t="s">
        <v>182</v>
      </c>
      <c r="E101" s="101">
        <v>43039</v>
      </c>
      <c r="F101" s="30">
        <f>SUM(G101:I101)</f>
        <v>77637.5</v>
      </c>
      <c r="G101" s="30">
        <v>62137.5</v>
      </c>
      <c r="H101" s="32">
        <v>5850</v>
      </c>
      <c r="I101" s="32">
        <v>9650</v>
      </c>
      <c r="J101" s="32">
        <f>L101</f>
        <v>44968.2</v>
      </c>
      <c r="K101" s="1">
        <f t="shared" ref="K101" si="78">J101/F101*100</f>
        <v>57.92072130091772</v>
      </c>
      <c r="L101" s="30">
        <f>SUM(M101:O101)</f>
        <v>44968.2</v>
      </c>
      <c r="M101" s="32">
        <v>34958.129999999997</v>
      </c>
      <c r="N101" s="32">
        <v>3286.67</v>
      </c>
      <c r="O101" s="32">
        <v>6723.4</v>
      </c>
      <c r="P101" s="3">
        <f>L101/F101*100</f>
        <v>57.92072130091772</v>
      </c>
      <c r="Q101" s="193" t="s">
        <v>295</v>
      </c>
    </row>
    <row r="102" spans="1:17" ht="15" x14ac:dyDescent="0.3">
      <c r="A102" s="6" t="s">
        <v>112</v>
      </c>
      <c r="B102" s="16"/>
      <c r="C102" s="16"/>
      <c r="D102" s="16"/>
      <c r="E102" s="101"/>
      <c r="F102" s="80"/>
      <c r="G102" s="30"/>
      <c r="H102" s="32"/>
      <c r="I102" s="32"/>
      <c r="J102" s="32"/>
      <c r="K102" s="1"/>
      <c r="L102" s="82"/>
      <c r="M102" s="32"/>
      <c r="N102" s="32"/>
      <c r="O102" s="32"/>
      <c r="P102" s="3"/>
      <c r="Q102" s="16"/>
    </row>
    <row r="103" spans="1:17" ht="123.75" customHeight="1" x14ac:dyDescent="0.3">
      <c r="A103" s="4" t="s">
        <v>113</v>
      </c>
      <c r="B103" s="129" t="s">
        <v>183</v>
      </c>
      <c r="C103" s="193" t="s">
        <v>317</v>
      </c>
      <c r="D103" s="193" t="s">
        <v>315</v>
      </c>
      <c r="E103" s="101"/>
      <c r="F103" s="30">
        <f>SUM(G103:I103)</f>
        <v>10000</v>
      </c>
      <c r="G103" s="30"/>
      <c r="H103" s="32">
        <v>8500</v>
      </c>
      <c r="I103" s="32">
        <v>1500</v>
      </c>
      <c r="J103" s="32"/>
      <c r="K103" s="1">
        <f>J103/F103*100</f>
        <v>0</v>
      </c>
      <c r="L103" s="30">
        <f>SUM(M103:O103)</f>
        <v>0</v>
      </c>
      <c r="M103" s="32"/>
      <c r="N103" s="32">
        <v>0</v>
      </c>
      <c r="O103" s="32">
        <v>0</v>
      </c>
      <c r="P103" s="3">
        <f>L103/F103*100</f>
        <v>0</v>
      </c>
      <c r="Q103" s="193" t="s">
        <v>293</v>
      </c>
    </row>
    <row r="104" spans="1:17" ht="15" x14ac:dyDescent="0.3">
      <c r="A104" s="6" t="s">
        <v>98</v>
      </c>
      <c r="B104" s="16"/>
      <c r="C104" s="193"/>
      <c r="D104" s="193"/>
      <c r="E104" s="101"/>
      <c r="F104" s="80"/>
      <c r="G104" s="30"/>
      <c r="H104" s="32"/>
      <c r="I104" s="32"/>
      <c r="J104" s="32"/>
      <c r="K104" s="1"/>
      <c r="L104" s="82"/>
      <c r="M104" s="32"/>
      <c r="N104" s="32"/>
      <c r="O104" s="32"/>
      <c r="P104" s="3"/>
      <c r="Q104" s="129"/>
    </row>
    <row r="105" spans="1:17" ht="117" customHeight="1" x14ac:dyDescent="0.3">
      <c r="A105" s="4" t="s">
        <v>114</v>
      </c>
      <c r="B105" s="194" t="s">
        <v>68</v>
      </c>
      <c r="C105" s="193" t="s">
        <v>318</v>
      </c>
      <c r="D105" s="193"/>
      <c r="E105" s="101"/>
      <c r="F105" s="30">
        <f>SUM(G105:I105)</f>
        <v>10802.4</v>
      </c>
      <c r="G105" s="30"/>
      <c r="H105" s="32">
        <v>10000</v>
      </c>
      <c r="I105" s="32">
        <v>802.4</v>
      </c>
      <c r="J105" s="32">
        <f>L105</f>
        <v>10265</v>
      </c>
      <c r="K105" s="1">
        <f>J105/F105*100</f>
        <v>95.025179589720807</v>
      </c>
      <c r="L105" s="30">
        <f>SUM(M105:O105)</f>
        <v>10265</v>
      </c>
      <c r="M105" s="32"/>
      <c r="N105" s="32">
        <v>10000</v>
      </c>
      <c r="O105" s="32">
        <v>265</v>
      </c>
      <c r="P105" s="3">
        <f>L105/F105*100</f>
        <v>95.025179589720807</v>
      </c>
      <c r="Q105" s="191" t="s">
        <v>294</v>
      </c>
    </row>
    <row r="106" spans="1:17" s="96" customFormat="1" ht="15.6" x14ac:dyDescent="0.3">
      <c r="A106" s="78" t="s">
        <v>69</v>
      </c>
      <c r="B106" s="41"/>
      <c r="C106" s="41"/>
      <c r="D106" s="41"/>
      <c r="E106" s="107"/>
      <c r="F106" s="86">
        <f>SUM(G106:I106)</f>
        <v>1840263.5</v>
      </c>
      <c r="G106" s="35">
        <f>G108+G114+G119+G127+G132+G138</f>
        <v>586483.5</v>
      </c>
      <c r="H106" s="35">
        <f t="shared" ref="H106:I106" si="79">H108+H114+H119+H127+H132+H138</f>
        <v>1187726.3999999999</v>
      </c>
      <c r="I106" s="35">
        <f t="shared" si="79"/>
        <v>66053.600000000006</v>
      </c>
      <c r="J106" s="35">
        <f>J108+J114+J119+J127+J132+J138</f>
        <v>645399</v>
      </c>
      <c r="K106" s="39">
        <f>J106/F106*100</f>
        <v>35.071010211309414</v>
      </c>
      <c r="L106" s="86">
        <f>SUM(M106:O106)</f>
        <v>644911.5</v>
      </c>
      <c r="M106" s="35">
        <f>M108+M114+M119+M127+M132+M138</f>
        <v>295974.90000000002</v>
      </c>
      <c r="N106" s="35">
        <f>N108+N114+N119+N127+N132+N138</f>
        <v>332145.40000000002</v>
      </c>
      <c r="O106" s="35">
        <f t="shared" ref="O106" si="80">O108+O114+O119+O127+O132+O138</f>
        <v>16791.2</v>
      </c>
      <c r="P106" s="40">
        <f>L106/F106*100</f>
        <v>35.044519439743276</v>
      </c>
      <c r="Q106" s="41"/>
    </row>
    <row r="107" spans="1:17" ht="15" x14ac:dyDescent="0.3">
      <c r="A107" s="4" t="s">
        <v>18</v>
      </c>
      <c r="B107" s="15"/>
      <c r="C107" s="15"/>
      <c r="D107" s="15"/>
      <c r="E107" s="108"/>
      <c r="F107" s="30"/>
      <c r="G107" s="30"/>
      <c r="H107" s="32"/>
      <c r="I107" s="32"/>
      <c r="J107" s="32"/>
      <c r="K107" s="1"/>
      <c r="L107" s="208"/>
      <c r="M107" s="32"/>
      <c r="N107" s="32"/>
      <c r="O107" s="32"/>
      <c r="P107" s="1"/>
      <c r="Q107" s="22"/>
    </row>
    <row r="108" spans="1:17" s="54" customFormat="1" ht="62.4" x14ac:dyDescent="0.3">
      <c r="A108" s="47" t="s">
        <v>127</v>
      </c>
      <c r="B108" s="53"/>
      <c r="C108" s="53"/>
      <c r="D108" s="53"/>
      <c r="E108" s="109"/>
      <c r="F108" s="50">
        <f>SUM(G108:I108)</f>
        <v>5000</v>
      </c>
      <c r="G108" s="50">
        <f>G109</f>
        <v>0</v>
      </c>
      <c r="H108" s="50">
        <f t="shared" ref="H108:J108" si="81">H109</f>
        <v>5000</v>
      </c>
      <c r="I108" s="50">
        <f t="shared" si="81"/>
        <v>0</v>
      </c>
      <c r="J108" s="50">
        <f t="shared" si="81"/>
        <v>0</v>
      </c>
      <c r="K108" s="51">
        <f>J108/F108*100</f>
        <v>0</v>
      </c>
      <c r="L108" s="50">
        <f>SUM(M108:O108)</f>
        <v>0</v>
      </c>
      <c r="M108" s="50">
        <f t="shared" ref="M108:O108" si="82">M109</f>
        <v>0</v>
      </c>
      <c r="N108" s="50">
        <f t="shared" si="82"/>
        <v>0</v>
      </c>
      <c r="O108" s="50">
        <f t="shared" si="82"/>
        <v>0</v>
      </c>
      <c r="P108" s="52">
        <f>L108/F108*100</f>
        <v>0</v>
      </c>
      <c r="Q108" s="56"/>
    </row>
    <row r="109" spans="1:17" s="67" customFormat="1" ht="46.8" x14ac:dyDescent="0.3">
      <c r="A109" s="68" t="s">
        <v>128</v>
      </c>
      <c r="B109" s="69"/>
      <c r="C109" s="69"/>
      <c r="D109" s="69"/>
      <c r="E109" s="110"/>
      <c r="F109" s="64">
        <f>SUM(G109:I109)</f>
        <v>5000</v>
      </c>
      <c r="G109" s="64">
        <f>G111+G113</f>
        <v>0</v>
      </c>
      <c r="H109" s="64">
        <f t="shared" ref="H109:J109" si="83">H111+H113</f>
        <v>5000</v>
      </c>
      <c r="I109" s="64">
        <f t="shared" si="83"/>
        <v>0</v>
      </c>
      <c r="J109" s="64">
        <f t="shared" si="83"/>
        <v>0</v>
      </c>
      <c r="K109" s="65">
        <f>J109/F109*100</f>
        <v>0</v>
      </c>
      <c r="L109" s="64">
        <f>SUM(M109:O109)</f>
        <v>0</v>
      </c>
      <c r="M109" s="64">
        <f t="shared" ref="M109:O109" si="84">M111+M113</f>
        <v>0</v>
      </c>
      <c r="N109" s="64">
        <f t="shared" si="84"/>
        <v>0</v>
      </c>
      <c r="O109" s="64">
        <f t="shared" si="84"/>
        <v>0</v>
      </c>
      <c r="P109" s="66">
        <f>L109/F109*100</f>
        <v>0</v>
      </c>
      <c r="Q109" s="70"/>
    </row>
    <row r="110" spans="1:17" ht="45" x14ac:dyDescent="0.3">
      <c r="A110" s="11" t="s">
        <v>52</v>
      </c>
      <c r="B110" s="15"/>
      <c r="C110" s="15"/>
      <c r="D110" s="15"/>
      <c r="E110" s="108"/>
      <c r="F110" s="30"/>
      <c r="G110" s="30"/>
      <c r="H110" s="32"/>
      <c r="I110" s="32"/>
      <c r="J110" s="32"/>
      <c r="K110" s="1"/>
      <c r="L110" s="209"/>
      <c r="M110" s="32"/>
      <c r="N110" s="32"/>
      <c r="O110" s="32"/>
      <c r="P110" s="1"/>
      <c r="Q110" s="22"/>
    </row>
    <row r="111" spans="1:17" ht="45" x14ac:dyDescent="0.3">
      <c r="A111" s="4" t="s">
        <v>130</v>
      </c>
      <c r="B111" s="15"/>
      <c r="C111" s="15"/>
      <c r="D111" s="15"/>
      <c r="E111" s="108"/>
      <c r="F111" s="30">
        <f>SUM(G111:I111)</f>
        <v>5000</v>
      </c>
      <c r="G111" s="30"/>
      <c r="H111" s="32">
        <v>5000</v>
      </c>
      <c r="I111" s="32"/>
      <c r="J111" s="32"/>
      <c r="K111" s="1"/>
      <c r="L111" s="30">
        <f>SUM(M111:O111)</f>
        <v>0</v>
      </c>
      <c r="M111" s="32"/>
      <c r="N111" s="32"/>
      <c r="O111" s="32"/>
      <c r="P111" s="1"/>
      <c r="Q111" s="19"/>
    </row>
    <row r="112" spans="1:17" ht="36" customHeight="1" x14ac:dyDescent="0.3">
      <c r="A112" s="11" t="s">
        <v>129</v>
      </c>
      <c r="B112" s="15"/>
      <c r="C112" s="15"/>
      <c r="D112" s="15"/>
      <c r="E112" s="108"/>
      <c r="F112" s="30"/>
      <c r="G112" s="30"/>
      <c r="H112" s="32"/>
      <c r="I112" s="32"/>
      <c r="J112" s="32"/>
      <c r="K112" s="1"/>
      <c r="L112" s="209"/>
      <c r="M112" s="32"/>
      <c r="N112" s="32"/>
      <c r="O112" s="32"/>
      <c r="P112" s="1"/>
      <c r="Q112" s="22"/>
    </row>
    <row r="113" spans="1:17" ht="20.25" customHeight="1" x14ac:dyDescent="0.3">
      <c r="A113" s="4"/>
      <c r="B113" s="15"/>
      <c r="C113" s="15"/>
      <c r="D113" s="15"/>
      <c r="E113" s="108"/>
      <c r="F113" s="30"/>
      <c r="G113" s="30"/>
      <c r="H113" s="32"/>
      <c r="I113" s="32"/>
      <c r="J113" s="32"/>
      <c r="K113" s="1"/>
      <c r="L113" s="30"/>
      <c r="M113" s="32"/>
      <c r="N113" s="32"/>
      <c r="O113" s="32"/>
      <c r="P113" s="1"/>
      <c r="Q113" s="140"/>
    </row>
    <row r="114" spans="1:17" s="54" customFormat="1" ht="62.4" x14ac:dyDescent="0.3">
      <c r="A114" s="47" t="s">
        <v>38</v>
      </c>
      <c r="B114" s="53"/>
      <c r="C114" s="53"/>
      <c r="D114" s="53"/>
      <c r="E114" s="109"/>
      <c r="F114" s="50">
        <f>SUM(G114:I114)</f>
        <v>3940</v>
      </c>
      <c r="G114" s="50">
        <f>G115</f>
        <v>0</v>
      </c>
      <c r="H114" s="50">
        <f t="shared" ref="H114:I114" si="85">H115</f>
        <v>3109.7</v>
      </c>
      <c r="I114" s="50">
        <f t="shared" si="85"/>
        <v>830.3</v>
      </c>
      <c r="J114" s="50">
        <f>J115</f>
        <v>3940</v>
      </c>
      <c r="K114" s="51">
        <f>J114/F114*100</f>
        <v>100</v>
      </c>
      <c r="L114" s="50">
        <f>SUM(M114:O114)</f>
        <v>3940</v>
      </c>
      <c r="M114" s="50">
        <f>M115</f>
        <v>0</v>
      </c>
      <c r="N114" s="50">
        <f t="shared" ref="N114:O114" si="86">N115</f>
        <v>3109.7</v>
      </c>
      <c r="O114" s="50">
        <f t="shared" si="86"/>
        <v>830.3</v>
      </c>
      <c r="P114" s="52">
        <f>L114/F114*100</f>
        <v>100</v>
      </c>
      <c r="Q114" s="56"/>
    </row>
    <row r="115" spans="1:17" s="67" customFormat="1" ht="46.8" x14ac:dyDescent="0.3">
      <c r="A115" s="68" t="s">
        <v>40</v>
      </c>
      <c r="B115" s="69"/>
      <c r="C115" s="69"/>
      <c r="D115" s="69"/>
      <c r="E115" s="110"/>
      <c r="F115" s="64">
        <f>SUM(G115:I115)</f>
        <v>3940</v>
      </c>
      <c r="G115" s="64">
        <f>G118</f>
        <v>0</v>
      </c>
      <c r="H115" s="64">
        <f t="shared" ref="H115:I115" si="87">H118</f>
        <v>3109.7</v>
      </c>
      <c r="I115" s="64">
        <f t="shared" si="87"/>
        <v>830.3</v>
      </c>
      <c r="J115" s="64">
        <f>J118</f>
        <v>3940</v>
      </c>
      <c r="K115" s="65">
        <f>J115/F115*100</f>
        <v>100</v>
      </c>
      <c r="L115" s="64">
        <f>SUM(M115:O115)</f>
        <v>3940</v>
      </c>
      <c r="M115" s="64">
        <f t="shared" ref="M115:O115" si="88">M118</f>
        <v>0</v>
      </c>
      <c r="N115" s="64">
        <f t="shared" si="88"/>
        <v>3109.7</v>
      </c>
      <c r="O115" s="64">
        <f t="shared" si="88"/>
        <v>830.3</v>
      </c>
      <c r="P115" s="66">
        <f>L115/F115*100</f>
        <v>100</v>
      </c>
      <c r="Q115" s="70"/>
    </row>
    <row r="116" spans="1:17" ht="30" x14ac:dyDescent="0.3">
      <c r="A116" s="6" t="s">
        <v>70</v>
      </c>
      <c r="B116" s="15"/>
      <c r="C116" s="15"/>
      <c r="D116" s="15"/>
      <c r="E116" s="108"/>
      <c r="F116" s="30"/>
      <c r="G116" s="32"/>
      <c r="H116" s="32"/>
      <c r="I116" s="32"/>
      <c r="J116" s="32"/>
      <c r="K116" s="1"/>
      <c r="L116" s="32"/>
      <c r="M116" s="32"/>
      <c r="N116" s="32"/>
      <c r="O116" s="32"/>
      <c r="P116" s="3"/>
      <c r="Q116" s="22"/>
    </row>
    <row r="117" spans="1:17" ht="15" x14ac:dyDescent="0.3">
      <c r="A117" s="11" t="s">
        <v>32</v>
      </c>
      <c r="B117" s="15"/>
      <c r="C117" s="15"/>
      <c r="D117" s="15"/>
      <c r="E117" s="108"/>
      <c r="F117" s="30"/>
      <c r="G117" s="32"/>
      <c r="H117" s="32"/>
      <c r="I117" s="32"/>
      <c r="J117" s="32"/>
      <c r="K117" s="1"/>
      <c r="L117" s="32"/>
      <c r="M117" s="32"/>
      <c r="N117" s="32"/>
      <c r="O117" s="32"/>
      <c r="P117" s="3"/>
      <c r="Q117" s="22"/>
    </row>
    <row r="118" spans="1:17" ht="76.5" customHeight="1" x14ac:dyDescent="0.3">
      <c r="A118" s="4" t="s">
        <v>71</v>
      </c>
      <c r="B118" s="15"/>
      <c r="C118" s="129" t="s">
        <v>72</v>
      </c>
      <c r="D118" s="129" t="s">
        <v>73</v>
      </c>
      <c r="E118" s="125" t="s">
        <v>103</v>
      </c>
      <c r="F118" s="30">
        <f>SUM(G118:I118)</f>
        <v>3940</v>
      </c>
      <c r="G118" s="32"/>
      <c r="H118" s="32">
        <v>3109.7</v>
      </c>
      <c r="I118" s="32">
        <v>830.3</v>
      </c>
      <c r="J118" s="98">
        <f>L118</f>
        <v>3940</v>
      </c>
      <c r="K118" s="1">
        <f>J118/F118*100</f>
        <v>100</v>
      </c>
      <c r="L118" s="30">
        <f>SUM(M118:O118)</f>
        <v>3940</v>
      </c>
      <c r="M118" s="32"/>
      <c r="N118" s="32">
        <v>3109.7</v>
      </c>
      <c r="O118" s="32">
        <v>830.3</v>
      </c>
      <c r="P118" s="3">
        <f>L118/F118*100</f>
        <v>100</v>
      </c>
      <c r="Q118" s="18" t="s">
        <v>213</v>
      </c>
    </row>
    <row r="119" spans="1:17" s="54" customFormat="1" ht="46.8" x14ac:dyDescent="0.3">
      <c r="A119" s="47" t="s">
        <v>74</v>
      </c>
      <c r="B119" s="53"/>
      <c r="C119" s="53"/>
      <c r="D119" s="53"/>
      <c r="E119" s="109"/>
      <c r="F119" s="50">
        <f>SUM(G119:I119)</f>
        <v>31996.7</v>
      </c>
      <c r="G119" s="50">
        <f>G120</f>
        <v>0</v>
      </c>
      <c r="H119" s="50">
        <f>H120</f>
        <v>27534.7</v>
      </c>
      <c r="I119" s="50">
        <f t="shared" ref="I119:J119" si="89">I120</f>
        <v>4462</v>
      </c>
      <c r="J119" s="50">
        <f t="shared" si="89"/>
        <v>0</v>
      </c>
      <c r="K119" s="51">
        <f>J119/F119*100</f>
        <v>0</v>
      </c>
      <c r="L119" s="50">
        <f>SUM(M119:O119)</f>
        <v>383.5</v>
      </c>
      <c r="M119" s="50">
        <f>M120</f>
        <v>0</v>
      </c>
      <c r="N119" s="50">
        <f>N120</f>
        <v>0</v>
      </c>
      <c r="O119" s="50">
        <f>O120</f>
        <v>383.5</v>
      </c>
      <c r="P119" s="51">
        <f>L119/F119*100</f>
        <v>1.198561101613604</v>
      </c>
      <c r="Q119" s="53"/>
    </row>
    <row r="120" spans="1:17" s="67" customFormat="1" ht="15.6" x14ac:dyDescent="0.3">
      <c r="A120" s="61" t="s">
        <v>75</v>
      </c>
      <c r="B120" s="69"/>
      <c r="C120" s="69"/>
      <c r="D120" s="69"/>
      <c r="E120" s="110"/>
      <c r="F120" s="64">
        <f>SUM(G120:I120)</f>
        <v>31996.7</v>
      </c>
      <c r="G120" s="64">
        <f>G122+G124+G126</f>
        <v>0</v>
      </c>
      <c r="H120" s="64">
        <f t="shared" ref="H120:J120" si="90">H122+H124+H126</f>
        <v>27534.7</v>
      </c>
      <c r="I120" s="64">
        <f t="shared" si="90"/>
        <v>4462</v>
      </c>
      <c r="J120" s="64">
        <f t="shared" si="90"/>
        <v>0</v>
      </c>
      <c r="K120" s="65">
        <f>J120/F120*100</f>
        <v>0</v>
      </c>
      <c r="L120" s="64">
        <f>SUM(M120:O120)</f>
        <v>383.5</v>
      </c>
      <c r="M120" s="64">
        <f t="shared" ref="M120:O120" si="91">M122+M124+M126</f>
        <v>0</v>
      </c>
      <c r="N120" s="64">
        <f t="shared" si="91"/>
        <v>0</v>
      </c>
      <c r="O120" s="64">
        <f t="shared" si="91"/>
        <v>383.5</v>
      </c>
      <c r="P120" s="66">
        <f>L120/F120*100</f>
        <v>1.198561101613604</v>
      </c>
      <c r="Q120" s="69"/>
    </row>
    <row r="121" spans="1:17" ht="30" x14ac:dyDescent="0.3">
      <c r="A121" s="11" t="s">
        <v>70</v>
      </c>
      <c r="B121" s="15"/>
      <c r="C121" s="15"/>
      <c r="D121" s="15"/>
      <c r="E121" s="108"/>
      <c r="F121" s="30"/>
      <c r="G121" s="32"/>
      <c r="H121" s="32"/>
      <c r="I121" s="32"/>
      <c r="J121" s="32"/>
      <c r="K121" s="1"/>
      <c r="L121" s="32"/>
      <c r="M121" s="32"/>
      <c r="N121" s="32"/>
      <c r="O121" s="32"/>
      <c r="P121" s="3"/>
      <c r="Q121" s="22"/>
    </row>
    <row r="122" spans="1:17" ht="156" customHeight="1" x14ac:dyDescent="0.3">
      <c r="A122" s="4" t="s">
        <v>77</v>
      </c>
      <c r="B122" s="18" t="s">
        <v>78</v>
      </c>
      <c r="C122" s="18" t="s">
        <v>79</v>
      </c>
      <c r="D122" s="18" t="s">
        <v>80</v>
      </c>
      <c r="E122" s="125" t="s">
        <v>81</v>
      </c>
      <c r="F122" s="30">
        <f>SUM(G122:I122)</f>
        <v>16726.7</v>
      </c>
      <c r="G122" s="32"/>
      <c r="H122" s="32">
        <v>12264.7</v>
      </c>
      <c r="I122" s="32">
        <v>4462</v>
      </c>
      <c r="J122" s="32">
        <v>0</v>
      </c>
      <c r="K122" s="1">
        <f>J122/F122*100</f>
        <v>0</v>
      </c>
      <c r="L122" s="30">
        <f>SUM(M122:O122)</f>
        <v>383.5</v>
      </c>
      <c r="M122" s="32"/>
      <c r="N122" s="32"/>
      <c r="O122" s="32">
        <v>383.5</v>
      </c>
      <c r="P122" s="3">
        <f>L122/F122*100</f>
        <v>2.2927415449550717</v>
      </c>
      <c r="Q122" s="18" t="s">
        <v>308</v>
      </c>
    </row>
    <row r="123" spans="1:17" ht="15" x14ac:dyDescent="0.3">
      <c r="A123" s="11" t="s">
        <v>203</v>
      </c>
      <c r="B123" s="18"/>
      <c r="C123" s="18"/>
      <c r="D123" s="18"/>
      <c r="E123" s="125"/>
      <c r="F123" s="30"/>
      <c r="G123" s="32"/>
      <c r="H123" s="32"/>
      <c r="I123" s="32"/>
      <c r="J123" s="32"/>
      <c r="K123" s="1"/>
      <c r="L123" s="30"/>
      <c r="M123" s="32"/>
      <c r="N123" s="32"/>
      <c r="O123" s="32"/>
      <c r="P123" s="3"/>
      <c r="Q123" s="18"/>
    </row>
    <row r="124" spans="1:17" ht="111" customHeight="1" x14ac:dyDescent="0.3">
      <c r="A124" s="4" t="s">
        <v>126</v>
      </c>
      <c r="B124" s="18" t="s">
        <v>196</v>
      </c>
      <c r="C124" s="18"/>
      <c r="D124" s="18"/>
      <c r="E124" s="125"/>
      <c r="F124" s="30">
        <f>SUM(G124:I124)</f>
        <v>2500</v>
      </c>
      <c r="G124" s="32"/>
      <c r="H124" s="32">
        <v>2500</v>
      </c>
      <c r="I124" s="32"/>
      <c r="J124" s="32"/>
      <c r="K124" s="1">
        <f>J124/F124*100</f>
        <v>0</v>
      </c>
      <c r="L124" s="30">
        <f>SUM(M124:O124)</f>
        <v>0</v>
      </c>
      <c r="M124" s="32"/>
      <c r="N124" s="32"/>
      <c r="O124" s="32"/>
      <c r="P124" s="3">
        <f>L124/F124*100</f>
        <v>0</v>
      </c>
      <c r="Q124" s="18" t="s">
        <v>314</v>
      </c>
    </row>
    <row r="125" spans="1:17" ht="45" x14ac:dyDescent="0.3">
      <c r="A125" s="11" t="s">
        <v>76</v>
      </c>
      <c r="B125" s="15"/>
      <c r="C125" s="15"/>
      <c r="D125" s="15"/>
      <c r="E125" s="108"/>
      <c r="F125" s="30"/>
      <c r="G125" s="32"/>
      <c r="H125" s="32"/>
      <c r="I125" s="32"/>
      <c r="J125" s="32"/>
      <c r="K125" s="1"/>
      <c r="L125" s="32"/>
      <c r="M125" s="32"/>
      <c r="N125" s="32"/>
      <c r="O125" s="32"/>
      <c r="P125" s="3"/>
      <c r="Q125" s="16"/>
    </row>
    <row r="126" spans="1:17" ht="123" customHeight="1" x14ac:dyDescent="0.3">
      <c r="A126" s="4" t="s">
        <v>82</v>
      </c>
      <c r="B126" s="18" t="s">
        <v>83</v>
      </c>
      <c r="C126" s="18" t="s">
        <v>175</v>
      </c>
      <c r="D126" s="18" t="s">
        <v>84</v>
      </c>
      <c r="E126" s="141">
        <v>42590</v>
      </c>
      <c r="F126" s="30">
        <f>SUM(G126:I126)</f>
        <v>12770</v>
      </c>
      <c r="G126" s="32"/>
      <c r="H126" s="32">
        <v>12770</v>
      </c>
      <c r="I126" s="32"/>
      <c r="J126" s="32"/>
      <c r="K126" s="1">
        <f>J126/F126*100</f>
        <v>0</v>
      </c>
      <c r="L126" s="30">
        <f>SUM(M126:O126)</f>
        <v>0</v>
      </c>
      <c r="M126" s="32"/>
      <c r="N126" s="32"/>
      <c r="O126" s="32"/>
      <c r="P126" s="3">
        <f>L126/F126*100</f>
        <v>0</v>
      </c>
      <c r="Q126" s="18" t="s">
        <v>296</v>
      </c>
    </row>
    <row r="127" spans="1:17" s="54" customFormat="1" ht="62.4" x14ac:dyDescent="0.3">
      <c r="A127" s="47" t="s">
        <v>85</v>
      </c>
      <c r="B127" s="53"/>
      <c r="C127" s="53"/>
      <c r="D127" s="53"/>
      <c r="E127" s="109"/>
      <c r="F127" s="50">
        <f>SUM(G127:I127)</f>
        <v>170295.4</v>
      </c>
      <c r="G127" s="50">
        <f>G128</f>
        <v>160886.79999999999</v>
      </c>
      <c r="H127" s="50">
        <f t="shared" ref="H127:J127" si="92">H128</f>
        <v>8467.7000000000007</v>
      </c>
      <c r="I127" s="50">
        <f t="shared" si="92"/>
        <v>940.9</v>
      </c>
      <c r="J127" s="50">
        <f t="shared" si="92"/>
        <v>0</v>
      </c>
      <c r="K127" s="51">
        <f>J127/F127*100</f>
        <v>0</v>
      </c>
      <c r="L127" s="50">
        <f>SUM(M127:O127)</f>
        <v>915.1</v>
      </c>
      <c r="M127" s="50">
        <f>M128</f>
        <v>0</v>
      </c>
      <c r="N127" s="50">
        <f t="shared" ref="N127" si="93">N128</f>
        <v>0</v>
      </c>
      <c r="O127" s="50">
        <f t="shared" ref="O127" si="94">O128</f>
        <v>915.1</v>
      </c>
      <c r="P127" s="52">
        <f>L127/F127*100</f>
        <v>0.53736037497196054</v>
      </c>
      <c r="Q127" s="48"/>
    </row>
    <row r="128" spans="1:17" s="67" customFormat="1" ht="46.8" x14ac:dyDescent="0.3">
      <c r="A128" s="68" t="s">
        <v>86</v>
      </c>
      <c r="B128" s="69"/>
      <c r="C128" s="69"/>
      <c r="D128" s="69"/>
      <c r="E128" s="110"/>
      <c r="F128" s="64">
        <f>SUM(G128:I128)</f>
        <v>170295.4</v>
      </c>
      <c r="G128" s="64">
        <f>G131</f>
        <v>160886.79999999999</v>
      </c>
      <c r="H128" s="64">
        <f t="shared" ref="H128:I128" si="95">H131</f>
        <v>8467.7000000000007</v>
      </c>
      <c r="I128" s="64">
        <f t="shared" si="95"/>
        <v>940.9</v>
      </c>
      <c r="J128" s="64">
        <f>J131</f>
        <v>0</v>
      </c>
      <c r="K128" s="65">
        <f>J128/F128*100</f>
        <v>0</v>
      </c>
      <c r="L128" s="64">
        <f>SUM(M128:O128)</f>
        <v>915.1</v>
      </c>
      <c r="M128" s="64">
        <f>M131</f>
        <v>0</v>
      </c>
      <c r="N128" s="64">
        <f t="shared" ref="N128:O128" si="96">N131</f>
        <v>0</v>
      </c>
      <c r="O128" s="64">
        <f t="shared" si="96"/>
        <v>915.1</v>
      </c>
      <c r="P128" s="66">
        <f>L128/F128*100</f>
        <v>0.53736037497196054</v>
      </c>
      <c r="Q128" s="71"/>
    </row>
    <row r="129" spans="1:17" ht="30" x14ac:dyDescent="0.3">
      <c r="A129" s="11" t="s">
        <v>87</v>
      </c>
      <c r="B129" s="15"/>
      <c r="C129" s="15"/>
      <c r="D129" s="15"/>
      <c r="E129" s="108"/>
      <c r="F129" s="30"/>
      <c r="G129" s="32"/>
      <c r="H129" s="32"/>
      <c r="I129" s="32"/>
      <c r="J129" s="32"/>
      <c r="K129" s="1"/>
      <c r="L129" s="32"/>
      <c r="M129" s="32"/>
      <c r="N129" s="32"/>
      <c r="O129" s="32"/>
      <c r="P129" s="3"/>
      <c r="Q129" s="22"/>
    </row>
    <row r="130" spans="1:17" ht="15" x14ac:dyDescent="0.3">
      <c r="A130" s="11" t="s">
        <v>31</v>
      </c>
      <c r="B130" s="15"/>
      <c r="C130" s="15"/>
      <c r="D130" s="15"/>
      <c r="E130" s="108"/>
      <c r="F130" s="30"/>
      <c r="G130" s="32"/>
      <c r="H130" s="32"/>
      <c r="I130" s="32"/>
      <c r="J130" s="32"/>
      <c r="K130" s="1"/>
      <c r="L130" s="32"/>
      <c r="M130" s="32"/>
      <c r="N130" s="32"/>
      <c r="O130" s="32"/>
      <c r="P130" s="3"/>
      <c r="Q130" s="22"/>
    </row>
    <row r="131" spans="1:17" ht="125.4" x14ac:dyDescent="0.3">
      <c r="A131" s="4" t="s">
        <v>88</v>
      </c>
      <c r="B131" s="15"/>
      <c r="C131" s="18" t="s">
        <v>214</v>
      </c>
      <c r="D131" s="101">
        <v>42891</v>
      </c>
      <c r="E131" s="101" t="s">
        <v>36</v>
      </c>
      <c r="F131" s="30">
        <f>SUM(G131:I131)</f>
        <v>170295.4</v>
      </c>
      <c r="G131" s="32">
        <v>160886.79999999999</v>
      </c>
      <c r="H131" s="32">
        <v>8467.7000000000007</v>
      </c>
      <c r="I131" s="32">
        <v>940.9</v>
      </c>
      <c r="J131" s="32">
        <v>0</v>
      </c>
      <c r="K131" s="1">
        <f>J131/F131*100</f>
        <v>0</v>
      </c>
      <c r="L131" s="30">
        <f>SUM(M131:O131)</f>
        <v>915.1</v>
      </c>
      <c r="M131" s="32">
        <v>0</v>
      </c>
      <c r="N131" s="32">
        <v>0</v>
      </c>
      <c r="O131" s="32">
        <v>915.1</v>
      </c>
      <c r="P131" s="3">
        <f>L131/F131*100</f>
        <v>0.53736037497196054</v>
      </c>
      <c r="Q131" s="191" t="s">
        <v>297</v>
      </c>
    </row>
    <row r="132" spans="1:17" s="54" customFormat="1" ht="60.75" customHeight="1" x14ac:dyDescent="0.3">
      <c r="A132" s="47" t="s">
        <v>198</v>
      </c>
      <c r="B132" s="53"/>
      <c r="C132" s="53"/>
      <c r="D132" s="53"/>
      <c r="E132" s="109"/>
      <c r="F132" s="49">
        <f>SUM(G132:I132)</f>
        <v>780908.5</v>
      </c>
      <c r="G132" s="50">
        <f>G133</f>
        <v>340000</v>
      </c>
      <c r="H132" s="50">
        <f t="shared" ref="H132:I132" si="97">H133</f>
        <v>386425.2</v>
      </c>
      <c r="I132" s="50">
        <f t="shared" si="97"/>
        <v>54483.3</v>
      </c>
      <c r="J132" s="50">
        <f>J133</f>
        <v>390914.9</v>
      </c>
      <c r="K132" s="51">
        <f>J132/F132*100</f>
        <v>50.058988985265238</v>
      </c>
      <c r="L132" s="50">
        <f>SUM(M132:O132)</f>
        <v>390928.80000000005</v>
      </c>
      <c r="M132" s="50">
        <f>M133</f>
        <v>257957.9</v>
      </c>
      <c r="N132" s="50">
        <f t="shared" ref="N132:O132" si="98">N133</f>
        <v>118837</v>
      </c>
      <c r="O132" s="50">
        <f t="shared" si="98"/>
        <v>14133.9</v>
      </c>
      <c r="P132" s="52">
        <f>L132/F132*100</f>
        <v>50.060768963329259</v>
      </c>
      <c r="Q132" s="57"/>
    </row>
    <row r="133" spans="1:17" s="67" customFormat="1" ht="15.6" x14ac:dyDescent="0.3">
      <c r="A133" s="61" t="s">
        <v>89</v>
      </c>
      <c r="B133" s="69"/>
      <c r="C133" s="69"/>
      <c r="D133" s="69"/>
      <c r="E133" s="110"/>
      <c r="F133" s="63">
        <f>SUM(G133:I133)</f>
        <v>780908.5</v>
      </c>
      <c r="G133" s="64">
        <f>G135+G136+G137</f>
        <v>340000</v>
      </c>
      <c r="H133" s="64">
        <f t="shared" ref="H133:J133" si="99">H135+H136+H137</f>
        <v>386425.2</v>
      </c>
      <c r="I133" s="64">
        <f t="shared" si="99"/>
        <v>54483.3</v>
      </c>
      <c r="J133" s="64">
        <f t="shared" si="99"/>
        <v>390914.9</v>
      </c>
      <c r="K133" s="65">
        <f>J133/F133*100</f>
        <v>50.058988985265238</v>
      </c>
      <c r="L133" s="64">
        <f>SUM(M133:O133)</f>
        <v>390928.80000000005</v>
      </c>
      <c r="M133" s="64">
        <f t="shared" ref="M133:O133" si="100">M135+M136+M137</f>
        <v>257957.9</v>
      </c>
      <c r="N133" s="64">
        <f t="shared" si="100"/>
        <v>118837</v>
      </c>
      <c r="O133" s="64">
        <f t="shared" si="100"/>
        <v>14133.9</v>
      </c>
      <c r="P133" s="66">
        <f>L133/F133*100</f>
        <v>50.060768963329259</v>
      </c>
      <c r="Q133" s="69"/>
    </row>
    <row r="134" spans="1:17" ht="30" x14ac:dyDescent="0.3">
      <c r="A134" s="11" t="s">
        <v>87</v>
      </c>
      <c r="B134" s="15"/>
      <c r="C134" s="15"/>
      <c r="D134" s="15"/>
      <c r="E134" s="108"/>
      <c r="F134" s="33"/>
      <c r="G134" s="33"/>
      <c r="H134" s="32"/>
      <c r="I134" s="32"/>
      <c r="J134" s="32"/>
      <c r="K134" s="1"/>
      <c r="L134" s="207"/>
      <c r="M134" s="32"/>
      <c r="N134" s="32"/>
      <c r="O134" s="32"/>
      <c r="P134" s="3"/>
      <c r="Q134" s="15"/>
    </row>
    <row r="135" spans="1:17" ht="110.25" customHeight="1" x14ac:dyDescent="0.3">
      <c r="A135" s="4" t="s">
        <v>90</v>
      </c>
      <c r="B135" s="204" t="s">
        <v>91</v>
      </c>
      <c r="C135" s="204"/>
      <c r="D135" s="204"/>
      <c r="E135" s="204"/>
      <c r="F135" s="30">
        <f>SUM(G135:I135)</f>
        <v>679483.3</v>
      </c>
      <c r="G135" s="30">
        <v>340000</v>
      </c>
      <c r="H135" s="32">
        <v>285000</v>
      </c>
      <c r="I135" s="32">
        <v>54483.3</v>
      </c>
      <c r="J135" s="98">
        <f>L135</f>
        <v>321738.2</v>
      </c>
      <c r="K135" s="1">
        <f>J135/F135*100</f>
        <v>47.350420532778358</v>
      </c>
      <c r="L135" s="30">
        <f>SUM(M135:O135)</f>
        <v>321738.2</v>
      </c>
      <c r="M135" s="32">
        <v>257957.9</v>
      </c>
      <c r="N135" s="32">
        <v>49646.400000000001</v>
      </c>
      <c r="O135" s="32">
        <v>14133.9</v>
      </c>
      <c r="P135" s="3">
        <f>L135/F135*100</f>
        <v>47.350420532778358</v>
      </c>
      <c r="Q135" s="18" t="s">
        <v>298</v>
      </c>
    </row>
    <row r="136" spans="1:17" ht="83.25" customHeight="1" x14ac:dyDescent="0.3">
      <c r="A136" s="4" t="s">
        <v>99</v>
      </c>
      <c r="B136" s="129"/>
      <c r="C136" s="129"/>
      <c r="D136" s="129"/>
      <c r="E136" s="125"/>
      <c r="F136" s="30">
        <f>SUM(G136:I136)</f>
        <v>100000</v>
      </c>
      <c r="G136" s="30"/>
      <c r="H136" s="32">
        <v>100000</v>
      </c>
      <c r="I136" s="32"/>
      <c r="J136" s="98">
        <f>L136</f>
        <v>69176.7</v>
      </c>
      <c r="K136" s="1">
        <f>J136/F136*100</f>
        <v>69.176699999999997</v>
      </c>
      <c r="L136" s="30">
        <f>SUM(M136:O136)</f>
        <v>69176.7</v>
      </c>
      <c r="M136" s="32"/>
      <c r="N136" s="32">
        <v>69176.7</v>
      </c>
      <c r="O136" s="32"/>
      <c r="P136" s="3">
        <f>L136/F136*100</f>
        <v>69.176699999999997</v>
      </c>
      <c r="Q136" s="18" t="s">
        <v>299</v>
      </c>
    </row>
    <row r="137" spans="1:17" ht="108.75" customHeight="1" x14ac:dyDescent="0.3">
      <c r="A137" s="4" t="s">
        <v>204</v>
      </c>
      <c r="B137" s="129" t="s">
        <v>215</v>
      </c>
      <c r="C137" s="129"/>
      <c r="D137" s="129"/>
      <c r="E137" s="125"/>
      <c r="F137" s="30">
        <f>SUM(G137:I137)</f>
        <v>1425.2</v>
      </c>
      <c r="G137" s="30"/>
      <c r="H137" s="32">
        <v>1425.2</v>
      </c>
      <c r="I137" s="32"/>
      <c r="J137" s="32"/>
      <c r="K137" s="1">
        <f>J137/F137*100</f>
        <v>0</v>
      </c>
      <c r="L137" s="30">
        <f>SUM(M137:O137)</f>
        <v>13.9</v>
      </c>
      <c r="M137" s="32"/>
      <c r="N137" s="32">
        <v>13.9</v>
      </c>
      <c r="O137" s="32"/>
      <c r="P137" s="3">
        <f>L137/F137*100</f>
        <v>0.97530171204041527</v>
      </c>
      <c r="Q137" s="19" t="s">
        <v>300</v>
      </c>
    </row>
    <row r="138" spans="1:17" s="93" customFormat="1" ht="93.6" x14ac:dyDescent="0.3">
      <c r="A138" s="55" t="s">
        <v>104</v>
      </c>
      <c r="B138" s="91"/>
      <c r="C138" s="92"/>
      <c r="D138" s="92"/>
      <c r="E138" s="111"/>
      <c r="F138" s="49">
        <f>SUM(G138:I138)</f>
        <v>848122.89999999991</v>
      </c>
      <c r="G138" s="49">
        <f>G139</f>
        <v>85596.7</v>
      </c>
      <c r="H138" s="49">
        <f t="shared" ref="H138:J138" si="101">H139</f>
        <v>757189.1</v>
      </c>
      <c r="I138" s="49">
        <f t="shared" si="101"/>
        <v>5337.1</v>
      </c>
      <c r="J138" s="49">
        <f t="shared" si="101"/>
        <v>250544.09999999998</v>
      </c>
      <c r="K138" s="51">
        <f>J138/F138*100</f>
        <v>29.541013454535893</v>
      </c>
      <c r="L138" s="49">
        <f>SUM(M138:O138)</f>
        <v>248744.1</v>
      </c>
      <c r="M138" s="49">
        <f>M139</f>
        <v>38017</v>
      </c>
      <c r="N138" s="49">
        <f t="shared" ref="N138:O138" si="102">N139</f>
        <v>210198.7</v>
      </c>
      <c r="O138" s="49">
        <f t="shared" si="102"/>
        <v>528.4</v>
      </c>
      <c r="P138" s="52">
        <f>L138/F138*100</f>
        <v>29.328780062417842</v>
      </c>
      <c r="Q138" s="91"/>
    </row>
    <row r="139" spans="1:17" s="67" customFormat="1" ht="46.8" x14ac:dyDescent="0.3">
      <c r="A139" s="68" t="s">
        <v>37</v>
      </c>
      <c r="B139" s="73"/>
      <c r="C139" s="74"/>
      <c r="D139" s="74"/>
      <c r="E139" s="112"/>
      <c r="F139" s="63">
        <f>SUM(G139:I139)</f>
        <v>848122.89999999991</v>
      </c>
      <c r="G139" s="63">
        <f>G141+G142+G145+G147+G148</f>
        <v>85596.7</v>
      </c>
      <c r="H139" s="63">
        <f>H141+H142+H145+H147+H148</f>
        <v>757189.1</v>
      </c>
      <c r="I139" s="63">
        <f>I141+I142+I145+I147+I148</f>
        <v>5337.1</v>
      </c>
      <c r="J139" s="63">
        <f>J141+J142+J145+J147+J148</f>
        <v>250544.09999999998</v>
      </c>
      <c r="K139" s="65">
        <f>J139/F139*100</f>
        <v>29.541013454535893</v>
      </c>
      <c r="L139" s="63">
        <f>SUM(M139:O139)</f>
        <v>248744.1</v>
      </c>
      <c r="M139" s="63">
        <f>M141+M142+M145+M147+M148</f>
        <v>38017</v>
      </c>
      <c r="N139" s="63">
        <f>N141+N142+N145+N147+N148</f>
        <v>210198.7</v>
      </c>
      <c r="O139" s="63">
        <f>O141+O142+O145+O147+O148</f>
        <v>528.4</v>
      </c>
      <c r="P139" s="66">
        <f>L139/F139*100</f>
        <v>29.328780062417842</v>
      </c>
      <c r="Q139" s="75"/>
    </row>
    <row r="140" spans="1:17" ht="30" x14ac:dyDescent="0.3">
      <c r="A140" s="11" t="s">
        <v>92</v>
      </c>
      <c r="B140" s="27"/>
      <c r="C140" s="18"/>
      <c r="D140" s="18"/>
      <c r="E140" s="113"/>
      <c r="F140" s="30"/>
      <c r="G140" s="30"/>
      <c r="H140" s="32"/>
      <c r="I140" s="32"/>
      <c r="J140" s="32"/>
      <c r="K140" s="1"/>
      <c r="L140" s="32"/>
      <c r="M140" s="32"/>
      <c r="N140" s="32"/>
      <c r="O140" s="32"/>
      <c r="P140" s="3"/>
      <c r="Q140" s="20"/>
    </row>
    <row r="141" spans="1:17" ht="215.25" customHeight="1" x14ac:dyDescent="0.3">
      <c r="A141" s="4" t="s">
        <v>93</v>
      </c>
      <c r="B141" s="204" t="s">
        <v>91</v>
      </c>
      <c r="C141" s="204"/>
      <c r="D141" s="204"/>
      <c r="E141" s="204"/>
      <c r="F141" s="30">
        <f>SUM(G141:I141)</f>
        <v>306455.69999999995</v>
      </c>
      <c r="G141" s="30">
        <v>81189</v>
      </c>
      <c r="H141" s="32">
        <v>220860.6</v>
      </c>
      <c r="I141" s="32">
        <v>4406.1000000000004</v>
      </c>
      <c r="J141" s="32">
        <f>L141</f>
        <v>114200.09999999999</v>
      </c>
      <c r="K141" s="1">
        <f>J141/F141*100</f>
        <v>37.264798794736073</v>
      </c>
      <c r="L141" s="30">
        <f>SUM(M141:O141)</f>
        <v>114200.09999999999</v>
      </c>
      <c r="M141" s="32">
        <v>38017</v>
      </c>
      <c r="N141" s="32">
        <v>75654.7</v>
      </c>
      <c r="O141" s="32">
        <v>528.4</v>
      </c>
      <c r="P141" s="3">
        <f>L141/F141*100</f>
        <v>37.264798794736073</v>
      </c>
      <c r="Q141" s="18" t="s">
        <v>227</v>
      </c>
    </row>
    <row r="142" spans="1:17" ht="114.75" customHeight="1" x14ac:dyDescent="0.3">
      <c r="A142" s="142" t="s">
        <v>115</v>
      </c>
      <c r="B142" s="129"/>
      <c r="C142" s="129"/>
      <c r="D142" s="129"/>
      <c r="E142" s="125"/>
      <c r="F142" s="30">
        <f>SUM(G142:I142)</f>
        <v>473579.8</v>
      </c>
      <c r="G142" s="30"/>
      <c r="H142" s="32">
        <v>473579.8</v>
      </c>
      <c r="I142" s="32"/>
      <c r="J142" s="98">
        <f>L142</f>
        <v>134544</v>
      </c>
      <c r="K142" s="1">
        <f>J142/F142*100</f>
        <v>28.40999552768087</v>
      </c>
      <c r="L142" s="30">
        <f>SUM(M142:O142)</f>
        <v>134544</v>
      </c>
      <c r="M142" s="32"/>
      <c r="N142" s="32">
        <v>134544</v>
      </c>
      <c r="O142" s="32"/>
      <c r="P142" s="3">
        <f>L142/F142*100</f>
        <v>28.40999552768087</v>
      </c>
      <c r="Q142" s="18" t="s">
        <v>301</v>
      </c>
    </row>
    <row r="143" spans="1:17" ht="30" x14ac:dyDescent="0.3">
      <c r="A143" s="11" t="s">
        <v>129</v>
      </c>
      <c r="B143" s="99"/>
      <c r="C143" s="99"/>
      <c r="D143" s="99"/>
      <c r="E143" s="100"/>
      <c r="F143" s="30"/>
      <c r="G143" s="30"/>
      <c r="H143" s="32"/>
      <c r="I143" s="32"/>
      <c r="J143" s="32"/>
      <c r="K143" s="1"/>
      <c r="L143" s="30"/>
      <c r="M143" s="32"/>
      <c r="N143" s="32"/>
      <c r="O143" s="32"/>
      <c r="P143" s="3"/>
      <c r="Q143" s="88"/>
    </row>
    <row r="144" spans="1:17" ht="15" x14ac:dyDescent="0.3">
      <c r="A144" s="94" t="s">
        <v>131</v>
      </c>
      <c r="B144" s="90"/>
      <c r="C144" s="90"/>
      <c r="D144" s="90"/>
      <c r="E144" s="100"/>
      <c r="F144" s="30"/>
      <c r="G144" s="30"/>
      <c r="H144" s="32"/>
      <c r="I144" s="32"/>
      <c r="J144" s="32"/>
      <c r="K144" s="1"/>
      <c r="L144" s="30"/>
      <c r="M144" s="32"/>
      <c r="N144" s="32"/>
      <c r="O144" s="32"/>
      <c r="P144" s="3"/>
      <c r="Q144" s="88"/>
    </row>
    <row r="145" spans="1:17" ht="115.5" customHeight="1" x14ac:dyDescent="0.3">
      <c r="A145" s="143" t="s">
        <v>132</v>
      </c>
      <c r="B145" s="129" t="s">
        <v>192</v>
      </c>
      <c r="C145" s="129" t="s">
        <v>202</v>
      </c>
      <c r="D145" s="129" t="s">
        <v>212</v>
      </c>
      <c r="E145" s="125" t="s">
        <v>162</v>
      </c>
      <c r="F145" s="30">
        <f>SUM(G145:I145)</f>
        <v>7804</v>
      </c>
      <c r="G145" s="30">
        <v>4407.7</v>
      </c>
      <c r="H145" s="32">
        <v>3396.3</v>
      </c>
      <c r="I145" s="32"/>
      <c r="J145" s="32">
        <v>1800</v>
      </c>
      <c r="K145" s="1">
        <f>J145/F145*100</f>
        <v>23.065094823167605</v>
      </c>
      <c r="L145" s="30">
        <f>SUM(M145:O145)</f>
        <v>0</v>
      </c>
      <c r="M145" s="32"/>
      <c r="N145" s="32"/>
      <c r="O145" s="32"/>
      <c r="P145" s="3">
        <f>L145/F145*100</f>
        <v>0</v>
      </c>
      <c r="Q145" s="18" t="s">
        <v>307</v>
      </c>
    </row>
    <row r="146" spans="1:17" ht="15" x14ac:dyDescent="0.3">
      <c r="A146" s="128" t="s">
        <v>133</v>
      </c>
      <c r="B146" s="90"/>
      <c r="C146" s="90"/>
      <c r="D146" s="90"/>
      <c r="E146" s="100"/>
      <c r="F146" s="30"/>
      <c r="G146" s="30"/>
      <c r="H146" s="32"/>
      <c r="I146" s="32"/>
      <c r="J146" s="32"/>
      <c r="K146" s="1"/>
      <c r="L146" s="30"/>
      <c r="M146" s="32"/>
      <c r="N146" s="32"/>
      <c r="O146" s="32"/>
      <c r="P146" s="3"/>
      <c r="Q146" s="88"/>
    </row>
    <row r="147" spans="1:17" ht="118.5" customHeight="1" x14ac:dyDescent="0.3">
      <c r="A147" s="142" t="s">
        <v>134</v>
      </c>
      <c r="B147" s="18" t="s">
        <v>187</v>
      </c>
      <c r="C147" s="18" t="s">
        <v>188</v>
      </c>
      <c r="D147" s="18" t="s">
        <v>189</v>
      </c>
      <c r="E147" s="125" t="s">
        <v>190</v>
      </c>
      <c r="F147" s="30">
        <f>SUM(G147:I147)</f>
        <v>10355.200000000001</v>
      </c>
      <c r="G147" s="30"/>
      <c r="H147" s="32">
        <v>9424.2000000000007</v>
      </c>
      <c r="I147" s="32">
        <v>931</v>
      </c>
      <c r="J147" s="32"/>
      <c r="K147" s="1">
        <f>J147/F147*100</f>
        <v>0</v>
      </c>
      <c r="L147" s="30">
        <f>SUM(M147:O147)</f>
        <v>0</v>
      </c>
      <c r="M147" s="32"/>
      <c r="N147" s="32"/>
      <c r="O147" s="32"/>
      <c r="P147" s="3">
        <f>L147/F147*100</f>
        <v>0</v>
      </c>
      <c r="Q147" s="18" t="s">
        <v>211</v>
      </c>
    </row>
    <row r="148" spans="1:17" ht="45" x14ac:dyDescent="0.3">
      <c r="A148" s="142" t="s">
        <v>250</v>
      </c>
      <c r="B148" s="18"/>
      <c r="C148" s="18"/>
      <c r="D148" s="18"/>
      <c r="E148" s="125"/>
      <c r="F148" s="30">
        <f>G148+H148+I148</f>
        <v>49928.2</v>
      </c>
      <c r="G148" s="30"/>
      <c r="H148" s="32">
        <v>49928.2</v>
      </c>
      <c r="I148" s="32"/>
      <c r="J148" s="32">
        <f>L148</f>
        <v>0</v>
      </c>
      <c r="K148" s="1"/>
      <c r="L148" s="30">
        <f>M148+N148+O148</f>
        <v>0</v>
      </c>
      <c r="M148" s="32"/>
      <c r="N148" s="32"/>
      <c r="O148" s="32"/>
      <c r="P148" s="3"/>
      <c r="Q148" s="18"/>
    </row>
    <row r="149" spans="1:17" s="42" customFormat="1" ht="15.6" x14ac:dyDescent="0.3">
      <c r="A149" s="78" t="s">
        <v>94</v>
      </c>
      <c r="B149" s="41"/>
      <c r="C149" s="41"/>
      <c r="D149" s="41"/>
      <c r="E149" s="107"/>
      <c r="F149" s="86">
        <f>SUM(G149:I149)</f>
        <v>392646.95</v>
      </c>
      <c r="G149" s="35">
        <f>G150+G158+G164</f>
        <v>227000</v>
      </c>
      <c r="H149" s="35">
        <f>H150+H158+H164</f>
        <v>154705.70000000001</v>
      </c>
      <c r="I149" s="35">
        <f>I150+I158+I164</f>
        <v>10941.25</v>
      </c>
      <c r="J149" s="35">
        <f>J150+J158+J164</f>
        <v>2947.04</v>
      </c>
      <c r="K149" s="39">
        <f>J149/F149*100</f>
        <v>0.75055721176492007</v>
      </c>
      <c r="L149" s="86">
        <f>SUM(M149:O149)</f>
        <v>1557.48</v>
      </c>
      <c r="M149" s="35">
        <f>M150+M158+M164</f>
        <v>0</v>
      </c>
      <c r="N149" s="35">
        <f>N150+N158+N164</f>
        <v>1276.8</v>
      </c>
      <c r="O149" s="35">
        <f>O150+O158+O164</f>
        <v>280.68</v>
      </c>
      <c r="P149" s="40">
        <f>L149/F149*100</f>
        <v>0.39666168296990467</v>
      </c>
      <c r="Q149" s="41"/>
    </row>
    <row r="150" spans="1:17" s="54" customFormat="1" ht="62.4" x14ac:dyDescent="0.3">
      <c r="A150" s="47" t="s">
        <v>38</v>
      </c>
      <c r="B150" s="53"/>
      <c r="C150" s="53"/>
      <c r="D150" s="53"/>
      <c r="E150" s="109"/>
      <c r="F150" s="58">
        <f>SUM(G150:I150)</f>
        <v>32245.25</v>
      </c>
      <c r="G150" s="58">
        <f>G151+G155</f>
        <v>0</v>
      </c>
      <c r="H150" s="58">
        <f t="shared" ref="H150:J150" si="103">H151+H155</f>
        <v>30640</v>
      </c>
      <c r="I150" s="58">
        <f t="shared" si="103"/>
        <v>1605.25</v>
      </c>
      <c r="J150" s="58">
        <f t="shared" si="103"/>
        <v>2947.04</v>
      </c>
      <c r="K150" s="58">
        <f>J150/F150*100</f>
        <v>9.1394546483590613</v>
      </c>
      <c r="L150" s="58">
        <f>SUM(M150:O150)</f>
        <v>280.68</v>
      </c>
      <c r="M150" s="58">
        <f>M151+M155</f>
        <v>0</v>
      </c>
      <c r="N150" s="58">
        <f>N151+N155</f>
        <v>0</v>
      </c>
      <c r="O150" s="58">
        <f>O151+O155</f>
        <v>280.68</v>
      </c>
      <c r="P150" s="58">
        <f>L150/F150*100</f>
        <v>0.87045378776719051</v>
      </c>
      <c r="Q150" s="56"/>
    </row>
    <row r="151" spans="1:17" s="67" customFormat="1" ht="46.8" x14ac:dyDescent="0.3">
      <c r="A151" s="68" t="s">
        <v>40</v>
      </c>
      <c r="B151" s="71"/>
      <c r="C151" s="62"/>
      <c r="D151" s="71"/>
      <c r="E151" s="105"/>
      <c r="F151" s="63">
        <f>SUM(G151:I151)</f>
        <v>29298.21</v>
      </c>
      <c r="G151" s="63">
        <f>G154</f>
        <v>0</v>
      </c>
      <c r="H151" s="63">
        <f>H154</f>
        <v>27833.3</v>
      </c>
      <c r="I151" s="63">
        <f>I154</f>
        <v>1464.91</v>
      </c>
      <c r="J151" s="63">
        <f>J154</f>
        <v>0</v>
      </c>
      <c r="K151" s="63">
        <f>J151/F151*100</f>
        <v>0</v>
      </c>
      <c r="L151" s="63">
        <f>SUM(M151:O151)</f>
        <v>140.34</v>
      </c>
      <c r="M151" s="63">
        <f t="shared" ref="M151:O151" si="104">M154+M157</f>
        <v>0</v>
      </c>
      <c r="N151" s="63">
        <f t="shared" si="104"/>
        <v>0</v>
      </c>
      <c r="O151" s="63">
        <f t="shared" si="104"/>
        <v>140.34</v>
      </c>
      <c r="P151" s="63">
        <f>L151/F151*100</f>
        <v>0.47900537268317761</v>
      </c>
      <c r="Q151" s="72"/>
    </row>
    <row r="152" spans="1:17" ht="45" x14ac:dyDescent="0.3">
      <c r="A152" s="11" t="s">
        <v>95</v>
      </c>
      <c r="B152" s="16"/>
      <c r="C152" s="28"/>
      <c r="D152" s="16"/>
      <c r="E152" s="100"/>
      <c r="F152" s="30"/>
      <c r="G152" s="30"/>
      <c r="H152" s="32"/>
      <c r="I152" s="32"/>
      <c r="J152" s="32"/>
      <c r="K152" s="1"/>
      <c r="L152" s="32"/>
      <c r="M152" s="32"/>
      <c r="N152" s="32"/>
      <c r="O152" s="32"/>
      <c r="P152" s="3"/>
      <c r="Q152" s="19"/>
    </row>
    <row r="153" spans="1:17" ht="15" x14ac:dyDescent="0.3">
      <c r="A153" s="11" t="s">
        <v>112</v>
      </c>
      <c r="B153" s="16"/>
      <c r="C153" s="28"/>
      <c r="D153" s="16"/>
      <c r="E153" s="100"/>
      <c r="F153" s="30"/>
      <c r="G153" s="30"/>
      <c r="H153" s="32"/>
      <c r="I153" s="32"/>
      <c r="J153" s="32"/>
      <c r="K153" s="1"/>
      <c r="L153" s="32"/>
      <c r="M153" s="32"/>
      <c r="N153" s="32"/>
      <c r="O153" s="32"/>
      <c r="P153" s="3"/>
      <c r="Q153" s="19"/>
    </row>
    <row r="154" spans="1:17" ht="45" x14ac:dyDescent="0.3">
      <c r="A154" s="4" t="s">
        <v>252</v>
      </c>
      <c r="B154" s="129"/>
      <c r="C154" s="129"/>
      <c r="D154" s="129"/>
      <c r="E154" s="125"/>
      <c r="F154" s="30">
        <f>SUM(G154:I154)</f>
        <v>29298.21</v>
      </c>
      <c r="G154" s="30"/>
      <c r="H154" s="32">
        <v>27833.3</v>
      </c>
      <c r="I154" s="32">
        <v>1464.91</v>
      </c>
      <c r="J154" s="32"/>
      <c r="K154" s="1">
        <f>J154/F154*100</f>
        <v>0</v>
      </c>
      <c r="L154" s="30">
        <f>SUM(M154:O154)</f>
        <v>0</v>
      </c>
      <c r="M154" s="32"/>
      <c r="N154" s="32"/>
      <c r="O154" s="32"/>
      <c r="P154" s="3">
        <f>L154/F154*100</f>
        <v>0</v>
      </c>
      <c r="Q154" s="18" t="s">
        <v>276</v>
      </c>
    </row>
    <row r="155" spans="1:17" ht="45" x14ac:dyDescent="0.3">
      <c r="A155" s="144" t="s">
        <v>253</v>
      </c>
      <c r="B155" s="145"/>
      <c r="C155" s="145"/>
      <c r="D155" s="145"/>
      <c r="E155" s="146"/>
      <c r="F155" s="147">
        <f>G155+H155+I155</f>
        <v>2947.04</v>
      </c>
      <c r="G155" s="148">
        <f>G157</f>
        <v>0</v>
      </c>
      <c r="H155" s="148">
        <f>H157</f>
        <v>2806.7</v>
      </c>
      <c r="I155" s="148">
        <f t="shared" ref="I155:J155" si="105">I157</f>
        <v>140.34</v>
      </c>
      <c r="J155" s="148">
        <f t="shared" si="105"/>
        <v>2947.04</v>
      </c>
      <c r="K155" s="148">
        <f>J155/F155*100</f>
        <v>100</v>
      </c>
      <c r="L155" s="147">
        <f>M155+N155+O155</f>
        <v>140.34</v>
      </c>
      <c r="M155" s="148">
        <f>M157</f>
        <v>0</v>
      </c>
      <c r="N155" s="148">
        <f>N157</f>
        <v>0</v>
      </c>
      <c r="O155" s="148">
        <f>O157</f>
        <v>140.34</v>
      </c>
      <c r="P155" s="148">
        <f>L155/F155*100</f>
        <v>4.7620663445355342</v>
      </c>
      <c r="Q155" s="149"/>
    </row>
    <row r="156" spans="1:17" ht="15" x14ac:dyDescent="0.3">
      <c r="A156" s="4" t="s">
        <v>254</v>
      </c>
      <c r="B156" s="129"/>
      <c r="C156" s="129"/>
      <c r="D156" s="129"/>
      <c r="E156" s="125"/>
      <c r="F156" s="30"/>
      <c r="G156" s="30"/>
      <c r="H156" s="32"/>
      <c r="I156" s="32"/>
      <c r="J156" s="32"/>
      <c r="K156" s="1"/>
      <c r="L156" s="30"/>
      <c r="M156" s="32"/>
      <c r="N156" s="32"/>
      <c r="O156" s="32"/>
      <c r="P156" s="3"/>
      <c r="Q156" s="18"/>
    </row>
    <row r="157" spans="1:17" ht="87.75" customHeight="1" x14ac:dyDescent="0.3">
      <c r="A157" s="4" t="s">
        <v>255</v>
      </c>
      <c r="B157" s="129"/>
      <c r="C157" s="129"/>
      <c r="D157" s="129"/>
      <c r="E157" s="125"/>
      <c r="F157" s="30">
        <f>SUM(G157:I157)</f>
        <v>2947.04</v>
      </c>
      <c r="G157" s="30"/>
      <c r="H157" s="32">
        <v>2806.7</v>
      </c>
      <c r="I157" s="32">
        <v>140.34</v>
      </c>
      <c r="J157" s="32">
        <v>2947.04</v>
      </c>
      <c r="K157" s="1">
        <f>J157/F157*100</f>
        <v>100</v>
      </c>
      <c r="L157" s="30">
        <f>SUM(M157:O157)</f>
        <v>140.34</v>
      </c>
      <c r="M157" s="32"/>
      <c r="N157" s="32"/>
      <c r="O157" s="32">
        <v>140.34</v>
      </c>
      <c r="P157" s="3">
        <f>L157/F157*100</f>
        <v>4.7620663445355342</v>
      </c>
      <c r="Q157" s="18" t="s">
        <v>302</v>
      </c>
    </row>
    <row r="158" spans="1:17" s="54" customFormat="1" ht="46.8" x14ac:dyDescent="0.3">
      <c r="A158" s="47" t="s">
        <v>251</v>
      </c>
      <c r="B158" s="48"/>
      <c r="C158" s="59"/>
      <c r="D158" s="48"/>
      <c r="E158" s="104"/>
      <c r="F158" s="49">
        <f>SUM(G158:I158)</f>
        <v>348336</v>
      </c>
      <c r="G158" s="49">
        <f>G159</f>
        <v>227000</v>
      </c>
      <c r="H158" s="49">
        <f t="shared" ref="H158" si="106">H159</f>
        <v>112000</v>
      </c>
      <c r="I158" s="49">
        <f>I159</f>
        <v>9336</v>
      </c>
      <c r="J158" s="49">
        <f>J159</f>
        <v>0</v>
      </c>
      <c r="K158" s="51">
        <f>J158/F158*100</f>
        <v>0</v>
      </c>
      <c r="L158" s="51">
        <f>SUM(M158,N158,O158)</f>
        <v>0</v>
      </c>
      <c r="M158" s="49">
        <f t="shared" ref="M158" si="107">M159</f>
        <v>0</v>
      </c>
      <c r="N158" s="49">
        <f t="shared" ref="N158" si="108">N159</f>
        <v>0</v>
      </c>
      <c r="O158" s="49">
        <f t="shared" ref="O158" si="109">O159</f>
        <v>0</v>
      </c>
      <c r="P158" s="52">
        <f>L158/F158*100</f>
        <v>0</v>
      </c>
      <c r="Q158" s="57"/>
    </row>
    <row r="159" spans="1:17" s="67" customFormat="1" ht="46.8" x14ac:dyDescent="0.3">
      <c r="A159" s="68" t="s">
        <v>86</v>
      </c>
      <c r="B159" s="71"/>
      <c r="C159" s="62"/>
      <c r="D159" s="71"/>
      <c r="E159" s="105"/>
      <c r="F159" s="63">
        <f>SUM(G159:I159)</f>
        <v>348336</v>
      </c>
      <c r="G159" s="63">
        <f>G162+G163</f>
        <v>227000</v>
      </c>
      <c r="H159" s="63">
        <f t="shared" ref="H159:J159" si="110">H162+H163</f>
        <v>112000</v>
      </c>
      <c r="I159" s="63">
        <f t="shared" si="110"/>
        <v>9336</v>
      </c>
      <c r="J159" s="63">
        <f t="shared" si="110"/>
        <v>0</v>
      </c>
      <c r="K159" s="65">
        <f>J159/F159*100</f>
        <v>0</v>
      </c>
      <c r="L159" s="65">
        <f>SUM(M159,N159,O159)</f>
        <v>0</v>
      </c>
      <c r="M159" s="63">
        <f t="shared" ref="M159:O159" si="111">M162+M163</f>
        <v>0</v>
      </c>
      <c r="N159" s="63">
        <f t="shared" si="111"/>
        <v>0</v>
      </c>
      <c r="O159" s="63">
        <f t="shared" si="111"/>
        <v>0</v>
      </c>
      <c r="P159" s="66">
        <f>L159/F159*100</f>
        <v>0</v>
      </c>
      <c r="Q159" s="72"/>
    </row>
    <row r="160" spans="1:17" ht="45" x14ac:dyDescent="0.3">
      <c r="A160" s="11" t="s">
        <v>52</v>
      </c>
      <c r="B160" s="16"/>
      <c r="C160" s="28"/>
      <c r="D160" s="16"/>
      <c r="E160" s="100"/>
      <c r="F160" s="30"/>
      <c r="G160" s="30"/>
      <c r="H160" s="32"/>
      <c r="I160" s="32"/>
      <c r="J160" s="32"/>
      <c r="K160" s="1"/>
      <c r="L160" s="32"/>
      <c r="M160" s="32"/>
      <c r="N160" s="32"/>
      <c r="O160" s="32"/>
      <c r="P160" s="3"/>
      <c r="Q160" s="19"/>
    </row>
    <row r="161" spans="1:17" ht="15" x14ac:dyDescent="0.3">
      <c r="A161" s="11" t="s">
        <v>31</v>
      </c>
      <c r="B161" s="16"/>
      <c r="C161" s="28"/>
      <c r="D161" s="16"/>
      <c r="E161" s="100"/>
      <c r="F161" s="30"/>
      <c r="G161" s="30"/>
      <c r="H161" s="32"/>
      <c r="I161" s="32"/>
      <c r="J161" s="32"/>
      <c r="K161" s="1"/>
      <c r="L161" s="32"/>
      <c r="M161" s="32"/>
      <c r="N161" s="32"/>
      <c r="O161" s="32"/>
      <c r="P161" s="3"/>
      <c r="Q161" s="19"/>
    </row>
    <row r="162" spans="1:17" ht="129.75" customHeight="1" x14ac:dyDescent="0.3">
      <c r="A162" s="4" t="s">
        <v>116</v>
      </c>
      <c r="B162" s="129" t="s">
        <v>97</v>
      </c>
      <c r="C162" s="28" t="s">
        <v>225</v>
      </c>
      <c r="D162" s="129" t="s">
        <v>247</v>
      </c>
      <c r="E162" s="125" t="s">
        <v>191</v>
      </c>
      <c r="F162" s="30">
        <f>SUM(G162:I162)</f>
        <v>178000</v>
      </c>
      <c r="G162" s="32">
        <v>168000</v>
      </c>
      <c r="H162" s="32">
        <v>9000</v>
      </c>
      <c r="I162" s="32">
        <v>1000</v>
      </c>
      <c r="J162" s="32"/>
      <c r="K162" s="1">
        <f>J162/F162*100</f>
        <v>0</v>
      </c>
      <c r="L162" s="30">
        <f t="shared" ref="L162" si="112">SUM(M162:O162)</f>
        <v>0</v>
      </c>
      <c r="M162" s="32"/>
      <c r="N162" s="32"/>
      <c r="O162" s="32"/>
      <c r="P162" s="3">
        <f>L162/F162*100</f>
        <v>0</v>
      </c>
      <c r="Q162" s="18" t="s">
        <v>304</v>
      </c>
    </row>
    <row r="163" spans="1:17" ht="105.75" customHeight="1" x14ac:dyDescent="0.3">
      <c r="A163" s="4" t="s">
        <v>96</v>
      </c>
      <c r="B163" s="129" t="s">
        <v>97</v>
      </c>
      <c r="C163" s="28" t="s">
        <v>224</v>
      </c>
      <c r="D163" s="129" t="s">
        <v>303</v>
      </c>
      <c r="E163" s="125" t="s">
        <v>191</v>
      </c>
      <c r="F163" s="30">
        <f>SUM(G163:I163)</f>
        <v>170336</v>
      </c>
      <c r="G163" s="32">
        <v>59000</v>
      </c>
      <c r="H163" s="32">
        <v>103000</v>
      </c>
      <c r="I163" s="32">
        <v>8336</v>
      </c>
      <c r="J163" s="32"/>
      <c r="K163" s="1">
        <f>J163/F163*100</f>
        <v>0</v>
      </c>
      <c r="L163" s="30">
        <f t="shared" ref="L163" si="113">SUM(M163:O163)</f>
        <v>0</v>
      </c>
      <c r="M163" s="32"/>
      <c r="N163" s="32"/>
      <c r="O163" s="32"/>
      <c r="P163" s="3">
        <f>L163/F163*100</f>
        <v>0</v>
      </c>
      <c r="Q163" s="18" t="s">
        <v>305</v>
      </c>
    </row>
    <row r="164" spans="1:17" s="54" customFormat="1" ht="62.4" x14ac:dyDescent="0.3">
      <c r="A164" s="47" t="s">
        <v>127</v>
      </c>
      <c r="B164" s="48"/>
      <c r="C164" s="59"/>
      <c r="D164" s="48"/>
      <c r="E164" s="104"/>
      <c r="F164" s="47">
        <f>SUM(G164:I164)</f>
        <v>12065.7</v>
      </c>
      <c r="G164" s="49">
        <f>G165</f>
        <v>0</v>
      </c>
      <c r="H164" s="49">
        <f t="shared" ref="H164:J164" si="114">H165</f>
        <v>12065.7</v>
      </c>
      <c r="I164" s="49">
        <f t="shared" si="114"/>
        <v>0</v>
      </c>
      <c r="J164" s="49">
        <f t="shared" si="114"/>
        <v>0</v>
      </c>
      <c r="K164" s="51">
        <f>J164/F164*100</f>
        <v>0</v>
      </c>
      <c r="L164" s="51">
        <f>SUM(M164:O164)</f>
        <v>1276.8</v>
      </c>
      <c r="M164" s="49">
        <f t="shared" ref="M164:O164" si="115">M165</f>
        <v>0</v>
      </c>
      <c r="N164" s="49">
        <f t="shared" si="115"/>
        <v>1276.8</v>
      </c>
      <c r="O164" s="49">
        <f t="shared" si="115"/>
        <v>0</v>
      </c>
      <c r="P164" s="52">
        <f>L164/F164*100</f>
        <v>10.582063203958327</v>
      </c>
      <c r="Q164" s="57"/>
    </row>
    <row r="165" spans="1:17" s="67" customFormat="1" ht="31.2" x14ac:dyDescent="0.3">
      <c r="A165" s="68" t="s">
        <v>128</v>
      </c>
      <c r="B165" s="71"/>
      <c r="C165" s="62"/>
      <c r="D165" s="71"/>
      <c r="E165" s="105"/>
      <c r="F165" s="63">
        <f>SUM(G165:I165)</f>
        <v>12065.7</v>
      </c>
      <c r="G165" s="63">
        <f>G167+G168</f>
        <v>0</v>
      </c>
      <c r="H165" s="63">
        <f>H167+H168</f>
        <v>12065.7</v>
      </c>
      <c r="I165" s="63">
        <f>I167+I168</f>
        <v>0</v>
      </c>
      <c r="J165" s="63">
        <f>J167+J168</f>
        <v>0</v>
      </c>
      <c r="K165" s="65">
        <f>J165/F165*100</f>
        <v>0</v>
      </c>
      <c r="L165" s="65">
        <f>SUM(M165:O165)</f>
        <v>1276.8</v>
      </c>
      <c r="M165" s="63">
        <f>M167+M168</f>
        <v>0</v>
      </c>
      <c r="N165" s="63">
        <f>N167+N168</f>
        <v>1276.8</v>
      </c>
      <c r="O165" s="63">
        <f>O167+O168</f>
        <v>0</v>
      </c>
      <c r="P165" s="66">
        <f>L165/F165*100</f>
        <v>10.582063203958327</v>
      </c>
      <c r="Q165" s="72"/>
    </row>
    <row r="166" spans="1:17" ht="45" x14ac:dyDescent="0.3">
      <c r="A166" s="11" t="s">
        <v>52</v>
      </c>
      <c r="B166" s="90"/>
      <c r="C166" s="28"/>
      <c r="D166" s="90"/>
      <c r="E166" s="100"/>
      <c r="F166" s="30"/>
      <c r="G166" s="30"/>
      <c r="H166" s="32"/>
      <c r="I166" s="32"/>
      <c r="J166" s="32"/>
      <c r="K166" s="1"/>
      <c r="L166" s="32"/>
      <c r="M166" s="32"/>
      <c r="N166" s="32"/>
      <c r="O166" s="32"/>
      <c r="P166" s="3"/>
      <c r="Q166" s="19"/>
    </row>
    <row r="167" spans="1:17" ht="54" customHeight="1" x14ac:dyDescent="0.3">
      <c r="A167" s="4" t="s">
        <v>130</v>
      </c>
      <c r="B167" s="129"/>
      <c r="C167" s="28"/>
      <c r="D167" s="129"/>
      <c r="E167" s="125"/>
      <c r="F167" s="30">
        <f>SUM(G167:I167)</f>
        <v>7000</v>
      </c>
      <c r="G167" s="32"/>
      <c r="H167" s="32">
        <v>7000</v>
      </c>
      <c r="I167" s="32"/>
      <c r="J167" s="32"/>
      <c r="K167" s="1">
        <f>J167/F167*100</f>
        <v>0</v>
      </c>
      <c r="L167" s="30">
        <f>SUM(M167:O167)</f>
        <v>0</v>
      </c>
      <c r="M167" s="32"/>
      <c r="N167" s="32"/>
      <c r="O167" s="32"/>
      <c r="P167" s="3">
        <f>L167/F167*100</f>
        <v>0</v>
      </c>
      <c r="Q167" s="19" t="s">
        <v>248</v>
      </c>
    </row>
    <row r="168" spans="1:17" ht="45" x14ac:dyDescent="0.3">
      <c r="A168" s="4" t="s">
        <v>130</v>
      </c>
      <c r="B168" s="129"/>
      <c r="C168" s="28"/>
      <c r="D168" s="129"/>
      <c r="E168" s="125"/>
      <c r="F168" s="30">
        <f>SUM(G168:I168)</f>
        <v>5065.7</v>
      </c>
      <c r="G168" s="32"/>
      <c r="H168" s="32">
        <v>5065.7</v>
      </c>
      <c r="I168" s="32"/>
      <c r="J168" s="32"/>
      <c r="K168" s="1">
        <f>J168/F168*100</f>
        <v>0</v>
      </c>
      <c r="L168" s="30">
        <f>SUM(M168:O168)</f>
        <v>1276.8</v>
      </c>
      <c r="M168" s="32"/>
      <c r="N168" s="32">
        <v>1276.8</v>
      </c>
      <c r="O168" s="32"/>
      <c r="P168" s="3">
        <f>L168/F168*100</f>
        <v>25.204808812207592</v>
      </c>
      <c r="Q168" s="19"/>
    </row>
    <row r="169" spans="1:17" ht="31.2" customHeight="1" x14ac:dyDescent="0.3">
      <c r="A169" s="78" t="s">
        <v>327</v>
      </c>
      <c r="B169" s="79"/>
      <c r="C169" s="195"/>
      <c r="D169" s="79"/>
      <c r="E169" s="164"/>
      <c r="F169" s="86">
        <f>F170</f>
        <v>4072.6</v>
      </c>
      <c r="G169" s="86">
        <f t="shared" ref="G169:P169" si="116">G170</f>
        <v>2299.6999999999998</v>
      </c>
      <c r="H169" s="86">
        <f t="shared" si="116"/>
        <v>1772.9</v>
      </c>
      <c r="I169" s="86">
        <f t="shared" si="116"/>
        <v>0</v>
      </c>
      <c r="J169" s="86">
        <f t="shared" si="116"/>
        <v>1590.8</v>
      </c>
      <c r="K169" s="86">
        <f t="shared" si="116"/>
        <v>39.061042086136624</v>
      </c>
      <c r="L169" s="86">
        <f t="shared" si="116"/>
        <v>1590.8</v>
      </c>
      <c r="M169" s="86">
        <f t="shared" si="116"/>
        <v>898.5</v>
      </c>
      <c r="N169" s="86">
        <f t="shared" si="116"/>
        <v>692.3</v>
      </c>
      <c r="O169" s="86">
        <f t="shared" si="116"/>
        <v>0</v>
      </c>
      <c r="P169" s="86">
        <f t="shared" si="116"/>
        <v>39.061042086136624</v>
      </c>
      <c r="Q169" s="86"/>
    </row>
    <row r="170" spans="1:17" ht="93.6" x14ac:dyDescent="0.3">
      <c r="A170" s="150" t="s">
        <v>256</v>
      </c>
      <c r="B170" s="151"/>
      <c r="C170" s="152"/>
      <c r="D170" s="151"/>
      <c r="E170" s="153"/>
      <c r="F170" s="154">
        <f>F171</f>
        <v>4072.6</v>
      </c>
      <c r="G170" s="154">
        <f t="shared" ref="G170:J170" si="117">G171</f>
        <v>2299.6999999999998</v>
      </c>
      <c r="H170" s="154">
        <f t="shared" si="117"/>
        <v>1772.9</v>
      </c>
      <c r="I170" s="154">
        <f t="shared" si="117"/>
        <v>0</v>
      </c>
      <c r="J170" s="154">
        <f t="shared" si="117"/>
        <v>1590.8</v>
      </c>
      <c r="K170" s="154">
        <f>J170/F170*100</f>
        <v>39.061042086136624</v>
      </c>
      <c r="L170" s="154">
        <f>L171</f>
        <v>1590.8</v>
      </c>
      <c r="M170" s="154">
        <f t="shared" ref="M170:O170" si="118">M171</f>
        <v>898.5</v>
      </c>
      <c r="N170" s="154">
        <f t="shared" si="118"/>
        <v>692.3</v>
      </c>
      <c r="O170" s="154">
        <f t="shared" si="118"/>
        <v>0</v>
      </c>
      <c r="P170" s="154">
        <f t="shared" ref="P170:P171" si="119">L170/F170*100</f>
        <v>39.061042086136624</v>
      </c>
      <c r="Q170" s="155"/>
    </row>
    <row r="171" spans="1:17" ht="46.8" x14ac:dyDescent="0.3">
      <c r="A171" s="156" t="s">
        <v>37</v>
      </c>
      <c r="B171" s="157"/>
      <c r="C171" s="158"/>
      <c r="D171" s="157"/>
      <c r="E171" s="159"/>
      <c r="F171" s="160">
        <f>G171+H171+I171</f>
        <v>4072.6</v>
      </c>
      <c r="G171" s="160">
        <f>G173</f>
        <v>2299.6999999999998</v>
      </c>
      <c r="H171" s="161">
        <f>H173</f>
        <v>1772.9</v>
      </c>
      <c r="I171" s="161">
        <f>I173</f>
        <v>0</v>
      </c>
      <c r="J171" s="161">
        <f>J173</f>
        <v>1590.8</v>
      </c>
      <c r="K171" s="161">
        <f>J171/F171*100</f>
        <v>39.061042086136624</v>
      </c>
      <c r="L171" s="161">
        <f>L173</f>
        <v>1590.8</v>
      </c>
      <c r="M171" s="161">
        <f t="shared" ref="M171:O171" si="120">M173</f>
        <v>898.5</v>
      </c>
      <c r="N171" s="161">
        <f t="shared" si="120"/>
        <v>692.3</v>
      </c>
      <c r="O171" s="161">
        <f t="shared" si="120"/>
        <v>0</v>
      </c>
      <c r="P171" s="161">
        <f t="shared" si="119"/>
        <v>39.061042086136624</v>
      </c>
      <c r="Q171" s="162"/>
    </row>
    <row r="172" spans="1:17" ht="30" x14ac:dyDescent="0.3">
      <c r="A172" s="11" t="s">
        <v>129</v>
      </c>
      <c r="B172" s="129"/>
      <c r="C172" s="28"/>
      <c r="D172" s="129"/>
      <c r="E172" s="125"/>
      <c r="F172" s="30"/>
      <c r="G172" s="30"/>
      <c r="H172" s="32"/>
      <c r="I172" s="32"/>
      <c r="J172" s="32"/>
      <c r="K172" s="1"/>
      <c r="L172" s="32"/>
      <c r="M172" s="32"/>
      <c r="N172" s="32"/>
      <c r="O172" s="32"/>
      <c r="P172" s="3"/>
      <c r="Q172" s="19"/>
    </row>
    <row r="173" spans="1:17" ht="148.5" customHeight="1" x14ac:dyDescent="0.3">
      <c r="A173" s="11" t="s">
        <v>249</v>
      </c>
      <c r="B173" s="129"/>
      <c r="C173" s="28"/>
      <c r="D173" s="129"/>
      <c r="E173" s="125"/>
      <c r="F173" s="30">
        <f>G173+H173+I173</f>
        <v>4072.6</v>
      </c>
      <c r="G173" s="30">
        <v>2299.6999999999998</v>
      </c>
      <c r="H173" s="32">
        <v>1772.9</v>
      </c>
      <c r="I173" s="32"/>
      <c r="J173" s="98">
        <f>L173</f>
        <v>1590.8</v>
      </c>
      <c r="K173" s="1">
        <f>J173/F173*100</f>
        <v>39.061042086136624</v>
      </c>
      <c r="L173" s="32">
        <f>M173+N173+O173</f>
        <v>1590.8</v>
      </c>
      <c r="M173" s="32">
        <v>898.5</v>
      </c>
      <c r="N173" s="32">
        <v>692.3</v>
      </c>
      <c r="O173" s="32"/>
      <c r="P173" s="3">
        <f>L173/F173*100</f>
        <v>39.061042086136624</v>
      </c>
      <c r="Q173" s="19" t="s">
        <v>306</v>
      </c>
    </row>
  </sheetData>
  <mergeCells count="16">
    <mergeCell ref="B141:E141"/>
    <mergeCell ref="B135:E135"/>
    <mergeCell ref="C91:D91"/>
    <mergeCell ref="K3:K4"/>
    <mergeCell ref="E3:E4"/>
    <mergeCell ref="F3:I3"/>
    <mergeCell ref="A1:Q1"/>
    <mergeCell ref="A3:A4"/>
    <mergeCell ref="B3:B4"/>
    <mergeCell ref="C3:C4"/>
    <mergeCell ref="D3:D4"/>
    <mergeCell ref="M2:Q2"/>
    <mergeCell ref="J3:J4"/>
    <mergeCell ref="P3:P4"/>
    <mergeCell ref="L3:O3"/>
    <mergeCell ref="Q3:Q4"/>
  </mergeCells>
  <pageMargins left="0.39370078740157483" right="0.19685039370078741" top="0.19685039370078741" bottom="0.19685039370078741" header="0.31496062992125984" footer="0.31496062992125984"/>
  <pageSetup paperSize="9" scale="54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economy53 (Александрова Т.В.)</dc:creator>
  <cp:lastModifiedBy>economy69 (Кузьмина Е.Г.)</cp:lastModifiedBy>
  <cp:lastPrinted>2017-10-11T07:53:33Z</cp:lastPrinted>
  <dcterms:created xsi:type="dcterms:W3CDTF">2016-11-16T06:29:02Z</dcterms:created>
  <dcterms:modified xsi:type="dcterms:W3CDTF">2017-10-13T14:13:53Z</dcterms:modified>
</cp:coreProperties>
</file>