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2.2018" sheetId="1" r:id="rId1"/>
  </sheets>
  <definedNames>
    <definedName name="_xlnm.Print_Titles" localSheetId="0">'01.02.2018'!$3:$3</definedName>
    <definedName name="_xlnm.Print_Area" localSheetId="0">'01.02.2018'!$A$1:$G$208</definedName>
  </definedNames>
  <calcPr fullCalcOnLoad="1"/>
</workbook>
</file>

<file path=xl/sharedStrings.xml><?xml version="1.0" encoding="utf-8"?>
<sst xmlns="http://schemas.openxmlformats.org/spreadsheetml/2006/main" count="253" uniqueCount="246">
  <si>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</si>
  <si>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</si>
  <si>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</si>
  <si>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</si>
  <si>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</si>
  <si>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</si>
  <si>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</si>
  <si>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</si>
  <si>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</si>
  <si>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</si>
  <si>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</si>
  <si>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</si>
  <si>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</si>
  <si>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</si>
  <si>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</si>
  <si>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</si>
  <si>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</si>
  <si>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</si>
  <si>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</si>
  <si>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</si>
  <si>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</si>
  <si>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</si>
  <si>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</si>
  <si>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</si>
  <si>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</si>
  <si>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</si>
  <si>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</si>
  <si>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</si>
  <si>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</si>
  <si>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</si>
  <si>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</si>
  <si>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</si>
  <si>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</si>
  <si>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</si>
  <si>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</si>
  <si>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</si>
  <si>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</si>
  <si>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</si>
  <si>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</si>
  <si>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</si>
  <si>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</si>
  <si>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</si>
  <si>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</si>
  <si>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</si>
  <si>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</si>
  <si>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</si>
  <si>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</si>
  <si>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</si>
  <si>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</si>
  <si>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</si>
  <si>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</si>
  <si>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</si>
  <si>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</si>
  <si>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</si>
  <si>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3.2 Прочие безвозмездные поступления</t>
  </si>
  <si>
    <t>3.3 Возврат остатков прошлого года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</si>
  <si>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</si>
  <si>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</si>
  <si>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</si>
  <si>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</si>
  <si>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</si>
  <si>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</si>
  <si>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</si>
  <si>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</si>
  <si>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</si>
  <si>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</si>
  <si>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</si>
  <si>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</si>
  <si>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</si>
  <si>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</si>
  <si>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</si>
  <si>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</si>
  <si>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</si>
  <si>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</si>
  <si>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 xml:space="preserve"> - дооснощение новых ДОУ</t>
  </si>
  <si>
    <t xml:space="preserve"> - кап.ремонт модернизации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</si>
  <si>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</si>
  <si>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</si>
  <si>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</si>
  <si>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</si>
  <si>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- кап.ремонт общеобраз.учр.в рамках комплекса мер по модернизации сист.общ.образования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</si>
  <si>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</si>
  <si>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</si>
  <si>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</si>
  <si>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</si>
  <si>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- на поощрение лучших учителей</t>
  </si>
  <si>
    <t xml:space="preserve"> - на выплату ежегодных грантов 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</si>
  <si>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</si>
  <si>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</si>
  <si>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</si>
  <si>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</si>
  <si>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</si>
  <si>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</si>
  <si>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</si>
  <si>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</si>
  <si>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</si>
  <si>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</si>
  <si>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 (КДН)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</si>
  <si>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</si>
  <si>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</si>
  <si>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</si>
  <si>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 xml:space="preserve"> - на уплату налога на имущество организаций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</si>
  <si>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</si>
  <si>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- доступная среда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</si>
  <si>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</si>
  <si>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- дооснащение оборудованием мун-х культурно-досуговых учреждений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</si>
  <si>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</si>
  <si>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</si>
  <si>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</si>
  <si>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</si>
  <si>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</si>
  <si>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</si>
  <si>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</si>
  <si>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Доходы бюджетов муниципальных районов от возврата остатков субсидий, субвенций и иных межбюджетных трасфертов, имеющих целевое назначение, прошлых лет из бюджетов поселений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</si>
  <si>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</si>
  <si>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</si>
  <si>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</si>
  <si>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- на укрепление материально-технической базы муниципальных образовательных учреждений</t>
  </si>
  <si>
    <t xml:space="preserve">  - Другие вопросы в области жилищно-коммунального хозяйства</t>
  </si>
  <si>
    <t xml:space="preserve"> - иные межбюджетные трансферты на созд.в общеобраз.орг., располож. в сельс. местности условий для занятий физк. и спортом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</si>
  <si>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</si>
  <si>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</si>
  <si>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- на укрепление материально-технической базы учреждений в сфере культ.досуг. обслуживания населения</t>
  </si>
  <si>
    <t>(руб.)</t>
  </si>
  <si>
    <t>ИТОГО РАСХОДОВ</t>
  </si>
  <si>
    <t>ИТОГО ДОХОДОВ</t>
  </si>
  <si>
    <t xml:space="preserve">   - молодые семьи Жилище 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</si>
  <si>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</si>
  <si>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</si>
  <si>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</si>
  <si>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</si>
  <si>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</si>
  <si>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</si>
  <si>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</si>
  <si>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</si>
  <si>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</si>
  <si>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</si>
  <si>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</si>
  <si>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</si>
  <si>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</si>
  <si>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</si>
  <si>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</si>
  <si>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</si>
  <si>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</si>
  <si>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</si>
  <si>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</si>
  <si>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организация и проведение на территории Чувашской Республики мероприятий по отлову и содержанию безнадзорных животных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</si>
  <si>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</si>
  <si>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</si>
  <si>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</si>
  <si>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  - дорожная деятельность в границах  МР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</si>
  <si>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</si>
  <si>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</si>
  <si>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</si>
  <si>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дорожная деятельность  в границах  поселений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</si>
  <si>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</si>
  <si>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</si>
  <si>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</si>
  <si>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</si>
  <si>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</si>
  <si>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</si>
  <si>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</si>
  <si>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</si>
  <si>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</si>
  <si>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</si>
  <si>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</si>
  <si>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</si>
  <si>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</si>
  <si>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</si>
  <si>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 xml:space="preserve">  - экономическое сорев.в с/х м/у мун.районами ЧР</t>
  </si>
  <si>
    <t xml:space="preserve"> - экономическое сорев.в с/х м/у мун.районами ЧР</t>
  </si>
  <si>
    <t xml:space="preserve"> - на выплату ежегодных денежных поощрений Главы ЧР для общ. организаций, вошедших в рейтинги лучших общеобр. организаций   </t>
  </si>
  <si>
    <t xml:space="preserve"> - на обеспечение исполнения расходных обязательств мун. районов при недостатке собственных 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</si>
  <si>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</si>
  <si>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ИСПОЛНЕНИЕ   КОНСОЛИДИРОВАННОГО БЮДЖЕТА  НА 01 февраля 2018 г.</t>
  </si>
  <si>
    <t>Исполнено на 01.02.18г.</t>
  </si>
  <si>
    <t>Исполнено на 01.02.17г.</t>
  </si>
  <si>
    <t>% исп. 2018 г. к 2017 г.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</si>
  <si>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</si>
  <si>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</si>
  <si>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</si>
  <si>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</si>
  <si>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</si>
  <si>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</si>
  <si>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</si>
  <si>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</si>
  <si>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</si>
  <si>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</si>
  <si>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</si>
  <si>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</si>
  <si>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</si>
  <si>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</si>
  <si>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</si>
  <si>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</si>
  <si>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</si>
  <si>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</si>
  <si>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</si>
  <si>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</si>
  <si>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</si>
  <si>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</si>
  <si>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</si>
  <si>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</si>
  <si>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</si>
  <si>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</si>
  <si>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</si>
  <si>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</si>
  <si>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</si>
  <si>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</si>
  <si>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</si>
  <si>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</si>
  <si>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</si>
  <si>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</si>
  <si>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</si>
  <si>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</si>
  <si>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</si>
  <si>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</si>
  <si>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</si>
  <si>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</si>
  <si>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</si>
  <si>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</si>
  <si>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</si>
  <si>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</si>
  <si>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</si>
  <si>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</si>
  <si>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</si>
  <si>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</si>
  <si>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</si>
  <si>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</si>
  <si>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</si>
  <si>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</si>
  <si>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</si>
  <si>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</si>
  <si>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</si>
  <si>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</si>
  <si>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</si>
  <si>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План на 2018</t>
  </si>
  <si>
    <t>Прочие дотации бюджетам муниципальных районов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</si>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</sst>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  <numFmt numFmtId="167" formatCode="#,##0.00_р_.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i/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sz val="10"/>
      <color rgb="FF000000"/>
      <name val="Times New Roman"/>
      <family val="1"/>
    </font>
    <font>
      <i/>
      <sz val="10"/>
      <color theme="3" tint="0.39998000860214233"/>
      <name val="Times New Roman"/>
      <family val="1"/>
    </font>
    <font>
      <sz val="10"/>
      <color theme="3" tint="0.39998000860214233"/>
      <name val="Times New Roman"/>
      <family val="1"/>
    </font>
    <font>
      <i/>
      <sz val="10"/>
      <color rgb="FF0070C0"/>
      <name val="Times New Roman"/>
      <family val="1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59" fillId="0" borderId="0">
      <alignment vertical="center"/>
      <protection/>
    </xf>
    <xf numFmtId="0" fontId="58" fillId="0" borderId="0">
      <alignment/>
      <protection/>
    </xf>
    <xf numFmtId="0" fontId="5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8" fillId="20" borderId="0">
      <alignment/>
      <protection/>
    </xf>
    <xf numFmtId="0" fontId="60" fillId="20" borderId="0">
      <alignment vertical="center"/>
      <protection/>
    </xf>
    <xf numFmtId="0" fontId="58" fillId="0" borderId="0">
      <alignment wrapText="1"/>
      <protection/>
    </xf>
    <xf numFmtId="0" fontId="61" fillId="0" borderId="0">
      <alignment horizontal="center" vertical="center"/>
      <protection/>
    </xf>
    <xf numFmtId="0" fontId="58" fillId="0" borderId="0">
      <alignment/>
      <protection/>
    </xf>
    <xf numFmtId="0" fontId="62" fillId="0" borderId="0">
      <alignment horizontal="center" vertical="center" wrapText="1"/>
      <protection/>
    </xf>
    <xf numFmtId="0" fontId="63" fillId="0" borderId="0">
      <alignment horizontal="center" wrapText="1"/>
      <protection/>
    </xf>
    <xf numFmtId="0" fontId="60" fillId="0" borderId="0">
      <alignment vertical="center"/>
      <protection/>
    </xf>
    <xf numFmtId="0" fontId="63" fillId="0" borderId="0">
      <alignment horizontal="center"/>
      <protection/>
    </xf>
    <xf numFmtId="0" fontId="60" fillId="0" borderId="0">
      <alignment horizontal="center" vertical="center"/>
      <protection/>
    </xf>
    <xf numFmtId="0" fontId="58" fillId="0" borderId="0">
      <alignment horizontal="right"/>
      <protection/>
    </xf>
    <xf numFmtId="0" fontId="60" fillId="0" borderId="0">
      <alignment horizontal="center" vertical="center"/>
      <protection/>
    </xf>
    <xf numFmtId="0" fontId="58" fillId="20" borderId="1">
      <alignment/>
      <protection/>
    </xf>
    <xf numFmtId="0" fontId="60" fillId="0" borderId="0">
      <alignment vertical="center" wrapText="1"/>
      <protection/>
    </xf>
    <xf numFmtId="0" fontId="58" fillId="0" borderId="2">
      <alignment horizontal="center" vertical="center" wrapText="1"/>
      <protection/>
    </xf>
    <xf numFmtId="0" fontId="64" fillId="0" borderId="0">
      <alignment vertical="center"/>
      <protection/>
    </xf>
    <xf numFmtId="0" fontId="58" fillId="20" borderId="3">
      <alignment/>
      <protection/>
    </xf>
    <xf numFmtId="0" fontId="65" fillId="0" borderId="0">
      <alignment vertical="center" wrapText="1"/>
      <protection/>
    </xf>
    <xf numFmtId="49" fontId="58" fillId="0" borderId="2">
      <alignment horizontal="left" vertical="top" wrapText="1" indent="2"/>
      <protection/>
    </xf>
    <xf numFmtId="0" fontId="64" fillId="0" borderId="1">
      <alignment vertical="center"/>
      <protection/>
    </xf>
    <xf numFmtId="49" fontId="58" fillId="0" borderId="2">
      <alignment horizontal="center" vertical="top" shrinkToFit="1"/>
      <protection/>
    </xf>
    <xf numFmtId="0" fontId="64" fillId="0" borderId="2">
      <alignment horizontal="center" vertical="center" wrapText="1"/>
      <protection/>
    </xf>
    <xf numFmtId="4" fontId="58" fillId="0" borderId="2">
      <alignment horizontal="right" vertical="top" shrinkToFit="1"/>
      <protection/>
    </xf>
    <xf numFmtId="0" fontId="64" fillId="0" borderId="2">
      <alignment horizontal="center" vertical="center" wrapText="1"/>
      <protection/>
    </xf>
    <xf numFmtId="10" fontId="58" fillId="0" borderId="2">
      <alignment horizontal="right" vertical="top" shrinkToFit="1"/>
      <protection/>
    </xf>
    <xf numFmtId="0" fontId="60" fillId="20" borderId="3">
      <alignment vertical="center"/>
      <protection/>
    </xf>
    <xf numFmtId="0" fontId="58" fillId="20" borderId="3">
      <alignment shrinkToFit="1"/>
      <protection/>
    </xf>
    <xf numFmtId="49" fontId="66" fillId="0" borderId="4">
      <alignment vertical="center" wrapText="1"/>
      <protection/>
    </xf>
    <xf numFmtId="0" fontId="67" fillId="0" borderId="2">
      <alignment horizontal="left"/>
      <protection/>
    </xf>
    <xf numFmtId="0" fontId="60" fillId="20" borderId="5">
      <alignment vertical="center"/>
      <protection/>
    </xf>
    <xf numFmtId="4" fontId="67" fillId="21" borderId="2">
      <alignment horizontal="right" vertical="top" shrinkToFit="1"/>
      <protection/>
    </xf>
    <xf numFmtId="49" fontId="68" fillId="0" borderId="6">
      <alignment horizontal="left" vertical="center" wrapText="1" indent="1"/>
      <protection/>
    </xf>
    <xf numFmtId="10" fontId="67" fillId="21" borderId="2">
      <alignment horizontal="right" vertical="top" shrinkToFit="1"/>
      <protection/>
    </xf>
    <xf numFmtId="0" fontId="60" fillId="20" borderId="7">
      <alignment vertical="center"/>
      <protection/>
    </xf>
    <xf numFmtId="0" fontId="58" fillId="20" borderId="5">
      <alignment/>
      <protection/>
    </xf>
    <xf numFmtId="0" fontId="66" fillId="0" borderId="0">
      <alignment horizontal="left" vertical="center" wrapText="1"/>
      <protection/>
    </xf>
    <xf numFmtId="0" fontId="58" fillId="0" borderId="0">
      <alignment horizontal="left" wrapText="1"/>
      <protection/>
    </xf>
    <xf numFmtId="0" fontId="61" fillId="0" borderId="0">
      <alignment vertical="center"/>
      <protection/>
    </xf>
    <xf numFmtId="0" fontId="67" fillId="0" borderId="2">
      <alignment vertical="top" wrapText="1"/>
      <protection/>
    </xf>
    <xf numFmtId="0" fontId="60" fillId="0" borderId="1">
      <alignment horizontal="left" vertical="center" wrapText="1"/>
      <protection/>
    </xf>
    <xf numFmtId="4" fontId="67" fillId="22" borderId="2">
      <alignment horizontal="right" vertical="top" shrinkToFit="1"/>
      <protection/>
    </xf>
    <xf numFmtId="0" fontId="60" fillId="0" borderId="3">
      <alignment horizontal="left" vertical="center" wrapText="1"/>
      <protection/>
    </xf>
    <xf numFmtId="10" fontId="67" fillId="22" borderId="2">
      <alignment horizontal="right" vertical="top" shrinkToFit="1"/>
      <protection/>
    </xf>
    <xf numFmtId="0" fontId="60" fillId="0" borderId="5">
      <alignment vertical="center" wrapText="1"/>
      <protection/>
    </xf>
    <xf numFmtId="0" fontId="58" fillId="20" borderId="3">
      <alignment horizontal="center"/>
      <protection/>
    </xf>
    <xf numFmtId="0" fontId="64" fillId="0" borderId="8">
      <alignment horizontal="center" vertical="center" wrapText="1"/>
      <protection/>
    </xf>
    <xf numFmtId="0" fontId="58" fillId="20" borderId="3">
      <alignment horizontal="left"/>
      <protection/>
    </xf>
    <xf numFmtId="0" fontId="60" fillId="20" borderId="9">
      <alignment vertical="center"/>
      <protection/>
    </xf>
    <xf numFmtId="0" fontId="58" fillId="20" borderId="5">
      <alignment horizontal="center"/>
      <protection/>
    </xf>
    <xf numFmtId="49" fontId="66" fillId="0" borderId="10">
      <alignment horizontal="center" vertical="center" shrinkToFit="1"/>
      <protection/>
    </xf>
    <xf numFmtId="0" fontId="58" fillId="20" borderId="5">
      <alignment horizontal="left"/>
      <protection/>
    </xf>
    <xf numFmtId="49" fontId="68" fillId="0" borderId="10">
      <alignment horizontal="center" vertical="center" shrinkToFit="1"/>
      <protection/>
    </xf>
    <xf numFmtId="0" fontId="60" fillId="20" borderId="11">
      <alignment vertical="center"/>
      <protection/>
    </xf>
    <xf numFmtId="0" fontId="60" fillId="0" borderId="12">
      <alignment vertical="center"/>
      <protection/>
    </xf>
    <xf numFmtId="0" fontId="60" fillId="20" borderId="0">
      <alignment vertical="center" shrinkToFit="1"/>
      <protection/>
    </xf>
    <xf numFmtId="0" fontId="64" fillId="0" borderId="0">
      <alignment vertical="center" wrapText="1"/>
      <protection/>
    </xf>
    <xf numFmtId="1" fontId="66" fillId="0" borderId="2">
      <alignment horizontal="center" vertical="center" shrinkToFit="1"/>
      <protection/>
    </xf>
    <xf numFmtId="1" fontId="68" fillId="0" borderId="2">
      <alignment horizontal="center" vertical="center" shrinkToFit="1"/>
      <protection/>
    </xf>
    <xf numFmtId="49" fontId="64" fillId="0" borderId="0">
      <alignment vertical="center" wrapText="1"/>
      <protection/>
    </xf>
    <xf numFmtId="49" fontId="60" fillId="0" borderId="5">
      <alignment vertical="center" wrapText="1"/>
      <protection/>
    </xf>
    <xf numFmtId="49" fontId="60" fillId="0" borderId="0">
      <alignment vertical="center" wrapText="1"/>
      <protection/>
    </xf>
    <xf numFmtId="49" fontId="64" fillId="0" borderId="2">
      <alignment horizontal="center" vertical="center" wrapText="1"/>
      <protection/>
    </xf>
    <xf numFmtId="49" fontId="64" fillId="0" borderId="2">
      <alignment horizontal="center" vertical="center" wrapText="1"/>
      <protection/>
    </xf>
    <xf numFmtId="4" fontId="66" fillId="0" borderId="2">
      <alignment horizontal="right" vertical="center" shrinkToFit="1"/>
      <protection/>
    </xf>
    <xf numFmtId="4" fontId="68" fillId="0" borderId="2">
      <alignment horizontal="right" vertical="center" shrinkToFit="1"/>
      <protection/>
    </xf>
    <xf numFmtId="4" fontId="68" fillId="0" borderId="2">
      <alignment horizontal="right" vertical="center" shrinkToFit="1"/>
      <protection/>
    </xf>
    <xf numFmtId="0" fontId="60" fillId="0" borderId="5">
      <alignment vertical="center"/>
      <protection/>
    </xf>
    <xf numFmtId="0" fontId="64" fillId="0" borderId="0">
      <alignment horizontal="right" vertical="center"/>
      <protection/>
    </xf>
    <xf numFmtId="0" fontId="66" fillId="0" borderId="0">
      <alignment horizontal="left" vertical="center" wrapText="1"/>
      <protection/>
    </xf>
    <xf numFmtId="0" fontId="69" fillId="0" borderId="0">
      <alignment vertical="center"/>
      <protection/>
    </xf>
    <xf numFmtId="0" fontId="69" fillId="0" borderId="1">
      <alignment vertical="center"/>
      <protection/>
    </xf>
    <xf numFmtId="0" fontId="69" fillId="0" borderId="5">
      <alignment vertical="center"/>
      <protection/>
    </xf>
    <xf numFmtId="0" fontId="64" fillId="0" borderId="2">
      <alignment horizontal="center" vertical="center" wrapText="1"/>
      <protection/>
    </xf>
    <xf numFmtId="0" fontId="70" fillId="0" borderId="0">
      <alignment horizontal="center" vertical="center" wrapText="1"/>
      <protection/>
    </xf>
    <xf numFmtId="0" fontId="64" fillId="0" borderId="13">
      <alignment vertical="center"/>
      <protection/>
    </xf>
    <xf numFmtId="0" fontId="64" fillId="0" borderId="14">
      <alignment horizontal="right" vertical="center"/>
      <protection/>
    </xf>
    <xf numFmtId="0" fontId="66" fillId="0" borderId="14">
      <alignment horizontal="right" vertical="center"/>
      <protection/>
    </xf>
    <xf numFmtId="0" fontId="66" fillId="0" borderId="8">
      <alignment horizontal="center" vertical="center"/>
      <protection/>
    </xf>
    <xf numFmtId="49" fontId="64" fillId="0" borderId="15">
      <alignment horizontal="center" vertical="center"/>
      <protection/>
    </xf>
    <xf numFmtId="0" fontId="64" fillId="0" borderId="16">
      <alignment horizontal="center" vertical="center" shrinkToFit="1"/>
      <protection/>
    </xf>
    <xf numFmtId="1" fontId="66" fillId="0" borderId="16">
      <alignment horizontal="center" vertical="center" shrinkToFit="1"/>
      <protection/>
    </xf>
    <xf numFmtId="0" fontId="66" fillId="0" borderId="16">
      <alignment vertical="center"/>
      <protection/>
    </xf>
    <xf numFmtId="49" fontId="66" fillId="0" borderId="16">
      <alignment horizontal="center" vertical="center"/>
      <protection/>
    </xf>
    <xf numFmtId="49" fontId="66" fillId="0" borderId="17">
      <alignment horizontal="center" vertical="center"/>
      <protection/>
    </xf>
    <xf numFmtId="0" fontId="69" fillId="0" borderId="12">
      <alignment vertical="center"/>
      <protection/>
    </xf>
    <xf numFmtId="4" fontId="66" fillId="0" borderId="4">
      <alignment horizontal="right" vertical="center" shrinkToFit="1"/>
      <protection/>
    </xf>
    <xf numFmtId="4" fontId="68" fillId="0" borderId="4">
      <alignment horizontal="right" vertical="center" shrinkToFit="1"/>
      <protection/>
    </xf>
    <xf numFmtId="0" fontId="64" fillId="0" borderId="10">
      <alignment horizontal="center" vertical="center" wrapText="1"/>
      <protection/>
    </xf>
    <xf numFmtId="0" fontId="64" fillId="0" borderId="2">
      <alignment horizontal="center" vertical="center" wrapText="1"/>
      <protection/>
    </xf>
    <xf numFmtId="0" fontId="65" fillId="0" borderId="0">
      <alignment horizontal="left" vertical="center" wrapText="1"/>
      <protection/>
    </xf>
    <xf numFmtId="0" fontId="64" fillId="0" borderId="10">
      <alignment horizontal="center" vertical="center" wrapText="1"/>
      <protection/>
    </xf>
    <xf numFmtId="49" fontId="60" fillId="20" borderId="5">
      <alignment vertical="center"/>
      <protection/>
    </xf>
    <xf numFmtId="1" fontId="66" fillId="0" borderId="10">
      <alignment horizontal="center" vertical="center" shrinkToFit="1"/>
      <protection/>
    </xf>
    <xf numFmtId="0" fontId="68" fillId="0" borderId="10">
      <alignment horizontal="center" vertical="center" shrinkToFit="1"/>
      <protection/>
    </xf>
    <xf numFmtId="0" fontId="64" fillId="0" borderId="2">
      <alignment horizontal="center" vertical="center" wrapText="1"/>
      <protection/>
    </xf>
    <xf numFmtId="0" fontId="62" fillId="0" borderId="0">
      <alignment vertical="center" wrapText="1"/>
      <protection/>
    </xf>
    <xf numFmtId="49" fontId="64" fillId="0" borderId="2">
      <alignment horizontal="center" vertical="center" wrapText="1"/>
      <protection/>
    </xf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71" fillId="29" borderId="18" applyNumberFormat="0" applyAlignment="0" applyProtection="0"/>
    <xf numFmtId="0" fontId="72" fillId="30" borderId="19" applyNumberFormat="0" applyAlignment="0" applyProtection="0"/>
    <xf numFmtId="0" fontId="73" fillId="30" borderId="18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20" applyNumberFormat="0" applyFill="0" applyAlignment="0" applyProtection="0"/>
    <xf numFmtId="0" fontId="75" fillId="0" borderId="21" applyNumberFormat="0" applyFill="0" applyAlignment="0" applyProtection="0"/>
    <xf numFmtId="0" fontId="76" fillId="0" borderId="22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23" applyNumberFormat="0" applyFill="0" applyAlignment="0" applyProtection="0"/>
    <xf numFmtId="0" fontId="78" fillId="31" borderId="24" applyNumberFormat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81" fillId="34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83" fillId="0" borderId="26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5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167" fontId="7" fillId="36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167" fontId="10" fillId="0" borderId="0" xfId="0" applyNumberFormat="1" applyFont="1" applyFill="1" applyAlignment="1">
      <alignment horizontal="center"/>
    </xf>
    <xf numFmtId="167" fontId="11" fillId="36" borderId="0" xfId="0" applyNumberFormat="1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0" borderId="0" xfId="0" applyFont="1" applyFill="1" applyAlignment="1" applyProtection="1">
      <alignment/>
      <protection hidden="1" locked="0"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0" fillId="36" borderId="27" xfId="0" applyFont="1" applyFill="1" applyBorder="1" applyAlignment="1">
      <alignment horizontal="center" vertical="center"/>
    </xf>
    <xf numFmtId="167" fontId="10" fillId="0" borderId="27" xfId="0" applyNumberFormat="1" applyFont="1" applyFill="1" applyBorder="1" applyAlignment="1">
      <alignment horizontal="center" vertical="center" wrapText="1"/>
    </xf>
    <xf numFmtId="167" fontId="10" fillId="36" borderId="27" xfId="0" applyNumberFormat="1" applyFont="1" applyFill="1" applyBorder="1" applyAlignment="1">
      <alignment horizontal="center" vertical="center" wrapText="1"/>
    </xf>
    <xf numFmtId="167" fontId="12" fillId="37" borderId="27" xfId="0" applyNumberFormat="1" applyFont="1" applyFill="1" applyBorder="1" applyAlignment="1">
      <alignment horizontal="left" vertical="center"/>
    </xf>
    <xf numFmtId="167" fontId="12" fillId="37" borderId="27" xfId="0" applyNumberFormat="1" applyFont="1" applyFill="1" applyBorder="1" applyAlignment="1">
      <alignment horizontal="right" vertical="center"/>
    </xf>
    <xf numFmtId="167" fontId="12" fillId="37" borderId="27" xfId="0" applyNumberFormat="1" applyFont="1" applyFill="1" applyBorder="1" applyAlignment="1">
      <alignment vertical="center"/>
    </xf>
    <xf numFmtId="167" fontId="12" fillId="0" borderId="27" xfId="0" applyNumberFormat="1" applyFont="1" applyFill="1" applyBorder="1" applyAlignment="1">
      <alignment horizontal="right" vertical="center"/>
    </xf>
    <xf numFmtId="167" fontId="12" fillId="0" borderId="27" xfId="0" applyNumberFormat="1" applyFont="1" applyFill="1" applyBorder="1" applyAlignment="1">
      <alignment vertical="center"/>
    </xf>
    <xf numFmtId="167" fontId="10" fillId="0" borderId="27" xfId="0" applyNumberFormat="1" applyFont="1" applyFill="1" applyBorder="1" applyAlignment="1">
      <alignment horizontal="right" vertical="center"/>
    </xf>
    <xf numFmtId="167" fontId="10" fillId="0" borderId="27" xfId="0" applyNumberFormat="1" applyFont="1" applyFill="1" applyBorder="1" applyAlignment="1">
      <alignment vertical="center"/>
    </xf>
    <xf numFmtId="167" fontId="10" fillId="36" borderId="27" xfId="0" applyNumberFormat="1" applyFont="1" applyFill="1" applyBorder="1" applyAlignment="1">
      <alignment vertical="center"/>
    </xf>
    <xf numFmtId="167" fontId="10" fillId="0" borderId="27" xfId="0" applyNumberFormat="1" applyFont="1" applyFill="1" applyBorder="1" applyAlignment="1">
      <alignment horizontal="right" vertical="center" wrapText="1"/>
    </xf>
    <xf numFmtId="167" fontId="10" fillId="36" borderId="27" xfId="0" applyNumberFormat="1" applyFont="1" applyFill="1" applyBorder="1" applyAlignment="1">
      <alignment vertical="center" wrapText="1"/>
    </xf>
    <xf numFmtId="167" fontId="12" fillId="0" borderId="27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vertical="center" wrapText="1"/>
    </xf>
    <xf numFmtId="4" fontId="10" fillId="0" borderId="27" xfId="0" applyNumberFormat="1" applyFont="1" applyFill="1" applyBorder="1" applyAlignment="1">
      <alignment vertical="center"/>
    </xf>
    <xf numFmtId="167" fontId="12" fillId="0" borderId="27" xfId="0" applyNumberFormat="1" applyFont="1" applyFill="1" applyBorder="1" applyAlignment="1">
      <alignment horizontal="right" vertical="center" wrapText="1"/>
    </xf>
    <xf numFmtId="167" fontId="12" fillId="0" borderId="27" xfId="0" applyNumberFormat="1" applyFont="1" applyFill="1" applyBorder="1" applyAlignment="1">
      <alignment vertical="center" wrapText="1"/>
    </xf>
    <xf numFmtId="0" fontId="10" fillId="36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2" fontId="88" fillId="0" borderId="27" xfId="73" applyNumberFormat="1" applyFont="1" applyFill="1" applyBorder="1" applyAlignment="1" applyProtection="1">
      <alignment vertical="center" wrapText="1"/>
      <protection/>
    </xf>
    <xf numFmtId="167" fontId="12" fillId="37" borderId="27" xfId="0" applyNumberFormat="1" applyFont="1" applyFill="1" applyBorder="1" applyAlignment="1">
      <alignment horizontal="left" vertical="center" wrapText="1"/>
    </xf>
    <xf numFmtId="0" fontId="12" fillId="37" borderId="27" xfId="0" applyFont="1" applyFill="1" applyBorder="1" applyAlignment="1">
      <alignment horizontal="left" wrapText="1"/>
    </xf>
    <xf numFmtId="167" fontId="89" fillId="0" borderId="27" xfId="0" applyNumberFormat="1" applyFont="1" applyFill="1" applyBorder="1" applyAlignment="1">
      <alignment horizontal="right" vertical="center" wrapText="1"/>
    </xf>
    <xf numFmtId="167" fontId="90" fillId="0" borderId="27" xfId="0" applyNumberFormat="1" applyFont="1" applyFill="1" applyBorder="1" applyAlignment="1">
      <alignment vertical="center" wrapText="1"/>
    </xf>
    <xf numFmtId="167" fontId="10" fillId="0" borderId="27" xfId="0" applyNumberFormat="1" applyFont="1" applyFill="1" applyBorder="1" applyAlignment="1">
      <alignment vertical="center" shrinkToFit="1"/>
    </xf>
    <xf numFmtId="167" fontId="14" fillId="0" borderId="27" xfId="0" applyNumberFormat="1" applyFont="1" applyFill="1" applyBorder="1" applyAlignment="1">
      <alignment horizontal="right" vertical="center" wrapText="1"/>
    </xf>
    <xf numFmtId="167" fontId="91" fillId="0" borderId="27" xfId="0" applyNumberFormat="1" applyFont="1" applyFill="1" applyBorder="1" applyAlignment="1">
      <alignment vertical="center" wrapText="1"/>
    </xf>
    <xf numFmtId="4" fontId="10" fillId="0" borderId="27" xfId="0" applyNumberFormat="1" applyFont="1" applyFill="1" applyBorder="1" applyAlignment="1">
      <alignment vertical="center" shrinkToFit="1"/>
    </xf>
    <xf numFmtId="167" fontId="11" fillId="0" borderId="27" xfId="0" applyNumberFormat="1" applyFont="1" applyFill="1" applyBorder="1" applyAlignment="1">
      <alignment vertical="center"/>
    </xf>
    <xf numFmtId="4" fontId="92" fillId="0" borderId="2" xfId="83" applyNumberFormat="1" applyFont="1" applyFill="1" applyProtection="1">
      <alignment horizontal="right" vertical="top" shrinkToFit="1"/>
      <protection/>
    </xf>
    <xf numFmtId="4" fontId="88" fillId="0" borderId="2" xfId="83" applyNumberFormat="1" applyFont="1" applyFill="1" applyProtection="1">
      <alignment horizontal="right" vertical="top" shrinkToFit="1"/>
      <protection/>
    </xf>
    <xf numFmtId="0" fontId="15" fillId="36" borderId="0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horizontal="center" wrapText="1"/>
    </xf>
    <xf numFmtId="167" fontId="16" fillId="36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right"/>
    </xf>
    <xf numFmtId="167" fontId="90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horizontal="right" vertical="center" shrinkToFit="1"/>
    </xf>
    <xf numFmtId="167" fontId="11" fillId="0" borderId="27" xfId="0" applyNumberFormat="1" applyFont="1" applyFill="1" applyBorder="1" applyAlignment="1">
      <alignment horizontal="right" vertical="center"/>
    </xf>
    <xf numFmtId="4" fontId="88" fillId="0" borderId="2" xfId="83" applyNumberFormat="1" applyFont="1" applyFill="1" applyAlignment="1" applyProtection="1">
      <alignment horizontal="right" vertical="center" shrinkToFit="1"/>
      <protection/>
    </xf>
    <xf numFmtId="167" fontId="5" fillId="0" borderId="0" xfId="0" applyNumberFormat="1" applyFont="1" applyFill="1" applyBorder="1" applyAlignment="1">
      <alignment horizontal="right" wrapText="1"/>
    </xf>
    <xf numFmtId="4" fontId="60" fillId="0" borderId="0" xfId="106" applyNumberFormat="1" applyFont="1" applyBorder="1" applyAlignment="1" applyProtection="1">
      <alignment horizontal="right" vertical="center" shrinkToFit="1"/>
      <protection/>
    </xf>
    <xf numFmtId="167" fontId="0" fillId="0" borderId="0" xfId="0" applyNumberFormat="1" applyFont="1" applyFill="1" applyAlignment="1">
      <alignment horizontal="right"/>
    </xf>
    <xf numFmtId="167" fontId="89" fillId="0" borderId="27" xfId="0" applyNumberFormat="1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4" fontId="88" fillId="0" borderId="2" xfId="104" applyNumberFormat="1" applyFont="1" applyFill="1" applyAlignment="1" applyProtection="1">
      <alignment horizontal="right" vertical="center"/>
      <protection/>
    </xf>
    <xf numFmtId="0" fontId="13" fillId="0" borderId="27" xfId="0" applyFont="1" applyFill="1" applyBorder="1" applyAlignment="1">
      <alignment horizontal="left" wrapText="1"/>
    </xf>
    <xf numFmtId="4" fontId="88" fillId="0" borderId="2" xfId="107" applyNumberFormat="1" applyFont="1" applyFill="1" applyAlignment="1" applyProtection="1">
      <alignment horizontal="right" vertical="center" shrinkToFit="1"/>
      <protection/>
    </xf>
    <xf numFmtId="4" fontId="88" fillId="0" borderId="28" xfId="107" applyNumberFormat="1" applyFont="1" applyFill="1" applyBorder="1" applyAlignment="1" applyProtection="1">
      <alignment horizontal="right" vertical="center" shrinkToFit="1"/>
      <protection/>
    </xf>
    <xf numFmtId="4" fontId="88" fillId="0" borderId="27" xfId="107" applyNumberFormat="1" applyFont="1" applyFill="1" applyBorder="1" applyProtection="1">
      <alignment horizontal="right" vertical="center" shrinkToFit="1"/>
      <protection/>
    </xf>
    <xf numFmtId="4" fontId="88" fillId="0" borderId="27" xfId="107" applyNumberFormat="1" applyFont="1" applyFill="1" applyBorder="1" applyAlignment="1" applyProtection="1">
      <alignment horizontal="right" vertical="center" shrinkToFit="1"/>
      <protection/>
    </xf>
    <xf numFmtId="0" fontId="10" fillId="0" borderId="27" xfId="0" applyFont="1" applyFill="1" applyBorder="1" applyAlignment="1">
      <alignment horizontal="left" wrapText="1"/>
    </xf>
    <xf numFmtId="4" fontId="10" fillId="0" borderId="27" xfId="0" applyNumberFormat="1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>
      <alignment horizontal="left" wrapText="1"/>
    </xf>
    <xf numFmtId="167" fontId="12" fillId="0" borderId="27" xfId="0" applyNumberFormat="1" applyFont="1" applyFill="1" applyBorder="1" applyAlignment="1">
      <alignment/>
    </xf>
    <xf numFmtId="0" fontId="13" fillId="0" borderId="27" xfId="163" applyFont="1" applyFill="1" applyBorder="1" applyAlignment="1">
      <alignment horizontal="left" vertical="top" wrapText="1"/>
      <protection/>
    </xf>
    <xf numFmtId="2" fontId="88" fillId="0" borderId="27" xfId="73" applyNumberFormat="1" applyFont="1" applyFill="1" applyBorder="1" applyAlignment="1" applyProtection="1">
      <alignment horizontal="left" vertical="center" wrapText="1"/>
      <protection/>
    </xf>
    <xf numFmtId="0" fontId="10" fillId="0" borderId="29" xfId="0" applyFont="1" applyFill="1" applyBorder="1" applyAlignment="1">
      <alignment horizontal="left" vertical="center" wrapText="1"/>
    </xf>
    <xf numFmtId="4" fontId="88" fillId="0" borderId="30" xfId="107" applyNumberFormat="1" applyFont="1" applyFill="1" applyBorder="1" applyAlignment="1" applyProtection="1">
      <alignment horizontal="right" vertical="center" shrinkToFit="1"/>
      <protection/>
    </xf>
    <xf numFmtId="0" fontId="89" fillId="0" borderId="27" xfId="0" applyFont="1" applyFill="1" applyBorder="1" applyAlignment="1">
      <alignment horizontal="left" vertical="center" wrapText="1"/>
    </xf>
    <xf numFmtId="49" fontId="88" fillId="0" borderId="27" xfId="74" applyNumberFormat="1" applyFont="1" applyFill="1" applyBorder="1" applyAlignment="1" applyProtection="1">
      <alignment vertical="center" wrapText="1"/>
      <protection/>
    </xf>
    <xf numFmtId="0" fontId="10" fillId="0" borderId="27" xfId="0" applyNumberFormat="1" applyFont="1" applyFill="1" applyBorder="1" applyAlignment="1">
      <alignment horizontal="left" vertical="center" wrapText="1"/>
    </xf>
    <xf numFmtId="0" fontId="89" fillId="0" borderId="27" xfId="0" applyFont="1" applyFill="1" applyBorder="1" applyAlignment="1">
      <alignment/>
    </xf>
    <xf numFmtId="0" fontId="89" fillId="0" borderId="27" xfId="0" applyFont="1" applyFill="1" applyBorder="1" applyAlignment="1">
      <alignment wrapText="1"/>
    </xf>
    <xf numFmtId="0" fontId="13" fillId="0" borderId="27" xfId="0" applyFont="1" applyFill="1" applyBorder="1" applyAlignment="1">
      <alignment horizontal="left" vertical="center" wrapText="1"/>
    </xf>
    <xf numFmtId="49" fontId="89" fillId="0" borderId="27" xfId="0" applyNumberFormat="1" applyFont="1" applyFill="1" applyBorder="1" applyAlignment="1">
      <alignment horizontal="left" vertical="center" wrapText="1"/>
    </xf>
    <xf numFmtId="0" fontId="91" fillId="0" borderId="27" xfId="0" applyFont="1" applyFill="1" applyBorder="1" applyAlignment="1">
      <alignment horizontal="left" wrapText="1"/>
    </xf>
    <xf numFmtId="167" fontId="14" fillId="0" borderId="27" xfId="0" applyNumberFormat="1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left" vertical="top" wrapText="1"/>
    </xf>
    <xf numFmtId="0" fontId="5" fillId="37" borderId="0" xfId="0" applyFont="1" applyFill="1" applyAlignment="1">
      <alignment horizontal="center" vertical="center"/>
    </xf>
    <xf numFmtId="49" fontId="88" fillId="0" borderId="27" xfId="74" applyNumberFormat="1" applyFont="1" applyFill="1" applyBorder="1" applyAlignment="1" applyProtection="1">
      <alignment horizontal="center" vertical="center" wrapText="1"/>
      <protection/>
    </xf>
    <xf numFmtId="49" fontId="89" fillId="0" borderId="27" xfId="0" applyNumberFormat="1" applyFont="1" applyFill="1" applyBorder="1" applyAlignment="1">
      <alignment horizontal="center" vertical="center" wrapText="1"/>
    </xf>
    <xf numFmtId="4" fontId="88" fillId="0" borderId="30" xfId="107" applyNumberFormat="1" applyFont="1" applyFill="1" applyBorder="1" applyProtection="1">
      <alignment horizontal="right" vertical="center" shrinkToFit="1"/>
      <protection/>
    </xf>
    <xf numFmtId="4" fontId="88" fillId="0" borderId="32" xfId="107" applyNumberFormat="1" applyFont="1" applyFill="1" applyBorder="1" applyProtection="1">
      <alignment horizontal="right" vertical="center" shrinkToFit="1"/>
      <protection/>
    </xf>
    <xf numFmtId="4" fontId="88" fillId="0" borderId="33" xfId="107" applyNumberFormat="1" applyFont="1" applyFill="1" applyBorder="1" applyProtection="1">
      <alignment horizontal="right" vertical="center" shrinkToFit="1"/>
      <protection/>
    </xf>
    <xf numFmtId="49" fontId="10" fillId="36" borderId="0" xfId="0" applyNumberFormat="1" applyFont="1" applyFill="1" applyAlignment="1">
      <alignment horizontal="center" vertical="center"/>
    </xf>
    <xf numFmtId="49" fontId="10" fillId="36" borderId="27" xfId="0" applyNumberFormat="1" applyFont="1" applyFill="1" applyBorder="1" applyAlignment="1">
      <alignment horizontal="center" vertical="center"/>
    </xf>
    <xf numFmtId="49" fontId="12" fillId="37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3" fillId="0" borderId="27" xfId="163" applyNumberFormat="1" applyFont="1" applyFill="1" applyBorder="1" applyAlignment="1">
      <alignment horizontal="center" vertical="center" wrapText="1"/>
      <protection/>
    </xf>
    <xf numFmtId="49" fontId="88" fillId="0" borderId="27" xfId="73" applyNumberFormat="1" applyFont="1" applyFill="1" applyBorder="1" applyAlignment="1" applyProtection="1">
      <alignment horizontal="center" vertical="center" wrapText="1"/>
      <protection/>
    </xf>
    <xf numFmtId="49" fontId="12" fillId="37" borderId="27" xfId="0" applyNumberFormat="1" applyFont="1" applyFill="1" applyBorder="1" applyAlignment="1">
      <alignment horizontal="center" vertical="center" wrapText="1"/>
    </xf>
    <xf numFmtId="49" fontId="89" fillId="0" borderId="27" xfId="0" applyNumberFormat="1" applyFont="1" applyFill="1" applyBorder="1" applyAlignment="1">
      <alignment horizontal="center" vertical="center"/>
    </xf>
    <xf numFmtId="49" fontId="91" fillId="0" borderId="27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36" borderId="27" xfId="0" applyNumberFormat="1" applyFont="1" applyFill="1" applyBorder="1" applyAlignment="1">
      <alignment horizontal="center" vertical="center" wrapText="1"/>
    </xf>
    <xf numFmtId="49" fontId="15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17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vertical="center" wrapText="1"/>
    </xf>
    <xf numFmtId="0" fontId="17" fillId="33" borderId="27" xfId="0" applyFont="1" applyFill="1" applyBorder="1" applyAlignment="1">
      <alignment horizontal="left" vertical="center" wrapText="1"/>
    </xf>
    <xf numFmtId="49" fontId="17" fillId="33" borderId="27" xfId="0" applyNumberFormat="1" applyFont="1" applyFill="1" applyBorder="1" applyAlignment="1">
      <alignment horizontal="center" vertical="center" wrapText="1" shrinkToFit="1"/>
    </xf>
    <xf numFmtId="0" fontId="17" fillId="0" borderId="27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92" fillId="0" borderId="30" xfId="83" applyNumberFormat="1" applyFont="1" applyFill="1" applyBorder="1" applyProtection="1">
      <alignment horizontal="right" vertical="top" shrinkToFit="1"/>
      <protection/>
    </xf>
    <xf numFmtId="4" fontId="88" fillId="0" borderId="30" xfId="83" applyNumberFormat="1" applyFont="1" applyFill="1" applyBorder="1" applyAlignment="1" applyProtection="1">
      <alignment vertical="center" shrinkToFit="1"/>
      <protection/>
    </xf>
    <xf numFmtId="167" fontId="10" fillId="0" borderId="33" xfId="0" applyNumberFormat="1" applyFont="1" applyFill="1" applyBorder="1" applyAlignment="1">
      <alignment vertical="center"/>
    </xf>
    <xf numFmtId="167" fontId="12" fillId="0" borderId="33" xfId="0" applyNumberFormat="1" applyFont="1" applyFill="1" applyBorder="1" applyAlignment="1">
      <alignment horizontal="right" vertical="center"/>
    </xf>
    <xf numFmtId="4" fontId="88" fillId="0" borderId="30" xfId="83" applyNumberFormat="1" applyFont="1" applyFill="1" applyBorder="1" applyProtection="1">
      <alignment horizontal="right" vertical="top" shrinkToFit="1"/>
      <protection/>
    </xf>
    <xf numFmtId="167" fontId="12" fillId="0" borderId="33" xfId="0" applyNumberFormat="1" applyFont="1" applyFill="1" applyBorder="1" applyAlignment="1">
      <alignment vertical="center"/>
    </xf>
    <xf numFmtId="167" fontId="11" fillId="0" borderId="33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wrapText="1"/>
    </xf>
    <xf numFmtId="0" fontId="19" fillId="0" borderId="0" xfId="0" applyFont="1" applyFill="1" applyAlignment="1">
      <alignment/>
    </xf>
    <xf numFmtId="2" fontId="89" fillId="0" borderId="27" xfId="0" applyNumberFormat="1" applyFont="1" applyFill="1" applyBorder="1" applyAlignment="1">
      <alignment horizontal="left" wrapText="1"/>
    </xf>
    <xf numFmtId="167" fontId="20" fillId="0" borderId="27" xfId="0" applyNumberFormat="1" applyFont="1" applyFill="1" applyBorder="1" applyAlignment="1">
      <alignment vertical="center"/>
    </xf>
    <xf numFmtId="0" fontId="89" fillId="0" borderId="27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167" fontId="10" fillId="0" borderId="35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tabSelected="1" zoomScalePageLayoutView="0" workbookViewId="0" topLeftCell="A168">
      <selection activeCell="D58" sqref="D58"/>
    </sheetView>
  </sheetViews>
  <sheetFormatPr defaultColWidth="9.00390625" defaultRowHeight="12.75"/>
  <cols>
    <col min="1" max="1" width="72.875" style="54" customWidth="1"/>
    <col min="2" max="2" width="25.875" style="117" hidden="1" customWidth="1"/>
    <col min="3" max="3" width="16.625" style="3" customWidth="1"/>
    <col min="4" max="4" width="17.125" style="63" customWidth="1"/>
    <col min="5" max="5" width="15.75390625" style="9" customWidth="1"/>
    <col min="6" max="6" width="10.375" style="55" customWidth="1"/>
    <col min="7" max="7" width="10.625" style="55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142" t="s">
        <v>174</v>
      </c>
      <c r="B1" s="142"/>
      <c r="C1" s="142"/>
      <c r="D1" s="142"/>
      <c r="E1" s="142"/>
      <c r="F1" s="142"/>
      <c r="G1" s="142"/>
    </row>
    <row r="2" spans="1:7" ht="12" customHeight="1">
      <c r="A2" s="17"/>
      <c r="B2" s="101"/>
      <c r="C2" s="11"/>
      <c r="D2" s="56"/>
      <c r="E2" s="12"/>
      <c r="F2" s="143" t="s">
        <v>123</v>
      </c>
      <c r="G2" s="143"/>
    </row>
    <row r="3" spans="1:7" ht="41.25" customHeight="1">
      <c r="A3" s="18" t="s">
        <v>0</v>
      </c>
      <c r="B3" s="102" t="s">
        <v>178</v>
      </c>
      <c r="C3" s="19" t="s">
        <v>235</v>
      </c>
      <c r="D3" s="19" t="s">
        <v>175</v>
      </c>
      <c r="E3" s="20" t="s">
        <v>176</v>
      </c>
      <c r="F3" s="19" t="s">
        <v>14</v>
      </c>
      <c r="G3" s="19" t="s">
        <v>177</v>
      </c>
    </row>
    <row r="4" spans="1:7" s="13" customFormat="1" ht="18.75" customHeight="1">
      <c r="A4" s="21" t="s">
        <v>12</v>
      </c>
      <c r="B4" s="103"/>
      <c r="C4" s="23">
        <f>C5+C30</f>
        <v>111530187</v>
      </c>
      <c r="D4" s="23">
        <f>D5+D30</f>
        <v>6579781.58</v>
      </c>
      <c r="E4" s="23">
        <f>E5+E30</f>
        <v>7794881.880000001</v>
      </c>
      <c r="F4" s="23">
        <f>D4/C4*100</f>
        <v>5.899552181330065</v>
      </c>
      <c r="G4" s="23">
        <f>D4/E4*100</f>
        <v>84.4115623725141</v>
      </c>
    </row>
    <row r="5" spans="1:7" s="7" customFormat="1" ht="17.25" customHeight="1">
      <c r="A5" s="69" t="s">
        <v>8</v>
      </c>
      <c r="B5" s="104"/>
      <c r="C5" s="25">
        <f>C6+C9+C14+C18+C22+C24</f>
        <v>98741490</v>
      </c>
      <c r="D5" s="25">
        <f>D6+D9+D14+D18+D22+D24</f>
        <v>6352621.99</v>
      </c>
      <c r="E5" s="25">
        <f>E6+E9+E14+E18+E22+E24</f>
        <v>7355476.73</v>
      </c>
      <c r="F5" s="25">
        <f aca="true" t="shared" si="0" ref="F5:F58">D5/C5*100</f>
        <v>6.4335893553966015</v>
      </c>
      <c r="G5" s="25">
        <f aca="true" t="shared" si="1" ref="G5:G59">D5/E5*100</f>
        <v>86.36587706260067</v>
      </c>
    </row>
    <row r="6" spans="1:7" s="7" customFormat="1" ht="16.5" customHeight="1">
      <c r="A6" s="69" t="s">
        <v>13</v>
      </c>
      <c r="B6" s="104"/>
      <c r="C6" s="25">
        <f>C7</f>
        <v>60710040</v>
      </c>
      <c r="D6" s="25">
        <f>D7</f>
        <v>2334333.1</v>
      </c>
      <c r="E6" s="25">
        <f>E7</f>
        <v>3085200.06</v>
      </c>
      <c r="F6" s="25">
        <f t="shared" si="0"/>
        <v>3.845052811693091</v>
      </c>
      <c r="G6" s="25">
        <f t="shared" si="1"/>
        <v>75.66229270720292</v>
      </c>
    </row>
    <row r="7" spans="1:8" s="1" customFormat="1" ht="15" customHeight="1">
      <c r="A7" s="70" t="s">
        <v>1</v>
      </c>
      <c r="B7" s="105" t="s">
        <v>179</v>
      </c>
      <c r="C7" s="27">
        <v>60710040</v>
      </c>
      <c r="D7" s="71">
        <v>2334333.1</v>
      </c>
      <c r="E7" s="27">
        <v>3085200.06</v>
      </c>
      <c r="F7" s="25">
        <f t="shared" si="0"/>
        <v>3.845052811693091</v>
      </c>
      <c r="G7" s="25">
        <f t="shared" si="1"/>
        <v>75.66229270720292</v>
      </c>
      <c r="H7" s="8">
        <v>90.304</v>
      </c>
    </row>
    <row r="8" spans="1:8" s="1" customFormat="1" ht="15" customHeight="1">
      <c r="A8" s="70" t="s">
        <v>88</v>
      </c>
      <c r="B8" s="105"/>
      <c r="C8" s="26">
        <f>C7*49.5/64.5</f>
        <v>46591426.04651163</v>
      </c>
      <c r="D8" s="26">
        <f>D7*49.5/64.5</f>
        <v>1791464.9372093023</v>
      </c>
      <c r="E8" s="27">
        <v>2366642.19</v>
      </c>
      <c r="F8" s="25">
        <f t="shared" si="0"/>
        <v>3.845052811693091</v>
      </c>
      <c r="G8" s="25">
        <f t="shared" si="1"/>
        <v>75.69648444445683</v>
      </c>
      <c r="H8" s="8">
        <v>70.304</v>
      </c>
    </row>
    <row r="9" spans="1:8" s="7" customFormat="1" ht="24.75" customHeight="1">
      <c r="A9" s="65" t="s">
        <v>90</v>
      </c>
      <c r="B9" s="106"/>
      <c r="C9" s="25">
        <f>C10+C11+C12+C13</f>
        <v>6107750</v>
      </c>
      <c r="D9" s="25">
        <f>D10+D11+D12+D13</f>
        <v>484885.55000000005</v>
      </c>
      <c r="E9" s="25">
        <f>E10+E11+E12+E13</f>
        <v>508603.07</v>
      </c>
      <c r="F9" s="25">
        <f t="shared" si="0"/>
        <v>7.938857189636119</v>
      </c>
      <c r="G9" s="25">
        <f t="shared" si="1"/>
        <v>95.33673282782192</v>
      </c>
      <c r="H9" s="14"/>
    </row>
    <row r="10" spans="1:8" s="1" customFormat="1" ht="42.75" customHeight="1">
      <c r="A10" s="72" t="s">
        <v>91</v>
      </c>
      <c r="B10" s="107" t="s">
        <v>180</v>
      </c>
      <c r="C10" s="98">
        <v>2412564</v>
      </c>
      <c r="D10" s="73">
        <v>193783.75</v>
      </c>
      <c r="E10" s="27">
        <v>167162.88</v>
      </c>
      <c r="F10" s="25">
        <f t="shared" si="0"/>
        <v>8.03227396247312</v>
      </c>
      <c r="G10" s="25">
        <f t="shared" si="1"/>
        <v>115.92510849298601</v>
      </c>
      <c r="H10" s="8"/>
    </row>
    <row r="11" spans="1:8" s="1" customFormat="1" ht="54.75" customHeight="1">
      <c r="A11" s="72" t="s">
        <v>92</v>
      </c>
      <c r="B11" s="107" t="s">
        <v>181</v>
      </c>
      <c r="C11" s="98">
        <v>24429</v>
      </c>
      <c r="D11" s="73">
        <v>1243.64</v>
      </c>
      <c r="E11" s="27">
        <v>1894.74</v>
      </c>
      <c r="F11" s="25">
        <f t="shared" si="0"/>
        <v>5.090834663719351</v>
      </c>
      <c r="G11" s="25">
        <f t="shared" si="1"/>
        <v>65.63644616147862</v>
      </c>
      <c r="H11" s="8"/>
    </row>
    <row r="12" spans="1:8" s="1" customFormat="1" ht="42" customHeight="1">
      <c r="A12" s="72" t="s">
        <v>93</v>
      </c>
      <c r="B12" s="107" t="s">
        <v>182</v>
      </c>
      <c r="C12" s="99">
        <v>3670757</v>
      </c>
      <c r="D12" s="74">
        <v>335655.51</v>
      </c>
      <c r="E12" s="27">
        <v>350945.13</v>
      </c>
      <c r="F12" s="25">
        <f t="shared" si="0"/>
        <v>9.144040588903051</v>
      </c>
      <c r="G12" s="25">
        <f t="shared" si="1"/>
        <v>95.64330184607492</v>
      </c>
      <c r="H12" s="8"/>
    </row>
    <row r="13" spans="1:8" s="1" customFormat="1" ht="43.5" customHeight="1">
      <c r="A13" s="72" t="s">
        <v>94</v>
      </c>
      <c r="B13" s="107" t="s">
        <v>183</v>
      </c>
      <c r="C13" s="100">
        <v>0</v>
      </c>
      <c r="D13" s="76">
        <v>-45797.35</v>
      </c>
      <c r="E13" s="27">
        <v>-11399.68</v>
      </c>
      <c r="F13" s="25"/>
      <c r="G13" s="25">
        <f t="shared" si="1"/>
        <v>401.7424173310128</v>
      </c>
      <c r="H13" s="8"/>
    </row>
    <row r="14" spans="1:7" s="7" customFormat="1" ht="17.25" customHeight="1">
      <c r="A14" s="69" t="s">
        <v>2</v>
      </c>
      <c r="B14" s="104"/>
      <c r="C14" s="25">
        <f>C15+C16+C17</f>
        <v>16739000</v>
      </c>
      <c r="D14" s="25">
        <f>D15+D16+D17</f>
        <v>2983098.5900000003</v>
      </c>
      <c r="E14" s="25">
        <f>E15+E16+E17</f>
        <v>3067995.16</v>
      </c>
      <c r="F14" s="25">
        <f t="shared" si="0"/>
        <v>17.821247326602546</v>
      </c>
      <c r="G14" s="25">
        <f t="shared" si="1"/>
        <v>97.23283233601973</v>
      </c>
    </row>
    <row r="15" spans="1:7" s="1" customFormat="1" ht="15.75" customHeight="1">
      <c r="A15" s="77" t="s">
        <v>6</v>
      </c>
      <c r="B15" s="108" t="s">
        <v>189</v>
      </c>
      <c r="C15" s="29">
        <v>12990000</v>
      </c>
      <c r="D15" s="78">
        <v>2974819.6</v>
      </c>
      <c r="E15" s="32">
        <v>2992735.16</v>
      </c>
      <c r="F15" s="25">
        <f t="shared" si="0"/>
        <v>22.900843725943034</v>
      </c>
      <c r="G15" s="25">
        <f t="shared" si="1"/>
        <v>99.40136500417898</v>
      </c>
    </row>
    <row r="16" spans="1:7" s="1" customFormat="1" ht="15.75" customHeight="1">
      <c r="A16" s="77" t="s">
        <v>3</v>
      </c>
      <c r="B16" s="108" t="s">
        <v>185</v>
      </c>
      <c r="C16" s="29">
        <v>3629000</v>
      </c>
      <c r="D16" s="76">
        <v>8278.99</v>
      </c>
      <c r="E16" s="32">
        <v>63424</v>
      </c>
      <c r="F16" s="25">
        <f t="shared" si="0"/>
        <v>0.22813419674841554</v>
      </c>
      <c r="G16" s="25">
        <f t="shared" si="1"/>
        <v>13.053402497477295</v>
      </c>
    </row>
    <row r="17" spans="1:7" s="1" customFormat="1" ht="15.75" customHeight="1">
      <c r="A17" s="77" t="s">
        <v>58</v>
      </c>
      <c r="B17" s="108" t="s">
        <v>188</v>
      </c>
      <c r="C17" s="29">
        <v>120000</v>
      </c>
      <c r="D17" s="76">
        <v>0</v>
      </c>
      <c r="E17" s="32">
        <v>11836</v>
      </c>
      <c r="F17" s="25">
        <f t="shared" si="0"/>
        <v>0</v>
      </c>
      <c r="G17" s="25">
        <f t="shared" si="1"/>
        <v>0</v>
      </c>
    </row>
    <row r="18" spans="1:7" s="7" customFormat="1" ht="18.75" customHeight="1">
      <c r="A18" s="79" t="s">
        <v>10</v>
      </c>
      <c r="B18" s="106"/>
      <c r="C18" s="31">
        <f>C20+C19+C21</f>
        <v>12999700</v>
      </c>
      <c r="D18" s="31">
        <f>D20+D19+D21</f>
        <v>465278.79</v>
      </c>
      <c r="E18" s="80">
        <f>E20+E19+E21</f>
        <v>573411.71</v>
      </c>
      <c r="F18" s="25">
        <f t="shared" si="0"/>
        <v>3.579150211158719</v>
      </c>
      <c r="G18" s="25">
        <f t="shared" si="1"/>
        <v>81.14218490585063</v>
      </c>
    </row>
    <row r="19" spans="1:7" s="1" customFormat="1" ht="15.75" customHeight="1">
      <c r="A19" s="77" t="s">
        <v>21</v>
      </c>
      <c r="B19" s="108" t="s">
        <v>184</v>
      </c>
      <c r="C19" s="32">
        <v>2278200</v>
      </c>
      <c r="D19" s="76">
        <v>17494.98</v>
      </c>
      <c r="E19" s="32">
        <v>87330.69</v>
      </c>
      <c r="F19" s="25">
        <f t="shared" si="0"/>
        <v>0.7679299446931788</v>
      </c>
      <c r="G19" s="25">
        <f t="shared" si="1"/>
        <v>20.0330261904492</v>
      </c>
    </row>
    <row r="20" spans="1:7" s="6" customFormat="1" ht="12.75">
      <c r="A20" s="81" t="s">
        <v>95</v>
      </c>
      <c r="B20" s="109" t="s">
        <v>187</v>
      </c>
      <c r="C20" s="33">
        <v>1724500</v>
      </c>
      <c r="D20" s="78">
        <v>68398.33</v>
      </c>
      <c r="E20" s="33">
        <v>81876.91</v>
      </c>
      <c r="F20" s="25">
        <f t="shared" si="0"/>
        <v>3.966270223253117</v>
      </c>
      <c r="G20" s="25">
        <f t="shared" si="1"/>
        <v>83.53799624338535</v>
      </c>
    </row>
    <row r="21" spans="1:7" s="1" customFormat="1" ht="15.75" customHeight="1">
      <c r="A21" s="77" t="s">
        <v>11</v>
      </c>
      <c r="B21" s="108" t="s">
        <v>186</v>
      </c>
      <c r="C21" s="32">
        <v>8997000</v>
      </c>
      <c r="D21" s="78">
        <v>379385.48</v>
      </c>
      <c r="E21" s="32">
        <v>404204.11</v>
      </c>
      <c r="F21" s="25">
        <f t="shared" si="0"/>
        <v>4.216799822162943</v>
      </c>
      <c r="G21" s="25">
        <f t="shared" si="1"/>
        <v>93.8598768824988</v>
      </c>
    </row>
    <row r="22" spans="1:7" s="7" customFormat="1" ht="25.5">
      <c r="A22" s="79" t="s">
        <v>7</v>
      </c>
      <c r="B22" s="106"/>
      <c r="C22" s="35">
        <f>C23</f>
        <v>215000</v>
      </c>
      <c r="D22" s="34">
        <f>D23</f>
        <v>0</v>
      </c>
      <c r="E22" s="35">
        <f>E23</f>
        <v>8955</v>
      </c>
      <c r="F22" s="25">
        <f t="shared" si="0"/>
        <v>0</v>
      </c>
      <c r="G22" s="25">
        <f t="shared" si="1"/>
        <v>0</v>
      </c>
    </row>
    <row r="23" spans="1:7" s="1" customFormat="1" ht="12.75">
      <c r="A23" s="77" t="s">
        <v>4</v>
      </c>
      <c r="B23" s="108" t="s">
        <v>190</v>
      </c>
      <c r="C23" s="32">
        <v>215000</v>
      </c>
      <c r="D23" s="76">
        <v>0</v>
      </c>
      <c r="E23" s="32">
        <v>8955</v>
      </c>
      <c r="F23" s="25">
        <f t="shared" si="0"/>
        <v>0</v>
      </c>
      <c r="G23" s="25">
        <f t="shared" si="1"/>
        <v>0</v>
      </c>
    </row>
    <row r="24" spans="1:7" s="7" customFormat="1" ht="15" customHeight="1">
      <c r="A24" s="79" t="s">
        <v>15</v>
      </c>
      <c r="B24" s="106"/>
      <c r="C24" s="25">
        <f>C25+C26+C28+C29</f>
        <v>1970000</v>
      </c>
      <c r="D24" s="25">
        <f>D25+D26+D28+D29+D27</f>
        <v>85025.95999999999</v>
      </c>
      <c r="E24" s="25">
        <f>E25+E26+E28+E29</f>
        <v>111311.73</v>
      </c>
      <c r="F24" s="25">
        <f>D24/C24*100</f>
        <v>4.316038578680203</v>
      </c>
      <c r="G24" s="25">
        <f t="shared" si="1"/>
        <v>76.38544473255425</v>
      </c>
    </row>
    <row r="25" spans="1:7" s="1" customFormat="1" ht="30.75" customHeight="1">
      <c r="A25" s="77" t="s">
        <v>59</v>
      </c>
      <c r="B25" s="108" t="s">
        <v>191</v>
      </c>
      <c r="C25" s="32">
        <v>1310000</v>
      </c>
      <c r="D25" s="76">
        <v>45650.96</v>
      </c>
      <c r="E25" s="32">
        <v>70436.73</v>
      </c>
      <c r="F25" s="25">
        <f t="shared" si="0"/>
        <v>3.4848061068702285</v>
      </c>
      <c r="G25" s="25">
        <f t="shared" si="1"/>
        <v>64.81129944561594</v>
      </c>
    </row>
    <row r="26" spans="1:7" s="1" customFormat="1" ht="40.5" customHeight="1">
      <c r="A26" s="77" t="s">
        <v>127</v>
      </c>
      <c r="B26" s="108" t="s">
        <v>192</v>
      </c>
      <c r="C26" s="32">
        <v>40000</v>
      </c>
      <c r="D26" s="29">
        <v>0</v>
      </c>
      <c r="E26" s="32"/>
      <c r="F26" s="25">
        <f t="shared" si="0"/>
        <v>0</v>
      </c>
      <c r="G26" s="25"/>
    </row>
    <row r="27" spans="1:7" s="1" customFormat="1" ht="40.5" customHeight="1">
      <c r="A27" s="77" t="s">
        <v>245</v>
      </c>
      <c r="B27" s="108"/>
      <c r="C27" s="32"/>
      <c r="D27" s="29">
        <v>100</v>
      </c>
      <c r="E27" s="32"/>
      <c r="F27" s="25"/>
      <c r="G27" s="25"/>
    </row>
    <row r="28" spans="1:7" s="1" customFormat="1" ht="12.75" customHeight="1">
      <c r="A28" s="77" t="s">
        <v>109</v>
      </c>
      <c r="B28" s="108"/>
      <c r="C28" s="32">
        <v>595000</v>
      </c>
      <c r="D28" s="29">
        <v>39275</v>
      </c>
      <c r="E28" s="32">
        <v>40875</v>
      </c>
      <c r="F28" s="25">
        <f t="shared" si="0"/>
        <v>6.600840336134453</v>
      </c>
      <c r="G28" s="25">
        <f t="shared" si="1"/>
        <v>96.08562691131498</v>
      </c>
    </row>
    <row r="29" spans="1:7" s="1" customFormat="1" ht="15" customHeight="1">
      <c r="A29" s="77" t="s">
        <v>73</v>
      </c>
      <c r="B29" s="108" t="s">
        <v>193</v>
      </c>
      <c r="C29" s="32">
        <v>25000</v>
      </c>
      <c r="D29" s="29">
        <v>0</v>
      </c>
      <c r="E29" s="32"/>
      <c r="F29" s="25">
        <f t="shared" si="0"/>
        <v>0</v>
      </c>
      <c r="G29" s="25"/>
    </row>
    <row r="30" spans="1:7" s="7" customFormat="1" ht="16.5" customHeight="1">
      <c r="A30" s="79" t="s">
        <v>9</v>
      </c>
      <c r="B30" s="106"/>
      <c r="C30" s="25">
        <f>C31+C39+C44+C49+C54+C55+C57+C59</f>
        <v>12788697</v>
      </c>
      <c r="D30" s="25">
        <f>D31+D39+D44+D49+D54+D55</f>
        <v>227159.59</v>
      </c>
      <c r="E30" s="25">
        <f>E31+E39+E44+E49+E54+E55+E57+E59</f>
        <v>439405.15</v>
      </c>
      <c r="F30" s="25">
        <f t="shared" si="0"/>
        <v>1.7762528113692895</v>
      </c>
      <c r="G30" s="25">
        <f t="shared" si="1"/>
        <v>51.69707045991609</v>
      </c>
    </row>
    <row r="31" spans="1:7" s="7" customFormat="1" ht="28.5" customHeight="1">
      <c r="A31" s="79" t="s">
        <v>195</v>
      </c>
      <c r="B31" s="106" t="s">
        <v>196</v>
      </c>
      <c r="C31" s="35">
        <f>C32+C33+C34+C35+C36+C37+C38</f>
        <v>4230608</v>
      </c>
      <c r="D31" s="35">
        <f>D32+D33+D34+D35+D36+D37+D38</f>
        <v>100626.92</v>
      </c>
      <c r="E31" s="35">
        <f>E32+E33+E34+E35+E36+E37+E38</f>
        <v>124957.13</v>
      </c>
      <c r="F31" s="25">
        <f t="shared" si="0"/>
        <v>2.3785451169193648</v>
      </c>
      <c r="G31" s="25">
        <f t="shared" si="1"/>
        <v>80.52915427875143</v>
      </c>
    </row>
    <row r="32" spans="1:7" s="1" customFormat="1" ht="38.25">
      <c r="A32" s="37" t="s">
        <v>173</v>
      </c>
      <c r="B32" s="108" t="s">
        <v>194</v>
      </c>
      <c r="C32" s="32">
        <v>20000</v>
      </c>
      <c r="D32" s="29">
        <v>0</v>
      </c>
      <c r="E32" s="32"/>
      <c r="F32" s="25">
        <f t="shared" si="0"/>
        <v>0</v>
      </c>
      <c r="G32" s="25"/>
    </row>
    <row r="33" spans="1:7" s="1" customFormat="1" ht="60.75" customHeight="1">
      <c r="A33" s="37" t="s">
        <v>160</v>
      </c>
      <c r="B33" s="108" t="s">
        <v>197</v>
      </c>
      <c r="C33" s="98">
        <v>3275000</v>
      </c>
      <c r="D33" s="73">
        <v>90631.1</v>
      </c>
      <c r="E33" s="32">
        <v>115695.98</v>
      </c>
      <c r="F33" s="25">
        <f t="shared" si="0"/>
        <v>2.7673618320610687</v>
      </c>
      <c r="G33" s="25">
        <f t="shared" si="1"/>
        <v>78.33556533252064</v>
      </c>
    </row>
    <row r="34" spans="1:7" s="1" customFormat="1" ht="51.75" customHeight="1">
      <c r="A34" s="37" t="s">
        <v>71</v>
      </c>
      <c r="B34" s="108" t="s">
        <v>198</v>
      </c>
      <c r="C34" s="98">
        <v>34590</v>
      </c>
      <c r="D34" s="73">
        <v>0</v>
      </c>
      <c r="E34" s="29"/>
      <c r="F34" s="25">
        <f t="shared" si="0"/>
        <v>0</v>
      </c>
      <c r="G34" s="25"/>
    </row>
    <row r="35" spans="1:7" s="1" customFormat="1" ht="51.75" customHeight="1">
      <c r="A35" s="118" t="s">
        <v>104</v>
      </c>
      <c r="B35" s="119" t="s">
        <v>221</v>
      </c>
      <c r="C35" s="98">
        <v>581107</v>
      </c>
      <c r="D35" s="73">
        <v>151.14</v>
      </c>
      <c r="E35" s="29"/>
      <c r="F35" s="25">
        <f t="shared" si="0"/>
        <v>0.026008979413429882</v>
      </c>
      <c r="G35" s="25"/>
    </row>
    <row r="36" spans="1:7" s="1" customFormat="1" ht="47.25" customHeight="1">
      <c r="A36" s="37" t="s">
        <v>60</v>
      </c>
      <c r="B36" s="108" t="s">
        <v>199</v>
      </c>
      <c r="C36" s="99">
        <v>77900</v>
      </c>
      <c r="D36" s="73">
        <v>2286.84</v>
      </c>
      <c r="E36" s="32">
        <v>1024.44</v>
      </c>
      <c r="F36" s="25">
        <f t="shared" si="0"/>
        <v>2.935609756097561</v>
      </c>
      <c r="G36" s="25">
        <f t="shared" si="1"/>
        <v>223.2283003396978</v>
      </c>
    </row>
    <row r="37" spans="1:7" s="1" customFormat="1" ht="47.25" customHeight="1">
      <c r="A37" s="118" t="s">
        <v>222</v>
      </c>
      <c r="B37" s="119" t="s">
        <v>223</v>
      </c>
      <c r="C37" s="75"/>
      <c r="D37" s="84"/>
      <c r="E37" s="32">
        <v>8236.71</v>
      </c>
      <c r="F37" s="25"/>
      <c r="G37" s="25">
        <f t="shared" si="1"/>
        <v>0</v>
      </c>
    </row>
    <row r="38" spans="1:7" s="1" customFormat="1" ht="35.25" customHeight="1">
      <c r="A38" s="118" t="s">
        <v>121</v>
      </c>
      <c r="B38" s="119" t="s">
        <v>224</v>
      </c>
      <c r="C38" s="75">
        <v>242011</v>
      </c>
      <c r="D38" s="84">
        <v>7557.84</v>
      </c>
      <c r="E38" s="32"/>
      <c r="F38" s="25">
        <f t="shared" si="0"/>
        <v>3.122932428691258</v>
      </c>
      <c r="G38" s="25"/>
    </row>
    <row r="39" spans="1:7" s="7" customFormat="1" ht="19.5" customHeight="1">
      <c r="A39" s="79" t="s">
        <v>5</v>
      </c>
      <c r="B39" s="106" t="s">
        <v>207</v>
      </c>
      <c r="C39" s="35">
        <f>C40+C41+C42+C43</f>
        <v>67000</v>
      </c>
      <c r="D39" s="35">
        <f>D40+D41+D42+D43</f>
        <v>953.71</v>
      </c>
      <c r="E39" s="35">
        <f>E40+E41+E42+E43</f>
        <v>7340.53</v>
      </c>
      <c r="F39" s="25">
        <f t="shared" si="0"/>
        <v>1.42344776119403</v>
      </c>
      <c r="G39" s="25">
        <f t="shared" si="1"/>
        <v>12.992386108360025</v>
      </c>
    </row>
    <row r="40" spans="1:7" s="1" customFormat="1" ht="24" customHeight="1">
      <c r="A40" s="77" t="s">
        <v>201</v>
      </c>
      <c r="B40" s="108" t="s">
        <v>200</v>
      </c>
      <c r="C40" s="32">
        <v>5300</v>
      </c>
      <c r="D40" s="29">
        <v>0</v>
      </c>
      <c r="E40" s="32">
        <v>59.8</v>
      </c>
      <c r="F40" s="25">
        <f t="shared" si="0"/>
        <v>0</v>
      </c>
      <c r="G40" s="25">
        <f t="shared" si="1"/>
        <v>0</v>
      </c>
    </row>
    <row r="41" spans="1:7" s="1" customFormat="1" ht="27" customHeight="1">
      <c r="A41" s="77" t="s">
        <v>202</v>
      </c>
      <c r="B41" s="108" t="s">
        <v>203</v>
      </c>
      <c r="C41" s="32">
        <v>200</v>
      </c>
      <c r="D41" s="29">
        <v>0</v>
      </c>
      <c r="E41" s="32">
        <v>53.08</v>
      </c>
      <c r="F41" s="25">
        <f t="shared" si="0"/>
        <v>0</v>
      </c>
      <c r="G41" s="25">
        <f t="shared" si="1"/>
        <v>0</v>
      </c>
    </row>
    <row r="42" spans="1:7" s="1" customFormat="1" ht="17.25" customHeight="1">
      <c r="A42" s="77" t="s">
        <v>204</v>
      </c>
      <c r="B42" s="108" t="s">
        <v>205</v>
      </c>
      <c r="C42" s="32">
        <v>0</v>
      </c>
      <c r="D42" s="29">
        <v>0</v>
      </c>
      <c r="E42" s="32">
        <v>3665.45</v>
      </c>
      <c r="F42" s="25"/>
      <c r="G42" s="25">
        <f t="shared" si="1"/>
        <v>0</v>
      </c>
    </row>
    <row r="43" spans="1:7" s="1" customFormat="1" ht="17.25" customHeight="1">
      <c r="A43" s="77" t="s">
        <v>61</v>
      </c>
      <c r="B43" s="108" t="s">
        <v>206</v>
      </c>
      <c r="C43" s="32">
        <v>61500</v>
      </c>
      <c r="D43" s="29">
        <v>953.71</v>
      </c>
      <c r="E43" s="32">
        <v>3562.2</v>
      </c>
      <c r="F43" s="25">
        <f t="shared" si="0"/>
        <v>1.550747967479675</v>
      </c>
      <c r="G43" s="25">
        <f t="shared" si="1"/>
        <v>26.77306159115154</v>
      </c>
    </row>
    <row r="44" spans="1:7" s="7" customFormat="1" ht="27" customHeight="1">
      <c r="A44" s="79" t="s">
        <v>208</v>
      </c>
      <c r="B44" s="106" t="s">
        <v>210</v>
      </c>
      <c r="C44" s="25">
        <f>C45+C46+C47+C48</f>
        <v>3443706</v>
      </c>
      <c r="D44" s="25">
        <f>D45+D46+D47+D48</f>
        <v>1269.71</v>
      </c>
      <c r="E44" s="25">
        <f>E45+E46+E47+E48</f>
        <v>0</v>
      </c>
      <c r="F44" s="25">
        <f t="shared" si="0"/>
        <v>0.036870452936458575</v>
      </c>
      <c r="G44" s="25"/>
    </row>
    <row r="45" spans="1:7" s="1" customFormat="1" ht="24" customHeight="1">
      <c r="A45" s="77" t="s">
        <v>110</v>
      </c>
      <c r="B45" s="108" t="s">
        <v>209</v>
      </c>
      <c r="C45" s="98">
        <v>96706</v>
      </c>
      <c r="D45" s="73">
        <v>0</v>
      </c>
      <c r="E45" s="26">
        <v>0</v>
      </c>
      <c r="F45" s="25">
        <f t="shared" si="0"/>
        <v>0</v>
      </c>
      <c r="G45" s="25"/>
    </row>
    <row r="46" spans="1:7" s="1" customFormat="1" ht="24" customHeight="1">
      <c r="A46" s="77" t="s">
        <v>111</v>
      </c>
      <c r="B46" s="108" t="s">
        <v>211</v>
      </c>
      <c r="C46" s="98">
        <v>347000</v>
      </c>
      <c r="D46" s="73">
        <v>1269.71</v>
      </c>
      <c r="E46" s="26">
        <v>0</v>
      </c>
      <c r="F46" s="25">
        <f t="shared" si="0"/>
        <v>0.36591066282420753</v>
      </c>
      <c r="G46" s="25"/>
    </row>
    <row r="47" spans="1:7" s="1" customFormat="1" ht="14.25" customHeight="1">
      <c r="A47" s="77" t="s">
        <v>62</v>
      </c>
      <c r="B47" s="108" t="s">
        <v>212</v>
      </c>
      <c r="C47" s="27">
        <v>3000000</v>
      </c>
      <c r="D47" s="26">
        <v>0</v>
      </c>
      <c r="E47" s="26">
        <v>0</v>
      </c>
      <c r="F47" s="25">
        <f t="shared" si="0"/>
        <v>0</v>
      </c>
      <c r="G47" s="25"/>
    </row>
    <row r="48" spans="1:7" s="1" customFormat="1" ht="17.25" customHeight="1" hidden="1">
      <c r="A48" s="77" t="s">
        <v>135</v>
      </c>
      <c r="B48" s="108" t="s">
        <v>213</v>
      </c>
      <c r="C48" s="27"/>
      <c r="D48" s="73"/>
      <c r="E48" s="29"/>
      <c r="F48" s="25" t="e">
        <f t="shared" si="0"/>
        <v>#DIV/0!</v>
      </c>
      <c r="G48" s="25" t="e">
        <f t="shared" si="1"/>
        <v>#DIV/0!</v>
      </c>
    </row>
    <row r="49" spans="1:7" s="7" customFormat="1" ht="18.75" customHeight="1">
      <c r="A49" s="79" t="s">
        <v>214</v>
      </c>
      <c r="B49" s="106" t="s">
        <v>215</v>
      </c>
      <c r="C49" s="35">
        <f>C51+C52+C53</f>
        <v>2655000</v>
      </c>
      <c r="D49" s="35">
        <f>D51+D52+D53</f>
        <v>141.92</v>
      </c>
      <c r="E49" s="35">
        <f>E51+E52+E53</f>
        <v>175193.59</v>
      </c>
      <c r="F49" s="25">
        <f t="shared" si="0"/>
        <v>0.005345386064030132</v>
      </c>
      <c r="G49" s="25">
        <f t="shared" si="1"/>
        <v>0.08100753001294168</v>
      </c>
    </row>
    <row r="50" spans="1:7" s="1" customFormat="1" ht="51" hidden="1">
      <c r="A50" s="37" t="s">
        <v>156</v>
      </c>
      <c r="B50" s="108"/>
      <c r="C50" s="32">
        <v>0</v>
      </c>
      <c r="D50" s="29">
        <v>0</v>
      </c>
      <c r="E50" s="32">
        <v>0</v>
      </c>
      <c r="F50" s="25" t="e">
        <f t="shared" si="0"/>
        <v>#DIV/0!</v>
      </c>
      <c r="G50" s="25" t="e">
        <f t="shared" si="1"/>
        <v>#DIV/0!</v>
      </c>
    </row>
    <row r="51" spans="1:7" s="1" customFormat="1" ht="58.5" customHeight="1">
      <c r="A51" s="83" t="s">
        <v>216</v>
      </c>
      <c r="B51" s="108" t="s">
        <v>217</v>
      </c>
      <c r="C51" s="75">
        <v>450000</v>
      </c>
      <c r="D51" s="84">
        <v>0</v>
      </c>
      <c r="E51" s="32">
        <v>95200</v>
      </c>
      <c r="F51" s="25">
        <f t="shared" si="0"/>
        <v>0</v>
      </c>
      <c r="G51" s="25">
        <f t="shared" si="1"/>
        <v>0</v>
      </c>
    </row>
    <row r="52" spans="1:7" s="1" customFormat="1" ht="58.5" customHeight="1">
      <c r="A52" s="83" t="s">
        <v>219</v>
      </c>
      <c r="B52" s="108" t="s">
        <v>220</v>
      </c>
      <c r="C52" s="75">
        <v>205000</v>
      </c>
      <c r="D52" s="84">
        <v>0</v>
      </c>
      <c r="E52" s="32"/>
      <c r="F52" s="25">
        <f t="shared" si="0"/>
        <v>0</v>
      </c>
      <c r="G52" s="25"/>
    </row>
    <row r="53" spans="1:7" s="1" customFormat="1" ht="55.5" customHeight="1">
      <c r="A53" s="38" t="s">
        <v>161</v>
      </c>
      <c r="B53" s="110" t="s">
        <v>218</v>
      </c>
      <c r="C53" s="100">
        <v>2000000</v>
      </c>
      <c r="D53" s="84">
        <v>141.92</v>
      </c>
      <c r="E53" s="32">
        <v>79993.59</v>
      </c>
      <c r="F53" s="25">
        <f t="shared" si="0"/>
        <v>0.007096</v>
      </c>
      <c r="G53" s="25">
        <f t="shared" si="1"/>
        <v>0.17741421531400203</v>
      </c>
    </row>
    <row r="54" spans="1:7" s="7" customFormat="1" ht="12" customHeight="1">
      <c r="A54" s="79" t="s">
        <v>162</v>
      </c>
      <c r="B54" s="106"/>
      <c r="C54" s="35">
        <v>2200000</v>
      </c>
      <c r="D54" s="34">
        <v>97601.87</v>
      </c>
      <c r="E54" s="35">
        <v>131913.9</v>
      </c>
      <c r="F54" s="25">
        <f t="shared" si="0"/>
        <v>4.436448636363636</v>
      </c>
      <c r="G54" s="25">
        <f t="shared" si="1"/>
        <v>73.98907165962041</v>
      </c>
    </row>
    <row r="55" spans="1:7" s="7" customFormat="1" ht="12.75">
      <c r="A55" s="120" t="s">
        <v>225</v>
      </c>
      <c r="B55" s="125" t="s">
        <v>230</v>
      </c>
      <c r="C55" s="35">
        <f>C56+C57+C58+C59</f>
        <v>192383</v>
      </c>
      <c r="D55" s="35">
        <f>D56+D57+D58+D59</f>
        <v>26565.46</v>
      </c>
      <c r="E55" s="35">
        <f>E56+E57+E58+E59</f>
        <v>0</v>
      </c>
      <c r="F55" s="25">
        <f t="shared" si="0"/>
        <v>13.80863173981069</v>
      </c>
      <c r="G55" s="25"/>
    </row>
    <row r="56" spans="1:7" s="128" customFormat="1" ht="12.75" hidden="1">
      <c r="A56" s="126" t="s">
        <v>231</v>
      </c>
      <c r="B56" s="127" t="s">
        <v>232</v>
      </c>
      <c r="C56" s="32"/>
      <c r="D56" s="29"/>
      <c r="E56" s="32"/>
      <c r="F56" s="25"/>
      <c r="G56" s="25"/>
    </row>
    <row r="57" spans="1:7" s="7" customFormat="1" ht="12.75">
      <c r="A57" s="121" t="s">
        <v>226</v>
      </c>
      <c r="B57" s="122" t="s">
        <v>227</v>
      </c>
      <c r="C57" s="32"/>
      <c r="D57" s="29">
        <v>29.86</v>
      </c>
      <c r="E57" s="32"/>
      <c r="F57" s="25"/>
      <c r="G57" s="25"/>
    </row>
    <row r="58" spans="1:7" s="7" customFormat="1" ht="12.75">
      <c r="A58" s="121" t="s">
        <v>233</v>
      </c>
      <c r="B58" s="122" t="s">
        <v>234</v>
      </c>
      <c r="C58" s="32">
        <v>192383</v>
      </c>
      <c r="D58" s="29">
        <v>26535.6</v>
      </c>
      <c r="E58" s="32"/>
      <c r="F58" s="25">
        <f t="shared" si="0"/>
        <v>13.793110617882038</v>
      </c>
      <c r="G58" s="25"/>
    </row>
    <row r="59" spans="1:7" s="7" customFormat="1" ht="12.75" hidden="1">
      <c r="A59" s="123" t="s">
        <v>228</v>
      </c>
      <c r="B59" s="124" t="s">
        <v>229</v>
      </c>
      <c r="C59" s="35"/>
      <c r="D59" s="34"/>
      <c r="E59" s="35"/>
      <c r="F59" s="25"/>
      <c r="G59" s="25" t="e">
        <f t="shared" si="1"/>
        <v>#DIV/0!</v>
      </c>
    </row>
    <row r="60" spans="1:7" s="13" customFormat="1" ht="16.5" customHeight="1">
      <c r="A60" s="39" t="s">
        <v>18</v>
      </c>
      <c r="B60" s="111"/>
      <c r="C60" s="23">
        <f>C4</f>
        <v>111530187</v>
      </c>
      <c r="D60" s="22">
        <f>D4</f>
        <v>6579781.58</v>
      </c>
      <c r="E60" s="23">
        <f>E4</f>
        <v>7794881.880000001</v>
      </c>
      <c r="F60" s="23">
        <f aca="true" t="shared" si="2" ref="F60:F125">D60/C60*100</f>
        <v>5.899552181330065</v>
      </c>
      <c r="G60" s="23">
        <f aca="true" t="shared" si="3" ref="G60:G120">D60/E60*100</f>
        <v>84.4115623725141</v>
      </c>
    </row>
    <row r="61" spans="1:7" s="13" customFormat="1" ht="15" customHeight="1">
      <c r="A61" s="40" t="s">
        <v>17</v>
      </c>
      <c r="B61" s="111"/>
      <c r="C61" s="23">
        <f>C62+C164+C168</f>
        <v>340480147.61</v>
      </c>
      <c r="D61" s="23">
        <f>D62+D164+D168</f>
        <v>24197495.32</v>
      </c>
      <c r="E61" s="23">
        <f>E62+E164+E168+E166</f>
        <v>16226263.77</v>
      </c>
      <c r="F61" s="23">
        <f t="shared" si="2"/>
        <v>7.106874068827299</v>
      </c>
      <c r="G61" s="23">
        <f t="shared" si="3"/>
        <v>149.12548977995567</v>
      </c>
    </row>
    <row r="62" spans="1:7" s="7" customFormat="1" ht="18" customHeight="1">
      <c r="A62" s="79" t="s">
        <v>53</v>
      </c>
      <c r="B62" s="106"/>
      <c r="C62" s="25">
        <f>C63+C67+C110+C142</f>
        <v>338119086.61</v>
      </c>
      <c r="D62" s="25">
        <f>D63+D67+D110+D142</f>
        <v>24122635.32</v>
      </c>
      <c r="E62" s="25">
        <f>E63+E67+E110+E142</f>
        <v>17934300</v>
      </c>
      <c r="F62" s="25">
        <f t="shared" si="2"/>
        <v>7.134360725345271</v>
      </c>
      <c r="G62" s="25">
        <f t="shared" si="3"/>
        <v>134.50558605577024</v>
      </c>
    </row>
    <row r="63" spans="1:7" s="7" customFormat="1" ht="17.25" customHeight="1">
      <c r="A63" s="79" t="s">
        <v>63</v>
      </c>
      <c r="B63" s="106"/>
      <c r="C63" s="25">
        <f>C64+C65+C66</f>
        <v>30351300</v>
      </c>
      <c r="D63" s="25">
        <f>D64+D65+D66</f>
        <v>2529300</v>
      </c>
      <c r="E63" s="25">
        <f>E64+E65</f>
        <v>2222900</v>
      </c>
      <c r="F63" s="25">
        <f t="shared" si="2"/>
        <v>8.33341570212808</v>
      </c>
      <c r="G63" s="25">
        <f t="shared" si="3"/>
        <v>113.78379594223762</v>
      </c>
    </row>
    <row r="64" spans="1:7" s="5" customFormat="1" ht="19.5" customHeight="1">
      <c r="A64" s="77" t="s">
        <v>82</v>
      </c>
      <c r="B64" s="108"/>
      <c r="C64" s="32">
        <v>2148900</v>
      </c>
      <c r="D64" s="29">
        <v>179100</v>
      </c>
      <c r="E64" s="32">
        <v>147200</v>
      </c>
      <c r="F64" s="25">
        <f t="shared" si="2"/>
        <v>8.33449671925171</v>
      </c>
      <c r="G64" s="25">
        <f t="shared" si="3"/>
        <v>121.6711956521739</v>
      </c>
    </row>
    <row r="65" spans="1:7" s="5" customFormat="1" ht="18.75" customHeight="1">
      <c r="A65" s="77" t="s">
        <v>64</v>
      </c>
      <c r="B65" s="108"/>
      <c r="C65" s="32">
        <v>23690100</v>
      </c>
      <c r="D65" s="29">
        <v>1974200</v>
      </c>
      <c r="E65" s="32">
        <v>2075700</v>
      </c>
      <c r="F65" s="25">
        <f t="shared" si="2"/>
        <v>8.333438862647267</v>
      </c>
      <c r="G65" s="25">
        <f t="shared" si="3"/>
        <v>95.11008334537746</v>
      </c>
    </row>
    <row r="66" spans="1:7" s="5" customFormat="1" ht="15.75" customHeight="1">
      <c r="A66" s="77" t="s">
        <v>236</v>
      </c>
      <c r="B66" s="108"/>
      <c r="C66" s="32">
        <v>4512300</v>
      </c>
      <c r="D66" s="29">
        <v>376000</v>
      </c>
      <c r="E66" s="32"/>
      <c r="F66" s="25"/>
      <c r="G66" s="25"/>
    </row>
    <row r="67" spans="1:7" s="7" customFormat="1" ht="22.5" customHeight="1">
      <c r="A67" s="65" t="s">
        <v>16</v>
      </c>
      <c r="B67" s="106"/>
      <c r="C67" s="35">
        <f>C68+C73+C74+C76+C78+C83+C95+C75+C82</f>
        <v>82647782.61</v>
      </c>
      <c r="D67" s="34">
        <f>D68+D73+D74+D76+D78+D83+D95+D75</f>
        <v>1528900</v>
      </c>
      <c r="E67" s="35">
        <f>E68+E73+E78+E83+E95+E74+E75+E76</f>
        <v>0</v>
      </c>
      <c r="F67" s="25">
        <f t="shared" si="2"/>
        <v>1.849898390153555</v>
      </c>
      <c r="G67" s="25"/>
    </row>
    <row r="68" spans="1:7" s="4" customFormat="1" ht="27.75" customHeight="1">
      <c r="A68" s="37" t="s">
        <v>128</v>
      </c>
      <c r="B68" s="108"/>
      <c r="C68" s="32">
        <f>C70+C71+C72</f>
        <v>6469067.74</v>
      </c>
      <c r="D68" s="29">
        <f>D70+D71+D72</f>
        <v>0</v>
      </c>
      <c r="E68" s="32">
        <f>E70+E71+E72+E69</f>
        <v>0</v>
      </c>
      <c r="F68" s="25">
        <f t="shared" si="2"/>
        <v>0</v>
      </c>
      <c r="G68" s="25"/>
    </row>
    <row r="69" spans="1:7" s="15" customFormat="1" ht="30" customHeight="1" hidden="1">
      <c r="A69" s="85" t="s">
        <v>163</v>
      </c>
      <c r="B69" s="97"/>
      <c r="C69" s="64"/>
      <c r="D69" s="41"/>
      <c r="E69" s="42"/>
      <c r="F69" s="25" t="e">
        <f t="shared" si="2"/>
        <v>#DIV/0!</v>
      </c>
      <c r="G69" s="25"/>
    </row>
    <row r="70" spans="1:7" s="15" customFormat="1" ht="25.5" customHeight="1">
      <c r="A70" s="85" t="s">
        <v>147</v>
      </c>
      <c r="B70" s="97"/>
      <c r="C70" s="42">
        <v>3999800</v>
      </c>
      <c r="D70" s="57"/>
      <c r="E70" s="42"/>
      <c r="F70" s="25">
        <f t="shared" si="2"/>
        <v>0</v>
      </c>
      <c r="G70" s="25"/>
    </row>
    <row r="71" spans="1:7" s="15" customFormat="1" ht="27" customHeight="1">
      <c r="A71" s="85" t="s">
        <v>148</v>
      </c>
      <c r="B71" s="97"/>
      <c r="C71" s="42">
        <v>2469267.74</v>
      </c>
      <c r="D71" s="57"/>
      <c r="E71" s="42"/>
      <c r="F71" s="25">
        <f t="shared" si="2"/>
        <v>0</v>
      </c>
      <c r="G71" s="25"/>
    </row>
    <row r="72" spans="1:7" s="15" customFormat="1" ht="30.75" customHeight="1" hidden="1">
      <c r="A72" s="85" t="s">
        <v>151</v>
      </c>
      <c r="B72" s="97"/>
      <c r="C72" s="42"/>
      <c r="D72" s="57"/>
      <c r="E72" s="42"/>
      <c r="F72" s="25" t="e">
        <f t="shared" si="2"/>
        <v>#DIV/0!</v>
      </c>
      <c r="G72" s="25"/>
    </row>
    <row r="73" spans="1:9" s="4" customFormat="1" ht="40.5" customHeight="1">
      <c r="A73" s="37" t="s">
        <v>129</v>
      </c>
      <c r="B73" s="108"/>
      <c r="C73" s="32">
        <v>1013300</v>
      </c>
      <c r="D73" s="29"/>
      <c r="E73" s="32"/>
      <c r="F73" s="25">
        <f t="shared" si="2"/>
        <v>0</v>
      </c>
      <c r="G73" s="25"/>
      <c r="H73" s="10"/>
      <c r="I73" s="10"/>
    </row>
    <row r="74" spans="1:7" s="4" customFormat="1" ht="30" customHeight="1">
      <c r="A74" s="86" t="s">
        <v>158</v>
      </c>
      <c r="B74" s="96"/>
      <c r="C74" s="32">
        <v>25500400</v>
      </c>
      <c r="D74" s="29"/>
      <c r="E74" s="32"/>
      <c r="F74" s="25">
        <f t="shared" si="2"/>
        <v>0</v>
      </c>
      <c r="G74" s="25"/>
    </row>
    <row r="75" spans="1:7" s="4" customFormat="1" ht="55.5" customHeight="1">
      <c r="A75" s="87" t="s">
        <v>136</v>
      </c>
      <c r="B75" s="108"/>
      <c r="C75" s="32">
        <v>724600</v>
      </c>
      <c r="D75" s="29"/>
      <c r="E75" s="32"/>
      <c r="F75" s="25">
        <f t="shared" si="2"/>
        <v>0</v>
      </c>
      <c r="G75" s="25"/>
    </row>
    <row r="76" spans="1:7" s="4" customFormat="1" ht="2.25" customHeight="1" hidden="1">
      <c r="A76" s="82" t="s">
        <v>137</v>
      </c>
      <c r="B76" s="110"/>
      <c r="C76" s="32"/>
      <c r="D76" s="29"/>
      <c r="E76" s="32"/>
      <c r="F76" s="25" t="e">
        <f t="shared" si="2"/>
        <v>#DIV/0!</v>
      </c>
      <c r="G76" s="25" t="e">
        <f t="shared" si="3"/>
        <v>#DIV/0!</v>
      </c>
    </row>
    <row r="77" spans="1:7" s="4" customFormat="1" ht="25.5" hidden="1">
      <c r="A77" s="37" t="s">
        <v>132</v>
      </c>
      <c r="B77" s="108"/>
      <c r="C77" s="32">
        <v>0</v>
      </c>
      <c r="D77" s="29">
        <v>0</v>
      </c>
      <c r="E77" s="32">
        <v>0</v>
      </c>
      <c r="F77" s="25" t="e">
        <f t="shared" si="2"/>
        <v>#DIV/0!</v>
      </c>
      <c r="G77" s="25" t="e">
        <f t="shared" si="3"/>
        <v>#DIV/0!</v>
      </c>
    </row>
    <row r="78" spans="1:7" s="4" customFormat="1" ht="22.5" customHeight="1">
      <c r="A78" s="37" t="s">
        <v>130</v>
      </c>
      <c r="B78" s="108"/>
      <c r="C78" s="32">
        <f>C79+C80+C81</f>
        <v>11014.87</v>
      </c>
      <c r="D78" s="29">
        <f>D79+D80+D81</f>
        <v>0</v>
      </c>
      <c r="E78" s="32">
        <v>0</v>
      </c>
      <c r="F78" s="25">
        <f t="shared" si="2"/>
        <v>0</v>
      </c>
      <c r="G78" s="25"/>
    </row>
    <row r="79" spans="1:7" s="16" customFormat="1" ht="15.75" customHeight="1">
      <c r="A79" s="88" t="s">
        <v>149</v>
      </c>
      <c r="B79" s="112"/>
      <c r="C79" s="42">
        <v>11014.87</v>
      </c>
      <c r="D79" s="57"/>
      <c r="E79" s="42"/>
      <c r="F79" s="25">
        <f t="shared" si="2"/>
        <v>0</v>
      </c>
      <c r="G79" s="25"/>
    </row>
    <row r="80" spans="1:7" s="16" customFormat="1" ht="16.5" customHeight="1" hidden="1">
      <c r="A80" s="85" t="s">
        <v>152</v>
      </c>
      <c r="B80" s="97"/>
      <c r="C80" s="42"/>
      <c r="D80" s="57"/>
      <c r="E80" s="42"/>
      <c r="F80" s="25" t="e">
        <f t="shared" si="2"/>
        <v>#DIV/0!</v>
      </c>
      <c r="G80" s="25" t="e">
        <f t="shared" si="3"/>
        <v>#DIV/0!</v>
      </c>
    </row>
    <row r="81" spans="1:7" s="16" customFormat="1" ht="16.5" customHeight="1" hidden="1">
      <c r="A81" s="89" t="s">
        <v>153</v>
      </c>
      <c r="B81" s="97"/>
      <c r="C81" s="42"/>
      <c r="D81" s="57"/>
      <c r="E81" s="42"/>
      <c r="F81" s="25" t="e">
        <f t="shared" si="2"/>
        <v>#DIV/0!</v>
      </c>
      <c r="G81" s="25" t="e">
        <f t="shared" si="3"/>
        <v>#DIV/0!</v>
      </c>
    </row>
    <row r="82" spans="1:7" s="137" customFormat="1" ht="39.75" customHeight="1">
      <c r="A82" s="136" t="s">
        <v>237</v>
      </c>
      <c r="B82" s="108"/>
      <c r="C82" s="32">
        <v>6838800</v>
      </c>
      <c r="D82" s="29"/>
      <c r="E82" s="32"/>
      <c r="F82" s="25"/>
      <c r="G82" s="25"/>
    </row>
    <row r="83" spans="1:7" s="4" customFormat="1" ht="51.75" customHeight="1" hidden="1">
      <c r="A83" s="37" t="s">
        <v>131</v>
      </c>
      <c r="B83" s="108"/>
      <c r="C83" s="32"/>
      <c r="D83" s="29"/>
      <c r="E83" s="32"/>
      <c r="F83" s="25" t="e">
        <f t="shared" si="2"/>
        <v>#DIV/0!</v>
      </c>
      <c r="G83" s="25" t="e">
        <f t="shared" si="3"/>
        <v>#DIV/0!</v>
      </c>
    </row>
    <row r="84" spans="1:7" s="4" customFormat="1" ht="21" customHeight="1" hidden="1">
      <c r="A84" s="37" t="s">
        <v>76</v>
      </c>
      <c r="B84" s="108"/>
      <c r="C84" s="32">
        <v>0</v>
      </c>
      <c r="D84" s="29">
        <v>0</v>
      </c>
      <c r="E84" s="32">
        <v>0</v>
      </c>
      <c r="F84" s="25" t="e">
        <f t="shared" si="2"/>
        <v>#DIV/0!</v>
      </c>
      <c r="G84" s="25" t="e">
        <f t="shared" si="3"/>
        <v>#DIV/0!</v>
      </c>
    </row>
    <row r="85" spans="1:7" s="4" customFormat="1" ht="51" hidden="1">
      <c r="A85" s="37" t="s">
        <v>81</v>
      </c>
      <c r="B85" s="108"/>
      <c r="C85" s="32">
        <v>0</v>
      </c>
      <c r="D85" s="29">
        <v>0</v>
      </c>
      <c r="E85" s="32"/>
      <c r="F85" s="25" t="e">
        <f t="shared" si="2"/>
        <v>#DIV/0!</v>
      </c>
      <c r="G85" s="25" t="e">
        <f t="shared" si="3"/>
        <v>#DIV/0!</v>
      </c>
    </row>
    <row r="86" spans="1:7" s="4" customFormat="1" ht="51" hidden="1">
      <c r="A86" s="37" t="s">
        <v>78</v>
      </c>
      <c r="B86" s="108"/>
      <c r="C86" s="32">
        <v>0</v>
      </c>
      <c r="D86" s="29">
        <v>0</v>
      </c>
      <c r="E86" s="32"/>
      <c r="F86" s="25" t="e">
        <f t="shared" si="2"/>
        <v>#DIV/0!</v>
      </c>
      <c r="G86" s="25" t="e">
        <f t="shared" si="3"/>
        <v>#DIV/0!</v>
      </c>
    </row>
    <row r="87" spans="1:7" s="4" customFormat="1" ht="25.5" hidden="1">
      <c r="A87" s="37" t="s">
        <v>79</v>
      </c>
      <c r="B87" s="108"/>
      <c r="C87" s="32">
        <v>0</v>
      </c>
      <c r="D87" s="29">
        <v>0</v>
      </c>
      <c r="E87" s="32"/>
      <c r="F87" s="25" t="e">
        <f t="shared" si="2"/>
        <v>#DIV/0!</v>
      </c>
      <c r="G87" s="25" t="e">
        <f t="shared" si="3"/>
        <v>#DIV/0!</v>
      </c>
    </row>
    <row r="88" spans="1:7" s="4" customFormat="1" ht="25.5" hidden="1">
      <c r="A88" s="37" t="s">
        <v>77</v>
      </c>
      <c r="B88" s="108"/>
      <c r="C88" s="32">
        <v>0</v>
      </c>
      <c r="D88" s="29">
        <v>0</v>
      </c>
      <c r="E88" s="32"/>
      <c r="F88" s="25" t="e">
        <f t="shared" si="2"/>
        <v>#DIV/0!</v>
      </c>
      <c r="G88" s="25" t="e">
        <f t="shared" si="3"/>
        <v>#DIV/0!</v>
      </c>
    </row>
    <row r="89" spans="1:7" s="4" customFormat="1" ht="25.5" hidden="1">
      <c r="A89" s="37" t="s">
        <v>84</v>
      </c>
      <c r="B89" s="108"/>
      <c r="C89" s="32">
        <v>0</v>
      </c>
      <c r="D89" s="29">
        <v>0</v>
      </c>
      <c r="E89" s="32"/>
      <c r="F89" s="25" t="e">
        <f t="shared" si="2"/>
        <v>#DIV/0!</v>
      </c>
      <c r="G89" s="25" t="e">
        <f t="shared" si="3"/>
        <v>#DIV/0!</v>
      </c>
    </row>
    <row r="90" spans="1:7" s="4" customFormat="1" ht="25.5" hidden="1">
      <c r="A90" s="37" t="s">
        <v>89</v>
      </c>
      <c r="B90" s="108"/>
      <c r="C90" s="32">
        <v>0</v>
      </c>
      <c r="D90" s="29">
        <v>0</v>
      </c>
      <c r="E90" s="32"/>
      <c r="F90" s="25" t="e">
        <f t="shared" si="2"/>
        <v>#DIV/0!</v>
      </c>
      <c r="G90" s="25" t="e">
        <f t="shared" si="3"/>
        <v>#DIV/0!</v>
      </c>
    </row>
    <row r="91" spans="1:7" s="4" customFormat="1" ht="25.5" hidden="1">
      <c r="A91" s="37" t="s">
        <v>48</v>
      </c>
      <c r="B91" s="108"/>
      <c r="C91" s="32">
        <v>0</v>
      </c>
      <c r="D91" s="29">
        <v>0</v>
      </c>
      <c r="E91" s="32"/>
      <c r="F91" s="25" t="e">
        <f t="shared" si="2"/>
        <v>#DIV/0!</v>
      </c>
      <c r="G91" s="25" t="e">
        <f t="shared" si="3"/>
        <v>#DIV/0!</v>
      </c>
    </row>
    <row r="92" spans="1:7" s="4" customFormat="1" ht="25.5" hidden="1">
      <c r="A92" s="37" t="s">
        <v>56</v>
      </c>
      <c r="B92" s="108"/>
      <c r="C92" s="32">
        <v>0</v>
      </c>
      <c r="D92" s="29">
        <v>0</v>
      </c>
      <c r="E92" s="32"/>
      <c r="F92" s="25" t="e">
        <f t="shared" si="2"/>
        <v>#DIV/0!</v>
      </c>
      <c r="G92" s="25" t="e">
        <f t="shared" si="3"/>
        <v>#DIV/0!</v>
      </c>
    </row>
    <row r="93" spans="1:7" s="6" customFormat="1" ht="45" customHeight="1" hidden="1">
      <c r="A93" s="90" t="s">
        <v>70</v>
      </c>
      <c r="B93" s="107"/>
      <c r="C93" s="43">
        <v>0</v>
      </c>
      <c r="D93" s="58">
        <v>0</v>
      </c>
      <c r="E93" s="43">
        <v>0</v>
      </c>
      <c r="F93" s="25" t="e">
        <f t="shared" si="2"/>
        <v>#DIV/0!</v>
      </c>
      <c r="G93" s="25" t="e">
        <f t="shared" si="3"/>
        <v>#DIV/0!</v>
      </c>
    </row>
    <row r="94" spans="1:7" s="4" customFormat="1" ht="12.75" hidden="1">
      <c r="A94" s="37" t="s">
        <v>49</v>
      </c>
      <c r="B94" s="108"/>
      <c r="C94" s="32">
        <v>0</v>
      </c>
      <c r="D94" s="29">
        <v>0</v>
      </c>
      <c r="E94" s="32">
        <v>0</v>
      </c>
      <c r="F94" s="25" t="e">
        <f t="shared" si="2"/>
        <v>#DIV/0!</v>
      </c>
      <c r="G94" s="25" t="e">
        <f t="shared" si="3"/>
        <v>#DIV/0!</v>
      </c>
    </row>
    <row r="95" spans="1:7" s="4" customFormat="1" ht="14.25" customHeight="1">
      <c r="A95" s="37" t="s">
        <v>57</v>
      </c>
      <c r="B95" s="108"/>
      <c r="C95" s="32">
        <f>C97+C98+C102+C101+C103+C104+C105+C106+C107+C108+C109</f>
        <v>42090600</v>
      </c>
      <c r="D95" s="29">
        <f>SUM(D97:D108)</f>
        <v>1528900</v>
      </c>
      <c r="E95" s="32">
        <f>SUM(E97:E109)</f>
        <v>0</v>
      </c>
      <c r="F95" s="25">
        <f t="shared" si="2"/>
        <v>3.6324024841651106</v>
      </c>
      <c r="G95" s="25"/>
    </row>
    <row r="96" spans="1:7" s="4" customFormat="1" ht="12.75" customHeight="1">
      <c r="A96" s="37" t="s">
        <v>22</v>
      </c>
      <c r="B96" s="108"/>
      <c r="C96" s="32"/>
      <c r="D96" s="29"/>
      <c r="E96" s="32"/>
      <c r="F96" s="25"/>
      <c r="G96" s="25"/>
    </row>
    <row r="97" spans="1:7" s="15" customFormat="1" ht="14.25" customHeight="1">
      <c r="A97" s="85" t="s">
        <v>150</v>
      </c>
      <c r="B97" s="97"/>
      <c r="C97" s="42">
        <v>16376300</v>
      </c>
      <c r="D97" s="57"/>
      <c r="E97" s="42"/>
      <c r="F97" s="25">
        <f t="shared" si="2"/>
        <v>0</v>
      </c>
      <c r="G97" s="25"/>
    </row>
    <row r="98" spans="1:7" s="15" customFormat="1" ht="14.25" customHeight="1">
      <c r="A98" s="85" t="s">
        <v>154</v>
      </c>
      <c r="B98" s="97"/>
      <c r="C98" s="42">
        <v>2779000</v>
      </c>
      <c r="D98" s="57"/>
      <c r="E98" s="42"/>
      <c r="F98" s="25">
        <f t="shared" si="2"/>
        <v>0</v>
      </c>
      <c r="G98" s="25"/>
    </row>
    <row r="99" spans="1:7" s="15" customFormat="1" ht="12.75" hidden="1">
      <c r="A99" s="85" t="s">
        <v>126</v>
      </c>
      <c r="B99" s="97"/>
      <c r="C99" s="42"/>
      <c r="D99" s="57"/>
      <c r="E99" s="42"/>
      <c r="F99" s="25" t="e">
        <f t="shared" si="2"/>
        <v>#DIV/0!</v>
      </c>
      <c r="G99" s="25"/>
    </row>
    <row r="100" spans="1:7" s="15" customFormat="1" ht="12.75" hidden="1">
      <c r="A100" s="85" t="s">
        <v>155</v>
      </c>
      <c r="B100" s="97"/>
      <c r="C100" s="42"/>
      <c r="D100" s="57"/>
      <c r="E100" s="42"/>
      <c r="F100" s="25" t="e">
        <f t="shared" si="2"/>
        <v>#DIV/0!</v>
      </c>
      <c r="G100" s="25"/>
    </row>
    <row r="101" spans="1:7" s="15" customFormat="1" ht="25.5" hidden="1">
      <c r="A101" s="85" t="s">
        <v>168</v>
      </c>
      <c r="B101" s="97"/>
      <c r="C101" s="42"/>
      <c r="D101" s="57"/>
      <c r="E101" s="42"/>
      <c r="F101" s="25" t="e">
        <f t="shared" si="2"/>
        <v>#DIV/0!</v>
      </c>
      <c r="G101" s="25"/>
    </row>
    <row r="102" spans="1:7" s="15" customFormat="1" ht="25.5">
      <c r="A102" s="85" t="s">
        <v>159</v>
      </c>
      <c r="B102" s="97"/>
      <c r="C102" s="42">
        <v>3342300</v>
      </c>
      <c r="D102" s="57"/>
      <c r="E102" s="42"/>
      <c r="F102" s="25">
        <f t="shared" si="2"/>
        <v>0</v>
      </c>
      <c r="G102" s="25"/>
    </row>
    <row r="103" spans="1:7" s="15" customFormat="1" ht="24.75" customHeight="1">
      <c r="A103" s="85" t="s">
        <v>239</v>
      </c>
      <c r="B103" s="97"/>
      <c r="C103" s="42">
        <v>15000000</v>
      </c>
      <c r="D103" s="57"/>
      <c r="E103" s="42"/>
      <c r="F103" s="25">
        <f t="shared" si="2"/>
        <v>0</v>
      </c>
      <c r="G103" s="25"/>
    </row>
    <row r="104" spans="1:7" s="4" customFormat="1" ht="12.75" hidden="1">
      <c r="A104" s="85" t="s">
        <v>169</v>
      </c>
      <c r="B104" s="97"/>
      <c r="C104" s="42"/>
      <c r="D104" s="57"/>
      <c r="E104" s="42"/>
      <c r="F104" s="25" t="e">
        <f t="shared" si="2"/>
        <v>#DIV/0!</v>
      </c>
      <c r="G104" s="25"/>
    </row>
    <row r="105" spans="1:7" s="4" customFormat="1" ht="25.5">
      <c r="A105" s="85" t="s">
        <v>238</v>
      </c>
      <c r="B105" s="97"/>
      <c r="C105" s="42">
        <v>635000</v>
      </c>
      <c r="D105" s="57"/>
      <c r="E105" s="42"/>
      <c r="F105" s="25">
        <f t="shared" si="2"/>
        <v>0</v>
      </c>
      <c r="G105" s="25"/>
    </row>
    <row r="106" spans="1:7" s="4" customFormat="1" ht="12.75">
      <c r="A106" s="91" t="s">
        <v>165</v>
      </c>
      <c r="B106" s="97"/>
      <c r="C106" s="42">
        <v>3057900</v>
      </c>
      <c r="D106" s="57">
        <v>1528900</v>
      </c>
      <c r="E106" s="42"/>
      <c r="F106" s="25">
        <f t="shared" si="2"/>
        <v>49.99836489093823</v>
      </c>
      <c r="G106" s="25"/>
    </row>
    <row r="107" spans="1:7" s="4" customFormat="1" ht="25.5">
      <c r="A107" s="91" t="s">
        <v>240</v>
      </c>
      <c r="B107" s="97"/>
      <c r="C107" s="42">
        <v>900100</v>
      </c>
      <c r="D107" s="57"/>
      <c r="E107" s="42"/>
      <c r="F107" s="25">
        <f t="shared" si="2"/>
        <v>0</v>
      </c>
      <c r="G107" s="25"/>
    </row>
    <row r="108" spans="1:7" s="4" customFormat="1" ht="25.5" hidden="1">
      <c r="A108" s="91" t="s">
        <v>167</v>
      </c>
      <c r="B108" s="97"/>
      <c r="C108" s="42"/>
      <c r="D108" s="57"/>
      <c r="E108" s="42"/>
      <c r="F108" s="25" t="e">
        <f t="shared" si="2"/>
        <v>#DIV/0!</v>
      </c>
      <c r="G108" s="25" t="e">
        <f t="shared" si="3"/>
        <v>#DIV/0!</v>
      </c>
    </row>
    <row r="109" spans="1:7" s="4" customFormat="1" ht="25.5" hidden="1">
      <c r="A109" s="91" t="s">
        <v>171</v>
      </c>
      <c r="B109" s="97"/>
      <c r="C109" s="42"/>
      <c r="D109" s="57"/>
      <c r="E109" s="42"/>
      <c r="F109" s="25" t="e">
        <f t="shared" si="2"/>
        <v>#DIV/0!</v>
      </c>
      <c r="G109" s="25" t="e">
        <f t="shared" si="3"/>
        <v>#DIV/0!</v>
      </c>
    </row>
    <row r="110" spans="1:7" s="7" customFormat="1" ht="22.5" customHeight="1">
      <c r="A110" s="65" t="s">
        <v>19</v>
      </c>
      <c r="B110" s="106"/>
      <c r="C110" s="35">
        <f>C113+C115+C120+C137+C139+C138+C119</f>
        <v>225120004</v>
      </c>
      <c r="D110" s="35">
        <f>D113+D115+D120+D137+D139+D138+D119</f>
        <v>20064435.32</v>
      </c>
      <c r="E110" s="35">
        <f>E113+E115+E120+E137+E139+E138+E119+E141</f>
        <v>15711400</v>
      </c>
      <c r="F110" s="25">
        <f t="shared" si="2"/>
        <v>8.912773171414834</v>
      </c>
      <c r="G110" s="25">
        <f t="shared" si="3"/>
        <v>127.70622172435301</v>
      </c>
    </row>
    <row r="111" spans="1:7" s="1" customFormat="1" ht="25.5" customHeight="1" hidden="1">
      <c r="A111" s="37" t="s">
        <v>114</v>
      </c>
      <c r="B111" s="108"/>
      <c r="C111" s="32"/>
      <c r="D111" s="29"/>
      <c r="E111" s="32"/>
      <c r="F111" s="25" t="e">
        <f t="shared" si="2"/>
        <v>#DIV/0!</v>
      </c>
      <c r="G111" s="25" t="e">
        <f t="shared" si="3"/>
        <v>#DIV/0!</v>
      </c>
    </row>
    <row r="112" spans="1:7" s="1" customFormat="1" ht="25.5" hidden="1">
      <c r="A112" s="37" t="s">
        <v>120</v>
      </c>
      <c r="B112" s="108"/>
      <c r="C112" s="32"/>
      <c r="D112" s="29"/>
      <c r="E112" s="32"/>
      <c r="F112" s="25" t="e">
        <f t="shared" si="2"/>
        <v>#DIV/0!</v>
      </c>
      <c r="G112" s="25" t="e">
        <f t="shared" si="3"/>
        <v>#DIV/0!</v>
      </c>
    </row>
    <row r="113" spans="1:7" s="1" customFormat="1" ht="27.75" customHeight="1">
      <c r="A113" s="77" t="s">
        <v>65</v>
      </c>
      <c r="B113" s="108"/>
      <c r="C113" s="32">
        <v>1668500</v>
      </c>
      <c r="D113" s="29">
        <v>71446.44</v>
      </c>
      <c r="E113" s="32"/>
      <c r="F113" s="25">
        <f t="shared" si="2"/>
        <v>4.282076116272101</v>
      </c>
      <c r="G113" s="25"/>
    </row>
    <row r="114" spans="1:7" s="1" customFormat="1" ht="38.25" hidden="1">
      <c r="A114" s="77" t="s">
        <v>83</v>
      </c>
      <c r="B114" s="108"/>
      <c r="C114" s="32"/>
      <c r="D114" s="29"/>
      <c r="E114" s="32"/>
      <c r="F114" s="25" t="e">
        <f t="shared" si="2"/>
        <v>#DIV/0!</v>
      </c>
      <c r="G114" s="25" t="e">
        <f t="shared" si="3"/>
        <v>#DIV/0!</v>
      </c>
    </row>
    <row r="115" spans="1:7" s="1" customFormat="1" ht="30.75" customHeight="1">
      <c r="A115" s="77" t="s">
        <v>66</v>
      </c>
      <c r="B115" s="108"/>
      <c r="C115" s="32">
        <v>1060500</v>
      </c>
      <c r="D115" s="29"/>
      <c r="E115" s="32">
        <v>92000</v>
      </c>
      <c r="F115" s="25">
        <f t="shared" si="2"/>
        <v>0</v>
      </c>
      <c r="G115" s="25">
        <f t="shared" si="3"/>
        <v>0</v>
      </c>
    </row>
    <row r="116" spans="1:7" s="1" customFormat="1" ht="25.5" hidden="1">
      <c r="A116" s="77" t="s">
        <v>68</v>
      </c>
      <c r="B116" s="108"/>
      <c r="C116" s="32"/>
      <c r="D116" s="29"/>
      <c r="E116" s="32"/>
      <c r="F116" s="25" t="e">
        <f t="shared" si="2"/>
        <v>#DIV/0!</v>
      </c>
      <c r="G116" s="25" t="e">
        <f t="shared" si="3"/>
        <v>#DIV/0!</v>
      </c>
    </row>
    <row r="117" spans="1:7" s="1" customFormat="1" ht="25.5" customHeight="1" hidden="1">
      <c r="A117" s="77" t="s">
        <v>120</v>
      </c>
      <c r="B117" s="108"/>
      <c r="C117" s="32"/>
      <c r="D117" s="29"/>
      <c r="E117" s="32"/>
      <c r="F117" s="25" t="e">
        <f t="shared" si="2"/>
        <v>#DIV/0!</v>
      </c>
      <c r="G117" s="25" t="e">
        <f t="shared" si="3"/>
        <v>#DIV/0!</v>
      </c>
    </row>
    <row r="118" spans="1:7" s="1" customFormat="1" ht="0.75" customHeight="1" hidden="1">
      <c r="A118" s="77" t="s">
        <v>45</v>
      </c>
      <c r="B118" s="108"/>
      <c r="C118" s="32"/>
      <c r="D118" s="29"/>
      <c r="E118" s="32"/>
      <c r="F118" s="25" t="e">
        <f t="shared" si="2"/>
        <v>#DIV/0!</v>
      </c>
      <c r="G118" s="25" t="e">
        <f t="shared" si="3"/>
        <v>#DIV/0!</v>
      </c>
    </row>
    <row r="119" spans="1:7" s="1" customFormat="1" ht="40.5" customHeight="1">
      <c r="A119" s="77" t="s">
        <v>83</v>
      </c>
      <c r="B119" s="108"/>
      <c r="C119" s="32">
        <v>2000</v>
      </c>
      <c r="D119" s="29"/>
      <c r="E119" s="32"/>
      <c r="F119" s="25">
        <f t="shared" si="2"/>
        <v>0</v>
      </c>
      <c r="G119" s="25"/>
    </row>
    <row r="120" spans="1:7" s="1" customFormat="1" ht="24.75" customHeight="1">
      <c r="A120" s="77" t="s">
        <v>69</v>
      </c>
      <c r="B120" s="108"/>
      <c r="C120" s="32">
        <f>C122+C123+C124+C125+C126+C127+C128+C129+C130+C132+C135+C136+C133+C131</f>
        <v>221042684</v>
      </c>
      <c r="D120" s="32">
        <f>D126+D127+D128+D129+D130+D133+D135+D136+D125+D123+D124+D132+D131</f>
        <v>19979657.98</v>
      </c>
      <c r="E120" s="32">
        <v>15605400</v>
      </c>
      <c r="F120" s="25">
        <f t="shared" si="2"/>
        <v>9.03882346090224</v>
      </c>
      <c r="G120" s="25">
        <f t="shared" si="3"/>
        <v>128.03041242134134</v>
      </c>
    </row>
    <row r="121" spans="1:7" s="1" customFormat="1" ht="12" customHeight="1">
      <c r="A121" s="77" t="s">
        <v>22</v>
      </c>
      <c r="B121" s="108"/>
      <c r="C121" s="32"/>
      <c r="D121" s="29"/>
      <c r="E121" s="32"/>
      <c r="F121" s="25"/>
      <c r="G121" s="25"/>
    </row>
    <row r="122" spans="1:7" s="2" customFormat="1" ht="25.5">
      <c r="A122" s="138" t="s">
        <v>157</v>
      </c>
      <c r="B122" s="97"/>
      <c r="C122" s="64">
        <v>2600</v>
      </c>
      <c r="D122" s="44"/>
      <c r="E122" s="93">
        <v>0</v>
      </c>
      <c r="F122" s="139">
        <f t="shared" si="2"/>
        <v>0</v>
      </c>
      <c r="G122" s="139"/>
    </row>
    <row r="123" spans="1:7" s="2" customFormat="1" ht="25.5">
      <c r="A123" s="140" t="s">
        <v>241</v>
      </c>
      <c r="B123" s="97"/>
      <c r="C123" s="64">
        <v>100</v>
      </c>
      <c r="D123" s="44"/>
      <c r="E123" s="93"/>
      <c r="F123" s="25">
        <f t="shared" si="2"/>
        <v>0</v>
      </c>
      <c r="G123" s="25"/>
    </row>
    <row r="124" spans="1:7" s="2" customFormat="1" ht="38.25">
      <c r="A124" s="140" t="s">
        <v>242</v>
      </c>
      <c r="B124" s="97"/>
      <c r="C124" s="64">
        <v>550000</v>
      </c>
      <c r="D124" s="41"/>
      <c r="E124" s="93"/>
      <c r="F124" s="25">
        <f t="shared" si="2"/>
        <v>0</v>
      </c>
      <c r="G124" s="25"/>
    </row>
    <row r="125" spans="1:7" s="2" customFormat="1" ht="52.5" customHeight="1">
      <c r="A125" s="140" t="s">
        <v>243</v>
      </c>
      <c r="B125" s="97"/>
      <c r="C125" s="64">
        <v>5222984</v>
      </c>
      <c r="D125" s="41"/>
      <c r="E125" s="93"/>
      <c r="F125" s="25">
        <f t="shared" si="2"/>
        <v>0</v>
      </c>
      <c r="G125" s="25"/>
    </row>
    <row r="126" spans="1:7" s="2" customFormat="1" ht="18.75" customHeight="1">
      <c r="A126" s="140" t="s">
        <v>138</v>
      </c>
      <c r="B126" s="97"/>
      <c r="C126" s="64">
        <v>54800</v>
      </c>
      <c r="D126" s="41">
        <v>3876.31</v>
      </c>
      <c r="E126" s="93"/>
      <c r="F126" s="25">
        <f aca="true" t="shared" si="4" ref="F126:F170">D126/C126*100</f>
        <v>7.0735583941605835</v>
      </c>
      <c r="G126" s="25"/>
    </row>
    <row r="127" spans="1:7" s="2" customFormat="1" ht="25.5" customHeight="1">
      <c r="A127" s="92" t="s">
        <v>139</v>
      </c>
      <c r="B127" s="113"/>
      <c r="C127" s="45">
        <v>568300</v>
      </c>
      <c r="D127" s="41">
        <v>14000</v>
      </c>
      <c r="E127" s="93"/>
      <c r="F127" s="25">
        <f t="shared" si="4"/>
        <v>2.4634875945803274</v>
      </c>
      <c r="G127" s="25"/>
    </row>
    <row r="128" spans="1:7" s="2" customFormat="1" ht="12.75">
      <c r="A128" s="92" t="s">
        <v>140</v>
      </c>
      <c r="B128" s="113"/>
      <c r="C128" s="45">
        <v>594000</v>
      </c>
      <c r="D128" s="41">
        <v>17110</v>
      </c>
      <c r="E128" s="93"/>
      <c r="F128" s="25">
        <f t="shared" si="4"/>
        <v>2.8804713804713806</v>
      </c>
      <c r="G128" s="25"/>
    </row>
    <row r="129" spans="1:7" s="2" customFormat="1" ht="39" customHeight="1">
      <c r="A129" s="92" t="s">
        <v>141</v>
      </c>
      <c r="B129" s="113"/>
      <c r="C129" s="45">
        <v>28461600</v>
      </c>
      <c r="D129" s="41">
        <v>2480200</v>
      </c>
      <c r="E129" s="93"/>
      <c r="F129" s="25">
        <f t="shared" si="4"/>
        <v>8.71419737470838</v>
      </c>
      <c r="G129" s="25"/>
    </row>
    <row r="130" spans="1:7" s="2" customFormat="1" ht="39" customHeight="1">
      <c r="A130" s="92" t="s">
        <v>145</v>
      </c>
      <c r="B130" s="113"/>
      <c r="C130" s="45">
        <v>157041800</v>
      </c>
      <c r="D130" s="41">
        <v>15203400</v>
      </c>
      <c r="E130" s="93"/>
      <c r="F130" s="25">
        <f t="shared" si="4"/>
        <v>9.681116747260921</v>
      </c>
      <c r="G130" s="25"/>
    </row>
    <row r="131" spans="1:7" s="2" customFormat="1" ht="27" customHeight="1" hidden="1">
      <c r="A131" s="92" t="s">
        <v>166</v>
      </c>
      <c r="B131" s="113"/>
      <c r="C131" s="45"/>
      <c r="D131" s="41"/>
      <c r="E131" s="93"/>
      <c r="F131" s="25"/>
      <c r="G131" s="25"/>
    </row>
    <row r="132" spans="1:7" s="2" customFormat="1" ht="24.75" customHeight="1">
      <c r="A132" s="92" t="s">
        <v>146</v>
      </c>
      <c r="B132" s="113"/>
      <c r="C132" s="45">
        <v>47900</v>
      </c>
      <c r="D132" s="41"/>
      <c r="E132" s="93"/>
      <c r="F132" s="25">
        <f t="shared" si="4"/>
        <v>0</v>
      </c>
      <c r="G132" s="25"/>
    </row>
    <row r="133" spans="1:7" s="2" customFormat="1" ht="38.25">
      <c r="A133" s="92" t="s">
        <v>142</v>
      </c>
      <c r="B133" s="113"/>
      <c r="C133" s="45">
        <v>22013900</v>
      </c>
      <c r="D133" s="41">
        <v>1834500</v>
      </c>
      <c r="E133" s="93"/>
      <c r="F133" s="25">
        <f t="shared" si="4"/>
        <v>8.333371188203817</v>
      </c>
      <c r="G133" s="25"/>
    </row>
    <row r="134" spans="1:7" s="2" customFormat="1" ht="12.75" hidden="1">
      <c r="A134" s="92"/>
      <c r="B134" s="113"/>
      <c r="C134" s="45"/>
      <c r="D134" s="41"/>
      <c r="E134" s="93"/>
      <c r="F134" s="25" t="e">
        <f t="shared" si="4"/>
        <v>#DIV/0!</v>
      </c>
      <c r="G134" s="25" t="e">
        <f aca="true" t="shared" si="5" ref="G134:G171">D134/E134*100</f>
        <v>#DIV/0!</v>
      </c>
    </row>
    <row r="135" spans="1:7" s="2" customFormat="1" ht="28.5" customHeight="1">
      <c r="A135" s="92" t="s">
        <v>143</v>
      </c>
      <c r="B135" s="113"/>
      <c r="C135" s="45">
        <v>876300</v>
      </c>
      <c r="D135" s="41"/>
      <c r="E135" s="93"/>
      <c r="F135" s="25">
        <f t="shared" si="4"/>
        <v>0</v>
      </c>
      <c r="G135" s="25"/>
    </row>
    <row r="136" spans="1:7" s="2" customFormat="1" ht="36" customHeight="1">
      <c r="A136" s="92" t="s">
        <v>144</v>
      </c>
      <c r="B136" s="113"/>
      <c r="C136" s="45">
        <v>5608400</v>
      </c>
      <c r="D136" s="41">
        <v>426571.67</v>
      </c>
      <c r="E136" s="93"/>
      <c r="F136" s="25">
        <f t="shared" si="4"/>
        <v>7.605942336495257</v>
      </c>
      <c r="G136" s="25"/>
    </row>
    <row r="137" spans="1:7" s="1" customFormat="1" ht="51">
      <c r="A137" s="77" t="s">
        <v>244</v>
      </c>
      <c r="B137" s="108"/>
      <c r="C137" s="32">
        <v>248500</v>
      </c>
      <c r="D137" s="29">
        <v>13330.9</v>
      </c>
      <c r="E137" s="32"/>
      <c r="F137" s="25">
        <f t="shared" si="4"/>
        <v>5.364547283702213</v>
      </c>
      <c r="G137" s="25"/>
    </row>
    <row r="138" spans="1:7" s="1" customFormat="1" ht="25.5" customHeight="1">
      <c r="A138" s="141" t="s">
        <v>67</v>
      </c>
      <c r="B138" s="114"/>
      <c r="C138" s="32">
        <v>169200</v>
      </c>
      <c r="D138" s="29"/>
      <c r="E138" s="32"/>
      <c r="F138" s="25"/>
      <c r="G138" s="25"/>
    </row>
    <row r="139" spans="1:7" s="1" customFormat="1" ht="43.5" customHeight="1">
      <c r="A139" s="94" t="s">
        <v>96</v>
      </c>
      <c r="B139" s="114"/>
      <c r="C139" s="32">
        <v>928620</v>
      </c>
      <c r="D139" s="29"/>
      <c r="E139" s="32"/>
      <c r="F139" s="25">
        <f t="shared" si="4"/>
        <v>0</v>
      </c>
      <c r="G139" s="25"/>
    </row>
    <row r="140" spans="1:7" s="1" customFormat="1" ht="25.5" hidden="1">
      <c r="A140" s="77" t="s">
        <v>50</v>
      </c>
      <c r="B140" s="108"/>
      <c r="C140" s="46"/>
      <c r="D140" s="29"/>
      <c r="E140" s="32"/>
      <c r="F140" s="25" t="e">
        <f t="shared" si="4"/>
        <v>#DIV/0!</v>
      </c>
      <c r="G140" s="25" t="e">
        <f t="shared" si="5"/>
        <v>#DIV/0!</v>
      </c>
    </row>
    <row r="141" spans="1:7" s="1" customFormat="1" ht="16.5" customHeight="1">
      <c r="A141" s="77" t="s">
        <v>97</v>
      </c>
      <c r="B141" s="108"/>
      <c r="C141" s="32"/>
      <c r="D141" s="29"/>
      <c r="E141" s="32">
        <v>14000</v>
      </c>
      <c r="F141" s="25"/>
      <c r="G141" s="25">
        <f t="shared" si="5"/>
        <v>0</v>
      </c>
    </row>
    <row r="142" spans="1:7" s="7" customFormat="1" ht="12.75" hidden="1">
      <c r="A142" s="79" t="s">
        <v>20</v>
      </c>
      <c r="B142" s="106"/>
      <c r="C142" s="35">
        <f>C143+C144+C146+C150+C147+C148+C149</f>
        <v>0</v>
      </c>
      <c r="D142" s="35">
        <f>D143+D144+D146+D150+D147+D148+D149</f>
        <v>0</v>
      </c>
      <c r="E142" s="35">
        <f>E143+E144+E146+E150+E147+E148+E149+E145</f>
        <v>0</v>
      </c>
      <c r="F142" s="25" t="e">
        <f t="shared" si="4"/>
        <v>#DIV/0!</v>
      </c>
      <c r="G142" s="25" t="e">
        <f t="shared" si="5"/>
        <v>#DIV/0!</v>
      </c>
    </row>
    <row r="143" spans="1:7" s="4" customFormat="1" ht="25.5" hidden="1">
      <c r="A143" s="77" t="s">
        <v>164</v>
      </c>
      <c r="B143" s="108"/>
      <c r="C143" s="32">
        <v>0</v>
      </c>
      <c r="D143" s="29">
        <v>0</v>
      </c>
      <c r="E143" s="32"/>
      <c r="F143" s="25" t="e">
        <f t="shared" si="4"/>
        <v>#DIV/0!</v>
      </c>
      <c r="G143" s="25" t="e">
        <f t="shared" si="5"/>
        <v>#DIV/0!</v>
      </c>
    </row>
    <row r="144" spans="1:7" s="4" customFormat="1" ht="51" hidden="1">
      <c r="A144" s="77" t="s">
        <v>112</v>
      </c>
      <c r="B144" s="108"/>
      <c r="C144" s="32">
        <v>0</v>
      </c>
      <c r="D144" s="29">
        <v>0</v>
      </c>
      <c r="E144" s="32"/>
      <c r="F144" s="25" t="e">
        <f t="shared" si="4"/>
        <v>#DIV/0!</v>
      </c>
      <c r="G144" s="25" t="e">
        <f t="shared" si="5"/>
        <v>#DIV/0!</v>
      </c>
    </row>
    <row r="145" spans="1:7" s="4" customFormat="1" ht="38.25" hidden="1">
      <c r="A145" s="77" t="s">
        <v>102</v>
      </c>
      <c r="B145" s="108"/>
      <c r="C145" s="32">
        <v>0</v>
      </c>
      <c r="D145" s="29">
        <v>0</v>
      </c>
      <c r="E145" s="32"/>
      <c r="F145" s="25" t="e">
        <f t="shared" si="4"/>
        <v>#DIV/0!</v>
      </c>
      <c r="G145" s="25" t="e">
        <f t="shared" si="5"/>
        <v>#DIV/0!</v>
      </c>
    </row>
    <row r="146" spans="1:7" s="4" customFormat="1" ht="38.25" hidden="1">
      <c r="A146" s="77" t="s">
        <v>98</v>
      </c>
      <c r="B146" s="108"/>
      <c r="C146" s="32">
        <v>0</v>
      </c>
      <c r="D146" s="29">
        <v>0</v>
      </c>
      <c r="E146" s="32"/>
      <c r="F146" s="25" t="e">
        <f t="shared" si="4"/>
        <v>#DIV/0!</v>
      </c>
      <c r="G146" s="25" t="e">
        <f t="shared" si="5"/>
        <v>#DIV/0!</v>
      </c>
    </row>
    <row r="147" spans="1:7" s="4" customFormat="1" ht="32.25" customHeight="1" hidden="1">
      <c r="A147" s="77" t="s">
        <v>112</v>
      </c>
      <c r="B147" s="108"/>
      <c r="C147" s="32">
        <v>0</v>
      </c>
      <c r="D147" s="29">
        <v>0</v>
      </c>
      <c r="E147" s="32">
        <v>0</v>
      </c>
      <c r="F147" s="25" t="e">
        <f t="shared" si="4"/>
        <v>#DIV/0!</v>
      </c>
      <c r="G147" s="25" t="e">
        <f t="shared" si="5"/>
        <v>#DIV/0!</v>
      </c>
    </row>
    <row r="148" spans="1:7" s="4" customFormat="1" ht="38.25" hidden="1">
      <c r="A148" s="77" t="s">
        <v>115</v>
      </c>
      <c r="B148" s="108"/>
      <c r="C148" s="32">
        <v>0</v>
      </c>
      <c r="D148" s="29">
        <v>0</v>
      </c>
      <c r="E148" s="32">
        <v>0</v>
      </c>
      <c r="F148" s="25" t="e">
        <f t="shared" si="4"/>
        <v>#DIV/0!</v>
      </c>
      <c r="G148" s="25" t="e">
        <f t="shared" si="5"/>
        <v>#DIV/0!</v>
      </c>
    </row>
    <row r="149" spans="1:7" s="4" customFormat="1" ht="38.25" hidden="1">
      <c r="A149" s="77" t="s">
        <v>116</v>
      </c>
      <c r="B149" s="108"/>
      <c r="C149" s="32">
        <v>0</v>
      </c>
      <c r="D149" s="29">
        <v>0</v>
      </c>
      <c r="E149" s="32">
        <v>0</v>
      </c>
      <c r="F149" s="25" t="e">
        <f t="shared" si="4"/>
        <v>#DIV/0!</v>
      </c>
      <c r="G149" s="25" t="e">
        <f t="shared" si="5"/>
        <v>#DIV/0!</v>
      </c>
    </row>
    <row r="150" spans="1:7" s="1" customFormat="1" ht="38.25" hidden="1">
      <c r="A150" s="37" t="s">
        <v>46</v>
      </c>
      <c r="B150" s="108"/>
      <c r="C150" s="32">
        <f>C151+C153+C163+C156+C152</f>
        <v>0</v>
      </c>
      <c r="D150" s="32">
        <f>D151+D153+D163+D156+D152</f>
        <v>0</v>
      </c>
      <c r="E150" s="32">
        <f>E151+E153+E163+E157+E152+E156</f>
        <v>0</v>
      </c>
      <c r="F150" s="25" t="e">
        <f t="shared" si="4"/>
        <v>#DIV/0!</v>
      </c>
      <c r="G150" s="25" t="e">
        <f t="shared" si="5"/>
        <v>#DIV/0!</v>
      </c>
    </row>
    <row r="151" spans="1:7" s="1" customFormat="1" ht="25.5" hidden="1">
      <c r="A151" s="77" t="s">
        <v>119</v>
      </c>
      <c r="B151" s="108"/>
      <c r="C151" s="32"/>
      <c r="D151" s="29"/>
      <c r="E151" s="32"/>
      <c r="F151" s="25" t="e">
        <f t="shared" si="4"/>
        <v>#DIV/0!</v>
      </c>
      <c r="G151" s="25" t="e">
        <f t="shared" si="5"/>
        <v>#DIV/0!</v>
      </c>
    </row>
    <row r="152" spans="1:7" s="1" customFormat="1" ht="12.75" hidden="1">
      <c r="A152" s="37" t="s">
        <v>170</v>
      </c>
      <c r="B152" s="108"/>
      <c r="C152" s="32"/>
      <c r="D152" s="29"/>
      <c r="E152" s="32"/>
      <c r="F152" s="25" t="e">
        <f t="shared" si="4"/>
        <v>#DIV/0!</v>
      </c>
      <c r="G152" s="25" t="e">
        <f t="shared" si="5"/>
        <v>#DIV/0!</v>
      </c>
    </row>
    <row r="153" spans="1:7" s="1" customFormat="1" ht="25.5" hidden="1">
      <c r="A153" s="37" t="s">
        <v>117</v>
      </c>
      <c r="B153" s="108"/>
      <c r="C153" s="32"/>
      <c r="D153" s="29"/>
      <c r="E153" s="32"/>
      <c r="F153" s="25" t="e">
        <f t="shared" si="4"/>
        <v>#DIV/0!</v>
      </c>
      <c r="G153" s="25" t="e">
        <f t="shared" si="5"/>
        <v>#DIV/0!</v>
      </c>
    </row>
    <row r="154" spans="1:7" s="1" customFormat="1" ht="12.75" hidden="1">
      <c r="A154" s="37" t="s">
        <v>101</v>
      </c>
      <c r="B154" s="108"/>
      <c r="C154" s="32"/>
      <c r="D154" s="29"/>
      <c r="E154" s="32"/>
      <c r="F154" s="25" t="e">
        <f t="shared" si="4"/>
        <v>#DIV/0!</v>
      </c>
      <c r="G154" s="25" t="e">
        <f t="shared" si="5"/>
        <v>#DIV/0!</v>
      </c>
    </row>
    <row r="155" spans="1:7" s="1" customFormat="1" ht="12.75" hidden="1">
      <c r="A155" s="77" t="s">
        <v>105</v>
      </c>
      <c r="B155" s="108"/>
      <c r="C155" s="32"/>
      <c r="D155" s="29"/>
      <c r="E155" s="32"/>
      <c r="F155" s="25" t="e">
        <f t="shared" si="4"/>
        <v>#DIV/0!</v>
      </c>
      <c r="G155" s="25" t="e">
        <f t="shared" si="5"/>
        <v>#DIV/0!</v>
      </c>
    </row>
    <row r="156" spans="1:7" s="1" customFormat="1" ht="25.5" hidden="1">
      <c r="A156" s="77" t="s">
        <v>172</v>
      </c>
      <c r="B156" s="108"/>
      <c r="C156" s="32"/>
      <c r="D156" s="29"/>
      <c r="E156" s="32"/>
      <c r="F156" s="25" t="e">
        <f t="shared" si="4"/>
        <v>#DIV/0!</v>
      </c>
      <c r="G156" s="25" t="e">
        <f t="shared" si="5"/>
        <v>#DIV/0!</v>
      </c>
    </row>
    <row r="157" spans="1:7" s="1" customFormat="1" ht="12.75" hidden="1">
      <c r="A157" s="77" t="s">
        <v>103</v>
      </c>
      <c r="B157" s="108"/>
      <c r="C157" s="32"/>
      <c r="D157" s="29"/>
      <c r="E157" s="32"/>
      <c r="F157" s="25" t="e">
        <f t="shared" si="4"/>
        <v>#DIV/0!</v>
      </c>
      <c r="G157" s="25" t="e">
        <f t="shared" si="5"/>
        <v>#DIV/0!</v>
      </c>
    </row>
    <row r="158" spans="1:7" s="1" customFormat="1" ht="12.75" hidden="1">
      <c r="A158" s="77" t="s">
        <v>74</v>
      </c>
      <c r="B158" s="108"/>
      <c r="C158" s="32"/>
      <c r="D158" s="29"/>
      <c r="E158" s="32"/>
      <c r="F158" s="25" t="e">
        <f t="shared" si="4"/>
        <v>#DIV/0!</v>
      </c>
      <c r="G158" s="25" t="e">
        <f t="shared" si="5"/>
        <v>#DIV/0!</v>
      </c>
    </row>
    <row r="159" spans="1:7" s="1" customFormat="1" ht="12.75" hidden="1">
      <c r="A159" s="77" t="s">
        <v>75</v>
      </c>
      <c r="B159" s="108"/>
      <c r="C159" s="32"/>
      <c r="D159" s="29"/>
      <c r="E159" s="32"/>
      <c r="F159" s="25" t="e">
        <f t="shared" si="4"/>
        <v>#DIV/0!</v>
      </c>
      <c r="G159" s="25" t="e">
        <f t="shared" si="5"/>
        <v>#DIV/0!</v>
      </c>
    </row>
    <row r="160" spans="1:7" s="2" customFormat="1" ht="25.5" hidden="1">
      <c r="A160" s="77" t="s">
        <v>80</v>
      </c>
      <c r="B160" s="108"/>
      <c r="C160" s="32"/>
      <c r="D160" s="29"/>
      <c r="E160" s="32"/>
      <c r="F160" s="25" t="e">
        <f t="shared" si="4"/>
        <v>#DIV/0!</v>
      </c>
      <c r="G160" s="25" t="e">
        <f t="shared" si="5"/>
        <v>#DIV/0!</v>
      </c>
    </row>
    <row r="161" spans="1:7" s="2" customFormat="1" ht="12.75" hidden="1">
      <c r="A161" s="77" t="s">
        <v>85</v>
      </c>
      <c r="B161" s="108"/>
      <c r="C161" s="32"/>
      <c r="D161" s="29"/>
      <c r="E161" s="32"/>
      <c r="F161" s="25" t="e">
        <f t="shared" si="4"/>
        <v>#DIV/0!</v>
      </c>
      <c r="G161" s="25" t="e">
        <f t="shared" si="5"/>
        <v>#DIV/0!</v>
      </c>
    </row>
    <row r="162" spans="1:7" s="2" customFormat="1" ht="12.75" hidden="1">
      <c r="A162" s="77" t="s">
        <v>86</v>
      </c>
      <c r="B162" s="108"/>
      <c r="C162" s="32"/>
      <c r="D162" s="29"/>
      <c r="E162" s="32"/>
      <c r="F162" s="25" t="e">
        <f t="shared" si="4"/>
        <v>#DIV/0!</v>
      </c>
      <c r="G162" s="25" t="e">
        <f t="shared" si="5"/>
        <v>#DIV/0!</v>
      </c>
    </row>
    <row r="163" spans="1:7" s="2" customFormat="1" ht="25.5" hidden="1">
      <c r="A163" s="37" t="s">
        <v>122</v>
      </c>
      <c r="B163" s="108"/>
      <c r="C163" s="32"/>
      <c r="D163" s="29"/>
      <c r="E163" s="32"/>
      <c r="F163" s="25" t="e">
        <f t="shared" si="4"/>
        <v>#DIV/0!</v>
      </c>
      <c r="G163" s="25" t="e">
        <f t="shared" si="5"/>
        <v>#DIV/0!</v>
      </c>
    </row>
    <row r="164" spans="1:7" s="7" customFormat="1" ht="15" customHeight="1">
      <c r="A164" s="79" t="s">
        <v>54</v>
      </c>
      <c r="B164" s="106"/>
      <c r="C164" s="35">
        <f>C165</f>
        <v>2361061</v>
      </c>
      <c r="D164" s="35">
        <f>D165</f>
        <v>74860</v>
      </c>
      <c r="E164" s="35">
        <f>E165</f>
        <v>11264</v>
      </c>
      <c r="F164" s="25">
        <f t="shared" si="4"/>
        <v>3.1706084679726616</v>
      </c>
      <c r="G164" s="25">
        <f t="shared" si="5"/>
        <v>664.5951704545454</v>
      </c>
    </row>
    <row r="165" spans="1:7" s="1" customFormat="1" ht="16.5" customHeight="1">
      <c r="A165" s="77" t="s">
        <v>51</v>
      </c>
      <c r="B165" s="108"/>
      <c r="C165" s="32">
        <v>2361061</v>
      </c>
      <c r="D165" s="29">
        <v>74860</v>
      </c>
      <c r="E165" s="32">
        <v>11264</v>
      </c>
      <c r="F165" s="25">
        <f t="shared" si="4"/>
        <v>3.1706084679726616</v>
      </c>
      <c r="G165" s="25">
        <f t="shared" si="5"/>
        <v>664.5951704545454</v>
      </c>
    </row>
    <row r="166" spans="1:7" s="7" customFormat="1" ht="63.75" hidden="1">
      <c r="A166" s="79" t="s">
        <v>99</v>
      </c>
      <c r="B166" s="106"/>
      <c r="C166" s="35">
        <v>0</v>
      </c>
      <c r="D166" s="34">
        <v>0</v>
      </c>
      <c r="E166" s="35">
        <v>0</v>
      </c>
      <c r="F166" s="25" t="e">
        <f t="shared" si="4"/>
        <v>#DIV/0!</v>
      </c>
      <c r="G166" s="25" t="e">
        <f t="shared" si="5"/>
        <v>#DIV/0!</v>
      </c>
    </row>
    <row r="167" spans="1:7" s="1" customFormat="1" ht="38.25" hidden="1">
      <c r="A167" s="77" t="s">
        <v>113</v>
      </c>
      <c r="B167" s="108"/>
      <c r="C167" s="32">
        <v>0</v>
      </c>
      <c r="D167" s="29">
        <v>0</v>
      </c>
      <c r="E167" s="32">
        <v>0</v>
      </c>
      <c r="F167" s="25" t="e">
        <f t="shared" si="4"/>
        <v>#DIV/0!</v>
      </c>
      <c r="G167" s="25" t="e">
        <f t="shared" si="5"/>
        <v>#DIV/0!</v>
      </c>
    </row>
    <row r="168" spans="1:7" s="7" customFormat="1" ht="12.75">
      <c r="A168" s="79" t="s">
        <v>55</v>
      </c>
      <c r="B168" s="106"/>
      <c r="C168" s="35">
        <f>C169+C170+C171</f>
        <v>0</v>
      </c>
      <c r="D168" s="34">
        <f>D169+D170+D171</f>
        <v>0</v>
      </c>
      <c r="E168" s="35">
        <f>E169+E170+E171</f>
        <v>-1719300.23</v>
      </c>
      <c r="F168" s="25"/>
      <c r="G168" s="25">
        <f t="shared" si="5"/>
        <v>0</v>
      </c>
    </row>
    <row r="169" spans="1:7" s="7" customFormat="1" ht="25.5" hidden="1">
      <c r="A169" s="77" t="s">
        <v>106</v>
      </c>
      <c r="B169" s="108"/>
      <c r="C169" s="32">
        <v>0</v>
      </c>
      <c r="D169" s="29">
        <v>0</v>
      </c>
      <c r="E169" s="32">
        <v>0</v>
      </c>
      <c r="F169" s="25" t="e">
        <f t="shared" si="4"/>
        <v>#DIV/0!</v>
      </c>
      <c r="G169" s="25" t="e">
        <f t="shared" si="5"/>
        <v>#DIV/0!</v>
      </c>
    </row>
    <row r="170" spans="1:7" s="7" customFormat="1" ht="25.5" hidden="1">
      <c r="A170" s="77" t="s">
        <v>107</v>
      </c>
      <c r="B170" s="108"/>
      <c r="C170" s="32">
        <v>0</v>
      </c>
      <c r="D170" s="29">
        <v>0</v>
      </c>
      <c r="E170" s="32">
        <v>0</v>
      </c>
      <c r="F170" s="25" t="e">
        <f t="shared" si="4"/>
        <v>#DIV/0!</v>
      </c>
      <c r="G170" s="25" t="e">
        <f t="shared" si="5"/>
        <v>#DIV/0!</v>
      </c>
    </row>
    <row r="171" spans="1:7" s="7" customFormat="1" ht="25.5">
      <c r="A171" s="77" t="s">
        <v>108</v>
      </c>
      <c r="B171" s="108"/>
      <c r="C171" s="32"/>
      <c r="D171" s="29"/>
      <c r="E171" s="32">
        <v>-1719300.23</v>
      </c>
      <c r="F171" s="25"/>
      <c r="G171" s="25">
        <f t="shared" si="5"/>
        <v>0</v>
      </c>
    </row>
    <row r="172" spans="1:7" s="13" customFormat="1" ht="19.5" customHeight="1">
      <c r="A172" s="21" t="s">
        <v>125</v>
      </c>
      <c r="B172" s="103"/>
      <c r="C172" s="23">
        <f>C60+C61</f>
        <v>452010334.61</v>
      </c>
      <c r="D172" s="23">
        <f>D60+D61</f>
        <v>30777276.9</v>
      </c>
      <c r="E172" s="23">
        <f>E60+E61</f>
        <v>24021145.65</v>
      </c>
      <c r="F172" s="23">
        <f aca="true" t="shared" si="6" ref="F172:F189">D172/C172*100</f>
        <v>6.8089763758510085</v>
      </c>
      <c r="G172" s="23">
        <f aca="true" t="shared" si="7" ref="G172:G193">D172/E172*100</f>
        <v>128.12576614138302</v>
      </c>
    </row>
    <row r="173" spans="1:7" s="66" customFormat="1" ht="18.75" customHeight="1">
      <c r="A173" s="37" t="s">
        <v>23</v>
      </c>
      <c r="B173" s="108"/>
      <c r="C173" s="47"/>
      <c r="D173" s="59"/>
      <c r="E173" s="27"/>
      <c r="F173" s="25"/>
      <c r="G173" s="25"/>
    </row>
    <row r="174" spans="1:9" s="67" customFormat="1" ht="12.75">
      <c r="A174" s="65" t="s">
        <v>24</v>
      </c>
      <c r="B174" s="106"/>
      <c r="C174" s="129">
        <v>46061346</v>
      </c>
      <c r="D174" s="48">
        <v>2907349.28</v>
      </c>
      <c r="E174" s="25">
        <v>2058232.51</v>
      </c>
      <c r="F174" s="25">
        <f t="shared" si="6"/>
        <v>6.311906907800739</v>
      </c>
      <c r="G174" s="25">
        <f t="shared" si="7"/>
        <v>141.2546573759055</v>
      </c>
      <c r="I174" s="68"/>
    </row>
    <row r="175" spans="1:7" s="66" customFormat="1" ht="12.75">
      <c r="A175" s="37" t="s">
        <v>25</v>
      </c>
      <c r="B175" s="108"/>
      <c r="C175" s="130">
        <v>37258036</v>
      </c>
      <c r="D175" s="60">
        <v>2229911.74</v>
      </c>
      <c r="E175" s="27">
        <v>1758955.68</v>
      </c>
      <c r="F175" s="25">
        <f t="shared" si="6"/>
        <v>5.985049077734533</v>
      </c>
      <c r="G175" s="25">
        <f t="shared" si="7"/>
        <v>126.77475421097593</v>
      </c>
    </row>
    <row r="176" spans="1:7" s="66" customFormat="1" ht="12.75">
      <c r="A176" s="37" t="s">
        <v>26</v>
      </c>
      <c r="B176" s="108"/>
      <c r="C176" s="131">
        <v>1644900</v>
      </c>
      <c r="D176" s="60">
        <v>99793.4</v>
      </c>
      <c r="E176" s="27">
        <v>51983.08</v>
      </c>
      <c r="F176" s="25">
        <f t="shared" si="6"/>
        <v>6.066836889780534</v>
      </c>
      <c r="G176" s="25">
        <f t="shared" si="7"/>
        <v>191.97284962722486</v>
      </c>
    </row>
    <row r="177" spans="1:7" s="66" customFormat="1" ht="12.75">
      <c r="A177" s="37" t="s">
        <v>27</v>
      </c>
      <c r="B177" s="108"/>
      <c r="C177" s="131">
        <f>C174-C175-C176</f>
        <v>7158410</v>
      </c>
      <c r="D177" s="26">
        <f>D174-D175-D176</f>
        <v>577644.1399999995</v>
      </c>
      <c r="E177" s="27">
        <f>E174-E175-E176</f>
        <v>247293.75000000006</v>
      </c>
      <c r="F177" s="25">
        <f t="shared" si="6"/>
        <v>8.069447544915695</v>
      </c>
      <c r="G177" s="25">
        <f t="shared" si="7"/>
        <v>233.58622690626004</v>
      </c>
    </row>
    <row r="178" spans="1:7" s="67" customFormat="1" ht="15.75" customHeight="1">
      <c r="A178" s="65" t="s">
        <v>28</v>
      </c>
      <c r="B178" s="106"/>
      <c r="C178" s="129">
        <v>1060500</v>
      </c>
      <c r="D178" s="48">
        <v>0</v>
      </c>
      <c r="E178" s="25">
        <v>0</v>
      </c>
      <c r="F178" s="25">
        <f t="shared" si="6"/>
        <v>0</v>
      </c>
      <c r="G178" s="25"/>
    </row>
    <row r="179" spans="1:7" s="67" customFormat="1" ht="16.5" customHeight="1">
      <c r="A179" s="65" t="s">
        <v>29</v>
      </c>
      <c r="B179" s="106"/>
      <c r="C179" s="129">
        <v>5382804</v>
      </c>
      <c r="D179" s="48">
        <v>194324.85</v>
      </c>
      <c r="E179" s="25">
        <v>69922.4</v>
      </c>
      <c r="F179" s="25">
        <f t="shared" si="6"/>
        <v>3.610104510585933</v>
      </c>
      <c r="G179" s="25">
        <f t="shared" si="7"/>
        <v>277.9150172190886</v>
      </c>
    </row>
    <row r="180" spans="1:7" s="67" customFormat="1" ht="13.5" customHeight="1">
      <c r="A180" s="65" t="s">
        <v>30</v>
      </c>
      <c r="B180" s="106"/>
      <c r="C180" s="132">
        <f>C181+C182+C184+C183</f>
        <v>39745210</v>
      </c>
      <c r="D180" s="24">
        <f>D181+D182+D184+D183</f>
        <v>1444875.48</v>
      </c>
      <c r="E180" s="25">
        <f>E181+E182+E183+E184</f>
        <v>461114</v>
      </c>
      <c r="F180" s="25">
        <f t="shared" si="6"/>
        <v>3.6353449384215106</v>
      </c>
      <c r="G180" s="25">
        <f t="shared" si="7"/>
        <v>313.3445265162194</v>
      </c>
    </row>
    <row r="181" spans="1:7" s="66" customFormat="1" ht="12.75">
      <c r="A181" s="37" t="s">
        <v>31</v>
      </c>
      <c r="B181" s="108"/>
      <c r="C181" s="133">
        <v>11580600</v>
      </c>
      <c r="D181" s="49">
        <v>0</v>
      </c>
      <c r="E181" s="27"/>
      <c r="F181" s="25">
        <f t="shared" si="6"/>
        <v>0</v>
      </c>
      <c r="G181" s="25"/>
    </row>
    <row r="182" spans="1:7" s="66" customFormat="1" ht="13.5" customHeight="1">
      <c r="A182" s="37" t="s">
        <v>32</v>
      </c>
      <c r="B182" s="108"/>
      <c r="C182" s="133">
        <v>27914610</v>
      </c>
      <c r="D182" s="49">
        <v>1444875.48</v>
      </c>
      <c r="E182" s="27">
        <v>461114</v>
      </c>
      <c r="F182" s="25">
        <f t="shared" si="6"/>
        <v>5.176054689641016</v>
      </c>
      <c r="G182" s="25">
        <f t="shared" si="7"/>
        <v>313.3445265162194</v>
      </c>
    </row>
    <row r="183" spans="1:7" s="66" customFormat="1" ht="12.75" hidden="1">
      <c r="A183" s="37" t="s">
        <v>72</v>
      </c>
      <c r="B183" s="108"/>
      <c r="C183" s="131"/>
      <c r="D183" s="26"/>
      <c r="E183" s="27"/>
      <c r="F183" s="25" t="e">
        <f t="shared" si="6"/>
        <v>#DIV/0!</v>
      </c>
      <c r="G183" s="25"/>
    </row>
    <row r="184" spans="1:7" s="66" customFormat="1" ht="14.25" customHeight="1">
      <c r="A184" s="37" t="s">
        <v>33</v>
      </c>
      <c r="B184" s="108"/>
      <c r="C184" s="133">
        <v>250000</v>
      </c>
      <c r="D184" s="49">
        <v>0</v>
      </c>
      <c r="E184" s="27"/>
      <c r="F184" s="25">
        <f t="shared" si="6"/>
        <v>0</v>
      </c>
      <c r="G184" s="25"/>
    </row>
    <row r="185" spans="1:7" s="67" customFormat="1" ht="15" customHeight="1">
      <c r="A185" s="65" t="s">
        <v>34</v>
      </c>
      <c r="B185" s="106"/>
      <c r="C185" s="134">
        <f>C186+C187+C188+C189</f>
        <v>23851527</v>
      </c>
      <c r="D185" s="134">
        <f>D186+D187+D188+D189</f>
        <v>197966.82</v>
      </c>
      <c r="E185" s="25">
        <f>E186+E187+E188+E189</f>
        <v>149011.04</v>
      </c>
      <c r="F185" s="25">
        <f t="shared" si="6"/>
        <v>0.8299964190971924</v>
      </c>
      <c r="G185" s="25">
        <f t="shared" si="7"/>
        <v>132.85379392023572</v>
      </c>
    </row>
    <row r="186" spans="1:7" s="66" customFormat="1" ht="12.75">
      <c r="A186" s="37" t="s">
        <v>35</v>
      </c>
      <c r="B186" s="108"/>
      <c r="C186" s="133">
        <v>5899088</v>
      </c>
      <c r="D186" s="49">
        <v>0</v>
      </c>
      <c r="E186" s="27">
        <v>3068.14</v>
      </c>
      <c r="F186" s="25">
        <f t="shared" si="6"/>
        <v>0</v>
      </c>
      <c r="G186" s="25">
        <f t="shared" si="7"/>
        <v>0</v>
      </c>
    </row>
    <row r="187" spans="1:7" s="66" customFormat="1" ht="12.75">
      <c r="A187" s="37" t="s">
        <v>36</v>
      </c>
      <c r="B187" s="108"/>
      <c r="C187" s="133">
        <v>925000</v>
      </c>
      <c r="D187" s="49">
        <v>0</v>
      </c>
      <c r="E187" s="27">
        <v>6171.82</v>
      </c>
      <c r="F187" s="25">
        <f t="shared" si="6"/>
        <v>0</v>
      </c>
      <c r="G187" s="25">
        <f t="shared" si="7"/>
        <v>0</v>
      </c>
    </row>
    <row r="188" spans="1:7" s="66" customFormat="1" ht="12" customHeight="1">
      <c r="A188" s="37" t="s">
        <v>37</v>
      </c>
      <c r="B188" s="108"/>
      <c r="C188" s="133">
        <v>14874495</v>
      </c>
      <c r="D188" s="49">
        <v>159566.82</v>
      </c>
      <c r="E188" s="27">
        <v>98671.08</v>
      </c>
      <c r="F188" s="25">
        <f t="shared" si="6"/>
        <v>1.07275453721286</v>
      </c>
      <c r="G188" s="25">
        <f t="shared" si="7"/>
        <v>161.71589487010783</v>
      </c>
    </row>
    <row r="189" spans="1:7" s="66" customFormat="1" ht="11.25" customHeight="1">
      <c r="A189" s="37" t="s">
        <v>118</v>
      </c>
      <c r="B189" s="108"/>
      <c r="C189" s="133">
        <v>2152944</v>
      </c>
      <c r="D189" s="49">
        <v>38400</v>
      </c>
      <c r="E189" s="27">
        <v>41100</v>
      </c>
      <c r="F189" s="25">
        <f t="shared" si="6"/>
        <v>1.7836042182239762</v>
      </c>
      <c r="G189" s="25">
        <f t="shared" si="7"/>
        <v>93.43065693430657</v>
      </c>
    </row>
    <row r="190" spans="1:7" s="67" customFormat="1" ht="14.25" customHeight="1" hidden="1">
      <c r="A190" s="65" t="s">
        <v>133</v>
      </c>
      <c r="B190" s="106"/>
      <c r="C190" s="134"/>
      <c r="D190" s="24"/>
      <c r="E190" s="25">
        <v>0</v>
      </c>
      <c r="F190" s="25" t="e">
        <f aca="true" t="shared" si="8" ref="F190:F204">D190/C190*100</f>
        <v>#DIV/0!</v>
      </c>
      <c r="G190" s="25"/>
    </row>
    <row r="191" spans="1:7" s="67" customFormat="1" ht="13.5" customHeight="1">
      <c r="A191" s="65" t="s">
        <v>38</v>
      </c>
      <c r="B191" s="106"/>
      <c r="C191" s="129">
        <v>266606489</v>
      </c>
      <c r="D191" s="48">
        <v>21419669.63</v>
      </c>
      <c r="E191" s="25">
        <v>16318086.06</v>
      </c>
      <c r="F191" s="25">
        <f t="shared" si="8"/>
        <v>8.034189156588758</v>
      </c>
      <c r="G191" s="25">
        <f t="shared" si="7"/>
        <v>131.26336968221625</v>
      </c>
    </row>
    <row r="192" spans="1:7" s="66" customFormat="1" ht="12.75">
      <c r="A192" s="37" t="s">
        <v>52</v>
      </c>
      <c r="B192" s="108"/>
      <c r="C192" s="131">
        <v>254274192</v>
      </c>
      <c r="D192" s="26">
        <v>21030535</v>
      </c>
      <c r="E192" s="27">
        <v>16030132</v>
      </c>
      <c r="F192" s="25">
        <f t="shared" si="8"/>
        <v>8.27080988227071</v>
      </c>
      <c r="G192" s="25">
        <f t="shared" si="7"/>
        <v>131.19377307685303</v>
      </c>
    </row>
    <row r="193" spans="1:7" s="66" customFormat="1" ht="12.75">
      <c r="A193" s="37" t="s">
        <v>25</v>
      </c>
      <c r="B193" s="108"/>
      <c r="C193" s="130">
        <v>10069240</v>
      </c>
      <c r="D193" s="60">
        <v>359673.63</v>
      </c>
      <c r="E193" s="27">
        <v>242115.9</v>
      </c>
      <c r="F193" s="25">
        <f t="shared" si="8"/>
        <v>3.572003746062265</v>
      </c>
      <c r="G193" s="25">
        <f t="shared" si="7"/>
        <v>148.55432047213753</v>
      </c>
    </row>
    <row r="194" spans="1:7" s="67" customFormat="1" ht="18.75" customHeight="1">
      <c r="A194" s="65" t="s">
        <v>47</v>
      </c>
      <c r="B194" s="106"/>
      <c r="C194" s="129">
        <v>52737845.87</v>
      </c>
      <c r="D194" s="48">
        <v>5498149.23</v>
      </c>
      <c r="E194" s="25">
        <v>1846195.06</v>
      </c>
      <c r="F194" s="25">
        <f t="shared" si="8"/>
        <v>10.425433840345063</v>
      </c>
      <c r="G194" s="25">
        <f aca="true" t="shared" si="9" ref="G194:G204">D194/E194*100</f>
        <v>297.8097682700982</v>
      </c>
    </row>
    <row r="195" spans="1:7" s="66" customFormat="1" ht="12" customHeight="1">
      <c r="A195" s="37" t="s">
        <v>52</v>
      </c>
      <c r="B195" s="108"/>
      <c r="C195" s="131">
        <v>25578061.87</v>
      </c>
      <c r="D195" s="26">
        <v>5303134</v>
      </c>
      <c r="E195" s="27">
        <v>1476900</v>
      </c>
      <c r="F195" s="25">
        <f t="shared" si="8"/>
        <v>20.733134617286776</v>
      </c>
      <c r="G195" s="25">
        <f t="shared" si="9"/>
        <v>359.071975082944</v>
      </c>
    </row>
    <row r="196" spans="1:7" s="66" customFormat="1" ht="12.75" hidden="1">
      <c r="A196" s="37" t="s">
        <v>27</v>
      </c>
      <c r="B196" s="108"/>
      <c r="C196" s="135">
        <v>0</v>
      </c>
      <c r="D196" s="26">
        <v>0</v>
      </c>
      <c r="E196" s="27"/>
      <c r="F196" s="25" t="e">
        <f t="shared" si="8"/>
        <v>#DIV/0!</v>
      </c>
      <c r="G196" s="25" t="e">
        <f t="shared" si="9"/>
        <v>#DIV/0!</v>
      </c>
    </row>
    <row r="197" spans="1:7" s="67" customFormat="1" ht="12.75" customHeight="1">
      <c r="A197" s="65" t="s">
        <v>39</v>
      </c>
      <c r="B197" s="106"/>
      <c r="C197" s="134">
        <f>C198+C199+C200+C201</f>
        <v>15334412.74</v>
      </c>
      <c r="D197" s="24">
        <f>D198+D199+D200+D201</f>
        <v>446906.05</v>
      </c>
      <c r="E197" s="25">
        <f>E198+E199+E200+E201</f>
        <v>11889.21</v>
      </c>
      <c r="F197" s="25">
        <f t="shared" si="8"/>
        <v>2.9143995115915993</v>
      </c>
      <c r="G197" s="25">
        <f t="shared" si="9"/>
        <v>3758.9213244614234</v>
      </c>
    </row>
    <row r="198" spans="1:7" s="66" customFormat="1" ht="11.25" customHeight="1">
      <c r="A198" s="37" t="s">
        <v>40</v>
      </c>
      <c r="B198" s="108"/>
      <c r="C198" s="133">
        <v>150000</v>
      </c>
      <c r="D198" s="49">
        <v>9711.88</v>
      </c>
      <c r="E198" s="27">
        <v>11889.21</v>
      </c>
      <c r="F198" s="25">
        <f t="shared" si="8"/>
        <v>6.474586666666666</v>
      </c>
      <c r="G198" s="25">
        <f t="shared" si="9"/>
        <v>81.68650398134106</v>
      </c>
    </row>
    <row r="199" spans="1:7" s="66" customFormat="1" ht="16.5" customHeight="1">
      <c r="A199" s="37" t="s">
        <v>41</v>
      </c>
      <c r="B199" s="108"/>
      <c r="C199" s="133">
        <v>13639092.74</v>
      </c>
      <c r="D199" s="49">
        <v>426571.67</v>
      </c>
      <c r="E199" s="27"/>
      <c r="F199" s="25">
        <f t="shared" si="8"/>
        <v>3.1275663134760676</v>
      </c>
      <c r="G199" s="25"/>
    </row>
    <row r="200" spans="1:7" s="66" customFormat="1" ht="15" customHeight="1">
      <c r="A200" s="37" t="s">
        <v>42</v>
      </c>
      <c r="B200" s="108"/>
      <c r="C200" s="133">
        <v>1351320</v>
      </c>
      <c r="D200" s="49">
        <v>10622.5</v>
      </c>
      <c r="E200" s="27"/>
      <c r="F200" s="25">
        <f t="shared" si="8"/>
        <v>0.7860832371311015</v>
      </c>
      <c r="G200" s="25"/>
    </row>
    <row r="201" spans="1:7" s="66" customFormat="1" ht="15" customHeight="1">
      <c r="A201" s="37" t="s">
        <v>87</v>
      </c>
      <c r="B201" s="108"/>
      <c r="C201" s="133">
        <v>194000</v>
      </c>
      <c r="D201" s="49">
        <v>0</v>
      </c>
      <c r="E201" s="27"/>
      <c r="F201" s="25">
        <f t="shared" si="8"/>
        <v>0</v>
      </c>
      <c r="G201" s="25"/>
    </row>
    <row r="202" spans="1:7" s="67" customFormat="1" ht="12.75">
      <c r="A202" s="65" t="s">
        <v>43</v>
      </c>
      <c r="B202" s="106"/>
      <c r="C202" s="129">
        <v>3430200</v>
      </c>
      <c r="D202" s="48">
        <v>0</v>
      </c>
      <c r="E202" s="25">
        <v>6300</v>
      </c>
      <c r="F202" s="25">
        <f t="shared" si="8"/>
        <v>0</v>
      </c>
      <c r="G202" s="25">
        <f t="shared" si="9"/>
        <v>0</v>
      </c>
    </row>
    <row r="203" spans="1:7" s="1" customFormat="1" ht="12.75" hidden="1">
      <c r="A203" s="36" t="s">
        <v>134</v>
      </c>
      <c r="B203" s="115"/>
      <c r="C203" s="27">
        <v>0</v>
      </c>
      <c r="D203" s="26">
        <v>0</v>
      </c>
      <c r="E203" s="28"/>
      <c r="F203" s="23" t="e">
        <f t="shared" si="8"/>
        <v>#DIV/0!</v>
      </c>
      <c r="G203" s="23" t="e">
        <f t="shared" si="9"/>
        <v>#DIV/0!</v>
      </c>
    </row>
    <row r="204" spans="1:7" s="95" customFormat="1" ht="17.25" customHeight="1">
      <c r="A204" s="21" t="s">
        <v>124</v>
      </c>
      <c r="B204" s="103"/>
      <c r="C204" s="23">
        <f>C203+C202+C197+C194+C191+C190+C185+C180+C179+C178+C174</f>
        <v>454210334.61</v>
      </c>
      <c r="D204" s="23">
        <f>D203+D202+D197+D194+D191+D190+D185+D180+D179+D178+D174</f>
        <v>32109241.340000004</v>
      </c>
      <c r="E204" s="23">
        <f>E174+E178+E179+E180+E185+E191+E194+E197+E202</f>
        <v>20920750.28</v>
      </c>
      <c r="F204" s="23">
        <f t="shared" si="8"/>
        <v>7.069244993637157</v>
      </c>
      <c r="G204" s="23">
        <f t="shared" si="9"/>
        <v>153.48035280883818</v>
      </c>
    </row>
    <row r="205" spans="1:7" ht="12.75">
      <c r="A205" s="36" t="s">
        <v>44</v>
      </c>
      <c r="B205" s="115"/>
      <c r="C205" s="32">
        <f>C172-C204</f>
        <v>-2200000</v>
      </c>
      <c r="D205" s="29">
        <f>D172-D204</f>
        <v>-1331964.440000005</v>
      </c>
      <c r="E205" s="30">
        <f>E172-E204</f>
        <v>3100395.3699999973</v>
      </c>
      <c r="F205" s="27"/>
      <c r="G205" s="27"/>
    </row>
    <row r="206" spans="1:7" ht="12.75">
      <c r="A206" s="50"/>
      <c r="B206" s="116"/>
      <c r="C206" s="51"/>
      <c r="D206" s="61"/>
      <c r="E206" s="52"/>
      <c r="F206" s="53"/>
      <c r="G206" s="53"/>
    </row>
    <row r="207" spans="1:7" ht="22.5" customHeight="1">
      <c r="A207" s="145" t="s">
        <v>100</v>
      </c>
      <c r="B207" s="145"/>
      <c r="C207" s="145"/>
      <c r="D207" s="145"/>
      <c r="E207" s="145"/>
      <c r="F207" s="145"/>
      <c r="G207" s="145"/>
    </row>
    <row r="208" spans="4:6" ht="12.75">
      <c r="D208" s="62"/>
      <c r="E208" s="144"/>
      <c r="F208" s="144"/>
    </row>
  </sheetData>
  <sheetProtection/>
  <mergeCells count="4">
    <mergeCell ref="A1:G1"/>
    <mergeCell ref="F2:G2"/>
    <mergeCell ref="E208:F208"/>
    <mergeCell ref="A207:G207"/>
  </mergeCells>
  <printOptions/>
  <pageMargins left="1.16" right="0.33" top="0.44" bottom="0.45" header="0.5118110236220472" footer="0.5118110236220472"/>
  <pageSetup fitToHeight="3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2018-01-11T11:05:25Z</cp:lastPrinted>
  <dcterms:created xsi:type="dcterms:W3CDTF">2006-03-13T07:15:44Z</dcterms:created>
  <dcterms:modified xsi:type="dcterms:W3CDTF">2018-02-06T06:33:47Z</dcterms:modified>
  <cp:category/>
  <cp:version/>
  <cp:contentType/>
  <cp:contentStatus/>
</cp:coreProperties>
</file>