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3.2018" sheetId="1" r:id="rId1"/>
  </sheets>
  <definedNames>
    <definedName name="_xlnm.Print_Titles" localSheetId="0">'01.03.2018'!$3:$3</definedName>
    <definedName name="_xlnm.Print_Area" localSheetId="0">'01.03.2018'!$A$1:$G$212</definedName>
  </definedNames>
  <calcPr fullCalcOnLoad="1"/>
</workbook>
</file>

<file path=xl/sharedStrings.xml><?xml version="1.0" encoding="utf-8"?>
<sst xmlns="http://schemas.openxmlformats.org/spreadsheetml/2006/main" count="257" uniqueCount="250">
  <si>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</si>
  <si>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</si>
  <si>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</si>
  <si>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</si>
  <si>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 на добычу общераспространенных полезных ископаемых</t>
  </si>
  <si>
    <t>ПЛАТЕЖИ ПРИ ПОЛЬЗОВАНИИ ПРИРОДНЫМИ РЕСУРСАМИ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</si>
  <si>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</si>
  <si>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</si>
  <si>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 xml:space="preserve">  НАЛОГОВЫЕ ДОХОДЫ</t>
  </si>
  <si>
    <t xml:space="preserve"> НЕНАЛОГОВЫЕ ДОХОДЫ</t>
  </si>
  <si>
    <t>НАЛОГИ НА ИМУЩЕСТВО</t>
  </si>
  <si>
    <t>Земельный налог</t>
  </si>
  <si>
    <t>1. ДОХОДЫ налоговые и неналоговые</t>
  </si>
  <si>
    <t>НАЛОГИ НА ПРИБЫЛЬ, ДОХОДЫ</t>
  </si>
  <si>
    <t>% исп. к уточ. плану</t>
  </si>
  <si>
    <t>ГОСУДАРСТВЕННАЯ ПОШЛИНА</t>
  </si>
  <si>
    <t>Субсидии  бюджетам субъектов РФ и муниципальных  образований</t>
  </si>
  <si>
    <t xml:space="preserve"> 3.  БЕЗВОЗМЕЗДНЫЕ ПОСТУПЛЕНИЯ</t>
  </si>
  <si>
    <t>СОБСТВЕННЫЕ ДОХОДЫ</t>
  </si>
  <si>
    <t>Субвенции бюджетам субъектов РФ и муниципальных  образований</t>
  </si>
  <si>
    <t>Иные межбюджетные трансферты</t>
  </si>
  <si>
    <t>Налог на имущество  физических лиц</t>
  </si>
  <si>
    <t>из них:</t>
  </si>
  <si>
    <t>2. РАСХОДЫ</t>
  </si>
  <si>
    <t>Общегосударственные вопросы</t>
  </si>
  <si>
    <t xml:space="preserve">  - ФОТ с начислениями</t>
  </si>
  <si>
    <t xml:space="preserve">  - коммунальные услуги</t>
  </si>
  <si>
    <t xml:space="preserve">  - матзатраты</t>
  </si>
  <si>
    <t>Национальная оборона</t>
  </si>
  <si>
    <t>Нац.безопасность и правоохранительная деятельность</t>
  </si>
  <si>
    <t>Национальная экономика</t>
  </si>
  <si>
    <t xml:space="preserve">   - Сельское хозяйство </t>
  </si>
  <si>
    <t xml:space="preserve">   - Дорожное хозяйство</t>
  </si>
  <si>
    <t xml:space="preserve">   - Другие вопросы в области нац. экономики</t>
  </si>
  <si>
    <t>Жилищно-коммунальное хозяйство</t>
  </si>
  <si>
    <t xml:space="preserve">  - Жилищное хозяйство</t>
  </si>
  <si>
    <t xml:space="preserve">  - Коммунальное хозяйство</t>
  </si>
  <si>
    <t xml:space="preserve">  - Благоустройство</t>
  </si>
  <si>
    <t>Образование</t>
  </si>
  <si>
    <t>Социальная политика</t>
  </si>
  <si>
    <t xml:space="preserve">   - Пенсионное обеспечение</t>
  </si>
  <si>
    <t xml:space="preserve">   - Социальное обеспечение населения</t>
  </si>
  <si>
    <t xml:space="preserve">   - Охрана семьи и детства</t>
  </si>
  <si>
    <t>Физическая культура и спорт</t>
  </si>
  <si>
    <t>Результат исполнения бюджета (дефицит"--", профицит"+")</t>
  </si>
  <si>
    <t>На поощрение лучших учителей</t>
  </si>
  <si>
    <t xml:space="preserve">Прочие межбюджетные трансферты, передаваемые бюджетам муниципальных районов 
</t>
  </si>
  <si>
    <t xml:space="preserve">Культура,Кинематография </t>
  </si>
  <si>
    <t>Субсидии  бюджетам МР на обеспечение мероприятий по кап.ремонту многоквартирных домов</t>
  </si>
  <si>
    <t>Субсидии  бюджетам МР на модернизацию региональных систем общего образования</t>
  </si>
  <si>
    <t>Субвенции бюджетам муниципальных районов на модернизацию региональных систем общего образования</t>
  </si>
  <si>
    <t>Прочие безвозмездные поступления в бюджеты муниципального района и поселений</t>
  </si>
  <si>
    <t xml:space="preserve">  - Субсидии БУ и АУ</t>
  </si>
  <si>
    <t>3.1 Безвозмездные поступления из бюджетов других уровней</t>
  </si>
  <si>
    <t>3.2 Прочие безвозмездные поступления</t>
  </si>
  <si>
    <t>3.3 Возврат остатков прошлого года</t>
  </si>
  <si>
    <t>Субсидии  бюджетам МР на обеспечение мероприятий по кап.ремонту многоквартирных домов за счет средств бюджета</t>
  </si>
  <si>
    <t>Прочие субсидии</t>
  </si>
  <si>
    <t>Патентная система налогооблажения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</si>
  <si>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</si>
  <si>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</si>
  <si>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</si>
  <si>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</si>
  <si>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Дотации бюджетам субъектов Российской Федерации и муниципальных образовани</t>
  </si>
  <si>
    <t>Дотации бюджетам на поддержку мер по обеспечению сбалансированности бюджетов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</si>
  <si>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</si>
  <si>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</si>
  <si>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</si>
  <si>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</t>
  </si>
  <si>
    <t xml:space="preserve"> 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</si>
  <si>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</si>
  <si>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</si>
  <si>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-Водные хозяйство </t>
  </si>
  <si>
    <t>Государственная пошлина за выдачу разрешения на установку рекламной конструкции</t>
  </si>
  <si>
    <t xml:space="preserve"> - дооснощение новых ДОУ</t>
  </si>
  <si>
    <t xml:space="preserve"> - кап.ремонт модернизации</t>
  </si>
  <si>
    <t>Субсидии бюджетам по переселению граждан из аварийного жилищного фонда за счет средств бюджетов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</si>
  <si>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</si>
  <si>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районов на обеспечение мероприятий по капитальному ремонту многоквартирных домов за сет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</si>
  <si>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</si>
  <si>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 xml:space="preserve"> - кап.ремонт общеобраз.учр.в рамках комплекса мер по модернизации сист.общ.образования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</si>
  <si>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</si>
  <si>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Дотации бюджетам муниц. районов на выравнивание  бюджетной обеспеченнности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</si>
  <si>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</si>
  <si>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районов на модернизацию региональных систем дошкольного образования</t>
  </si>
  <si>
    <t xml:space="preserve"> - на поощрение лучших учителей</t>
  </si>
  <si>
    <t xml:space="preserve"> - на выплату ежегодных грантов </t>
  </si>
  <si>
    <t xml:space="preserve">   -  Другие вопросы в области социальной политики</t>
  </si>
  <si>
    <t>в т.ч. Доп.норматив</t>
  </si>
  <si>
    <t>Субсидии бюджетам муниципальных районов на государственную поддержку малого и среднего предпринимательства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</si>
  <si>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</si>
  <si>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</si>
  <si>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</si>
  <si>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</si>
  <si>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</si>
  <si>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</si>
  <si>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</si>
  <si>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 (КДН)</t>
  </si>
  <si>
    <t>Межбюджетные трансферты, передаваемые бюджетам муниицпальных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</si>
  <si>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</si>
  <si>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Начальник финансового отдела                                                                                                                                                  Е.И.Чернов</t>
  </si>
  <si>
    <t xml:space="preserve"> - на уплату налога на имущество организаций</t>
  </si>
  <si>
    <t>Межбюджетные трансферты, передаваемые бюджетам муниицпальных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</si>
  <si>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 - доступная среда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</si>
  <si>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</si>
  <si>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- дооснащение оборудованием мун-х культурно-досуговых учреждений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</si>
  <si>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</si>
  <si>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</si>
  <si>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</si>
  <si>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</si>
  <si>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</si>
  <si>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сельских поселений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</si>
  <si>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</si>
  <si>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Доходы бюджетов муниципальных районов от возврата остатков субсидий, субвенций и иных межбюджетных трасфертов, имеющих целевое назначение, прошлых лет из бюджетов поселений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</si>
  <si>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</si>
  <si>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</si>
  <si>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</si>
  <si>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- на укрепление материально-технической базы муниципальных образовательных учреждений</t>
  </si>
  <si>
    <t xml:space="preserve">  - Другие вопросы в области жилищно-коммунального хозяйства</t>
  </si>
  <si>
    <t xml:space="preserve"> - иные межбюджетные трансферты на созд.в общеобраз.орг., располож. в сельс. местности условий для занятий физк. и спортом</t>
  </si>
  <si>
    <t>Субвенции бюджетам муниципальных районов на проведение Всероссийской сельскохозяйственной переписи в 2016 году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</si>
  <si>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</si>
  <si>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- на укрепление материально-технической базы учреждений в сфере культ.досуг. обслуживания населения</t>
  </si>
  <si>
    <t>(руб.)</t>
  </si>
  <si>
    <t>ИТОГО РАСХОДОВ</t>
  </si>
  <si>
    <t>ИТОГО ДОХОДОВ</t>
  </si>
  <si>
    <t xml:space="preserve">   - молодые семьи Жилище 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</si>
  <si>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</si>
  <si>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</si>
  <si>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</si>
  <si>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</si>
  <si>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</si>
  <si>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</si>
  <si>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Охрана окружающей среды</t>
  </si>
  <si>
    <t>Межбюджетные трансферты общего характера</t>
  </si>
  <si>
    <t>Прочие доходы от компенсации затрат бюджетов сельских поселений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</si>
  <si>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</si>
  <si>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</si>
  <si>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- реализация государственной политики в сфере охраны труда</t>
  </si>
  <si>
    <t xml:space="preserve"> - создание комиссий по делам несовершеннолетних и защите их прав и организации деятельности таких комиссий</t>
  </si>
  <si>
    <t xml:space="preserve"> - организация и осуществление деятельности по опеке и попечительству</t>
  </si>
  <si>
    <t xml:space="preserve"> -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</si>
  <si>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- финансовое обеспечение передаваемых государственных полномочий Чувашской Республики по расчету и предоставлению дотаций на выравнивание бюджетной обеспеченности поселений</t>
  </si>
  <si>
    <t xml:space="preserve"> - обеспечение мер социальной поддержки отдельных категорий граждан по оплате жилищно-коммунальных услуг (работникам культуры, искусства и кинематографии)</t>
  </si>
  <si>
    <t xml:space="preserve"> - обеспечение мер социальной поддержки отдельных категорий граждан по оплате жилищно-коммунальных услуг (педагогическим работникам и библиотекарям муниципальных образовательных организаций)</t>
  </si>
  <si>
    <t xml:space="preserve"> -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</si>
  <si>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 xml:space="preserve"> - организация и проведение на территории Чувашской Республики мероприятий по отлову и содержанию безнадзорных животных</t>
  </si>
  <si>
    <t xml:space="preserve"> - обеспечение жильем молодых семей по ФЦП «Жилище»</t>
  </si>
  <si>
    <t xml:space="preserve"> - обеспечение жильем молодых специалистов по ФЦП «Устойчивое развитие сельских территорий»</t>
  </si>
  <si>
    <t xml:space="preserve"> - комплектование книжного фонда</t>
  </si>
  <si>
    <t xml:space="preserve">   - дорожная деятельность в границах  МР</t>
  </si>
  <si>
    <t xml:space="preserve"> -Грант.поддержка  местных инициатив граждан по ФЦП «Устойчивое развитие сельских территорий»</t>
  </si>
  <si>
    <t xml:space="preserve"> - выплата денежного поощрения лучшим муниц.учреждениям культуры</t>
  </si>
  <si>
    <t xml:space="preserve"> - выплата денежного поощрения лучшим муниц.работнкам культуры</t>
  </si>
  <si>
    <t xml:space="preserve">   - дорожная деятельность  в границах  поселений</t>
  </si>
  <si>
    <t xml:space="preserve">   - строительство дорог поселений (Урмаевское с.п.)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</si>
  <si>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</si>
  <si>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- по вед.учету гражд.имеющий прав.на получение жил.субс.в связи с переездом из Крайнего Севера</t>
  </si>
  <si>
    <t>Субсидии бюджетам муниципальных районов на на софинансирование капитальных вложений в объекты муниципальной собственности</t>
  </si>
  <si>
    <t xml:space="preserve">   -  реализация проектов развития общественной инфраструктуры, основанных на местных инициативах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</si>
  <si>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</si>
  <si>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</si>
  <si>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</si>
  <si>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 xml:space="preserve"> - обеспечение жильем молодых семей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</si>
  <si>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</si>
  <si>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- повышение оплаты труда работников муниципальных учреждений культуры</t>
  </si>
  <si>
    <t xml:space="preserve">  -назначение и выплата единовременного денежного пособия гражданам, усыновившим (удочерившим) ребенка (детей) на территории Чувашской Республики</t>
  </si>
  <si>
    <t xml:space="preserve"> - 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</si>
  <si>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 xml:space="preserve">   - выравнивание обеспеченности муниципальных образований при реализации ими отдельных расходных обязательств         </t>
  </si>
  <si>
    <t xml:space="preserve">  - экономическое сорев.в с/х м/у мун.районами ЧР</t>
  </si>
  <si>
    <t xml:space="preserve"> - экономическое сорев.в с/х м/у мун.районами ЧР</t>
  </si>
  <si>
    <t xml:space="preserve"> - на выплату ежегодных денежных поощрений Главы ЧР для общ. организаций, вошедших в рейтинги лучших общеобр. организаций   </t>
  </si>
  <si>
    <t xml:space="preserve"> - на обеспечение исполнения расходных обязательств мун. районов при недостатке собственных доходов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</si>
  <si>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</si>
  <si>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% исп. 2018 г. к 2017 г.</t>
  </si>
  <si>
    <t>Бюджетная классификация</t>
  </si>
  <si>
    <t>182 101 02000 01 0000 110</t>
  </si>
  <si>
    <t>10010302230010000110</t>
  </si>
  <si>
    <t>10010302240010000110</t>
  </si>
  <si>
    <t>10010302250010000110</t>
  </si>
  <si>
    <t>10010302260010000110</t>
  </si>
  <si>
    <t>182 106 01030 10 1000 110</t>
  </si>
  <si>
    <t>182 105 03000 01 0000 110</t>
  </si>
  <si>
    <t>182 106 06000 00 0000 110</t>
  </si>
  <si>
    <t>182 106 04010 02 1000 110</t>
  </si>
  <si>
    <t>182 105 04020 02 0000110</t>
  </si>
  <si>
    <t>182 105 02000 02 0000 110</t>
  </si>
  <si>
    <t>182 107 01020 01 1000 110</t>
  </si>
  <si>
    <t>182 108 03010 01 1000 110</t>
  </si>
  <si>
    <t>188 108 06000 01 8003 110</t>
  </si>
  <si>
    <t>903 108 07150 01 1000 110</t>
  </si>
  <si>
    <t>903 1 11 01050 05 0000 120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</si>
  <si>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</si>
  <si>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</si>
  <si>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903 1 11 05013 05 0000 120</t>
  </si>
  <si>
    <t>903 1 11 05025 05 0000 120</t>
  </si>
  <si>
    <t>903 1 11 05035 05 0000 120</t>
  </si>
  <si>
    <t>048 1 12 01010 01 6000 120</t>
  </si>
  <si>
    <t>Плата за выбросы загрязняющих веществ в атмосферный воздух стационарными объектами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</si>
  <si>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</si>
  <si>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</si>
  <si>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</si>
  <si>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</si>
  <si>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</si>
  <si>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000 1 12 00000 00 0000 000</t>
  </si>
  <si>
    <t>ДОХОДЫ ОТ ОКАЗАНИЯ ПЛАТНЫХ УСЛУГ (РАБОТ) И КОМПЕНСАЦИИ ЗАТРАТ ГОСУДАРСТВА</t>
  </si>
  <si>
    <t>903 1 13 02065 05 0000 130</t>
  </si>
  <si>
    <t>000 1 13 00000 00 0000 000</t>
  </si>
  <si>
    <t>993 1 13 02065 10 0000 130</t>
  </si>
  <si>
    <t>000 1 13 02995 00 0000 130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</si>
  <si>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</si>
  <si>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</si>
  <si>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</si>
  <si>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</si>
  <si>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</si>
  <si>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</si>
  <si>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</si>
  <si>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</si>
  <si>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</si>
  <si>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</si>
  <si>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</si>
  <si>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993 1 11 05075 10 0000 120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</si>
  <si>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</si>
  <si>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</si>
  <si>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</si>
  <si>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</si>
  <si>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</si>
  <si>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000 1 17 00000 00 0000 000</t>
  </si>
  <si>
    <t>Невыясненные поступления, зачисляемые в бюджеты муниципальных районов</t>
  </si>
  <si>
    <t>903 1 17 01050 05 0000 180</t>
  </si>
  <si>
    <t>Прочие неналоговые доходы бюджетов муниципальных районов</t>
  </si>
  <si>
    <t>903 1 17 05050 05 0000 180</t>
  </si>
  <si>
    <t>План на 2018</t>
  </si>
  <si>
    <t>Прочие дотации бюджетам муниципальных районов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</si>
  <si>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</si>
  <si>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- мероприятия по профилактике и соблюдению правопорядка на улицах и в других общественных местах</t>
  </si>
  <si>
    <t xml:space="preserve">  - укрепление материально-технической базы муниципальных образовательных организаций </t>
  </si>
  <si>
    <t>- повышение заработной платы педагогических работников муниципальных организаций дополнительного образования детей</t>
  </si>
  <si>
    <t xml:space="preserve"> -  обеспечение деятельности административных комиссий для рассмотрения дел об административных правонарушениях</t>
  </si>
  <si>
    <t xml:space="preserve"> - 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</si>
  <si>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 xml:space="preserve"> - 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</si>
  <si>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</si>
  <si>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</si>
  <si>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ИСПОЛНЕНИЕ   КОНСОЛИДИРОВАННОГО БЮДЖЕТА  НА 01 марта 2018 г.</t>
  </si>
  <si>
    <t>Исполнено на 01.03.18г.</t>
  </si>
  <si>
    <t>Исполнено на 01.03.17г.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</si>
  <si>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</si>
  <si>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</si>
  <si>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</si>
  <si>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 xml:space="preserve"> -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</si>
</sst>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;[Red]#,##0.0"/>
    <numFmt numFmtId="167" formatCode="#,##0.00_р_.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b/>
      <sz val="10"/>
      <color indexed="8"/>
      <name val="Arial CYR"/>
      <family val="2"/>
    </font>
    <font>
      <i/>
      <sz val="9"/>
      <color indexed="8"/>
      <name val="Cambria"/>
      <family val="2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 Cyr"/>
      <family val="0"/>
    </font>
    <font>
      <i/>
      <sz val="8"/>
      <color indexed="62"/>
      <name val="Arial"/>
      <family val="2"/>
    </font>
    <font>
      <i/>
      <sz val="10"/>
      <color indexed="62"/>
      <name val="Times New Roman"/>
      <family val="1"/>
    </font>
    <font>
      <sz val="10"/>
      <color indexed="62"/>
      <name val="Times New Roman"/>
      <family val="1"/>
    </font>
    <font>
      <i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b/>
      <sz val="10"/>
      <color rgb="FF000000"/>
      <name val="Arial CYR"/>
      <family val="2"/>
    </font>
    <font>
      <i/>
      <sz val="9"/>
      <color rgb="FF000000"/>
      <name val="Cambria"/>
      <family val="2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 Cyr"/>
      <family val="0"/>
    </font>
    <font>
      <i/>
      <sz val="8"/>
      <color theme="3" tint="0.39998000860214233"/>
      <name val="Arial"/>
      <family val="2"/>
    </font>
    <font>
      <sz val="10"/>
      <color rgb="FF000000"/>
      <name val="Times New Roman"/>
      <family val="1"/>
    </font>
    <font>
      <i/>
      <sz val="10"/>
      <color theme="3" tint="0.39998000860214233"/>
      <name val="Times New Roman"/>
      <family val="1"/>
    </font>
    <font>
      <sz val="10"/>
      <color theme="3" tint="0.39998000860214233"/>
      <name val="Times New Roman"/>
      <family val="1"/>
    </font>
    <font>
      <i/>
      <sz val="10"/>
      <color rgb="FF0070C0"/>
      <name val="Times New Roman"/>
      <family val="1"/>
    </font>
    <font>
      <b/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0" borderId="0">
      <alignment/>
      <protection/>
    </xf>
    <xf numFmtId="0" fontId="59" fillId="0" borderId="0">
      <alignment vertical="center"/>
      <protection/>
    </xf>
    <xf numFmtId="0" fontId="58" fillId="0" borderId="0">
      <alignment/>
      <protection/>
    </xf>
    <xf numFmtId="0" fontId="5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58" fillId="20" borderId="0">
      <alignment/>
      <protection/>
    </xf>
    <xf numFmtId="0" fontId="60" fillId="20" borderId="0">
      <alignment vertical="center"/>
      <protection/>
    </xf>
    <xf numFmtId="0" fontId="58" fillId="0" borderId="0">
      <alignment wrapText="1"/>
      <protection/>
    </xf>
    <xf numFmtId="0" fontId="61" fillId="0" borderId="0">
      <alignment horizontal="center" vertical="center"/>
      <protection/>
    </xf>
    <xf numFmtId="0" fontId="58" fillId="0" borderId="0">
      <alignment/>
      <protection/>
    </xf>
    <xf numFmtId="0" fontId="62" fillId="0" borderId="0">
      <alignment horizontal="center" vertical="center" wrapText="1"/>
      <protection/>
    </xf>
    <xf numFmtId="0" fontId="63" fillId="0" borderId="0">
      <alignment horizontal="center" wrapText="1"/>
      <protection/>
    </xf>
    <xf numFmtId="0" fontId="60" fillId="0" borderId="0">
      <alignment vertical="center"/>
      <protection/>
    </xf>
    <xf numFmtId="0" fontId="63" fillId="0" borderId="0">
      <alignment horizontal="center"/>
      <protection/>
    </xf>
    <xf numFmtId="0" fontId="60" fillId="0" borderId="0">
      <alignment horizontal="center" vertical="center"/>
      <protection/>
    </xf>
    <xf numFmtId="0" fontId="58" fillId="0" borderId="0">
      <alignment horizontal="right"/>
      <protection/>
    </xf>
    <xf numFmtId="0" fontId="60" fillId="0" borderId="0">
      <alignment horizontal="center" vertical="center"/>
      <protection/>
    </xf>
    <xf numFmtId="0" fontId="58" fillId="20" borderId="1">
      <alignment/>
      <protection/>
    </xf>
    <xf numFmtId="0" fontId="60" fillId="0" borderId="0">
      <alignment vertical="center" wrapText="1"/>
      <protection/>
    </xf>
    <xf numFmtId="0" fontId="58" fillId="0" borderId="2">
      <alignment horizontal="center" vertical="center" wrapText="1"/>
      <protection/>
    </xf>
    <xf numFmtId="0" fontId="64" fillId="0" borderId="0">
      <alignment vertical="center"/>
      <protection/>
    </xf>
    <xf numFmtId="0" fontId="58" fillId="20" borderId="3">
      <alignment/>
      <protection/>
    </xf>
    <xf numFmtId="0" fontId="65" fillId="0" borderId="0">
      <alignment vertical="center" wrapText="1"/>
      <protection/>
    </xf>
    <xf numFmtId="49" fontId="58" fillId="0" borderId="2">
      <alignment horizontal="left" vertical="top" wrapText="1" indent="2"/>
      <protection/>
    </xf>
    <xf numFmtId="0" fontId="64" fillId="0" borderId="1">
      <alignment vertical="center"/>
      <protection/>
    </xf>
    <xf numFmtId="49" fontId="58" fillId="0" borderId="2">
      <alignment horizontal="center" vertical="top" shrinkToFit="1"/>
      <protection/>
    </xf>
    <xf numFmtId="0" fontId="64" fillId="0" borderId="2">
      <alignment horizontal="center" vertical="center" wrapText="1"/>
      <protection/>
    </xf>
    <xf numFmtId="4" fontId="58" fillId="0" borderId="2">
      <alignment horizontal="right" vertical="top" shrinkToFit="1"/>
      <protection/>
    </xf>
    <xf numFmtId="0" fontId="64" fillId="0" borderId="2">
      <alignment horizontal="center" vertical="center" wrapText="1"/>
      <protection/>
    </xf>
    <xf numFmtId="10" fontId="58" fillId="0" borderId="2">
      <alignment horizontal="right" vertical="top" shrinkToFit="1"/>
      <protection/>
    </xf>
    <xf numFmtId="0" fontId="60" fillId="20" borderId="3">
      <alignment vertical="center"/>
      <protection/>
    </xf>
    <xf numFmtId="0" fontId="58" fillId="20" borderId="3">
      <alignment shrinkToFit="1"/>
      <protection/>
    </xf>
    <xf numFmtId="49" fontId="66" fillId="0" borderId="4">
      <alignment vertical="center" wrapText="1"/>
      <protection/>
    </xf>
    <xf numFmtId="0" fontId="67" fillId="0" borderId="2">
      <alignment horizontal="left"/>
      <protection/>
    </xf>
    <xf numFmtId="0" fontId="60" fillId="20" borderId="5">
      <alignment vertical="center"/>
      <protection/>
    </xf>
    <xf numFmtId="4" fontId="67" fillId="21" borderId="2">
      <alignment horizontal="right" vertical="top" shrinkToFit="1"/>
      <protection/>
    </xf>
    <xf numFmtId="49" fontId="68" fillId="0" borderId="6">
      <alignment horizontal="left" vertical="center" wrapText="1" indent="1"/>
      <protection/>
    </xf>
    <xf numFmtId="10" fontId="67" fillId="21" borderId="2">
      <alignment horizontal="right" vertical="top" shrinkToFit="1"/>
      <protection/>
    </xf>
    <xf numFmtId="0" fontId="60" fillId="20" borderId="7">
      <alignment vertical="center"/>
      <protection/>
    </xf>
    <xf numFmtId="0" fontId="58" fillId="20" borderId="5">
      <alignment/>
      <protection/>
    </xf>
    <xf numFmtId="0" fontId="66" fillId="0" borderId="0">
      <alignment horizontal="left" vertical="center" wrapText="1"/>
      <protection/>
    </xf>
    <xf numFmtId="0" fontId="58" fillId="0" borderId="0">
      <alignment horizontal="left" wrapText="1"/>
      <protection/>
    </xf>
    <xf numFmtId="0" fontId="61" fillId="0" borderId="0">
      <alignment vertical="center"/>
      <protection/>
    </xf>
    <xf numFmtId="0" fontId="67" fillId="0" borderId="2">
      <alignment vertical="top" wrapText="1"/>
      <protection/>
    </xf>
    <xf numFmtId="0" fontId="60" fillId="0" borderId="1">
      <alignment horizontal="left" vertical="center" wrapText="1"/>
      <protection/>
    </xf>
    <xf numFmtId="4" fontId="67" fillId="22" borderId="2">
      <alignment horizontal="right" vertical="top" shrinkToFit="1"/>
      <protection/>
    </xf>
    <xf numFmtId="0" fontId="60" fillId="0" borderId="3">
      <alignment horizontal="left" vertical="center" wrapText="1"/>
      <protection/>
    </xf>
    <xf numFmtId="10" fontId="67" fillId="22" borderId="2">
      <alignment horizontal="right" vertical="top" shrinkToFit="1"/>
      <protection/>
    </xf>
    <xf numFmtId="0" fontId="60" fillId="0" borderId="5">
      <alignment vertical="center" wrapText="1"/>
      <protection/>
    </xf>
    <xf numFmtId="0" fontId="58" fillId="20" borderId="3">
      <alignment horizontal="center"/>
      <protection/>
    </xf>
    <xf numFmtId="0" fontId="64" fillId="0" borderId="8">
      <alignment horizontal="center" vertical="center" wrapText="1"/>
      <protection/>
    </xf>
    <xf numFmtId="0" fontId="58" fillId="20" borderId="3">
      <alignment horizontal="left"/>
      <protection/>
    </xf>
    <xf numFmtId="0" fontId="60" fillId="20" borderId="9">
      <alignment vertical="center"/>
      <protection/>
    </xf>
    <xf numFmtId="0" fontId="58" fillId="20" borderId="5">
      <alignment horizontal="center"/>
      <protection/>
    </xf>
    <xf numFmtId="49" fontId="66" fillId="0" borderId="10">
      <alignment horizontal="center" vertical="center" shrinkToFit="1"/>
      <protection/>
    </xf>
    <xf numFmtId="0" fontId="58" fillId="20" borderId="5">
      <alignment horizontal="left"/>
      <protection/>
    </xf>
    <xf numFmtId="49" fontId="68" fillId="0" borderId="10">
      <alignment horizontal="center" vertical="center" shrinkToFit="1"/>
      <protection/>
    </xf>
    <xf numFmtId="0" fontId="60" fillId="20" borderId="11">
      <alignment vertical="center"/>
      <protection/>
    </xf>
    <xf numFmtId="0" fontId="60" fillId="0" borderId="12">
      <alignment vertical="center"/>
      <protection/>
    </xf>
    <xf numFmtId="0" fontId="60" fillId="20" borderId="0">
      <alignment vertical="center" shrinkToFit="1"/>
      <protection/>
    </xf>
    <xf numFmtId="0" fontId="64" fillId="0" borderId="0">
      <alignment vertical="center" wrapText="1"/>
      <protection/>
    </xf>
    <xf numFmtId="1" fontId="66" fillId="0" borderId="2">
      <alignment horizontal="center" vertical="center" shrinkToFit="1"/>
      <protection/>
    </xf>
    <xf numFmtId="1" fontId="68" fillId="0" borderId="2">
      <alignment horizontal="center" vertical="center" shrinkToFit="1"/>
      <protection/>
    </xf>
    <xf numFmtId="49" fontId="64" fillId="0" borderId="0">
      <alignment vertical="center" wrapText="1"/>
      <protection/>
    </xf>
    <xf numFmtId="49" fontId="60" fillId="0" borderId="5">
      <alignment vertical="center" wrapText="1"/>
      <protection/>
    </xf>
    <xf numFmtId="49" fontId="60" fillId="0" borderId="0">
      <alignment vertical="center" wrapText="1"/>
      <protection/>
    </xf>
    <xf numFmtId="49" fontId="64" fillId="0" borderId="2">
      <alignment horizontal="center" vertical="center" wrapText="1"/>
      <protection/>
    </xf>
    <xf numFmtId="49" fontId="64" fillId="0" borderId="2">
      <alignment horizontal="center" vertical="center" wrapText="1"/>
      <protection/>
    </xf>
    <xf numFmtId="4" fontId="66" fillId="0" borderId="2">
      <alignment horizontal="right" vertical="center" shrinkToFit="1"/>
      <protection/>
    </xf>
    <xf numFmtId="4" fontId="68" fillId="0" borderId="2">
      <alignment horizontal="right" vertical="center" shrinkToFit="1"/>
      <protection/>
    </xf>
    <xf numFmtId="4" fontId="68" fillId="0" borderId="2">
      <alignment horizontal="right" vertical="center" shrinkToFit="1"/>
      <protection/>
    </xf>
    <xf numFmtId="0" fontId="60" fillId="0" borderId="5">
      <alignment vertical="center"/>
      <protection/>
    </xf>
    <xf numFmtId="0" fontId="64" fillId="0" borderId="0">
      <alignment horizontal="right" vertical="center"/>
      <protection/>
    </xf>
    <xf numFmtId="0" fontId="66" fillId="0" borderId="0">
      <alignment horizontal="left" vertical="center" wrapText="1"/>
      <protection/>
    </xf>
    <xf numFmtId="0" fontId="69" fillId="0" borderId="0">
      <alignment vertical="center"/>
      <protection/>
    </xf>
    <xf numFmtId="0" fontId="69" fillId="0" borderId="1">
      <alignment vertical="center"/>
      <protection/>
    </xf>
    <xf numFmtId="0" fontId="69" fillId="0" borderId="5">
      <alignment vertical="center"/>
      <protection/>
    </xf>
    <xf numFmtId="0" fontId="64" fillId="0" borderId="2">
      <alignment horizontal="center" vertical="center" wrapText="1"/>
      <protection/>
    </xf>
    <xf numFmtId="0" fontId="70" fillId="0" borderId="0">
      <alignment horizontal="center" vertical="center" wrapText="1"/>
      <protection/>
    </xf>
    <xf numFmtId="0" fontId="64" fillId="0" borderId="13">
      <alignment vertical="center"/>
      <protection/>
    </xf>
    <xf numFmtId="0" fontId="64" fillId="0" borderId="14">
      <alignment horizontal="right" vertical="center"/>
      <protection/>
    </xf>
    <xf numFmtId="0" fontId="66" fillId="0" borderId="14">
      <alignment horizontal="right" vertical="center"/>
      <protection/>
    </xf>
    <xf numFmtId="0" fontId="66" fillId="0" borderId="8">
      <alignment horizontal="center" vertical="center"/>
      <protection/>
    </xf>
    <xf numFmtId="49" fontId="64" fillId="0" borderId="15">
      <alignment horizontal="center" vertical="center"/>
      <protection/>
    </xf>
    <xf numFmtId="0" fontId="64" fillId="0" borderId="16">
      <alignment horizontal="center" vertical="center" shrinkToFit="1"/>
      <protection/>
    </xf>
    <xf numFmtId="1" fontId="66" fillId="0" borderId="16">
      <alignment horizontal="center" vertical="center" shrinkToFit="1"/>
      <protection/>
    </xf>
    <xf numFmtId="0" fontId="66" fillId="0" borderId="16">
      <alignment vertical="center"/>
      <protection/>
    </xf>
    <xf numFmtId="49" fontId="66" fillId="0" borderId="16">
      <alignment horizontal="center" vertical="center"/>
      <protection/>
    </xf>
    <xf numFmtId="49" fontId="66" fillId="0" borderId="17">
      <alignment horizontal="center" vertical="center"/>
      <protection/>
    </xf>
    <xf numFmtId="0" fontId="69" fillId="0" borderId="12">
      <alignment vertical="center"/>
      <protection/>
    </xf>
    <xf numFmtId="4" fontId="66" fillId="0" borderId="4">
      <alignment horizontal="right" vertical="center" shrinkToFit="1"/>
      <protection/>
    </xf>
    <xf numFmtId="4" fontId="68" fillId="0" borderId="4">
      <alignment horizontal="right" vertical="center" shrinkToFit="1"/>
      <protection/>
    </xf>
    <xf numFmtId="0" fontId="64" fillId="0" borderId="10">
      <alignment horizontal="center" vertical="center" wrapText="1"/>
      <protection/>
    </xf>
    <xf numFmtId="0" fontId="64" fillId="0" borderId="2">
      <alignment horizontal="center" vertical="center" wrapText="1"/>
      <protection/>
    </xf>
    <xf numFmtId="0" fontId="65" fillId="0" borderId="0">
      <alignment horizontal="left" vertical="center" wrapText="1"/>
      <protection/>
    </xf>
    <xf numFmtId="0" fontId="64" fillId="0" borderId="10">
      <alignment horizontal="center" vertical="center" wrapText="1"/>
      <protection/>
    </xf>
    <xf numFmtId="49" fontId="60" fillId="20" borderId="5">
      <alignment vertical="center"/>
      <protection/>
    </xf>
    <xf numFmtId="1" fontId="66" fillId="0" borderId="10">
      <alignment horizontal="center" vertical="center" shrinkToFit="1"/>
      <protection/>
    </xf>
    <xf numFmtId="0" fontId="68" fillId="0" borderId="10">
      <alignment horizontal="center" vertical="center" shrinkToFit="1"/>
      <protection/>
    </xf>
    <xf numFmtId="0" fontId="64" fillId="0" borderId="2">
      <alignment horizontal="center" vertical="center" wrapText="1"/>
      <protection/>
    </xf>
    <xf numFmtId="0" fontId="62" fillId="0" borderId="0">
      <alignment vertical="center" wrapText="1"/>
      <protection/>
    </xf>
    <xf numFmtId="49" fontId="64" fillId="0" borderId="2">
      <alignment horizontal="center" vertical="center" wrapText="1"/>
      <protection/>
    </xf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71" fillId="29" borderId="18" applyNumberFormat="0" applyAlignment="0" applyProtection="0"/>
    <xf numFmtId="0" fontId="72" fillId="30" borderId="19" applyNumberFormat="0" applyAlignment="0" applyProtection="0"/>
    <xf numFmtId="0" fontId="73" fillId="30" borderId="18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20" applyNumberFormat="0" applyFill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23" applyNumberFormat="0" applyFill="0" applyAlignment="0" applyProtection="0"/>
    <xf numFmtId="0" fontId="78" fillId="31" borderId="2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6" fillId="33" borderId="0">
      <alignment/>
      <protection/>
    </xf>
    <xf numFmtId="0" fontId="6" fillId="33" borderId="0">
      <alignment/>
      <protection/>
    </xf>
    <xf numFmtId="0" fontId="9" fillId="0" borderId="0">
      <alignment/>
      <protection/>
    </xf>
    <xf numFmtId="0" fontId="6" fillId="33" borderId="0">
      <alignment/>
      <protection/>
    </xf>
    <xf numFmtId="0" fontId="3" fillId="0" borderId="0" applyNumberFormat="0" applyFill="0" applyBorder="0" applyAlignment="0" applyProtection="0"/>
    <xf numFmtId="0" fontId="81" fillId="34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8" fillId="21" borderId="25" applyNumberFormat="0" applyFont="0" applyAlignment="0" applyProtection="0"/>
    <xf numFmtId="9" fontId="0" fillId="0" borderId="0" applyFont="0" applyFill="0" applyBorder="0" applyAlignment="0" applyProtection="0"/>
    <xf numFmtId="0" fontId="83" fillId="0" borderId="26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5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hidden="1" locked="0"/>
    </xf>
    <xf numFmtId="167" fontId="7" fillId="36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67" fontId="10" fillId="0" borderId="0" xfId="0" applyNumberFormat="1" applyFont="1" applyFill="1" applyAlignment="1">
      <alignment horizontal="center"/>
    </xf>
    <xf numFmtId="167" fontId="11" fillId="36" borderId="0" xfId="0" applyNumberFormat="1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0" borderId="0" xfId="0" applyFont="1" applyFill="1" applyAlignment="1" applyProtection="1">
      <alignment/>
      <protection hidden="1" locked="0"/>
    </xf>
    <xf numFmtId="0" fontId="86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10" fillId="36" borderId="0" xfId="0" applyFont="1" applyFill="1" applyAlignment="1">
      <alignment/>
    </xf>
    <xf numFmtId="0" fontId="10" fillId="36" borderId="27" xfId="0" applyFont="1" applyFill="1" applyBorder="1" applyAlignment="1">
      <alignment horizontal="center" vertical="center"/>
    </xf>
    <xf numFmtId="167" fontId="10" fillId="0" borderId="27" xfId="0" applyNumberFormat="1" applyFont="1" applyFill="1" applyBorder="1" applyAlignment="1">
      <alignment horizontal="center" vertical="center" wrapText="1"/>
    </xf>
    <xf numFmtId="167" fontId="10" fillId="36" borderId="27" xfId="0" applyNumberFormat="1" applyFont="1" applyFill="1" applyBorder="1" applyAlignment="1">
      <alignment horizontal="center" vertical="center" wrapText="1"/>
    </xf>
    <xf numFmtId="167" fontId="12" fillId="37" borderId="27" xfId="0" applyNumberFormat="1" applyFont="1" applyFill="1" applyBorder="1" applyAlignment="1">
      <alignment horizontal="left" vertical="center"/>
    </xf>
    <xf numFmtId="167" fontId="12" fillId="37" borderId="27" xfId="0" applyNumberFormat="1" applyFont="1" applyFill="1" applyBorder="1" applyAlignment="1">
      <alignment horizontal="right" vertical="center"/>
    </xf>
    <xf numFmtId="167" fontId="12" fillId="37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/>
    </xf>
    <xf numFmtId="167" fontId="12" fillId="0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/>
    </xf>
    <xf numFmtId="167" fontId="10" fillId="0" borderId="27" xfId="0" applyNumberFormat="1" applyFont="1" applyFill="1" applyBorder="1" applyAlignment="1">
      <alignment vertical="center"/>
    </xf>
    <xf numFmtId="167" fontId="10" fillId="36" borderId="27" xfId="0" applyNumberFormat="1" applyFont="1" applyFill="1" applyBorder="1" applyAlignment="1">
      <alignment vertical="center"/>
    </xf>
    <xf numFmtId="167" fontId="10" fillId="0" borderId="27" xfId="0" applyNumberFormat="1" applyFont="1" applyFill="1" applyBorder="1" applyAlignment="1">
      <alignment horizontal="right" vertical="center" wrapText="1"/>
    </xf>
    <xf numFmtId="167" fontId="10" fillId="36" borderId="27" xfId="0" applyNumberFormat="1" applyFont="1" applyFill="1" applyBorder="1" applyAlignment="1">
      <alignment vertical="center" wrapText="1"/>
    </xf>
    <xf numFmtId="167" fontId="12" fillId="0" borderId="27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/>
    </xf>
    <xf numFmtId="167" fontId="12" fillId="0" borderId="27" xfId="0" applyNumberFormat="1" applyFont="1" applyFill="1" applyBorder="1" applyAlignment="1">
      <alignment horizontal="right" vertical="center" wrapText="1"/>
    </xf>
    <xf numFmtId="167" fontId="12" fillId="0" borderId="27" xfId="0" applyNumberFormat="1" applyFont="1" applyFill="1" applyBorder="1" applyAlignment="1">
      <alignment vertical="center" wrapText="1"/>
    </xf>
    <xf numFmtId="0" fontId="10" fillId="36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2" fontId="88" fillId="0" borderId="27" xfId="73" applyNumberFormat="1" applyFont="1" applyFill="1" applyBorder="1" applyAlignment="1" applyProtection="1">
      <alignment vertical="center" wrapText="1"/>
      <protection/>
    </xf>
    <xf numFmtId="167" fontId="12" fillId="37" borderId="27" xfId="0" applyNumberFormat="1" applyFont="1" applyFill="1" applyBorder="1" applyAlignment="1">
      <alignment horizontal="left" vertical="center" wrapText="1"/>
    </xf>
    <xf numFmtId="0" fontId="12" fillId="37" borderId="27" xfId="0" applyFont="1" applyFill="1" applyBorder="1" applyAlignment="1">
      <alignment horizontal="left" wrapText="1"/>
    </xf>
    <xf numFmtId="167" fontId="89" fillId="0" borderId="27" xfId="0" applyNumberFormat="1" applyFont="1" applyFill="1" applyBorder="1" applyAlignment="1">
      <alignment horizontal="right" vertical="center" wrapText="1"/>
    </xf>
    <xf numFmtId="167" fontId="90" fillId="0" borderId="27" xfId="0" applyNumberFormat="1" applyFont="1" applyFill="1" applyBorder="1" applyAlignment="1">
      <alignment vertical="center" wrapText="1"/>
    </xf>
    <xf numFmtId="167" fontId="10" fillId="0" borderId="27" xfId="0" applyNumberFormat="1" applyFont="1" applyFill="1" applyBorder="1" applyAlignment="1">
      <alignment vertical="center" shrinkToFit="1"/>
    </xf>
    <xf numFmtId="167" fontId="14" fillId="0" borderId="27" xfId="0" applyNumberFormat="1" applyFont="1" applyFill="1" applyBorder="1" applyAlignment="1">
      <alignment horizontal="right" vertical="center" wrapText="1"/>
    </xf>
    <xf numFmtId="167" fontId="91" fillId="0" borderId="27" xfId="0" applyNumberFormat="1" applyFont="1" applyFill="1" applyBorder="1" applyAlignment="1">
      <alignment vertical="center" wrapText="1"/>
    </xf>
    <xf numFmtId="4" fontId="10" fillId="0" borderId="27" xfId="0" applyNumberFormat="1" applyFont="1" applyFill="1" applyBorder="1" applyAlignment="1">
      <alignment vertical="center" shrinkToFit="1"/>
    </xf>
    <xf numFmtId="167" fontId="11" fillId="0" borderId="27" xfId="0" applyNumberFormat="1" applyFont="1" applyFill="1" applyBorder="1" applyAlignment="1">
      <alignment vertical="center"/>
    </xf>
    <xf numFmtId="0" fontId="15" fillId="36" borderId="0" xfId="0" applyFont="1" applyFill="1" applyBorder="1" applyAlignment="1">
      <alignment vertical="center" wrapText="1"/>
    </xf>
    <xf numFmtId="167" fontId="5" fillId="0" borderId="0" xfId="0" applyNumberFormat="1" applyFont="1" applyFill="1" applyBorder="1" applyAlignment="1">
      <alignment horizontal="center" wrapText="1"/>
    </xf>
    <xf numFmtId="167" fontId="16" fillId="36" borderId="0" xfId="0" applyNumberFormat="1" applyFont="1" applyFill="1" applyBorder="1" applyAlignment="1">
      <alignment horizontal="center" wrapText="1"/>
    </xf>
    <xf numFmtId="167" fontId="5" fillId="0" borderId="0" xfId="0" applyNumberFormat="1" applyFont="1" applyFill="1" applyBorder="1" applyAlignment="1">
      <alignment horizontal="center"/>
    </xf>
    <xf numFmtId="0" fontId="6" fillId="36" borderId="0" xfId="0" applyFont="1" applyFill="1" applyAlignment="1">
      <alignment/>
    </xf>
    <xf numFmtId="167" fontId="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right"/>
    </xf>
    <xf numFmtId="167" fontId="90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horizontal="right" vertical="center" shrinkToFit="1"/>
    </xf>
    <xf numFmtId="167" fontId="11" fillId="0" borderId="27" xfId="0" applyNumberFormat="1" applyFont="1" applyFill="1" applyBorder="1" applyAlignment="1">
      <alignment horizontal="right" vertical="center"/>
    </xf>
    <xf numFmtId="4" fontId="88" fillId="0" borderId="2" xfId="83" applyNumberFormat="1" applyFont="1" applyFill="1" applyAlignment="1" applyProtection="1">
      <alignment horizontal="right" vertical="center" shrinkToFit="1"/>
      <protection/>
    </xf>
    <xf numFmtId="167" fontId="5" fillId="0" borderId="0" xfId="0" applyNumberFormat="1" applyFont="1" applyFill="1" applyBorder="1" applyAlignment="1">
      <alignment horizontal="right" wrapText="1"/>
    </xf>
    <xf numFmtId="4" fontId="60" fillId="0" borderId="0" xfId="106" applyNumberFormat="1" applyFont="1" applyBorder="1" applyAlignment="1" applyProtection="1">
      <alignment horizontal="right" vertical="center" shrinkToFit="1"/>
      <protection/>
    </xf>
    <xf numFmtId="167" fontId="0" fillId="0" borderId="0" xfId="0" applyNumberFormat="1" applyFont="1" applyFill="1" applyAlignment="1">
      <alignment horizontal="right"/>
    </xf>
    <xf numFmtId="167" fontId="89" fillId="0" borderId="27" xfId="0" applyNumberFormat="1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27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4" fontId="88" fillId="0" borderId="2" xfId="104" applyNumberFormat="1" applyFont="1" applyFill="1" applyAlignment="1" applyProtection="1">
      <alignment horizontal="right" vertical="center"/>
      <protection/>
    </xf>
    <xf numFmtId="0" fontId="13" fillId="0" borderId="27" xfId="0" applyFont="1" applyFill="1" applyBorder="1" applyAlignment="1">
      <alignment horizontal="left" wrapText="1"/>
    </xf>
    <xf numFmtId="4" fontId="88" fillId="0" borderId="2" xfId="107" applyNumberFormat="1" applyFont="1" applyFill="1" applyAlignment="1" applyProtection="1">
      <alignment horizontal="right" vertical="center" shrinkToFit="1"/>
      <protection/>
    </xf>
    <xf numFmtId="4" fontId="88" fillId="0" borderId="28" xfId="107" applyNumberFormat="1" applyFont="1" applyFill="1" applyBorder="1" applyAlignment="1" applyProtection="1">
      <alignment horizontal="right" vertical="center" shrinkToFit="1"/>
      <protection/>
    </xf>
    <xf numFmtId="4" fontId="88" fillId="0" borderId="27" xfId="107" applyNumberFormat="1" applyFont="1" applyFill="1" applyBorder="1" applyProtection="1">
      <alignment horizontal="right" vertical="center" shrinkToFit="1"/>
      <protection/>
    </xf>
    <xf numFmtId="4" fontId="88" fillId="0" borderId="27" xfId="107" applyNumberFormat="1" applyFont="1" applyFill="1" applyBorder="1" applyAlignment="1" applyProtection="1">
      <alignment horizontal="right" vertical="center" shrinkToFit="1"/>
      <protection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 applyProtection="1">
      <alignment horizontal="right"/>
      <protection locked="0"/>
    </xf>
    <xf numFmtId="0" fontId="12" fillId="0" borderId="27" xfId="0" applyFont="1" applyFill="1" applyBorder="1" applyAlignment="1">
      <alignment horizontal="left" wrapText="1"/>
    </xf>
    <xf numFmtId="167" fontId="12" fillId="0" borderId="27" xfId="0" applyNumberFormat="1" applyFont="1" applyFill="1" applyBorder="1" applyAlignment="1">
      <alignment/>
    </xf>
    <xf numFmtId="0" fontId="13" fillId="0" borderId="27" xfId="163" applyFont="1" applyFill="1" applyBorder="1" applyAlignment="1">
      <alignment horizontal="left" vertical="top" wrapText="1"/>
      <protection/>
    </xf>
    <xf numFmtId="2" fontId="88" fillId="0" borderId="27" xfId="73" applyNumberFormat="1" applyFont="1" applyFill="1" applyBorder="1" applyAlignment="1" applyProtection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4" fontId="88" fillId="0" borderId="30" xfId="107" applyNumberFormat="1" applyFont="1" applyFill="1" applyBorder="1" applyAlignment="1" applyProtection="1">
      <alignment horizontal="right" vertical="center" shrinkToFit="1"/>
      <protection/>
    </xf>
    <xf numFmtId="0" fontId="89" fillId="0" borderId="27" xfId="0" applyFont="1" applyFill="1" applyBorder="1" applyAlignment="1">
      <alignment horizontal="left" vertical="center" wrapText="1"/>
    </xf>
    <xf numFmtId="49" fontId="88" fillId="0" borderId="27" xfId="74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>
      <alignment horizontal="left" vertical="center" wrapText="1"/>
    </xf>
    <xf numFmtId="0" fontId="89" fillId="0" borderId="27" xfId="0" applyFont="1" applyFill="1" applyBorder="1" applyAlignment="1">
      <alignment/>
    </xf>
    <xf numFmtId="0" fontId="89" fillId="0" borderId="27" xfId="0" applyFont="1" applyFill="1" applyBorder="1" applyAlignment="1">
      <alignment wrapText="1"/>
    </xf>
    <xf numFmtId="0" fontId="13" fillId="0" borderId="27" xfId="0" applyFont="1" applyFill="1" applyBorder="1" applyAlignment="1">
      <alignment horizontal="left" vertical="center" wrapText="1"/>
    </xf>
    <xf numFmtId="49" fontId="89" fillId="0" borderId="27" xfId="0" applyNumberFormat="1" applyFont="1" applyFill="1" applyBorder="1" applyAlignment="1">
      <alignment horizontal="left" vertical="center" wrapText="1"/>
    </xf>
    <xf numFmtId="0" fontId="91" fillId="0" borderId="27" xfId="0" applyFont="1" applyFill="1" applyBorder="1" applyAlignment="1">
      <alignment horizontal="left" wrapText="1"/>
    </xf>
    <xf numFmtId="167" fontId="14" fillId="0" borderId="27" xfId="0" applyNumberFormat="1" applyFont="1" applyFill="1" applyBorder="1" applyAlignment="1">
      <alignment vertical="center" wrapText="1"/>
    </xf>
    <xf numFmtId="0" fontId="10" fillId="0" borderId="31" xfId="0" applyFont="1" applyFill="1" applyBorder="1" applyAlignment="1">
      <alignment horizontal="left" vertical="top" wrapText="1"/>
    </xf>
    <xf numFmtId="0" fontId="5" fillId="37" borderId="0" xfId="0" applyFont="1" applyFill="1" applyAlignment="1">
      <alignment horizontal="center" vertical="center"/>
    </xf>
    <xf numFmtId="49" fontId="88" fillId="0" borderId="27" xfId="74" applyNumberFormat="1" applyFont="1" applyFill="1" applyBorder="1" applyAlignment="1" applyProtection="1">
      <alignment horizontal="center" vertical="center" wrapText="1"/>
      <protection/>
    </xf>
    <xf numFmtId="49" fontId="89" fillId="0" borderId="27" xfId="0" applyNumberFormat="1" applyFont="1" applyFill="1" applyBorder="1" applyAlignment="1">
      <alignment horizontal="center" vertical="center" wrapText="1"/>
    </xf>
    <xf numFmtId="4" fontId="88" fillId="0" borderId="30" xfId="107" applyNumberFormat="1" applyFont="1" applyFill="1" applyBorder="1" applyProtection="1">
      <alignment horizontal="right" vertical="center" shrinkToFit="1"/>
      <protection/>
    </xf>
    <xf numFmtId="4" fontId="88" fillId="0" borderId="32" xfId="107" applyNumberFormat="1" applyFont="1" applyFill="1" applyBorder="1" applyProtection="1">
      <alignment horizontal="right" vertical="center" shrinkToFit="1"/>
      <protection/>
    </xf>
    <xf numFmtId="4" fontId="88" fillId="0" borderId="33" xfId="107" applyNumberFormat="1" applyFont="1" applyFill="1" applyBorder="1" applyProtection="1">
      <alignment horizontal="right" vertical="center" shrinkToFit="1"/>
      <protection/>
    </xf>
    <xf numFmtId="49" fontId="10" fillId="36" borderId="0" xfId="0" applyNumberFormat="1" applyFont="1" applyFill="1" applyAlignment="1">
      <alignment horizontal="center" vertical="center"/>
    </xf>
    <xf numFmtId="49" fontId="10" fillId="36" borderId="27" xfId="0" applyNumberFormat="1" applyFont="1" applyFill="1" applyBorder="1" applyAlignment="1">
      <alignment horizontal="center" vertical="center"/>
    </xf>
    <xf numFmtId="49" fontId="12" fillId="37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3" fillId="0" borderId="27" xfId="163" applyNumberFormat="1" applyFont="1" applyFill="1" applyBorder="1" applyAlignment="1">
      <alignment horizontal="center" vertical="center" wrapText="1"/>
      <protection/>
    </xf>
    <xf numFmtId="49" fontId="88" fillId="0" borderId="27" xfId="73" applyNumberFormat="1" applyFont="1" applyFill="1" applyBorder="1" applyAlignment="1" applyProtection="1">
      <alignment horizontal="center" vertical="center" wrapText="1"/>
      <protection/>
    </xf>
    <xf numFmtId="49" fontId="12" fillId="37" borderId="27" xfId="0" applyNumberFormat="1" applyFont="1" applyFill="1" applyBorder="1" applyAlignment="1">
      <alignment horizontal="center" vertical="center" wrapText="1"/>
    </xf>
    <xf numFmtId="49" fontId="89" fillId="0" borderId="27" xfId="0" applyNumberFormat="1" applyFont="1" applyFill="1" applyBorder="1" applyAlignment="1">
      <alignment horizontal="center" vertical="center"/>
    </xf>
    <xf numFmtId="49" fontId="91" fillId="0" borderId="27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36" borderId="27" xfId="0" applyNumberFormat="1" applyFont="1" applyFill="1" applyBorder="1" applyAlignment="1">
      <alignment horizontal="center" vertical="center" wrapText="1"/>
    </xf>
    <xf numFmtId="49" fontId="15" fillId="36" borderId="0" xfId="0" applyNumberFormat="1" applyFont="1" applyFill="1" applyBorder="1" applyAlignment="1">
      <alignment horizontal="center" vertical="center" wrapText="1"/>
    </xf>
    <xf numFmtId="49" fontId="6" fillId="36" borderId="0" xfId="0" applyNumberFormat="1" applyFont="1" applyFill="1" applyAlignment="1">
      <alignment horizontal="center" vertical="center"/>
    </xf>
    <xf numFmtId="0" fontId="17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left" vertical="center" wrapText="1"/>
    </xf>
    <xf numFmtId="49" fontId="17" fillId="33" borderId="27" xfId="0" applyNumberFormat="1" applyFont="1" applyFill="1" applyBorder="1" applyAlignment="1">
      <alignment horizontal="center" vertical="center" wrapText="1" shrinkToFit="1"/>
    </xf>
    <xf numFmtId="0" fontId="17" fillId="0" borderId="2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vertical="center" wrapText="1"/>
    </xf>
    <xf numFmtId="0" fontId="17" fillId="33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88" fillId="0" borderId="30" xfId="83" applyNumberFormat="1" applyFont="1" applyFill="1" applyBorder="1" applyAlignment="1" applyProtection="1">
      <alignment vertical="center" shrinkToFit="1"/>
      <protection/>
    </xf>
    <xf numFmtId="167" fontId="10" fillId="0" borderId="33" xfId="0" applyNumberFormat="1" applyFont="1" applyFill="1" applyBorder="1" applyAlignment="1">
      <alignment vertical="center"/>
    </xf>
    <xf numFmtId="167" fontId="12" fillId="0" borderId="33" xfId="0" applyNumberFormat="1" applyFont="1" applyFill="1" applyBorder="1" applyAlignment="1">
      <alignment horizontal="right" vertical="center"/>
    </xf>
    <xf numFmtId="167" fontId="12" fillId="0" borderId="33" xfId="0" applyNumberFormat="1" applyFont="1" applyFill="1" applyBorder="1" applyAlignment="1">
      <alignment vertical="center"/>
    </xf>
    <xf numFmtId="167" fontId="11" fillId="0" borderId="33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wrapText="1"/>
    </xf>
    <xf numFmtId="0" fontId="19" fillId="0" borderId="0" xfId="0" applyFont="1" applyFill="1" applyAlignment="1">
      <alignment/>
    </xf>
    <xf numFmtId="2" fontId="89" fillId="0" borderId="27" xfId="0" applyNumberFormat="1" applyFont="1" applyFill="1" applyBorder="1" applyAlignment="1">
      <alignment horizontal="left" wrapText="1"/>
    </xf>
    <xf numFmtId="167" fontId="20" fillId="0" borderId="27" xfId="0" applyNumberFormat="1" applyFont="1" applyFill="1" applyBorder="1" applyAlignment="1">
      <alignment vertical="center"/>
    </xf>
    <xf numFmtId="0" fontId="89" fillId="0" borderId="27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167" fontId="10" fillId="0" borderId="35" xfId="0" applyNumberFormat="1" applyFont="1" applyFill="1" applyBorder="1" applyAlignment="1">
      <alignment vertical="center" wrapText="1"/>
    </xf>
    <xf numFmtId="49" fontId="14" fillId="0" borderId="27" xfId="0" applyNumberFormat="1" applyFont="1" applyFill="1" applyBorder="1" applyAlignment="1">
      <alignment horizontal="center" vertical="center" wrapText="1"/>
    </xf>
    <xf numFmtId="4" fontId="92" fillId="0" borderId="30" xfId="83" applyNumberFormat="1" applyFont="1" applyFill="1" applyBorder="1" applyAlignment="1" applyProtection="1">
      <alignment horizontal="right" vertical="center" shrinkToFit="1"/>
      <protection/>
    </xf>
    <xf numFmtId="4" fontId="92" fillId="0" borderId="2" xfId="83" applyNumberFormat="1" applyFont="1" applyFill="1" applyAlignment="1" applyProtection="1">
      <alignment horizontal="right" vertical="center" shrinkToFit="1"/>
      <protection/>
    </xf>
    <xf numFmtId="4" fontId="88" fillId="0" borderId="30" xfId="83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>
      <alignment horizontal="center"/>
    </xf>
    <xf numFmtId="167" fontId="10" fillId="0" borderId="36" xfId="0" applyNumberFormat="1" applyFont="1" applyFill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</cellXfs>
  <cellStyles count="1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col" xfId="35"/>
    <cellStyle name="col 2" xfId="36"/>
    <cellStyle name="style0" xfId="37"/>
    <cellStyle name="style0 2" xfId="38"/>
    <cellStyle name="td" xfId="39"/>
    <cellStyle name="td 2" xfId="40"/>
    <cellStyle name="tr" xfId="41"/>
    <cellStyle name="tr 2" xfId="42"/>
    <cellStyle name="xl21" xfId="43"/>
    <cellStyle name="xl21 2" xfId="44"/>
    <cellStyle name="xl22" xfId="45"/>
    <cellStyle name="xl22 2" xfId="46"/>
    <cellStyle name="xl23" xfId="47"/>
    <cellStyle name="xl23 2" xfId="48"/>
    <cellStyle name="xl24" xfId="49"/>
    <cellStyle name="xl24 2" xfId="50"/>
    <cellStyle name="xl25" xfId="51"/>
    <cellStyle name="xl25 2" xfId="52"/>
    <cellStyle name="xl26" xfId="53"/>
    <cellStyle name="xl26 2" xfId="54"/>
    <cellStyle name="xl27" xfId="55"/>
    <cellStyle name="xl27 2" xfId="56"/>
    <cellStyle name="xl28" xfId="57"/>
    <cellStyle name="xl28 2" xfId="58"/>
    <cellStyle name="xl29" xfId="59"/>
    <cellStyle name="xl29 2" xfId="60"/>
    <cellStyle name="xl30" xfId="61"/>
    <cellStyle name="xl30 2" xfId="62"/>
    <cellStyle name="xl31" xfId="63"/>
    <cellStyle name="xl31 2" xfId="64"/>
    <cellStyle name="xl32" xfId="65"/>
    <cellStyle name="xl32 2" xfId="66"/>
    <cellStyle name="xl33" xfId="67"/>
    <cellStyle name="xl33 2" xfId="68"/>
    <cellStyle name="xl34" xfId="69"/>
    <cellStyle name="xl34 2" xfId="70"/>
    <cellStyle name="xl35" xfId="71"/>
    <cellStyle name="xl35 2" xfId="72"/>
    <cellStyle name="xl36" xfId="73"/>
    <cellStyle name="xl36 2" xfId="74"/>
    <cellStyle name="xl37" xfId="75"/>
    <cellStyle name="xl37 2" xfId="76"/>
    <cellStyle name="xl38" xfId="77"/>
    <cellStyle name="xl38 2" xfId="78"/>
    <cellStyle name="xl39" xfId="79"/>
    <cellStyle name="xl39 2" xfId="80"/>
    <cellStyle name="xl40" xfId="81"/>
    <cellStyle name="xl40 2" xfId="82"/>
    <cellStyle name="xl41" xfId="83"/>
    <cellStyle name="xl41 2" xfId="84"/>
    <cellStyle name="xl42" xfId="85"/>
    <cellStyle name="xl42 2" xfId="86"/>
    <cellStyle name="xl43" xfId="87"/>
    <cellStyle name="xl43 2" xfId="88"/>
    <cellStyle name="xl44" xfId="89"/>
    <cellStyle name="xl44 2" xfId="90"/>
    <cellStyle name="xl45" xfId="91"/>
    <cellStyle name="xl45 2" xfId="92"/>
    <cellStyle name="xl46" xfId="93"/>
    <cellStyle name="xl46 2" xfId="94"/>
    <cellStyle name="xl47" xfId="95"/>
    <cellStyle name="xl48" xfId="96"/>
    <cellStyle name="xl49" xfId="97"/>
    <cellStyle name="xl50" xfId="98"/>
    <cellStyle name="xl51" xfId="99"/>
    <cellStyle name="xl52" xfId="100"/>
    <cellStyle name="xl53" xfId="101"/>
    <cellStyle name="xl54" xfId="102"/>
    <cellStyle name="xl55" xfId="103"/>
    <cellStyle name="xl56" xfId="104"/>
    <cellStyle name="xl57" xfId="105"/>
    <cellStyle name="xl58" xfId="106"/>
    <cellStyle name="xl59" xfId="107"/>
    <cellStyle name="xl59 2" xfId="108"/>
    <cellStyle name="xl60" xfId="109"/>
    <cellStyle name="xl61" xfId="110"/>
    <cellStyle name="xl62" xfId="111"/>
    <cellStyle name="xl63" xfId="112"/>
    <cellStyle name="xl64" xfId="113"/>
    <cellStyle name="xl65" xfId="114"/>
    <cellStyle name="xl66" xfId="115"/>
    <cellStyle name="xl67" xfId="116"/>
    <cellStyle name="xl68" xfId="117"/>
    <cellStyle name="xl69" xfId="118"/>
    <cellStyle name="xl70" xfId="119"/>
    <cellStyle name="xl71" xfId="120"/>
    <cellStyle name="xl72" xfId="121"/>
    <cellStyle name="xl73" xfId="122"/>
    <cellStyle name="xl74" xfId="123"/>
    <cellStyle name="xl75" xfId="124"/>
    <cellStyle name="xl76" xfId="125"/>
    <cellStyle name="xl77" xfId="126"/>
    <cellStyle name="xl78" xfId="127"/>
    <cellStyle name="xl79" xfId="128"/>
    <cellStyle name="xl80" xfId="129"/>
    <cellStyle name="xl81" xfId="130"/>
    <cellStyle name="xl82" xfId="131"/>
    <cellStyle name="xl83" xfId="132"/>
    <cellStyle name="xl84" xfId="133"/>
    <cellStyle name="xl85" xfId="134"/>
    <cellStyle name="xl86" xfId="135"/>
    <cellStyle name="xl87" xfId="136"/>
    <cellStyle name="xl88" xfId="137"/>
    <cellStyle name="xl89" xfId="138"/>
    <cellStyle name="xl90" xfId="139"/>
    <cellStyle name="Акцент1" xfId="140"/>
    <cellStyle name="Акцент2" xfId="141"/>
    <cellStyle name="Акцент3" xfId="142"/>
    <cellStyle name="Акцент4" xfId="143"/>
    <cellStyle name="Акцент5" xfId="144"/>
    <cellStyle name="Акцент6" xfId="145"/>
    <cellStyle name="Ввод " xfId="146"/>
    <cellStyle name="Вывод" xfId="147"/>
    <cellStyle name="Вычисление" xfId="148"/>
    <cellStyle name="Hyperlink" xfId="149"/>
    <cellStyle name="Currency" xfId="150"/>
    <cellStyle name="Currency [0]" xfId="151"/>
    <cellStyle name="Заголовок 1" xfId="152"/>
    <cellStyle name="Заголовок 2" xfId="153"/>
    <cellStyle name="Заголовок 3" xfId="154"/>
    <cellStyle name="Заголовок 4" xfId="155"/>
    <cellStyle name="Итог" xfId="156"/>
    <cellStyle name="Контрольная ячейка" xfId="157"/>
    <cellStyle name="Название" xfId="158"/>
    <cellStyle name="Нейтральный" xfId="159"/>
    <cellStyle name="Обычный 2" xfId="160"/>
    <cellStyle name="Обычный 3" xfId="161"/>
    <cellStyle name="Обычный 4" xfId="162"/>
    <cellStyle name="Обычный_Лист2" xfId="163"/>
    <cellStyle name="Followed Hyperlink" xfId="164"/>
    <cellStyle name="Плохой" xfId="165"/>
    <cellStyle name="Пояснение" xfId="166"/>
    <cellStyle name="Примечание" xfId="167"/>
    <cellStyle name="Примечание 2" xfId="168"/>
    <cellStyle name="Percent" xfId="169"/>
    <cellStyle name="Связанная ячейка" xfId="170"/>
    <cellStyle name="Текст предупреждения" xfId="171"/>
    <cellStyle name="Comma" xfId="172"/>
    <cellStyle name="Comma [0]" xfId="173"/>
    <cellStyle name="Хороший" xfId="17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tabSelected="1" zoomScalePageLayoutView="0" workbookViewId="0" topLeftCell="A145">
      <selection activeCell="D36" sqref="D36"/>
    </sheetView>
  </sheetViews>
  <sheetFormatPr defaultColWidth="9.00390625" defaultRowHeight="12.75"/>
  <cols>
    <col min="1" max="1" width="72.875" style="52" customWidth="1"/>
    <col min="2" max="2" width="25.875" style="115" hidden="1" customWidth="1"/>
    <col min="3" max="3" width="16.625" style="3" customWidth="1"/>
    <col min="4" max="4" width="17.125" style="61" customWidth="1"/>
    <col min="5" max="5" width="15.75390625" style="9" customWidth="1"/>
    <col min="6" max="6" width="10.375" style="53" customWidth="1"/>
    <col min="7" max="7" width="10.625" style="53" customWidth="1"/>
    <col min="8" max="8" width="7.00390625" style="0" bestFit="1" customWidth="1"/>
    <col min="9" max="9" width="12.625" style="0" bestFit="1" customWidth="1"/>
    <col min="10" max="10" width="10.00390625" style="0" bestFit="1" customWidth="1"/>
  </cols>
  <sheetData>
    <row r="1" spans="1:7" ht="12.75">
      <c r="A1" s="143" t="s">
        <v>243</v>
      </c>
      <c r="B1" s="143"/>
      <c r="C1" s="143"/>
      <c r="D1" s="143"/>
      <c r="E1" s="143"/>
      <c r="F1" s="143"/>
      <c r="G1" s="143"/>
    </row>
    <row r="2" spans="1:7" ht="12" customHeight="1">
      <c r="A2" s="17"/>
      <c r="B2" s="99"/>
      <c r="C2" s="11"/>
      <c r="D2" s="54"/>
      <c r="E2" s="12"/>
      <c r="F2" s="144" t="s">
        <v>123</v>
      </c>
      <c r="G2" s="144"/>
    </row>
    <row r="3" spans="1:7" ht="41.25" customHeight="1">
      <c r="A3" s="18" t="s">
        <v>0</v>
      </c>
      <c r="B3" s="100" t="s">
        <v>175</v>
      </c>
      <c r="C3" s="19" t="s">
        <v>232</v>
      </c>
      <c r="D3" s="19" t="s">
        <v>244</v>
      </c>
      <c r="E3" s="20" t="s">
        <v>245</v>
      </c>
      <c r="F3" s="19" t="s">
        <v>14</v>
      </c>
      <c r="G3" s="19" t="s">
        <v>174</v>
      </c>
    </row>
    <row r="4" spans="1:7" s="13" customFormat="1" ht="18.75" customHeight="1">
      <c r="A4" s="21" t="s">
        <v>12</v>
      </c>
      <c r="B4" s="101"/>
      <c r="C4" s="23">
        <f>C5+C30</f>
        <v>111530187</v>
      </c>
      <c r="D4" s="23">
        <f>D5+D30</f>
        <v>12736778.360000001</v>
      </c>
      <c r="E4" s="23">
        <f>E5+E30</f>
        <v>13286853.99</v>
      </c>
      <c r="F4" s="23">
        <f>D4/C4*100</f>
        <v>11.420027799289892</v>
      </c>
      <c r="G4" s="23">
        <f>D4/E4*100</f>
        <v>95.8600009421794</v>
      </c>
    </row>
    <row r="5" spans="1:7" s="7" customFormat="1" ht="17.25" customHeight="1">
      <c r="A5" s="67" t="s">
        <v>8</v>
      </c>
      <c r="B5" s="102"/>
      <c r="C5" s="25">
        <f>C6+C9+C14+C18+C22+C24</f>
        <v>98741490</v>
      </c>
      <c r="D5" s="25">
        <f>D6+D9+D14+D18+D22+D24</f>
        <v>12217212.690000001</v>
      </c>
      <c r="E5" s="25">
        <f>E6+E9+E14+E18+E22+E24</f>
        <v>12489578.34</v>
      </c>
      <c r="F5" s="25">
        <f aca="true" t="shared" si="0" ref="F5:F58">D5/C5*100</f>
        <v>12.372927216309984</v>
      </c>
      <c r="G5" s="25">
        <f aca="true" t="shared" si="1" ref="G5:G59">D5/E5*100</f>
        <v>97.81925664273467</v>
      </c>
    </row>
    <row r="6" spans="1:7" s="7" customFormat="1" ht="16.5" customHeight="1">
      <c r="A6" s="67" t="s">
        <v>13</v>
      </c>
      <c r="B6" s="102"/>
      <c r="C6" s="25">
        <f>C7</f>
        <v>60710040</v>
      </c>
      <c r="D6" s="25">
        <f>D7</f>
        <v>6969579.72</v>
      </c>
      <c r="E6" s="25">
        <f>E7</f>
        <v>7095678.86</v>
      </c>
      <c r="F6" s="25">
        <f t="shared" si="0"/>
        <v>11.480110571496907</v>
      </c>
      <c r="G6" s="25">
        <f t="shared" si="1"/>
        <v>98.22287419585952</v>
      </c>
    </row>
    <row r="7" spans="1:8" s="1" customFormat="1" ht="15" customHeight="1">
      <c r="A7" s="68" t="s">
        <v>1</v>
      </c>
      <c r="B7" s="103" t="s">
        <v>176</v>
      </c>
      <c r="C7" s="27">
        <v>60710040</v>
      </c>
      <c r="D7" s="69">
        <v>6969579.72</v>
      </c>
      <c r="E7" s="27">
        <v>7095678.86</v>
      </c>
      <c r="F7" s="25">
        <f t="shared" si="0"/>
        <v>11.480110571496907</v>
      </c>
      <c r="G7" s="25">
        <f t="shared" si="1"/>
        <v>98.22287419585952</v>
      </c>
      <c r="H7" s="8">
        <v>90.304</v>
      </c>
    </row>
    <row r="8" spans="1:8" s="1" customFormat="1" ht="15" customHeight="1">
      <c r="A8" s="68" t="s">
        <v>88</v>
      </c>
      <c r="B8" s="103"/>
      <c r="C8" s="26">
        <f>C7*49.5/64.5</f>
        <v>46591426.04651163</v>
      </c>
      <c r="D8" s="26">
        <f>D7*49.5/64.5</f>
        <v>5348747.226976744</v>
      </c>
      <c r="E8" s="27">
        <v>5445367.47</v>
      </c>
      <c r="F8" s="25">
        <f t="shared" si="0"/>
        <v>11.480110571496907</v>
      </c>
      <c r="G8" s="25">
        <f t="shared" si="1"/>
        <v>98.22564329119086</v>
      </c>
      <c r="H8" s="8">
        <v>70.304</v>
      </c>
    </row>
    <row r="9" spans="1:8" s="7" customFormat="1" ht="24.75" customHeight="1">
      <c r="A9" s="63" t="s">
        <v>90</v>
      </c>
      <c r="B9" s="104"/>
      <c r="C9" s="25">
        <f>C10+C11+C12+C13</f>
        <v>6107750</v>
      </c>
      <c r="D9" s="25">
        <f>D10+D11+D12+D13</f>
        <v>665989.28</v>
      </c>
      <c r="E9" s="25">
        <f>E10+E11+E12+E13</f>
        <v>510407.80999999994</v>
      </c>
      <c r="F9" s="25">
        <f t="shared" si="0"/>
        <v>10.90400360198109</v>
      </c>
      <c r="G9" s="25">
        <f t="shared" si="1"/>
        <v>130.4817965069931</v>
      </c>
      <c r="H9" s="14"/>
    </row>
    <row r="10" spans="1:8" s="1" customFormat="1" ht="42.75" customHeight="1">
      <c r="A10" s="70" t="s">
        <v>91</v>
      </c>
      <c r="B10" s="105" t="s">
        <v>177</v>
      </c>
      <c r="C10" s="96">
        <v>2412564</v>
      </c>
      <c r="D10" s="71">
        <v>279010.78</v>
      </c>
      <c r="E10" s="27">
        <v>181104.53</v>
      </c>
      <c r="F10" s="25">
        <f t="shared" si="0"/>
        <v>11.564906879154295</v>
      </c>
      <c r="G10" s="25">
        <f t="shared" si="1"/>
        <v>154.06063006817115</v>
      </c>
      <c r="H10" s="8"/>
    </row>
    <row r="11" spans="1:8" s="1" customFormat="1" ht="54.75" customHeight="1">
      <c r="A11" s="70" t="s">
        <v>92</v>
      </c>
      <c r="B11" s="105" t="s">
        <v>178</v>
      </c>
      <c r="C11" s="96">
        <v>24429</v>
      </c>
      <c r="D11" s="71">
        <v>1506.27</v>
      </c>
      <c r="E11" s="27">
        <v>1899.35</v>
      </c>
      <c r="F11" s="25">
        <f t="shared" si="0"/>
        <v>6.165909370011052</v>
      </c>
      <c r="G11" s="25">
        <f t="shared" si="1"/>
        <v>79.304498907521</v>
      </c>
      <c r="H11" s="8"/>
    </row>
    <row r="12" spans="1:8" s="1" customFormat="1" ht="42" customHeight="1">
      <c r="A12" s="70" t="s">
        <v>93</v>
      </c>
      <c r="B12" s="105" t="s">
        <v>179</v>
      </c>
      <c r="C12" s="97">
        <v>3670757</v>
      </c>
      <c r="D12" s="72">
        <v>455135.14</v>
      </c>
      <c r="E12" s="27">
        <v>355615.56</v>
      </c>
      <c r="F12" s="25">
        <f t="shared" si="0"/>
        <v>12.398944958764636</v>
      </c>
      <c r="G12" s="25">
        <f t="shared" si="1"/>
        <v>127.98515902959929</v>
      </c>
      <c r="H12" s="8"/>
    </row>
    <row r="13" spans="1:8" s="1" customFormat="1" ht="43.5" customHeight="1">
      <c r="A13" s="70" t="s">
        <v>94</v>
      </c>
      <c r="B13" s="105" t="s">
        <v>180</v>
      </c>
      <c r="C13" s="98">
        <v>0</v>
      </c>
      <c r="D13" s="74">
        <v>-69662.91</v>
      </c>
      <c r="E13" s="27">
        <v>-28211.63</v>
      </c>
      <c r="F13" s="25"/>
      <c r="G13" s="25">
        <f t="shared" si="1"/>
        <v>246.92975910998408</v>
      </c>
      <c r="H13" s="8"/>
    </row>
    <row r="14" spans="1:7" s="7" customFormat="1" ht="17.25" customHeight="1">
      <c r="A14" s="67" t="s">
        <v>2</v>
      </c>
      <c r="B14" s="102"/>
      <c r="C14" s="25">
        <f>C15+C16+C17</f>
        <v>16739000</v>
      </c>
      <c r="D14" s="25">
        <f>D15+D16+D17</f>
        <v>3530557.62</v>
      </c>
      <c r="E14" s="25">
        <f>E15+E16+E17</f>
        <v>3440049.27</v>
      </c>
      <c r="F14" s="25">
        <f t="shared" si="0"/>
        <v>21.091807276420337</v>
      </c>
      <c r="G14" s="25">
        <f t="shared" si="1"/>
        <v>102.63101900281795</v>
      </c>
    </row>
    <row r="15" spans="1:7" s="1" customFormat="1" ht="15.75" customHeight="1">
      <c r="A15" s="75" t="s">
        <v>6</v>
      </c>
      <c r="B15" s="106" t="s">
        <v>186</v>
      </c>
      <c r="C15" s="29">
        <v>12990000</v>
      </c>
      <c r="D15" s="76">
        <v>3241313.31</v>
      </c>
      <c r="E15" s="32">
        <v>3146429.27</v>
      </c>
      <c r="F15" s="25">
        <f t="shared" si="0"/>
        <v>24.95237344110855</v>
      </c>
      <c r="G15" s="25">
        <f t="shared" si="1"/>
        <v>103.01561013637533</v>
      </c>
    </row>
    <row r="16" spans="1:7" s="1" customFormat="1" ht="15.75" customHeight="1">
      <c r="A16" s="75" t="s">
        <v>3</v>
      </c>
      <c r="B16" s="106" t="s">
        <v>182</v>
      </c>
      <c r="C16" s="29">
        <v>3629000</v>
      </c>
      <c r="D16" s="74">
        <v>280037.16</v>
      </c>
      <c r="E16" s="32">
        <v>270865</v>
      </c>
      <c r="F16" s="25">
        <f t="shared" si="0"/>
        <v>7.716648112427666</v>
      </c>
      <c r="G16" s="25">
        <f t="shared" si="1"/>
        <v>103.38624776180015</v>
      </c>
    </row>
    <row r="17" spans="1:7" s="1" customFormat="1" ht="15.75" customHeight="1">
      <c r="A17" s="75" t="s">
        <v>58</v>
      </c>
      <c r="B17" s="106" t="s">
        <v>185</v>
      </c>
      <c r="C17" s="29">
        <v>120000</v>
      </c>
      <c r="D17" s="74">
        <v>9207.15</v>
      </c>
      <c r="E17" s="32">
        <v>22755</v>
      </c>
      <c r="F17" s="25">
        <f t="shared" si="0"/>
        <v>7.672625</v>
      </c>
      <c r="G17" s="25">
        <f t="shared" si="1"/>
        <v>40.462096242584046</v>
      </c>
    </row>
    <row r="18" spans="1:7" s="7" customFormat="1" ht="18.75" customHeight="1">
      <c r="A18" s="77" t="s">
        <v>10</v>
      </c>
      <c r="B18" s="104"/>
      <c r="C18" s="31">
        <f>C20+C19+C21</f>
        <v>12999700</v>
      </c>
      <c r="D18" s="31">
        <f>D20+D19+D21</f>
        <v>783852.13</v>
      </c>
      <c r="E18" s="78">
        <f>E20+E19+E21</f>
        <v>1148990.7</v>
      </c>
      <c r="F18" s="25">
        <f t="shared" si="0"/>
        <v>6.029770917790411</v>
      </c>
      <c r="G18" s="25">
        <f t="shared" si="1"/>
        <v>68.22092902927761</v>
      </c>
    </row>
    <row r="19" spans="1:7" s="1" customFormat="1" ht="15.75" customHeight="1">
      <c r="A19" s="75" t="s">
        <v>21</v>
      </c>
      <c r="B19" s="106" t="s">
        <v>181</v>
      </c>
      <c r="C19" s="32">
        <v>2278200</v>
      </c>
      <c r="D19" s="74">
        <v>34290.32</v>
      </c>
      <c r="E19" s="32">
        <v>124136.05</v>
      </c>
      <c r="F19" s="25">
        <f t="shared" si="0"/>
        <v>1.5051496795715915</v>
      </c>
      <c r="G19" s="25">
        <f t="shared" si="1"/>
        <v>27.62317634563046</v>
      </c>
    </row>
    <row r="20" spans="1:7" s="6" customFormat="1" ht="12.75">
      <c r="A20" s="79" t="s">
        <v>95</v>
      </c>
      <c r="B20" s="107" t="s">
        <v>184</v>
      </c>
      <c r="C20" s="33">
        <v>1724500</v>
      </c>
      <c r="D20" s="76">
        <v>106278.81</v>
      </c>
      <c r="E20" s="33">
        <v>146572.78</v>
      </c>
      <c r="F20" s="25">
        <f t="shared" si="0"/>
        <v>6.1628767758770655</v>
      </c>
      <c r="G20" s="25">
        <f t="shared" si="1"/>
        <v>72.50924080173685</v>
      </c>
    </row>
    <row r="21" spans="1:7" s="1" customFormat="1" ht="15.75" customHeight="1">
      <c r="A21" s="75" t="s">
        <v>11</v>
      </c>
      <c r="B21" s="106" t="s">
        <v>183</v>
      </c>
      <c r="C21" s="32">
        <v>8997000</v>
      </c>
      <c r="D21" s="76">
        <v>643283</v>
      </c>
      <c r="E21" s="32">
        <v>878281.87</v>
      </c>
      <c r="F21" s="25">
        <f t="shared" si="0"/>
        <v>7.149972212959875</v>
      </c>
      <c r="G21" s="25">
        <f t="shared" si="1"/>
        <v>73.24334270955633</v>
      </c>
    </row>
    <row r="22" spans="1:7" s="7" customFormat="1" ht="25.5">
      <c r="A22" s="77" t="s">
        <v>7</v>
      </c>
      <c r="B22" s="104"/>
      <c r="C22" s="35">
        <f>C23</f>
        <v>215000</v>
      </c>
      <c r="D22" s="34">
        <f>D23</f>
        <v>40682.99</v>
      </c>
      <c r="E22" s="35">
        <f>E23</f>
        <v>21164.05</v>
      </c>
      <c r="F22" s="25">
        <f t="shared" si="0"/>
        <v>18.92232093023256</v>
      </c>
      <c r="G22" s="25">
        <f t="shared" si="1"/>
        <v>192.22686584089527</v>
      </c>
    </row>
    <row r="23" spans="1:7" s="1" customFormat="1" ht="12.75">
      <c r="A23" s="75" t="s">
        <v>4</v>
      </c>
      <c r="B23" s="106" t="s">
        <v>187</v>
      </c>
      <c r="C23" s="32">
        <v>215000</v>
      </c>
      <c r="D23" s="74">
        <v>40682.99</v>
      </c>
      <c r="E23" s="32">
        <v>21164.05</v>
      </c>
      <c r="F23" s="25">
        <f t="shared" si="0"/>
        <v>18.92232093023256</v>
      </c>
      <c r="G23" s="25">
        <f t="shared" si="1"/>
        <v>192.22686584089527</v>
      </c>
    </row>
    <row r="24" spans="1:7" s="7" customFormat="1" ht="15" customHeight="1">
      <c r="A24" s="77" t="s">
        <v>15</v>
      </c>
      <c r="B24" s="104"/>
      <c r="C24" s="25">
        <f>C25+C26+C28+C29</f>
        <v>1970000</v>
      </c>
      <c r="D24" s="25">
        <f>D25+D26+D28+D29+D27</f>
        <v>226550.95</v>
      </c>
      <c r="E24" s="25">
        <f>E25+E26+E28+E29</f>
        <v>273287.65</v>
      </c>
      <c r="F24" s="25">
        <f>D24/C24*100</f>
        <v>11.500048223350253</v>
      </c>
      <c r="G24" s="25">
        <f t="shared" si="1"/>
        <v>82.89834904724015</v>
      </c>
    </row>
    <row r="25" spans="1:7" s="1" customFormat="1" ht="30.75" customHeight="1">
      <c r="A25" s="75" t="s">
        <v>59</v>
      </c>
      <c r="B25" s="106" t="s">
        <v>188</v>
      </c>
      <c r="C25" s="32">
        <v>1310000</v>
      </c>
      <c r="D25" s="74">
        <v>124869.7</v>
      </c>
      <c r="E25" s="32">
        <v>122190.65</v>
      </c>
      <c r="F25" s="25">
        <f t="shared" si="0"/>
        <v>9.53203816793893</v>
      </c>
      <c r="G25" s="25">
        <f t="shared" si="1"/>
        <v>102.1925163668415</v>
      </c>
    </row>
    <row r="26" spans="1:7" s="1" customFormat="1" ht="40.5" customHeight="1">
      <c r="A26" s="75" t="s">
        <v>127</v>
      </c>
      <c r="B26" s="106" t="s">
        <v>189</v>
      </c>
      <c r="C26" s="32">
        <v>40000</v>
      </c>
      <c r="D26" s="29">
        <v>0</v>
      </c>
      <c r="E26" s="32">
        <v>6125</v>
      </c>
      <c r="F26" s="25">
        <f t="shared" si="0"/>
        <v>0</v>
      </c>
      <c r="G26" s="25">
        <f t="shared" si="1"/>
        <v>0</v>
      </c>
    </row>
    <row r="27" spans="1:7" s="1" customFormat="1" ht="40.5" customHeight="1">
      <c r="A27" s="75" t="s">
        <v>242</v>
      </c>
      <c r="B27" s="106"/>
      <c r="C27" s="32">
        <v>0</v>
      </c>
      <c r="D27" s="29">
        <v>100</v>
      </c>
      <c r="E27" s="32">
        <v>0</v>
      </c>
      <c r="F27" s="25"/>
      <c r="G27" s="25"/>
    </row>
    <row r="28" spans="1:7" s="1" customFormat="1" ht="12.75" customHeight="1">
      <c r="A28" s="75" t="s">
        <v>109</v>
      </c>
      <c r="B28" s="106"/>
      <c r="C28" s="32">
        <v>595000</v>
      </c>
      <c r="D28" s="29">
        <v>101581.25</v>
      </c>
      <c r="E28" s="32">
        <v>139972</v>
      </c>
      <c r="F28" s="25">
        <f t="shared" si="0"/>
        <v>17.072478991596636</v>
      </c>
      <c r="G28" s="25">
        <f t="shared" si="1"/>
        <v>72.57255022433058</v>
      </c>
    </row>
    <row r="29" spans="1:7" s="1" customFormat="1" ht="15" customHeight="1">
      <c r="A29" s="75" t="s">
        <v>73</v>
      </c>
      <c r="B29" s="106" t="s">
        <v>190</v>
      </c>
      <c r="C29" s="32">
        <v>25000</v>
      </c>
      <c r="D29" s="29">
        <v>0</v>
      </c>
      <c r="E29" s="32">
        <v>5000</v>
      </c>
      <c r="F29" s="25">
        <f t="shared" si="0"/>
        <v>0</v>
      </c>
      <c r="G29" s="25">
        <f t="shared" si="1"/>
        <v>0</v>
      </c>
    </row>
    <row r="30" spans="1:7" s="7" customFormat="1" ht="16.5" customHeight="1">
      <c r="A30" s="77" t="s">
        <v>9</v>
      </c>
      <c r="B30" s="104"/>
      <c r="C30" s="25">
        <f>C31+C39+C44+C49+C54+C55+C57+C59</f>
        <v>12788697</v>
      </c>
      <c r="D30" s="25">
        <f>D31+D39+D44+D49+D54+D55</f>
        <v>519565.67000000004</v>
      </c>
      <c r="E30" s="25">
        <f>E31+E39+E44+E49+E54+E55+E57+E59</f>
        <v>797275.65</v>
      </c>
      <c r="F30" s="25">
        <f t="shared" si="0"/>
        <v>4.062694346421688</v>
      </c>
      <c r="G30" s="25">
        <f t="shared" si="1"/>
        <v>65.16763305137941</v>
      </c>
    </row>
    <row r="31" spans="1:7" s="7" customFormat="1" ht="28.5" customHeight="1">
      <c r="A31" s="77" t="s">
        <v>192</v>
      </c>
      <c r="B31" s="104" t="s">
        <v>193</v>
      </c>
      <c r="C31" s="35">
        <f>C32+C33+C34+C35+C36+C37+C38</f>
        <v>4230608</v>
      </c>
      <c r="D31" s="35">
        <f>D32+D33+D34+D35+D36+D37+D38</f>
        <v>228565.54000000004</v>
      </c>
      <c r="E31" s="35">
        <f>E32+E33+E34+E35+E36+E38+E37</f>
        <v>248746.35000000003</v>
      </c>
      <c r="F31" s="25">
        <f t="shared" si="0"/>
        <v>5.402664108799493</v>
      </c>
      <c r="G31" s="25">
        <f t="shared" si="1"/>
        <v>91.88699251265395</v>
      </c>
    </row>
    <row r="32" spans="1:7" s="1" customFormat="1" ht="38.25">
      <c r="A32" s="37" t="s">
        <v>173</v>
      </c>
      <c r="B32" s="106" t="s">
        <v>191</v>
      </c>
      <c r="C32" s="32">
        <v>20000</v>
      </c>
      <c r="D32" s="29">
        <v>0</v>
      </c>
      <c r="E32" s="32">
        <v>0</v>
      </c>
      <c r="F32" s="25">
        <f t="shared" si="0"/>
        <v>0</v>
      </c>
      <c r="G32" s="25"/>
    </row>
    <row r="33" spans="1:7" s="1" customFormat="1" ht="60.75" customHeight="1">
      <c r="A33" s="37" t="s">
        <v>160</v>
      </c>
      <c r="B33" s="106" t="s">
        <v>194</v>
      </c>
      <c r="C33" s="96">
        <v>3275000</v>
      </c>
      <c r="D33" s="71">
        <v>207639.64</v>
      </c>
      <c r="E33" s="32">
        <v>207555.45</v>
      </c>
      <c r="F33" s="25">
        <f t="shared" si="0"/>
        <v>6.340141679389314</v>
      </c>
      <c r="G33" s="25">
        <f t="shared" si="1"/>
        <v>100.04056265446172</v>
      </c>
    </row>
    <row r="34" spans="1:7" s="1" customFormat="1" ht="51.75" customHeight="1">
      <c r="A34" s="37" t="s">
        <v>71</v>
      </c>
      <c r="B34" s="106" t="s">
        <v>195</v>
      </c>
      <c r="C34" s="96">
        <v>34590</v>
      </c>
      <c r="D34" s="71">
        <v>0</v>
      </c>
      <c r="E34" s="29">
        <v>0</v>
      </c>
      <c r="F34" s="25">
        <f t="shared" si="0"/>
        <v>0</v>
      </c>
      <c r="G34" s="25"/>
    </row>
    <row r="35" spans="1:7" s="1" customFormat="1" ht="51.75" customHeight="1">
      <c r="A35" s="116" t="s">
        <v>104</v>
      </c>
      <c r="B35" s="117" t="s">
        <v>218</v>
      </c>
      <c r="C35" s="96">
        <v>581107</v>
      </c>
      <c r="D35" s="71">
        <v>1840.14</v>
      </c>
      <c r="E35" s="29">
        <v>1480.5</v>
      </c>
      <c r="F35" s="25">
        <f t="shared" si="0"/>
        <v>0.31666113125465706</v>
      </c>
      <c r="G35" s="25">
        <f t="shared" si="1"/>
        <v>124.29179331306992</v>
      </c>
    </row>
    <row r="36" spans="1:7" s="1" customFormat="1" ht="47.25" customHeight="1">
      <c r="A36" s="37" t="s">
        <v>60</v>
      </c>
      <c r="B36" s="106" t="s">
        <v>196</v>
      </c>
      <c r="C36" s="97">
        <v>77900</v>
      </c>
      <c r="D36" s="71">
        <v>3311.28</v>
      </c>
      <c r="E36" s="32">
        <v>16229.2</v>
      </c>
      <c r="F36" s="25">
        <f t="shared" si="0"/>
        <v>4.250680359435174</v>
      </c>
      <c r="G36" s="25">
        <f t="shared" si="1"/>
        <v>20.40322381879575</v>
      </c>
    </row>
    <row r="37" spans="1:7" s="1" customFormat="1" ht="47.25" customHeight="1">
      <c r="A37" s="116" t="s">
        <v>219</v>
      </c>
      <c r="B37" s="117" t="s">
        <v>220</v>
      </c>
      <c r="C37" s="73">
        <v>0</v>
      </c>
      <c r="D37" s="82">
        <v>0</v>
      </c>
      <c r="E37" s="138">
        <v>17132.22</v>
      </c>
      <c r="F37" s="25"/>
      <c r="G37" s="25">
        <f t="shared" si="1"/>
        <v>0</v>
      </c>
    </row>
    <row r="38" spans="1:7" s="1" customFormat="1" ht="35.25" customHeight="1">
      <c r="A38" s="116" t="s">
        <v>121</v>
      </c>
      <c r="B38" s="117" t="s">
        <v>221</v>
      </c>
      <c r="C38" s="73">
        <v>242011</v>
      </c>
      <c r="D38" s="82">
        <v>15774.48</v>
      </c>
      <c r="E38" s="32">
        <v>6348.98</v>
      </c>
      <c r="F38" s="25">
        <f t="shared" si="0"/>
        <v>6.518083888748858</v>
      </c>
      <c r="G38" s="25">
        <f t="shared" si="1"/>
        <v>248.45691748910846</v>
      </c>
    </row>
    <row r="39" spans="1:7" s="7" customFormat="1" ht="19.5" customHeight="1">
      <c r="A39" s="77" t="s">
        <v>5</v>
      </c>
      <c r="B39" s="104" t="s">
        <v>204</v>
      </c>
      <c r="C39" s="35">
        <f>C40+C41+C42+C43</f>
        <v>67000</v>
      </c>
      <c r="D39" s="35">
        <f>D40+D41+D42+D43</f>
        <v>19051.31</v>
      </c>
      <c r="E39" s="35">
        <f>E40+E41+E42+E43</f>
        <v>7703.93</v>
      </c>
      <c r="F39" s="25">
        <f t="shared" si="0"/>
        <v>28.43479104477612</v>
      </c>
      <c r="G39" s="25">
        <f t="shared" si="1"/>
        <v>247.29339441038536</v>
      </c>
    </row>
    <row r="40" spans="1:7" s="1" customFormat="1" ht="24" customHeight="1">
      <c r="A40" s="75" t="s">
        <v>198</v>
      </c>
      <c r="B40" s="106" t="s">
        <v>197</v>
      </c>
      <c r="C40" s="32">
        <v>5300</v>
      </c>
      <c r="D40" s="29">
        <v>1566.87</v>
      </c>
      <c r="E40" s="32">
        <v>171.38</v>
      </c>
      <c r="F40" s="25">
        <f t="shared" si="0"/>
        <v>29.563584905660374</v>
      </c>
      <c r="G40" s="25">
        <f t="shared" si="1"/>
        <v>914.2665421869528</v>
      </c>
    </row>
    <row r="41" spans="1:7" s="1" customFormat="1" ht="27" customHeight="1">
      <c r="A41" s="75" t="s">
        <v>199</v>
      </c>
      <c r="B41" s="106" t="s">
        <v>200</v>
      </c>
      <c r="C41" s="32">
        <v>200</v>
      </c>
      <c r="D41" s="29">
        <v>0</v>
      </c>
      <c r="E41" s="32">
        <v>178.99</v>
      </c>
      <c r="F41" s="25">
        <f t="shared" si="0"/>
        <v>0</v>
      </c>
      <c r="G41" s="25">
        <f t="shared" si="1"/>
        <v>0</v>
      </c>
    </row>
    <row r="42" spans="1:7" s="1" customFormat="1" ht="17.25" customHeight="1">
      <c r="A42" s="75" t="s">
        <v>201</v>
      </c>
      <c r="B42" s="106" t="s">
        <v>202</v>
      </c>
      <c r="C42" s="32">
        <v>0</v>
      </c>
      <c r="D42" s="29">
        <v>47.24</v>
      </c>
      <c r="E42" s="32">
        <v>3791.36</v>
      </c>
      <c r="F42" s="25"/>
      <c r="G42" s="25">
        <f t="shared" si="1"/>
        <v>1.2459908845374745</v>
      </c>
    </row>
    <row r="43" spans="1:7" s="1" customFormat="1" ht="17.25" customHeight="1">
      <c r="A43" s="75" t="s">
        <v>61</v>
      </c>
      <c r="B43" s="106" t="s">
        <v>203</v>
      </c>
      <c r="C43" s="32">
        <v>61500</v>
      </c>
      <c r="D43" s="29">
        <v>17437.2</v>
      </c>
      <c r="E43" s="32">
        <v>3562.2</v>
      </c>
      <c r="F43" s="25">
        <f t="shared" si="0"/>
        <v>28.353170731707316</v>
      </c>
      <c r="G43" s="25">
        <f t="shared" si="1"/>
        <v>489.50648475661114</v>
      </c>
    </row>
    <row r="44" spans="1:7" s="7" customFormat="1" ht="27" customHeight="1">
      <c r="A44" s="77" t="s">
        <v>205</v>
      </c>
      <c r="B44" s="104" t="s">
        <v>207</v>
      </c>
      <c r="C44" s="25">
        <f>C45+C46+C47+C48</f>
        <v>3443706</v>
      </c>
      <c r="D44" s="25">
        <f>D45+D46+D47+D48</f>
        <v>1269.71</v>
      </c>
      <c r="E44" s="25">
        <f>E45+E46+E47+E48</f>
        <v>1795.68</v>
      </c>
      <c r="F44" s="25">
        <f t="shared" si="0"/>
        <v>0.036870452936458575</v>
      </c>
      <c r="G44" s="25">
        <f t="shared" si="1"/>
        <v>70.70914639579435</v>
      </c>
    </row>
    <row r="45" spans="1:7" s="1" customFormat="1" ht="24" customHeight="1">
      <c r="A45" s="75" t="s">
        <v>110</v>
      </c>
      <c r="B45" s="106" t="s">
        <v>206</v>
      </c>
      <c r="C45" s="96">
        <v>96706</v>
      </c>
      <c r="D45" s="71">
        <v>0</v>
      </c>
      <c r="E45" s="26">
        <v>0</v>
      </c>
      <c r="F45" s="25">
        <f t="shared" si="0"/>
        <v>0</v>
      </c>
      <c r="G45" s="25"/>
    </row>
    <row r="46" spans="1:7" s="1" customFormat="1" ht="24" customHeight="1">
      <c r="A46" s="75" t="s">
        <v>111</v>
      </c>
      <c r="B46" s="106" t="s">
        <v>208</v>
      </c>
      <c r="C46" s="96">
        <v>347000</v>
      </c>
      <c r="D46" s="71">
        <v>1269.71</v>
      </c>
      <c r="E46" s="26">
        <v>0</v>
      </c>
      <c r="F46" s="25">
        <f t="shared" si="0"/>
        <v>0.36591066282420753</v>
      </c>
      <c r="G46" s="25"/>
    </row>
    <row r="47" spans="1:7" s="1" customFormat="1" ht="14.25" customHeight="1">
      <c r="A47" s="75" t="s">
        <v>62</v>
      </c>
      <c r="B47" s="106" t="s">
        <v>209</v>
      </c>
      <c r="C47" s="27">
        <v>3000000</v>
      </c>
      <c r="D47" s="26">
        <v>0</v>
      </c>
      <c r="E47" s="26">
        <v>1795.68</v>
      </c>
      <c r="F47" s="25">
        <f t="shared" si="0"/>
        <v>0</v>
      </c>
      <c r="G47" s="25">
        <f t="shared" si="1"/>
        <v>0</v>
      </c>
    </row>
    <row r="48" spans="1:7" s="1" customFormat="1" ht="17.25" customHeight="1" hidden="1">
      <c r="A48" s="75" t="s">
        <v>135</v>
      </c>
      <c r="B48" s="106" t="s">
        <v>210</v>
      </c>
      <c r="C48" s="27"/>
      <c r="D48" s="71"/>
      <c r="E48" s="29"/>
      <c r="F48" s="25" t="e">
        <f t="shared" si="0"/>
        <v>#DIV/0!</v>
      </c>
      <c r="G48" s="25" t="e">
        <f t="shared" si="1"/>
        <v>#DIV/0!</v>
      </c>
    </row>
    <row r="49" spans="1:7" s="7" customFormat="1" ht="18.75" customHeight="1">
      <c r="A49" s="77" t="s">
        <v>211</v>
      </c>
      <c r="B49" s="104" t="s">
        <v>212</v>
      </c>
      <c r="C49" s="35">
        <f>C51+C52+C53</f>
        <v>2655000</v>
      </c>
      <c r="D49" s="35">
        <f>D51+D52+D53</f>
        <v>5900.04</v>
      </c>
      <c r="E49" s="35">
        <f>E51+E52+E53</f>
        <v>268075.82</v>
      </c>
      <c r="F49" s="25">
        <f t="shared" si="0"/>
        <v>0.2222237288135593</v>
      </c>
      <c r="G49" s="25">
        <f t="shared" si="1"/>
        <v>2.2008848093796747</v>
      </c>
    </row>
    <row r="50" spans="1:7" s="1" customFormat="1" ht="51" hidden="1">
      <c r="A50" s="37" t="s">
        <v>156</v>
      </c>
      <c r="B50" s="106"/>
      <c r="C50" s="32">
        <v>0</v>
      </c>
      <c r="D50" s="29">
        <v>0</v>
      </c>
      <c r="E50" s="32">
        <v>0</v>
      </c>
      <c r="F50" s="25" t="e">
        <f t="shared" si="0"/>
        <v>#DIV/0!</v>
      </c>
      <c r="G50" s="25" t="e">
        <f t="shared" si="1"/>
        <v>#DIV/0!</v>
      </c>
    </row>
    <row r="51" spans="1:7" s="1" customFormat="1" ht="58.5" customHeight="1">
      <c r="A51" s="81" t="s">
        <v>213</v>
      </c>
      <c r="B51" s="106" t="s">
        <v>214</v>
      </c>
      <c r="C51" s="73">
        <v>450000</v>
      </c>
      <c r="D51" s="82">
        <v>0</v>
      </c>
      <c r="E51" s="32">
        <v>95200</v>
      </c>
      <c r="F51" s="25">
        <f t="shared" si="0"/>
        <v>0</v>
      </c>
      <c r="G51" s="25">
        <f t="shared" si="1"/>
        <v>0</v>
      </c>
    </row>
    <row r="52" spans="1:7" s="1" customFormat="1" ht="58.5" customHeight="1">
      <c r="A52" s="81" t="s">
        <v>216</v>
      </c>
      <c r="B52" s="106" t="s">
        <v>217</v>
      </c>
      <c r="C52" s="73">
        <v>205000</v>
      </c>
      <c r="D52" s="82">
        <v>0</v>
      </c>
      <c r="E52" s="32">
        <v>0</v>
      </c>
      <c r="F52" s="25">
        <f t="shared" si="0"/>
        <v>0</v>
      </c>
      <c r="G52" s="25"/>
    </row>
    <row r="53" spans="1:7" s="1" customFormat="1" ht="55.5" customHeight="1">
      <c r="A53" s="38" t="s">
        <v>161</v>
      </c>
      <c r="B53" s="108" t="s">
        <v>215</v>
      </c>
      <c r="C53" s="98">
        <v>2000000</v>
      </c>
      <c r="D53" s="82">
        <v>5900.04</v>
      </c>
      <c r="E53" s="32">
        <v>172875.82</v>
      </c>
      <c r="F53" s="25">
        <f t="shared" si="0"/>
        <v>0.295002</v>
      </c>
      <c r="G53" s="25">
        <f t="shared" si="1"/>
        <v>3.4128775209858726</v>
      </c>
    </row>
    <row r="54" spans="1:7" s="7" customFormat="1" ht="12" customHeight="1">
      <c r="A54" s="77" t="s">
        <v>162</v>
      </c>
      <c r="B54" s="104"/>
      <c r="C54" s="35">
        <v>2200000</v>
      </c>
      <c r="D54" s="34">
        <v>189752.31</v>
      </c>
      <c r="E54" s="35">
        <v>270953.87</v>
      </c>
      <c r="F54" s="25">
        <f t="shared" si="0"/>
        <v>8.625105</v>
      </c>
      <c r="G54" s="25">
        <f t="shared" si="1"/>
        <v>70.03122339607107</v>
      </c>
    </row>
    <row r="55" spans="1:7" s="7" customFormat="1" ht="12.75">
      <c r="A55" s="118" t="s">
        <v>222</v>
      </c>
      <c r="B55" s="123" t="s">
        <v>227</v>
      </c>
      <c r="C55" s="35">
        <f>C56+C57+C58+C59</f>
        <v>192383</v>
      </c>
      <c r="D55" s="35">
        <f>D56+D57+D58+D59</f>
        <v>75026.76000000001</v>
      </c>
      <c r="E55" s="35">
        <f>E56+E57+E58+E59</f>
        <v>0</v>
      </c>
      <c r="F55" s="25">
        <f t="shared" si="0"/>
        <v>38.998643331271474</v>
      </c>
      <c r="G55" s="25"/>
    </row>
    <row r="56" spans="1:7" s="126" customFormat="1" ht="12.75" hidden="1">
      <c r="A56" s="124" t="s">
        <v>228</v>
      </c>
      <c r="B56" s="125" t="s">
        <v>229</v>
      </c>
      <c r="C56" s="32"/>
      <c r="D56" s="29"/>
      <c r="E56" s="32"/>
      <c r="F56" s="25"/>
      <c r="G56" s="25" t="e">
        <f t="shared" si="1"/>
        <v>#DIV/0!</v>
      </c>
    </row>
    <row r="57" spans="1:7" s="7" customFormat="1" ht="12.75">
      <c r="A57" s="119" t="s">
        <v>223</v>
      </c>
      <c r="B57" s="120" t="s">
        <v>224</v>
      </c>
      <c r="C57" s="32">
        <v>0</v>
      </c>
      <c r="D57" s="29">
        <v>46279.86</v>
      </c>
      <c r="E57" s="32">
        <v>0</v>
      </c>
      <c r="F57" s="25">
        <v>0</v>
      </c>
      <c r="G57" s="25"/>
    </row>
    <row r="58" spans="1:7" s="7" customFormat="1" ht="12.75">
      <c r="A58" s="119" t="s">
        <v>230</v>
      </c>
      <c r="B58" s="120" t="s">
        <v>231</v>
      </c>
      <c r="C58" s="32">
        <v>192383</v>
      </c>
      <c r="D58" s="29">
        <v>28746.9</v>
      </c>
      <c r="E58" s="32">
        <v>0</v>
      </c>
      <c r="F58" s="25">
        <f t="shared" si="0"/>
        <v>14.942536502705542</v>
      </c>
      <c r="G58" s="25"/>
    </row>
    <row r="59" spans="1:7" s="7" customFormat="1" ht="12.75" hidden="1">
      <c r="A59" s="121" t="s">
        <v>225</v>
      </c>
      <c r="B59" s="122" t="s">
        <v>226</v>
      </c>
      <c r="C59" s="35"/>
      <c r="D59" s="34"/>
      <c r="E59" s="35"/>
      <c r="F59" s="25"/>
      <c r="G59" s="25" t="e">
        <f t="shared" si="1"/>
        <v>#DIV/0!</v>
      </c>
    </row>
    <row r="60" spans="1:7" s="13" customFormat="1" ht="16.5" customHeight="1">
      <c r="A60" s="39" t="s">
        <v>18</v>
      </c>
      <c r="B60" s="109"/>
      <c r="C60" s="23">
        <f>C4</f>
        <v>111530187</v>
      </c>
      <c r="D60" s="22">
        <f>D4</f>
        <v>12736778.360000001</v>
      </c>
      <c r="E60" s="23">
        <f>E4</f>
        <v>13286853.99</v>
      </c>
      <c r="F60" s="23">
        <f aca="true" t="shared" si="2" ref="F60:F129">D60/C60*100</f>
        <v>11.420027799289892</v>
      </c>
      <c r="G60" s="23">
        <f aca="true" t="shared" si="3" ref="G60:G124">D60/E60*100</f>
        <v>95.8600009421794</v>
      </c>
    </row>
    <row r="61" spans="1:7" s="13" customFormat="1" ht="15" customHeight="1">
      <c r="A61" s="40" t="s">
        <v>17</v>
      </c>
      <c r="B61" s="109"/>
      <c r="C61" s="23">
        <f>C62+C168+C172</f>
        <v>359942311.9</v>
      </c>
      <c r="D61" s="23">
        <f>D62+D168+D172</f>
        <v>46133358.42</v>
      </c>
      <c r="E61" s="23">
        <f>E62+E168+E172+E170</f>
        <v>29627282.88</v>
      </c>
      <c r="F61" s="23">
        <f t="shared" si="2"/>
        <v>12.81687562000682</v>
      </c>
      <c r="G61" s="23">
        <f t="shared" si="3"/>
        <v>155.71241752696292</v>
      </c>
    </row>
    <row r="62" spans="1:7" s="7" customFormat="1" ht="18" customHeight="1">
      <c r="A62" s="77" t="s">
        <v>53</v>
      </c>
      <c r="B62" s="104"/>
      <c r="C62" s="25">
        <f>C63+C67+C114+C146</f>
        <v>356951632.9</v>
      </c>
      <c r="D62" s="25">
        <f>D63+D67+D114+D146</f>
        <v>45870038.42</v>
      </c>
      <c r="E62" s="25">
        <f>E63+E67+E114+E146</f>
        <v>29839895.36</v>
      </c>
      <c r="F62" s="25">
        <f t="shared" si="2"/>
        <v>12.850491268897066</v>
      </c>
      <c r="G62" s="25">
        <f t="shared" si="3"/>
        <v>153.720506947515</v>
      </c>
    </row>
    <row r="63" spans="1:7" s="7" customFormat="1" ht="17.25" customHeight="1">
      <c r="A63" s="77" t="s">
        <v>63</v>
      </c>
      <c r="B63" s="104"/>
      <c r="C63" s="25">
        <f>C64+C65+C66</f>
        <v>30351300</v>
      </c>
      <c r="D63" s="25">
        <f>D64+D65+D66</f>
        <v>5058600</v>
      </c>
      <c r="E63" s="25">
        <f>E64+E65</f>
        <v>4445800</v>
      </c>
      <c r="F63" s="25">
        <f t="shared" si="2"/>
        <v>16.66683140425616</v>
      </c>
      <c r="G63" s="25">
        <f t="shared" si="3"/>
        <v>113.78379594223762</v>
      </c>
    </row>
    <row r="64" spans="1:7" s="5" customFormat="1" ht="19.5" customHeight="1">
      <c r="A64" s="75" t="s">
        <v>82</v>
      </c>
      <c r="B64" s="106"/>
      <c r="C64" s="32">
        <v>2148900</v>
      </c>
      <c r="D64" s="29">
        <v>358200</v>
      </c>
      <c r="E64" s="32">
        <v>294400</v>
      </c>
      <c r="F64" s="25">
        <f t="shared" si="2"/>
        <v>16.66899343850342</v>
      </c>
      <c r="G64" s="25">
        <f t="shared" si="3"/>
        <v>121.6711956521739</v>
      </c>
    </row>
    <row r="65" spans="1:7" s="5" customFormat="1" ht="18.75" customHeight="1">
      <c r="A65" s="75" t="s">
        <v>64</v>
      </c>
      <c r="B65" s="106"/>
      <c r="C65" s="32">
        <v>23690100</v>
      </c>
      <c r="D65" s="29">
        <v>3948400</v>
      </c>
      <c r="E65" s="32">
        <v>4151400</v>
      </c>
      <c r="F65" s="25">
        <f t="shared" si="2"/>
        <v>16.666877725294533</v>
      </c>
      <c r="G65" s="25">
        <f t="shared" si="3"/>
        <v>95.11008334537746</v>
      </c>
    </row>
    <row r="66" spans="1:7" s="5" customFormat="1" ht="15.75" customHeight="1">
      <c r="A66" s="75" t="s">
        <v>233</v>
      </c>
      <c r="B66" s="106"/>
      <c r="C66" s="32">
        <v>4512300</v>
      </c>
      <c r="D66" s="29">
        <v>752000</v>
      </c>
      <c r="E66" s="32">
        <v>0</v>
      </c>
      <c r="F66" s="25">
        <v>0</v>
      </c>
      <c r="G66" s="25"/>
    </row>
    <row r="67" spans="1:7" s="7" customFormat="1" ht="21" customHeight="1">
      <c r="A67" s="63" t="s">
        <v>16</v>
      </c>
      <c r="B67" s="104"/>
      <c r="C67" s="35">
        <f>C68+C76+C77+C79+C81+C86+C98+C78+C85+C73+C74+C75</f>
        <v>80427328.9</v>
      </c>
      <c r="D67" s="35">
        <f>D68+D76+D77+D79+D81+D86+D98+D78+D85+D73+D74+D75</f>
        <v>1678900</v>
      </c>
      <c r="E67" s="35">
        <f>E68+E76+E81+E86+E98+E77+E78+E79</f>
        <v>0</v>
      </c>
      <c r="F67" s="25">
        <f t="shared" si="2"/>
        <v>2.0874745226059597</v>
      </c>
      <c r="G67" s="25"/>
    </row>
    <row r="68" spans="1:7" s="4" customFormat="1" ht="27.75" customHeight="1" hidden="1">
      <c r="A68" s="37" t="s">
        <v>128</v>
      </c>
      <c r="B68" s="106"/>
      <c r="C68" s="32">
        <f>C70+C71+C72</f>
        <v>0</v>
      </c>
      <c r="D68" s="29">
        <f>D70+D71+D72</f>
        <v>0</v>
      </c>
      <c r="E68" s="32">
        <f>E70+E71+E72+E69</f>
        <v>0</v>
      </c>
      <c r="F68" s="25" t="e">
        <f t="shared" si="2"/>
        <v>#DIV/0!</v>
      </c>
      <c r="G68" s="25" t="e">
        <f t="shared" si="3"/>
        <v>#DIV/0!</v>
      </c>
    </row>
    <row r="69" spans="1:7" s="15" customFormat="1" ht="30" customHeight="1" hidden="1">
      <c r="A69" s="83" t="s">
        <v>163</v>
      </c>
      <c r="B69" s="95"/>
      <c r="C69" s="62"/>
      <c r="D69" s="41"/>
      <c r="E69" s="42"/>
      <c r="F69" s="25" t="e">
        <f t="shared" si="2"/>
        <v>#DIV/0!</v>
      </c>
      <c r="G69" s="25" t="e">
        <f t="shared" si="3"/>
        <v>#DIV/0!</v>
      </c>
    </row>
    <row r="70" spans="1:7" s="15" customFormat="1" ht="25.5" customHeight="1" hidden="1">
      <c r="A70" s="83" t="s">
        <v>147</v>
      </c>
      <c r="B70" s="95"/>
      <c r="C70" s="42">
        <v>0</v>
      </c>
      <c r="D70" s="55"/>
      <c r="E70" s="42">
        <v>0</v>
      </c>
      <c r="F70" s="25" t="e">
        <f t="shared" si="2"/>
        <v>#DIV/0!</v>
      </c>
      <c r="G70" s="25" t="e">
        <f t="shared" si="3"/>
        <v>#DIV/0!</v>
      </c>
    </row>
    <row r="71" spans="1:7" s="15" customFormat="1" ht="27" customHeight="1" hidden="1">
      <c r="A71" s="83" t="s">
        <v>148</v>
      </c>
      <c r="B71" s="95"/>
      <c r="C71" s="42">
        <v>0</v>
      </c>
      <c r="D71" s="55"/>
      <c r="E71" s="42">
        <v>0</v>
      </c>
      <c r="F71" s="25" t="e">
        <f t="shared" si="2"/>
        <v>#DIV/0!</v>
      </c>
      <c r="G71" s="25" t="e">
        <f t="shared" si="3"/>
        <v>#DIV/0!</v>
      </c>
    </row>
    <row r="72" spans="1:7" s="15" customFormat="1" ht="30.75" customHeight="1" hidden="1">
      <c r="A72" s="83" t="s">
        <v>151</v>
      </c>
      <c r="B72" s="95"/>
      <c r="C72" s="42"/>
      <c r="D72" s="55"/>
      <c r="E72" s="42"/>
      <c r="F72" s="25" t="e">
        <f t="shared" si="2"/>
        <v>#DIV/0!</v>
      </c>
      <c r="G72" s="25" t="e">
        <f t="shared" si="3"/>
        <v>#DIV/0!</v>
      </c>
    </row>
    <row r="73" spans="1:7" s="2" customFormat="1" ht="41.25" customHeight="1">
      <c r="A73" s="37" t="s">
        <v>246</v>
      </c>
      <c r="B73" s="139"/>
      <c r="C73" s="32">
        <v>1983700</v>
      </c>
      <c r="D73" s="29">
        <v>0</v>
      </c>
      <c r="E73" s="32">
        <v>0</v>
      </c>
      <c r="F73" s="25">
        <f t="shared" si="2"/>
        <v>0</v>
      </c>
      <c r="G73" s="25"/>
    </row>
    <row r="74" spans="1:7" s="2" customFormat="1" ht="30.75" customHeight="1">
      <c r="A74" s="37" t="s">
        <v>247</v>
      </c>
      <c r="B74" s="139"/>
      <c r="C74" s="32">
        <v>3999800</v>
      </c>
      <c r="D74" s="29">
        <v>0</v>
      </c>
      <c r="E74" s="32">
        <v>0</v>
      </c>
      <c r="F74" s="25">
        <f t="shared" si="2"/>
        <v>0</v>
      </c>
      <c r="G74" s="25"/>
    </row>
    <row r="75" spans="1:7" s="2" customFormat="1" ht="30.75" customHeight="1">
      <c r="A75" s="37" t="s">
        <v>248</v>
      </c>
      <c r="B75" s="139"/>
      <c r="C75" s="32">
        <v>1968484.04</v>
      </c>
      <c r="D75" s="29">
        <v>0</v>
      </c>
      <c r="E75" s="32">
        <v>0</v>
      </c>
      <c r="F75" s="25">
        <f t="shared" si="2"/>
        <v>0</v>
      </c>
      <c r="G75" s="25"/>
    </row>
    <row r="76" spans="1:9" s="4" customFormat="1" ht="40.5" customHeight="1">
      <c r="A76" s="37" t="s">
        <v>129</v>
      </c>
      <c r="B76" s="106"/>
      <c r="C76" s="32">
        <v>1013300</v>
      </c>
      <c r="D76" s="29">
        <v>0</v>
      </c>
      <c r="E76" s="32">
        <v>0</v>
      </c>
      <c r="F76" s="25">
        <f t="shared" si="2"/>
        <v>0</v>
      </c>
      <c r="G76" s="25"/>
      <c r="H76" s="10"/>
      <c r="I76" s="10"/>
    </row>
    <row r="77" spans="1:7" s="4" customFormat="1" ht="30" customHeight="1">
      <c r="A77" s="84" t="s">
        <v>158</v>
      </c>
      <c r="B77" s="94"/>
      <c r="C77" s="32">
        <v>25500400</v>
      </c>
      <c r="D77" s="29">
        <v>0</v>
      </c>
      <c r="E77" s="32">
        <v>0</v>
      </c>
      <c r="F77" s="25">
        <f t="shared" si="2"/>
        <v>0</v>
      </c>
      <c r="G77" s="25"/>
    </row>
    <row r="78" spans="1:7" s="4" customFormat="1" ht="55.5" customHeight="1">
      <c r="A78" s="85" t="s">
        <v>136</v>
      </c>
      <c r="B78" s="106"/>
      <c r="C78" s="32">
        <v>724600</v>
      </c>
      <c r="D78" s="29">
        <v>0</v>
      </c>
      <c r="E78" s="32">
        <v>0</v>
      </c>
      <c r="F78" s="25">
        <f t="shared" si="2"/>
        <v>0</v>
      </c>
      <c r="G78" s="25"/>
    </row>
    <row r="79" spans="1:7" s="4" customFormat="1" ht="2.25" customHeight="1" hidden="1">
      <c r="A79" s="80" t="s">
        <v>137</v>
      </c>
      <c r="B79" s="108"/>
      <c r="C79" s="32"/>
      <c r="D79" s="29"/>
      <c r="E79" s="32"/>
      <c r="F79" s="25" t="e">
        <f t="shared" si="2"/>
        <v>#DIV/0!</v>
      </c>
      <c r="G79" s="25" t="e">
        <f t="shared" si="3"/>
        <v>#DIV/0!</v>
      </c>
    </row>
    <row r="80" spans="1:7" s="4" customFormat="1" ht="25.5" hidden="1">
      <c r="A80" s="37" t="s">
        <v>132</v>
      </c>
      <c r="B80" s="106"/>
      <c r="C80" s="32">
        <v>0</v>
      </c>
      <c r="D80" s="29">
        <v>0</v>
      </c>
      <c r="E80" s="32">
        <v>0</v>
      </c>
      <c r="F80" s="25" t="e">
        <f t="shared" si="2"/>
        <v>#DIV/0!</v>
      </c>
      <c r="G80" s="25" t="e">
        <f t="shared" si="3"/>
        <v>#DIV/0!</v>
      </c>
    </row>
    <row r="81" spans="1:7" s="4" customFormat="1" ht="22.5" customHeight="1">
      <c r="A81" s="37" t="s">
        <v>130</v>
      </c>
      <c r="B81" s="106"/>
      <c r="C81" s="32">
        <f>C82+C83+C84</f>
        <v>11142.86</v>
      </c>
      <c r="D81" s="29">
        <f>D82+D83+D84</f>
        <v>0</v>
      </c>
      <c r="E81" s="32">
        <v>0</v>
      </c>
      <c r="F81" s="25">
        <f t="shared" si="2"/>
        <v>0</v>
      </c>
      <c r="G81" s="25"/>
    </row>
    <row r="82" spans="1:7" s="16" customFormat="1" ht="14.25" customHeight="1">
      <c r="A82" s="86" t="s">
        <v>149</v>
      </c>
      <c r="B82" s="110"/>
      <c r="C82" s="42">
        <v>11142.86</v>
      </c>
      <c r="D82" s="55">
        <v>0</v>
      </c>
      <c r="E82" s="42">
        <v>0</v>
      </c>
      <c r="F82" s="25">
        <f t="shared" si="2"/>
        <v>0</v>
      </c>
      <c r="G82" s="25"/>
    </row>
    <row r="83" spans="1:7" s="16" customFormat="1" ht="16.5" customHeight="1" hidden="1">
      <c r="A83" s="83" t="s">
        <v>152</v>
      </c>
      <c r="B83" s="95"/>
      <c r="C83" s="42"/>
      <c r="D83" s="55"/>
      <c r="E83" s="42"/>
      <c r="F83" s="25" t="e">
        <f t="shared" si="2"/>
        <v>#DIV/0!</v>
      </c>
      <c r="G83" s="25" t="e">
        <f t="shared" si="3"/>
        <v>#DIV/0!</v>
      </c>
    </row>
    <row r="84" spans="1:7" s="16" customFormat="1" ht="16.5" customHeight="1" hidden="1">
      <c r="A84" s="87" t="s">
        <v>153</v>
      </c>
      <c r="B84" s="95"/>
      <c r="C84" s="42"/>
      <c r="D84" s="55"/>
      <c r="E84" s="42"/>
      <c r="F84" s="25" t="e">
        <f t="shared" si="2"/>
        <v>#DIV/0!</v>
      </c>
      <c r="G84" s="25" t="e">
        <f t="shared" si="3"/>
        <v>#DIV/0!</v>
      </c>
    </row>
    <row r="85" spans="1:7" s="133" customFormat="1" ht="24.75" customHeight="1" hidden="1">
      <c r="A85" s="132" t="s">
        <v>234</v>
      </c>
      <c r="B85" s="106"/>
      <c r="C85" s="32">
        <v>0</v>
      </c>
      <c r="D85" s="29"/>
      <c r="E85" s="32">
        <v>0</v>
      </c>
      <c r="F85" s="25" t="e">
        <f t="shared" si="2"/>
        <v>#DIV/0!</v>
      </c>
      <c r="G85" s="25" t="e">
        <f t="shared" si="3"/>
        <v>#DIV/0!</v>
      </c>
    </row>
    <row r="86" spans="1:7" s="4" customFormat="1" ht="51.75" customHeight="1" hidden="1">
      <c r="A86" s="37" t="s">
        <v>131</v>
      </c>
      <c r="B86" s="106"/>
      <c r="C86" s="32"/>
      <c r="D86" s="29"/>
      <c r="E86" s="32"/>
      <c r="F86" s="25" t="e">
        <f t="shared" si="2"/>
        <v>#DIV/0!</v>
      </c>
      <c r="G86" s="25" t="e">
        <f t="shared" si="3"/>
        <v>#DIV/0!</v>
      </c>
    </row>
    <row r="87" spans="1:7" s="4" customFormat="1" ht="21" customHeight="1" hidden="1">
      <c r="A87" s="37" t="s">
        <v>76</v>
      </c>
      <c r="B87" s="106"/>
      <c r="C87" s="32">
        <v>0</v>
      </c>
      <c r="D87" s="29">
        <v>0</v>
      </c>
      <c r="E87" s="32">
        <v>0</v>
      </c>
      <c r="F87" s="25" t="e">
        <f t="shared" si="2"/>
        <v>#DIV/0!</v>
      </c>
      <c r="G87" s="25" t="e">
        <f t="shared" si="3"/>
        <v>#DIV/0!</v>
      </c>
    </row>
    <row r="88" spans="1:7" s="4" customFormat="1" ht="51" hidden="1">
      <c r="A88" s="37" t="s">
        <v>81</v>
      </c>
      <c r="B88" s="106"/>
      <c r="C88" s="32">
        <v>0</v>
      </c>
      <c r="D88" s="29">
        <v>0</v>
      </c>
      <c r="E88" s="32"/>
      <c r="F88" s="25" t="e">
        <f t="shared" si="2"/>
        <v>#DIV/0!</v>
      </c>
      <c r="G88" s="25" t="e">
        <f t="shared" si="3"/>
        <v>#DIV/0!</v>
      </c>
    </row>
    <row r="89" spans="1:7" s="4" customFormat="1" ht="51" hidden="1">
      <c r="A89" s="37" t="s">
        <v>78</v>
      </c>
      <c r="B89" s="106"/>
      <c r="C89" s="32">
        <v>0</v>
      </c>
      <c r="D89" s="29">
        <v>0</v>
      </c>
      <c r="E89" s="32"/>
      <c r="F89" s="25" t="e">
        <f t="shared" si="2"/>
        <v>#DIV/0!</v>
      </c>
      <c r="G89" s="25" t="e">
        <f t="shared" si="3"/>
        <v>#DIV/0!</v>
      </c>
    </row>
    <row r="90" spans="1:7" s="4" customFormat="1" ht="25.5" hidden="1">
      <c r="A90" s="37" t="s">
        <v>79</v>
      </c>
      <c r="B90" s="106"/>
      <c r="C90" s="32">
        <v>0</v>
      </c>
      <c r="D90" s="29">
        <v>0</v>
      </c>
      <c r="E90" s="32"/>
      <c r="F90" s="25" t="e">
        <f t="shared" si="2"/>
        <v>#DIV/0!</v>
      </c>
      <c r="G90" s="25" t="e">
        <f t="shared" si="3"/>
        <v>#DIV/0!</v>
      </c>
    </row>
    <row r="91" spans="1:7" s="4" customFormat="1" ht="25.5" hidden="1">
      <c r="A91" s="37" t="s">
        <v>77</v>
      </c>
      <c r="B91" s="106"/>
      <c r="C91" s="32">
        <v>0</v>
      </c>
      <c r="D91" s="29">
        <v>0</v>
      </c>
      <c r="E91" s="32"/>
      <c r="F91" s="25" t="e">
        <f t="shared" si="2"/>
        <v>#DIV/0!</v>
      </c>
      <c r="G91" s="25" t="e">
        <f t="shared" si="3"/>
        <v>#DIV/0!</v>
      </c>
    </row>
    <row r="92" spans="1:7" s="4" customFormat="1" ht="25.5" hidden="1">
      <c r="A92" s="37" t="s">
        <v>84</v>
      </c>
      <c r="B92" s="106"/>
      <c r="C92" s="32">
        <v>0</v>
      </c>
      <c r="D92" s="29">
        <v>0</v>
      </c>
      <c r="E92" s="32"/>
      <c r="F92" s="25" t="e">
        <f t="shared" si="2"/>
        <v>#DIV/0!</v>
      </c>
      <c r="G92" s="25" t="e">
        <f t="shared" si="3"/>
        <v>#DIV/0!</v>
      </c>
    </row>
    <row r="93" spans="1:7" s="4" customFormat="1" ht="25.5" hidden="1">
      <c r="A93" s="37" t="s">
        <v>89</v>
      </c>
      <c r="B93" s="106"/>
      <c r="C93" s="32">
        <v>0</v>
      </c>
      <c r="D93" s="29">
        <v>0</v>
      </c>
      <c r="E93" s="32"/>
      <c r="F93" s="25" t="e">
        <f t="shared" si="2"/>
        <v>#DIV/0!</v>
      </c>
      <c r="G93" s="25" t="e">
        <f t="shared" si="3"/>
        <v>#DIV/0!</v>
      </c>
    </row>
    <row r="94" spans="1:7" s="4" customFormat="1" ht="25.5" hidden="1">
      <c r="A94" s="37" t="s">
        <v>48</v>
      </c>
      <c r="B94" s="106"/>
      <c r="C94" s="32">
        <v>0</v>
      </c>
      <c r="D94" s="29">
        <v>0</v>
      </c>
      <c r="E94" s="32"/>
      <c r="F94" s="25" t="e">
        <f t="shared" si="2"/>
        <v>#DIV/0!</v>
      </c>
      <c r="G94" s="25" t="e">
        <f t="shared" si="3"/>
        <v>#DIV/0!</v>
      </c>
    </row>
    <row r="95" spans="1:7" s="4" customFormat="1" ht="25.5" hidden="1">
      <c r="A95" s="37" t="s">
        <v>56</v>
      </c>
      <c r="B95" s="106"/>
      <c r="C95" s="32">
        <v>0</v>
      </c>
      <c r="D95" s="29">
        <v>0</v>
      </c>
      <c r="E95" s="32"/>
      <c r="F95" s="25" t="e">
        <f t="shared" si="2"/>
        <v>#DIV/0!</v>
      </c>
      <c r="G95" s="25" t="e">
        <f t="shared" si="3"/>
        <v>#DIV/0!</v>
      </c>
    </row>
    <row r="96" spans="1:7" s="6" customFormat="1" ht="45" customHeight="1" hidden="1">
      <c r="A96" s="88" t="s">
        <v>70</v>
      </c>
      <c r="B96" s="105"/>
      <c r="C96" s="43">
        <v>0</v>
      </c>
      <c r="D96" s="56">
        <v>0</v>
      </c>
      <c r="E96" s="43">
        <v>0</v>
      </c>
      <c r="F96" s="25" t="e">
        <f t="shared" si="2"/>
        <v>#DIV/0!</v>
      </c>
      <c r="G96" s="25" t="e">
        <f t="shared" si="3"/>
        <v>#DIV/0!</v>
      </c>
    </row>
    <row r="97" spans="1:7" s="4" customFormat="1" ht="12.75" hidden="1">
      <c r="A97" s="37" t="s">
        <v>49</v>
      </c>
      <c r="B97" s="106"/>
      <c r="C97" s="32">
        <v>0</v>
      </c>
      <c r="D97" s="29">
        <v>0</v>
      </c>
      <c r="E97" s="32">
        <v>0</v>
      </c>
      <c r="F97" s="25" t="e">
        <f t="shared" si="2"/>
        <v>#DIV/0!</v>
      </c>
      <c r="G97" s="25" t="e">
        <f t="shared" si="3"/>
        <v>#DIV/0!</v>
      </c>
    </row>
    <row r="98" spans="1:7" s="4" customFormat="1" ht="14.25" customHeight="1">
      <c r="A98" s="37" t="s">
        <v>57</v>
      </c>
      <c r="B98" s="106"/>
      <c r="C98" s="32">
        <f>C100+C102+C106+C105+C107+C108+C109+C110+C111+C112+C113+C101</f>
        <v>45225902</v>
      </c>
      <c r="D98" s="29">
        <f>SUM(D100:D112)</f>
        <v>1678900</v>
      </c>
      <c r="E98" s="32">
        <f>SUM(E100:E113)</f>
        <v>0</v>
      </c>
      <c r="F98" s="25">
        <f t="shared" si="2"/>
        <v>3.7122532127717434</v>
      </c>
      <c r="G98" s="25"/>
    </row>
    <row r="99" spans="1:7" s="4" customFormat="1" ht="12.75" customHeight="1">
      <c r="A99" s="37" t="s">
        <v>22</v>
      </c>
      <c r="B99" s="106"/>
      <c r="C99" s="32"/>
      <c r="D99" s="29"/>
      <c r="E99" s="32"/>
      <c r="F99" s="25"/>
      <c r="G99" s="25"/>
    </row>
    <row r="100" spans="1:7" s="15" customFormat="1" ht="14.25" customHeight="1">
      <c r="A100" s="83" t="s">
        <v>150</v>
      </c>
      <c r="B100" s="95"/>
      <c r="C100" s="42">
        <v>16376300</v>
      </c>
      <c r="D100" s="55">
        <v>0</v>
      </c>
      <c r="E100" s="42">
        <v>0</v>
      </c>
      <c r="F100" s="25">
        <f t="shared" si="2"/>
        <v>0</v>
      </c>
      <c r="G100" s="25"/>
    </row>
    <row r="101" spans="1:7" s="15" customFormat="1" ht="27.75" customHeight="1">
      <c r="A101" s="83" t="s">
        <v>249</v>
      </c>
      <c r="B101" s="95"/>
      <c r="C101" s="42">
        <v>2783902</v>
      </c>
      <c r="D101" s="55">
        <v>0</v>
      </c>
      <c r="E101" s="42">
        <v>0</v>
      </c>
      <c r="F101" s="25">
        <f t="shared" si="2"/>
        <v>0</v>
      </c>
      <c r="G101" s="25"/>
    </row>
    <row r="102" spans="1:7" s="15" customFormat="1" ht="14.25" customHeight="1">
      <c r="A102" s="83" t="s">
        <v>154</v>
      </c>
      <c r="B102" s="95"/>
      <c r="C102" s="42">
        <v>2779000</v>
      </c>
      <c r="D102" s="55">
        <v>0</v>
      </c>
      <c r="E102" s="42">
        <v>0</v>
      </c>
      <c r="F102" s="25">
        <f t="shared" si="2"/>
        <v>0</v>
      </c>
      <c r="G102" s="25"/>
    </row>
    <row r="103" spans="1:7" s="15" customFormat="1" ht="12.75" hidden="1">
      <c r="A103" s="83" t="s">
        <v>126</v>
      </c>
      <c r="B103" s="95"/>
      <c r="C103" s="42"/>
      <c r="D103" s="55"/>
      <c r="E103" s="42"/>
      <c r="F103" s="25" t="e">
        <f t="shared" si="2"/>
        <v>#DIV/0!</v>
      </c>
      <c r="G103" s="25" t="e">
        <f t="shared" si="3"/>
        <v>#DIV/0!</v>
      </c>
    </row>
    <row r="104" spans="1:7" s="15" customFormat="1" ht="12.75" hidden="1">
      <c r="A104" s="83" t="s">
        <v>155</v>
      </c>
      <c r="B104" s="95"/>
      <c r="C104" s="42"/>
      <c r="D104" s="55"/>
      <c r="E104" s="42"/>
      <c r="F104" s="25" t="e">
        <f t="shared" si="2"/>
        <v>#DIV/0!</v>
      </c>
      <c r="G104" s="25" t="e">
        <f t="shared" si="3"/>
        <v>#DIV/0!</v>
      </c>
    </row>
    <row r="105" spans="1:7" s="15" customFormat="1" ht="25.5" hidden="1">
      <c r="A105" s="83" t="s">
        <v>168</v>
      </c>
      <c r="B105" s="95"/>
      <c r="C105" s="42"/>
      <c r="D105" s="55"/>
      <c r="E105" s="42"/>
      <c r="F105" s="25" t="e">
        <f t="shared" si="2"/>
        <v>#DIV/0!</v>
      </c>
      <c r="G105" s="25" t="e">
        <f t="shared" si="3"/>
        <v>#DIV/0!</v>
      </c>
    </row>
    <row r="106" spans="1:7" s="15" customFormat="1" ht="25.5">
      <c r="A106" s="83" t="s">
        <v>159</v>
      </c>
      <c r="B106" s="95"/>
      <c r="C106" s="42">
        <v>3693700</v>
      </c>
      <c r="D106" s="55">
        <v>0</v>
      </c>
      <c r="E106" s="42">
        <v>0</v>
      </c>
      <c r="F106" s="25">
        <f t="shared" si="2"/>
        <v>0</v>
      </c>
      <c r="G106" s="25"/>
    </row>
    <row r="107" spans="1:7" s="15" customFormat="1" ht="24.75" customHeight="1">
      <c r="A107" s="83" t="s">
        <v>236</v>
      </c>
      <c r="B107" s="95"/>
      <c r="C107" s="42">
        <v>15000000</v>
      </c>
      <c r="D107" s="55">
        <v>0</v>
      </c>
      <c r="E107" s="42">
        <v>0</v>
      </c>
      <c r="F107" s="25">
        <f t="shared" si="2"/>
        <v>0</v>
      </c>
      <c r="G107" s="25"/>
    </row>
    <row r="108" spans="1:7" s="4" customFormat="1" ht="12.75" hidden="1">
      <c r="A108" s="83" t="s">
        <v>169</v>
      </c>
      <c r="B108" s="95"/>
      <c r="C108" s="42"/>
      <c r="D108" s="55"/>
      <c r="E108" s="42"/>
      <c r="F108" s="25" t="e">
        <f t="shared" si="2"/>
        <v>#DIV/0!</v>
      </c>
      <c r="G108" s="25" t="e">
        <f t="shared" si="3"/>
        <v>#DIV/0!</v>
      </c>
    </row>
    <row r="109" spans="1:7" s="4" customFormat="1" ht="25.5">
      <c r="A109" s="83" t="s">
        <v>235</v>
      </c>
      <c r="B109" s="95"/>
      <c r="C109" s="42">
        <v>635000</v>
      </c>
      <c r="D109" s="55">
        <v>0</v>
      </c>
      <c r="E109" s="42">
        <v>0</v>
      </c>
      <c r="F109" s="25">
        <f t="shared" si="2"/>
        <v>0</v>
      </c>
      <c r="G109" s="25"/>
    </row>
    <row r="110" spans="1:7" s="4" customFormat="1" ht="12.75">
      <c r="A110" s="89" t="s">
        <v>165</v>
      </c>
      <c r="B110" s="95"/>
      <c r="C110" s="42">
        <v>3057900</v>
      </c>
      <c r="D110" s="55">
        <v>1528900</v>
      </c>
      <c r="E110" s="42">
        <v>0</v>
      </c>
      <c r="F110" s="25">
        <f t="shared" si="2"/>
        <v>49.99836489093823</v>
      </c>
      <c r="G110" s="25"/>
    </row>
    <row r="111" spans="1:7" s="4" customFormat="1" ht="25.5">
      <c r="A111" s="89" t="s">
        <v>237</v>
      </c>
      <c r="B111" s="95"/>
      <c r="C111" s="42">
        <v>900100</v>
      </c>
      <c r="D111" s="55">
        <v>150000</v>
      </c>
      <c r="E111" s="42">
        <v>0</v>
      </c>
      <c r="F111" s="25">
        <f t="shared" si="2"/>
        <v>16.664815020553274</v>
      </c>
      <c r="G111" s="25"/>
    </row>
    <row r="112" spans="1:7" s="4" customFormat="1" ht="25.5" hidden="1">
      <c r="A112" s="89" t="s">
        <v>167</v>
      </c>
      <c r="B112" s="95"/>
      <c r="C112" s="42"/>
      <c r="D112" s="55"/>
      <c r="E112" s="42"/>
      <c r="F112" s="25" t="e">
        <f t="shared" si="2"/>
        <v>#DIV/0!</v>
      </c>
      <c r="G112" s="25" t="e">
        <f t="shared" si="3"/>
        <v>#DIV/0!</v>
      </c>
    </row>
    <row r="113" spans="1:7" s="4" customFormat="1" ht="25.5" hidden="1">
      <c r="A113" s="89" t="s">
        <v>171</v>
      </c>
      <c r="B113" s="95"/>
      <c r="C113" s="42"/>
      <c r="D113" s="55"/>
      <c r="E113" s="42"/>
      <c r="F113" s="25" t="e">
        <f t="shared" si="2"/>
        <v>#DIV/0!</v>
      </c>
      <c r="G113" s="25" t="e">
        <f t="shared" si="3"/>
        <v>#DIV/0!</v>
      </c>
    </row>
    <row r="114" spans="1:7" s="7" customFormat="1" ht="22.5" customHeight="1">
      <c r="A114" s="63" t="s">
        <v>19</v>
      </c>
      <c r="B114" s="104"/>
      <c r="C114" s="35">
        <f>C117+C119+C124+C141+C143+C142+C123</f>
        <v>246173004</v>
      </c>
      <c r="D114" s="35">
        <f>D117+D119+D124+D141+D143+D142+D123</f>
        <v>39132538.42</v>
      </c>
      <c r="E114" s="35">
        <f>E117+E119+E124+E141+E143+E142+E123+E145</f>
        <v>25394095.36</v>
      </c>
      <c r="F114" s="25">
        <f t="shared" si="2"/>
        <v>15.896356539565973</v>
      </c>
      <c r="G114" s="25">
        <f t="shared" si="3"/>
        <v>154.10093513959302</v>
      </c>
    </row>
    <row r="115" spans="1:7" s="1" customFormat="1" ht="25.5" customHeight="1" hidden="1">
      <c r="A115" s="37" t="s">
        <v>114</v>
      </c>
      <c r="B115" s="106"/>
      <c r="C115" s="32"/>
      <c r="D115" s="29"/>
      <c r="E115" s="32"/>
      <c r="F115" s="25" t="e">
        <f t="shared" si="2"/>
        <v>#DIV/0!</v>
      </c>
      <c r="G115" s="25" t="e">
        <f t="shared" si="3"/>
        <v>#DIV/0!</v>
      </c>
    </row>
    <row r="116" spans="1:7" s="1" customFormat="1" ht="25.5" hidden="1">
      <c r="A116" s="37" t="s">
        <v>120</v>
      </c>
      <c r="B116" s="106"/>
      <c r="C116" s="32"/>
      <c r="D116" s="29"/>
      <c r="E116" s="32"/>
      <c r="F116" s="25" t="e">
        <f t="shared" si="2"/>
        <v>#DIV/0!</v>
      </c>
      <c r="G116" s="25" t="e">
        <f t="shared" si="3"/>
        <v>#DIV/0!</v>
      </c>
    </row>
    <row r="117" spans="1:7" s="1" customFormat="1" ht="27.75" customHeight="1">
      <c r="A117" s="75" t="s">
        <v>65</v>
      </c>
      <c r="B117" s="106"/>
      <c r="C117" s="32">
        <v>1668500</v>
      </c>
      <c r="D117" s="29">
        <v>160507.69</v>
      </c>
      <c r="E117" s="32">
        <v>101487.08</v>
      </c>
      <c r="F117" s="25">
        <f t="shared" si="2"/>
        <v>9.619879532514235</v>
      </c>
      <c r="G117" s="25">
        <f t="shared" si="3"/>
        <v>158.15578692381337</v>
      </c>
    </row>
    <row r="118" spans="1:7" s="1" customFormat="1" ht="38.25" hidden="1">
      <c r="A118" s="75" t="s">
        <v>83</v>
      </c>
      <c r="B118" s="106"/>
      <c r="C118" s="32"/>
      <c r="D118" s="29"/>
      <c r="E118" s="32"/>
      <c r="F118" s="25" t="e">
        <f t="shared" si="2"/>
        <v>#DIV/0!</v>
      </c>
      <c r="G118" s="25" t="e">
        <f t="shared" si="3"/>
        <v>#DIV/0!</v>
      </c>
    </row>
    <row r="119" spans="1:7" s="1" customFormat="1" ht="30.75" customHeight="1">
      <c r="A119" s="75" t="s">
        <v>66</v>
      </c>
      <c r="B119" s="106"/>
      <c r="C119" s="32">
        <v>1069000</v>
      </c>
      <c r="D119" s="29">
        <v>176800</v>
      </c>
      <c r="E119" s="32">
        <v>181200</v>
      </c>
      <c r="F119" s="25">
        <f t="shared" si="2"/>
        <v>16.53882132834425</v>
      </c>
      <c r="G119" s="25">
        <f t="shared" si="3"/>
        <v>97.57174392935983</v>
      </c>
    </row>
    <row r="120" spans="1:7" s="1" customFormat="1" ht="25.5" hidden="1">
      <c r="A120" s="75" t="s">
        <v>68</v>
      </c>
      <c r="B120" s="106"/>
      <c r="C120" s="32"/>
      <c r="D120" s="29"/>
      <c r="E120" s="32"/>
      <c r="F120" s="25" t="e">
        <f t="shared" si="2"/>
        <v>#DIV/0!</v>
      </c>
      <c r="G120" s="25" t="e">
        <f t="shared" si="3"/>
        <v>#DIV/0!</v>
      </c>
    </row>
    <row r="121" spans="1:7" s="1" customFormat="1" ht="25.5" customHeight="1" hidden="1">
      <c r="A121" s="75" t="s">
        <v>120</v>
      </c>
      <c r="B121" s="106"/>
      <c r="C121" s="32"/>
      <c r="D121" s="29"/>
      <c r="E121" s="32"/>
      <c r="F121" s="25" t="e">
        <f t="shared" si="2"/>
        <v>#DIV/0!</v>
      </c>
      <c r="G121" s="25" t="e">
        <f t="shared" si="3"/>
        <v>#DIV/0!</v>
      </c>
    </row>
    <row r="122" spans="1:7" s="1" customFormat="1" ht="0.75" customHeight="1" hidden="1">
      <c r="A122" s="75" t="s">
        <v>45</v>
      </c>
      <c r="B122" s="106"/>
      <c r="C122" s="32"/>
      <c r="D122" s="29"/>
      <c r="E122" s="32"/>
      <c r="F122" s="25" t="e">
        <f t="shared" si="2"/>
        <v>#DIV/0!</v>
      </c>
      <c r="G122" s="25" t="e">
        <f t="shared" si="3"/>
        <v>#DIV/0!</v>
      </c>
    </row>
    <row r="123" spans="1:7" s="1" customFormat="1" ht="40.5" customHeight="1">
      <c r="A123" s="75" t="s">
        <v>83</v>
      </c>
      <c r="B123" s="106"/>
      <c r="C123" s="32">
        <v>2000</v>
      </c>
      <c r="D123" s="29">
        <v>0</v>
      </c>
      <c r="E123" s="32">
        <v>0</v>
      </c>
      <c r="F123" s="25">
        <f t="shared" si="2"/>
        <v>0</v>
      </c>
      <c r="G123" s="25"/>
    </row>
    <row r="124" spans="1:7" s="1" customFormat="1" ht="24.75" customHeight="1">
      <c r="A124" s="75" t="s">
        <v>69</v>
      </c>
      <c r="B124" s="106"/>
      <c r="C124" s="32">
        <f>C126+C127+C128+C129+C130+C131+C132+C133+C134+C136+C139+C140+C137+C135</f>
        <v>242087184</v>
      </c>
      <c r="D124" s="32">
        <f>D130+D131+D132+D133+D134+D137+D139+D140+D129+D127+D128+D136+D135</f>
        <v>38705988.190000005</v>
      </c>
      <c r="E124" s="32">
        <v>25011063.98</v>
      </c>
      <c r="F124" s="25">
        <f t="shared" si="2"/>
        <v>15.988449925544183</v>
      </c>
      <c r="G124" s="25">
        <f t="shared" si="3"/>
        <v>154.75546430552134</v>
      </c>
    </row>
    <row r="125" spans="1:7" s="1" customFormat="1" ht="12" customHeight="1">
      <c r="A125" s="75" t="s">
        <v>22</v>
      </c>
      <c r="B125" s="106"/>
      <c r="C125" s="32"/>
      <c r="D125" s="29"/>
      <c r="E125" s="32"/>
      <c r="F125" s="25"/>
      <c r="G125" s="25"/>
    </row>
    <row r="126" spans="1:7" s="2" customFormat="1" ht="25.5">
      <c r="A126" s="134" t="s">
        <v>157</v>
      </c>
      <c r="B126" s="95"/>
      <c r="C126" s="62">
        <v>2600</v>
      </c>
      <c r="D126" s="44">
        <v>0</v>
      </c>
      <c r="E126" s="91">
        <v>0</v>
      </c>
      <c r="F126" s="135">
        <f t="shared" si="2"/>
        <v>0</v>
      </c>
      <c r="G126" s="25"/>
    </row>
    <row r="127" spans="1:7" s="2" customFormat="1" ht="24.75" customHeight="1">
      <c r="A127" s="136" t="s">
        <v>238</v>
      </c>
      <c r="B127" s="95"/>
      <c r="C127" s="62">
        <v>100</v>
      </c>
      <c r="D127" s="44">
        <v>0</v>
      </c>
      <c r="E127" s="91">
        <v>0</v>
      </c>
      <c r="F127" s="25">
        <f t="shared" si="2"/>
        <v>0</v>
      </c>
      <c r="G127" s="25"/>
    </row>
    <row r="128" spans="1:7" s="2" customFormat="1" ht="38.25" hidden="1">
      <c r="A128" s="136" t="s">
        <v>239</v>
      </c>
      <c r="B128" s="95"/>
      <c r="C128" s="62">
        <v>0</v>
      </c>
      <c r="D128" s="41">
        <v>0</v>
      </c>
      <c r="E128" s="91"/>
      <c r="F128" s="25" t="e">
        <f t="shared" si="2"/>
        <v>#DIV/0!</v>
      </c>
      <c r="G128" s="25" t="e">
        <f>D128/E128*100</f>
        <v>#DIV/0!</v>
      </c>
    </row>
    <row r="129" spans="1:7" s="2" customFormat="1" ht="52.5" customHeight="1">
      <c r="A129" s="136" t="s">
        <v>240</v>
      </c>
      <c r="B129" s="95"/>
      <c r="C129" s="62">
        <v>5222984</v>
      </c>
      <c r="D129" s="41">
        <v>0</v>
      </c>
      <c r="E129" s="91">
        <v>0</v>
      </c>
      <c r="F129" s="25">
        <f t="shared" si="2"/>
        <v>0</v>
      </c>
      <c r="G129" s="25"/>
    </row>
    <row r="130" spans="1:7" s="2" customFormat="1" ht="18.75" customHeight="1">
      <c r="A130" s="136" t="s">
        <v>138</v>
      </c>
      <c r="B130" s="95"/>
      <c r="C130" s="62">
        <v>54800</v>
      </c>
      <c r="D130" s="41">
        <v>7750.62</v>
      </c>
      <c r="E130" s="91">
        <v>0</v>
      </c>
      <c r="F130" s="25">
        <f aca="true" t="shared" si="4" ref="F130:F174">D130/C130*100</f>
        <v>14.143467153284671</v>
      </c>
      <c r="G130" s="25"/>
    </row>
    <row r="131" spans="1:7" s="2" customFormat="1" ht="25.5" customHeight="1">
      <c r="A131" s="90" t="s">
        <v>139</v>
      </c>
      <c r="B131" s="111"/>
      <c r="C131" s="45">
        <v>570400</v>
      </c>
      <c r="D131" s="41">
        <v>49163.92</v>
      </c>
      <c r="E131" s="91">
        <v>0</v>
      </c>
      <c r="F131" s="25">
        <f t="shared" si="4"/>
        <v>8.619200561009817</v>
      </c>
      <c r="G131" s="25"/>
    </row>
    <row r="132" spans="1:7" s="2" customFormat="1" ht="12.75">
      <c r="A132" s="90" t="s">
        <v>140</v>
      </c>
      <c r="B132" s="111"/>
      <c r="C132" s="45">
        <v>570400</v>
      </c>
      <c r="D132" s="41">
        <v>64557.31</v>
      </c>
      <c r="E132" s="91">
        <v>0</v>
      </c>
      <c r="F132" s="25">
        <f t="shared" si="4"/>
        <v>11.317901472650771</v>
      </c>
      <c r="G132" s="25"/>
    </row>
    <row r="133" spans="1:7" s="2" customFormat="1" ht="39" customHeight="1">
      <c r="A133" s="90" t="s">
        <v>141</v>
      </c>
      <c r="B133" s="111"/>
      <c r="C133" s="45">
        <v>29072600</v>
      </c>
      <c r="D133" s="41">
        <v>4960400</v>
      </c>
      <c r="E133" s="91">
        <v>0</v>
      </c>
      <c r="F133" s="25">
        <f t="shared" si="4"/>
        <v>17.06211346766371</v>
      </c>
      <c r="G133" s="25"/>
    </row>
    <row r="134" spans="1:7" s="2" customFormat="1" ht="39" customHeight="1">
      <c r="A134" s="90" t="s">
        <v>145</v>
      </c>
      <c r="B134" s="111"/>
      <c r="C134" s="45">
        <v>178046800</v>
      </c>
      <c r="D134" s="41">
        <v>29046058</v>
      </c>
      <c r="E134" s="91">
        <v>0</v>
      </c>
      <c r="F134" s="25">
        <f t="shared" si="4"/>
        <v>16.313720886867948</v>
      </c>
      <c r="G134" s="25"/>
    </row>
    <row r="135" spans="1:7" s="2" customFormat="1" ht="27" customHeight="1" hidden="1">
      <c r="A135" s="90" t="s">
        <v>166</v>
      </c>
      <c r="B135" s="111"/>
      <c r="C135" s="45"/>
      <c r="D135" s="41"/>
      <c r="E135" s="91"/>
      <c r="F135" s="25"/>
      <c r="G135" s="25" t="e">
        <f>D135/E135*100</f>
        <v>#DIV/0!</v>
      </c>
    </row>
    <row r="136" spans="1:7" s="2" customFormat="1" ht="24.75" customHeight="1">
      <c r="A136" s="90" t="s">
        <v>146</v>
      </c>
      <c r="B136" s="111"/>
      <c r="C136" s="45">
        <v>47900</v>
      </c>
      <c r="D136" s="41">
        <v>0</v>
      </c>
      <c r="E136" s="91">
        <v>0</v>
      </c>
      <c r="F136" s="25">
        <f t="shared" si="4"/>
        <v>0</v>
      </c>
      <c r="G136" s="25"/>
    </row>
    <row r="137" spans="1:7" s="2" customFormat="1" ht="38.25">
      <c r="A137" s="90" t="s">
        <v>142</v>
      </c>
      <c r="B137" s="111"/>
      <c r="C137" s="45">
        <v>22013900</v>
      </c>
      <c r="D137" s="41">
        <v>3669000</v>
      </c>
      <c r="E137" s="91">
        <v>0</v>
      </c>
      <c r="F137" s="25">
        <f t="shared" si="4"/>
        <v>16.666742376407633</v>
      </c>
      <c r="G137" s="25"/>
    </row>
    <row r="138" spans="1:7" s="2" customFormat="1" ht="12.75" hidden="1">
      <c r="A138" s="90"/>
      <c r="B138" s="111"/>
      <c r="C138" s="45"/>
      <c r="D138" s="41"/>
      <c r="E138" s="91"/>
      <c r="F138" s="25" t="e">
        <f t="shared" si="4"/>
        <v>#DIV/0!</v>
      </c>
      <c r="G138" s="25" t="e">
        <f>D138/E138*100</f>
        <v>#DIV/0!</v>
      </c>
    </row>
    <row r="139" spans="1:7" s="2" customFormat="1" ht="28.5" customHeight="1">
      <c r="A139" s="90" t="s">
        <v>143</v>
      </c>
      <c r="B139" s="111"/>
      <c r="C139" s="45">
        <v>876300</v>
      </c>
      <c r="D139" s="41">
        <v>61717.5</v>
      </c>
      <c r="E139" s="91">
        <v>0</v>
      </c>
      <c r="F139" s="25">
        <f t="shared" si="4"/>
        <v>7.0429647381033895</v>
      </c>
      <c r="G139" s="25"/>
    </row>
    <row r="140" spans="1:7" s="2" customFormat="1" ht="36" customHeight="1">
      <c r="A140" s="90" t="s">
        <v>144</v>
      </c>
      <c r="B140" s="111"/>
      <c r="C140" s="45">
        <v>5608400</v>
      </c>
      <c r="D140" s="41">
        <v>847340.84</v>
      </c>
      <c r="E140" s="91">
        <v>0</v>
      </c>
      <c r="F140" s="25">
        <f t="shared" si="4"/>
        <v>15.108423792882105</v>
      </c>
      <c r="G140" s="25"/>
    </row>
    <row r="141" spans="1:7" s="1" customFormat="1" ht="51">
      <c r="A141" s="75" t="s">
        <v>241</v>
      </c>
      <c r="B141" s="106"/>
      <c r="C141" s="32">
        <v>248500</v>
      </c>
      <c r="D141" s="29">
        <v>40191.55</v>
      </c>
      <c r="E141" s="32">
        <v>8474.38</v>
      </c>
      <c r="F141" s="25">
        <f t="shared" si="4"/>
        <v>16.173661971830988</v>
      </c>
      <c r="G141" s="25">
        <f>D141/E141*100</f>
        <v>474.27127412270875</v>
      </c>
    </row>
    <row r="142" spans="1:7" s="1" customFormat="1" ht="25.5" customHeight="1">
      <c r="A142" s="137" t="s">
        <v>67</v>
      </c>
      <c r="B142" s="112"/>
      <c r="C142" s="32">
        <v>169200</v>
      </c>
      <c r="D142" s="29">
        <v>49050.99</v>
      </c>
      <c r="E142" s="32">
        <v>31025.3</v>
      </c>
      <c r="F142" s="25">
        <f t="shared" si="4"/>
        <v>28.989946808510638</v>
      </c>
      <c r="G142" s="25">
        <f>D142/E142*100</f>
        <v>158.0999700244639</v>
      </c>
    </row>
    <row r="143" spans="1:7" s="1" customFormat="1" ht="43.5" customHeight="1">
      <c r="A143" s="92" t="s">
        <v>96</v>
      </c>
      <c r="B143" s="112"/>
      <c r="C143" s="32">
        <v>928620</v>
      </c>
      <c r="D143" s="29">
        <v>0</v>
      </c>
      <c r="E143" s="32">
        <v>0</v>
      </c>
      <c r="F143" s="25">
        <f t="shared" si="4"/>
        <v>0</v>
      </c>
      <c r="G143" s="25"/>
    </row>
    <row r="144" spans="1:7" s="1" customFormat="1" ht="25.5" hidden="1">
      <c r="A144" s="75" t="s">
        <v>50</v>
      </c>
      <c r="B144" s="106"/>
      <c r="C144" s="46"/>
      <c r="D144" s="29"/>
      <c r="E144" s="32"/>
      <c r="F144" s="25" t="e">
        <f t="shared" si="4"/>
        <v>#DIV/0!</v>
      </c>
      <c r="G144" s="25" t="e">
        <f aca="true" t="shared" si="5" ref="G144:G175">D144/E144*100</f>
        <v>#DIV/0!</v>
      </c>
    </row>
    <row r="145" spans="1:7" s="1" customFormat="1" ht="16.5" customHeight="1">
      <c r="A145" s="75" t="s">
        <v>97</v>
      </c>
      <c r="B145" s="106"/>
      <c r="C145" s="32">
        <v>0</v>
      </c>
      <c r="D145" s="29">
        <v>0</v>
      </c>
      <c r="E145" s="32">
        <v>60844.62</v>
      </c>
      <c r="F145" s="25"/>
      <c r="G145" s="25">
        <f t="shared" si="5"/>
        <v>0</v>
      </c>
    </row>
    <row r="146" spans="1:7" s="7" customFormat="1" ht="12.75" hidden="1">
      <c r="A146" s="77" t="s">
        <v>20</v>
      </c>
      <c r="B146" s="104"/>
      <c r="C146" s="35">
        <f>C147+C148+C150+C154+C151+C152+C153</f>
        <v>0</v>
      </c>
      <c r="D146" s="35">
        <f>D147+D148+D150+D154+D151+D152+D153</f>
        <v>0</v>
      </c>
      <c r="E146" s="35">
        <f>E147+E148+E150+E154+E151+E152+E153+E149</f>
        <v>0</v>
      </c>
      <c r="F146" s="25" t="e">
        <f t="shared" si="4"/>
        <v>#DIV/0!</v>
      </c>
      <c r="G146" s="25" t="e">
        <f t="shared" si="5"/>
        <v>#DIV/0!</v>
      </c>
    </row>
    <row r="147" spans="1:7" s="4" customFormat="1" ht="25.5" hidden="1">
      <c r="A147" s="75" t="s">
        <v>164</v>
      </c>
      <c r="B147" s="106"/>
      <c r="C147" s="32">
        <v>0</v>
      </c>
      <c r="D147" s="29">
        <v>0</v>
      </c>
      <c r="E147" s="32"/>
      <c r="F147" s="25" t="e">
        <f t="shared" si="4"/>
        <v>#DIV/0!</v>
      </c>
      <c r="G147" s="25" t="e">
        <f t="shared" si="5"/>
        <v>#DIV/0!</v>
      </c>
    </row>
    <row r="148" spans="1:7" s="4" customFormat="1" ht="51" hidden="1">
      <c r="A148" s="75" t="s">
        <v>112</v>
      </c>
      <c r="B148" s="106"/>
      <c r="C148" s="32">
        <v>0</v>
      </c>
      <c r="D148" s="29">
        <v>0</v>
      </c>
      <c r="E148" s="32"/>
      <c r="F148" s="25" t="e">
        <f t="shared" si="4"/>
        <v>#DIV/0!</v>
      </c>
      <c r="G148" s="25" t="e">
        <f t="shared" si="5"/>
        <v>#DIV/0!</v>
      </c>
    </row>
    <row r="149" spans="1:7" s="4" customFormat="1" ht="38.25" hidden="1">
      <c r="A149" s="75" t="s">
        <v>102</v>
      </c>
      <c r="B149" s="106"/>
      <c r="C149" s="32">
        <v>0</v>
      </c>
      <c r="D149" s="29">
        <v>0</v>
      </c>
      <c r="E149" s="32"/>
      <c r="F149" s="25" t="e">
        <f t="shared" si="4"/>
        <v>#DIV/0!</v>
      </c>
      <c r="G149" s="25" t="e">
        <f t="shared" si="5"/>
        <v>#DIV/0!</v>
      </c>
    </row>
    <row r="150" spans="1:7" s="4" customFormat="1" ht="38.25" hidden="1">
      <c r="A150" s="75" t="s">
        <v>98</v>
      </c>
      <c r="B150" s="106"/>
      <c r="C150" s="32">
        <v>0</v>
      </c>
      <c r="D150" s="29">
        <v>0</v>
      </c>
      <c r="E150" s="32"/>
      <c r="F150" s="25" t="e">
        <f t="shared" si="4"/>
        <v>#DIV/0!</v>
      </c>
      <c r="G150" s="25" t="e">
        <f t="shared" si="5"/>
        <v>#DIV/0!</v>
      </c>
    </row>
    <row r="151" spans="1:7" s="4" customFormat="1" ht="32.25" customHeight="1" hidden="1">
      <c r="A151" s="75" t="s">
        <v>112</v>
      </c>
      <c r="B151" s="106"/>
      <c r="C151" s="32">
        <v>0</v>
      </c>
      <c r="D151" s="29">
        <v>0</v>
      </c>
      <c r="E151" s="32">
        <v>0</v>
      </c>
      <c r="F151" s="25" t="e">
        <f t="shared" si="4"/>
        <v>#DIV/0!</v>
      </c>
      <c r="G151" s="25" t="e">
        <f t="shared" si="5"/>
        <v>#DIV/0!</v>
      </c>
    </row>
    <row r="152" spans="1:7" s="4" customFormat="1" ht="38.25" hidden="1">
      <c r="A152" s="75" t="s">
        <v>115</v>
      </c>
      <c r="B152" s="106"/>
      <c r="C152" s="32">
        <v>0</v>
      </c>
      <c r="D152" s="29">
        <v>0</v>
      </c>
      <c r="E152" s="32">
        <v>0</v>
      </c>
      <c r="F152" s="25" t="e">
        <f t="shared" si="4"/>
        <v>#DIV/0!</v>
      </c>
      <c r="G152" s="25" t="e">
        <f t="shared" si="5"/>
        <v>#DIV/0!</v>
      </c>
    </row>
    <row r="153" spans="1:7" s="4" customFormat="1" ht="38.25" hidden="1">
      <c r="A153" s="75" t="s">
        <v>116</v>
      </c>
      <c r="B153" s="106"/>
      <c r="C153" s="32">
        <v>0</v>
      </c>
      <c r="D153" s="29">
        <v>0</v>
      </c>
      <c r="E153" s="32">
        <v>0</v>
      </c>
      <c r="F153" s="25" t="e">
        <f t="shared" si="4"/>
        <v>#DIV/0!</v>
      </c>
      <c r="G153" s="25" t="e">
        <f t="shared" si="5"/>
        <v>#DIV/0!</v>
      </c>
    </row>
    <row r="154" spans="1:7" s="1" customFormat="1" ht="38.25" hidden="1">
      <c r="A154" s="37" t="s">
        <v>46</v>
      </c>
      <c r="B154" s="106"/>
      <c r="C154" s="32">
        <f>C155+C157+C167+C160+C156</f>
        <v>0</v>
      </c>
      <c r="D154" s="32">
        <f>D155+D157+D167+D160+D156</f>
        <v>0</v>
      </c>
      <c r="E154" s="32">
        <f>E155+E157+E167+E161+E156+E160</f>
        <v>0</v>
      </c>
      <c r="F154" s="25" t="e">
        <f t="shared" si="4"/>
        <v>#DIV/0!</v>
      </c>
      <c r="G154" s="25" t="e">
        <f t="shared" si="5"/>
        <v>#DIV/0!</v>
      </c>
    </row>
    <row r="155" spans="1:7" s="1" customFormat="1" ht="25.5" hidden="1">
      <c r="A155" s="75" t="s">
        <v>119</v>
      </c>
      <c r="B155" s="106"/>
      <c r="C155" s="32"/>
      <c r="D155" s="29"/>
      <c r="E155" s="32"/>
      <c r="F155" s="25" t="e">
        <f t="shared" si="4"/>
        <v>#DIV/0!</v>
      </c>
      <c r="G155" s="25" t="e">
        <f t="shared" si="5"/>
        <v>#DIV/0!</v>
      </c>
    </row>
    <row r="156" spans="1:7" s="1" customFormat="1" ht="12.75" hidden="1">
      <c r="A156" s="37" t="s">
        <v>170</v>
      </c>
      <c r="B156" s="106"/>
      <c r="C156" s="32"/>
      <c r="D156" s="29"/>
      <c r="E156" s="32"/>
      <c r="F156" s="25" t="e">
        <f t="shared" si="4"/>
        <v>#DIV/0!</v>
      </c>
      <c r="G156" s="25" t="e">
        <f t="shared" si="5"/>
        <v>#DIV/0!</v>
      </c>
    </row>
    <row r="157" spans="1:7" s="1" customFormat="1" ht="25.5" hidden="1">
      <c r="A157" s="37" t="s">
        <v>117</v>
      </c>
      <c r="B157" s="106"/>
      <c r="C157" s="32"/>
      <c r="D157" s="29"/>
      <c r="E157" s="32"/>
      <c r="F157" s="25" t="e">
        <f t="shared" si="4"/>
        <v>#DIV/0!</v>
      </c>
      <c r="G157" s="25" t="e">
        <f t="shared" si="5"/>
        <v>#DIV/0!</v>
      </c>
    </row>
    <row r="158" spans="1:7" s="1" customFormat="1" ht="12.75" hidden="1">
      <c r="A158" s="37" t="s">
        <v>101</v>
      </c>
      <c r="B158" s="106"/>
      <c r="C158" s="32"/>
      <c r="D158" s="29"/>
      <c r="E158" s="32"/>
      <c r="F158" s="25" t="e">
        <f t="shared" si="4"/>
        <v>#DIV/0!</v>
      </c>
      <c r="G158" s="25" t="e">
        <f t="shared" si="5"/>
        <v>#DIV/0!</v>
      </c>
    </row>
    <row r="159" spans="1:7" s="1" customFormat="1" ht="12.75" hidden="1">
      <c r="A159" s="75" t="s">
        <v>105</v>
      </c>
      <c r="B159" s="106"/>
      <c r="C159" s="32"/>
      <c r="D159" s="29"/>
      <c r="E159" s="32"/>
      <c r="F159" s="25" t="e">
        <f t="shared" si="4"/>
        <v>#DIV/0!</v>
      </c>
      <c r="G159" s="25" t="e">
        <f t="shared" si="5"/>
        <v>#DIV/0!</v>
      </c>
    </row>
    <row r="160" spans="1:7" s="1" customFormat="1" ht="25.5" hidden="1">
      <c r="A160" s="75" t="s">
        <v>172</v>
      </c>
      <c r="B160" s="106"/>
      <c r="C160" s="32"/>
      <c r="D160" s="29"/>
      <c r="E160" s="32"/>
      <c r="F160" s="25" t="e">
        <f t="shared" si="4"/>
        <v>#DIV/0!</v>
      </c>
      <c r="G160" s="25" t="e">
        <f t="shared" si="5"/>
        <v>#DIV/0!</v>
      </c>
    </row>
    <row r="161" spans="1:7" s="1" customFormat="1" ht="12.75" hidden="1">
      <c r="A161" s="75" t="s">
        <v>103</v>
      </c>
      <c r="B161" s="106"/>
      <c r="C161" s="32"/>
      <c r="D161" s="29"/>
      <c r="E161" s="32"/>
      <c r="F161" s="25" t="e">
        <f t="shared" si="4"/>
        <v>#DIV/0!</v>
      </c>
      <c r="G161" s="25" t="e">
        <f t="shared" si="5"/>
        <v>#DIV/0!</v>
      </c>
    </row>
    <row r="162" spans="1:7" s="1" customFormat="1" ht="12.75" hidden="1">
      <c r="A162" s="75" t="s">
        <v>74</v>
      </c>
      <c r="B162" s="106"/>
      <c r="C162" s="32"/>
      <c r="D162" s="29"/>
      <c r="E162" s="32"/>
      <c r="F162" s="25" t="e">
        <f t="shared" si="4"/>
        <v>#DIV/0!</v>
      </c>
      <c r="G162" s="25" t="e">
        <f t="shared" si="5"/>
        <v>#DIV/0!</v>
      </c>
    </row>
    <row r="163" spans="1:7" s="1" customFormat="1" ht="12.75" hidden="1">
      <c r="A163" s="75" t="s">
        <v>75</v>
      </c>
      <c r="B163" s="106"/>
      <c r="C163" s="32"/>
      <c r="D163" s="29"/>
      <c r="E163" s="32"/>
      <c r="F163" s="25" t="e">
        <f t="shared" si="4"/>
        <v>#DIV/0!</v>
      </c>
      <c r="G163" s="25" t="e">
        <f t="shared" si="5"/>
        <v>#DIV/0!</v>
      </c>
    </row>
    <row r="164" spans="1:7" s="2" customFormat="1" ht="25.5" hidden="1">
      <c r="A164" s="75" t="s">
        <v>80</v>
      </c>
      <c r="B164" s="106"/>
      <c r="C164" s="32"/>
      <c r="D164" s="29"/>
      <c r="E164" s="32"/>
      <c r="F164" s="25" t="e">
        <f t="shared" si="4"/>
        <v>#DIV/0!</v>
      </c>
      <c r="G164" s="25" t="e">
        <f t="shared" si="5"/>
        <v>#DIV/0!</v>
      </c>
    </row>
    <row r="165" spans="1:7" s="2" customFormat="1" ht="12.75" hidden="1">
      <c r="A165" s="75" t="s">
        <v>85</v>
      </c>
      <c r="B165" s="106"/>
      <c r="C165" s="32"/>
      <c r="D165" s="29"/>
      <c r="E165" s="32"/>
      <c r="F165" s="25" t="e">
        <f t="shared" si="4"/>
        <v>#DIV/0!</v>
      </c>
      <c r="G165" s="25" t="e">
        <f t="shared" si="5"/>
        <v>#DIV/0!</v>
      </c>
    </row>
    <row r="166" spans="1:7" s="2" customFormat="1" ht="12.75" hidden="1">
      <c r="A166" s="75" t="s">
        <v>86</v>
      </c>
      <c r="B166" s="106"/>
      <c r="C166" s="32"/>
      <c r="D166" s="29"/>
      <c r="E166" s="32"/>
      <c r="F166" s="25" t="e">
        <f t="shared" si="4"/>
        <v>#DIV/0!</v>
      </c>
      <c r="G166" s="25" t="e">
        <f t="shared" si="5"/>
        <v>#DIV/0!</v>
      </c>
    </row>
    <row r="167" spans="1:7" s="2" customFormat="1" ht="25.5" hidden="1">
      <c r="A167" s="37" t="s">
        <v>122</v>
      </c>
      <c r="B167" s="106"/>
      <c r="C167" s="32"/>
      <c r="D167" s="29"/>
      <c r="E167" s="32"/>
      <c r="F167" s="25" t="e">
        <f t="shared" si="4"/>
        <v>#DIV/0!</v>
      </c>
      <c r="G167" s="25" t="e">
        <f t="shared" si="5"/>
        <v>#DIV/0!</v>
      </c>
    </row>
    <row r="168" spans="1:7" s="7" customFormat="1" ht="15" customHeight="1">
      <c r="A168" s="77" t="s">
        <v>54</v>
      </c>
      <c r="B168" s="104"/>
      <c r="C168" s="35">
        <f>C169</f>
        <v>2990679</v>
      </c>
      <c r="D168" s="35">
        <f>D169</f>
        <v>263320</v>
      </c>
      <c r="E168" s="35">
        <f>E169</f>
        <v>16548</v>
      </c>
      <c r="F168" s="25">
        <f t="shared" si="4"/>
        <v>8.804689503621084</v>
      </c>
      <c r="G168" s="25">
        <f t="shared" si="5"/>
        <v>1591.2496978486827</v>
      </c>
    </row>
    <row r="169" spans="1:7" s="1" customFormat="1" ht="16.5" customHeight="1">
      <c r="A169" s="75" t="s">
        <v>51</v>
      </c>
      <c r="B169" s="106"/>
      <c r="C169" s="32">
        <v>2990679</v>
      </c>
      <c r="D169" s="29">
        <v>263320</v>
      </c>
      <c r="E169" s="32">
        <v>16548</v>
      </c>
      <c r="F169" s="25">
        <f t="shared" si="4"/>
        <v>8.804689503621084</v>
      </c>
      <c r="G169" s="25">
        <f t="shared" si="5"/>
        <v>1591.2496978486827</v>
      </c>
    </row>
    <row r="170" spans="1:7" s="7" customFormat="1" ht="63.75" hidden="1">
      <c r="A170" s="77" t="s">
        <v>99</v>
      </c>
      <c r="B170" s="104"/>
      <c r="C170" s="35">
        <v>0</v>
      </c>
      <c r="D170" s="34">
        <v>0</v>
      </c>
      <c r="E170" s="35">
        <v>0</v>
      </c>
      <c r="F170" s="25" t="e">
        <f t="shared" si="4"/>
        <v>#DIV/0!</v>
      </c>
      <c r="G170" s="25" t="e">
        <f t="shared" si="5"/>
        <v>#DIV/0!</v>
      </c>
    </row>
    <row r="171" spans="1:7" s="1" customFormat="1" ht="38.25" hidden="1">
      <c r="A171" s="75" t="s">
        <v>113</v>
      </c>
      <c r="B171" s="106"/>
      <c r="C171" s="32">
        <v>0</v>
      </c>
      <c r="D171" s="29">
        <v>0</v>
      </c>
      <c r="E171" s="32">
        <v>0</v>
      </c>
      <c r="F171" s="25" t="e">
        <f t="shared" si="4"/>
        <v>#DIV/0!</v>
      </c>
      <c r="G171" s="25" t="e">
        <f t="shared" si="5"/>
        <v>#DIV/0!</v>
      </c>
    </row>
    <row r="172" spans="1:7" s="7" customFormat="1" ht="12.75">
      <c r="A172" s="77" t="s">
        <v>55</v>
      </c>
      <c r="B172" s="104"/>
      <c r="C172" s="35">
        <f>C173+C174+C175</f>
        <v>0</v>
      </c>
      <c r="D172" s="34">
        <f>D173+D174+D175</f>
        <v>0</v>
      </c>
      <c r="E172" s="35">
        <f>E173+E174+E175</f>
        <v>-229160.48</v>
      </c>
      <c r="F172" s="25"/>
      <c r="G172" s="25">
        <f t="shared" si="5"/>
        <v>0</v>
      </c>
    </row>
    <row r="173" spans="1:7" s="7" customFormat="1" ht="25.5" hidden="1">
      <c r="A173" s="75" t="s">
        <v>106</v>
      </c>
      <c r="B173" s="106"/>
      <c r="C173" s="32">
        <v>0</v>
      </c>
      <c r="D173" s="29">
        <v>0</v>
      </c>
      <c r="E173" s="32">
        <v>0</v>
      </c>
      <c r="F173" s="25" t="e">
        <f t="shared" si="4"/>
        <v>#DIV/0!</v>
      </c>
      <c r="G173" s="25" t="e">
        <f t="shared" si="5"/>
        <v>#DIV/0!</v>
      </c>
    </row>
    <row r="174" spans="1:7" s="7" customFormat="1" ht="25.5" hidden="1">
      <c r="A174" s="75" t="s">
        <v>107</v>
      </c>
      <c r="B174" s="106"/>
      <c r="C174" s="32">
        <v>0</v>
      </c>
      <c r="D174" s="29">
        <v>0</v>
      </c>
      <c r="E174" s="32">
        <v>0</v>
      </c>
      <c r="F174" s="25" t="e">
        <f t="shared" si="4"/>
        <v>#DIV/0!</v>
      </c>
      <c r="G174" s="25" t="e">
        <f t="shared" si="5"/>
        <v>#DIV/0!</v>
      </c>
    </row>
    <row r="175" spans="1:7" s="7" customFormat="1" ht="25.5">
      <c r="A175" s="75" t="s">
        <v>108</v>
      </c>
      <c r="B175" s="106"/>
      <c r="C175" s="32">
        <v>0</v>
      </c>
      <c r="D175" s="29">
        <v>0</v>
      </c>
      <c r="E175" s="32">
        <v>-229160.48</v>
      </c>
      <c r="F175" s="25"/>
      <c r="G175" s="25">
        <f t="shared" si="5"/>
        <v>0</v>
      </c>
    </row>
    <row r="176" spans="1:7" s="13" customFormat="1" ht="19.5" customHeight="1">
      <c r="A176" s="21" t="s">
        <v>125</v>
      </c>
      <c r="B176" s="101"/>
      <c r="C176" s="23">
        <f>C60+C61</f>
        <v>471472498.9</v>
      </c>
      <c r="D176" s="23">
        <f>D60+D61</f>
        <v>58870136.78</v>
      </c>
      <c r="E176" s="23">
        <f>E60+E61</f>
        <v>42914136.87</v>
      </c>
      <c r="F176" s="23">
        <f aca="true" t="shared" si="6" ref="F176:F207">D176/C176*100</f>
        <v>12.486441291348035</v>
      </c>
      <c r="G176" s="23">
        <f aca="true" t="shared" si="7" ref="G176:G205">D176/E176*100</f>
        <v>137.18122062744868</v>
      </c>
    </row>
    <row r="177" spans="1:7" s="64" customFormat="1" ht="18.75" customHeight="1">
      <c r="A177" s="37" t="s">
        <v>23</v>
      </c>
      <c r="B177" s="106"/>
      <c r="C177" s="47"/>
      <c r="D177" s="57"/>
      <c r="E177" s="27"/>
      <c r="F177" s="25"/>
      <c r="G177" s="25"/>
    </row>
    <row r="178" spans="1:9" s="65" customFormat="1" ht="12.75">
      <c r="A178" s="63" t="s">
        <v>24</v>
      </c>
      <c r="B178" s="104"/>
      <c r="C178" s="140">
        <v>45148329</v>
      </c>
      <c r="D178" s="141">
        <v>6851193.33</v>
      </c>
      <c r="E178" s="25">
        <v>5597245.33</v>
      </c>
      <c r="F178" s="25">
        <f t="shared" si="6"/>
        <v>15.174854710569688</v>
      </c>
      <c r="G178" s="25">
        <f t="shared" si="7"/>
        <v>122.40294870191084</v>
      </c>
      <c r="I178" s="66"/>
    </row>
    <row r="179" spans="1:7" s="64" customFormat="1" ht="12.75">
      <c r="A179" s="37" t="s">
        <v>25</v>
      </c>
      <c r="B179" s="106"/>
      <c r="C179" s="127">
        <v>35800855</v>
      </c>
      <c r="D179" s="58">
        <v>5283966.23</v>
      </c>
      <c r="E179" s="27">
        <v>4773019.43</v>
      </c>
      <c r="F179" s="25">
        <f t="shared" si="6"/>
        <v>14.759329714332242</v>
      </c>
      <c r="G179" s="25">
        <f t="shared" si="7"/>
        <v>110.70489671147223</v>
      </c>
    </row>
    <row r="180" spans="1:7" s="64" customFormat="1" ht="12.75">
      <c r="A180" s="37" t="s">
        <v>26</v>
      </c>
      <c r="B180" s="106"/>
      <c r="C180" s="128">
        <v>1644900</v>
      </c>
      <c r="D180" s="58">
        <v>384872.01</v>
      </c>
      <c r="E180" s="27">
        <v>288722.46</v>
      </c>
      <c r="F180" s="25">
        <f t="shared" si="6"/>
        <v>23.397897136604048</v>
      </c>
      <c r="G180" s="25">
        <f t="shared" si="7"/>
        <v>133.30172166031005</v>
      </c>
    </row>
    <row r="181" spans="1:7" s="64" customFormat="1" ht="12.75">
      <c r="A181" s="37" t="s">
        <v>27</v>
      </c>
      <c r="B181" s="106"/>
      <c r="C181" s="128">
        <f>C178-C179-C180</f>
        <v>7702574</v>
      </c>
      <c r="D181" s="26">
        <f>D178-D179-D180</f>
        <v>1182355.0899999996</v>
      </c>
      <c r="E181" s="27">
        <f>E178-E179-E180</f>
        <v>535503.4400000004</v>
      </c>
      <c r="F181" s="25">
        <f t="shared" si="6"/>
        <v>15.350129580059853</v>
      </c>
      <c r="G181" s="25">
        <f t="shared" si="7"/>
        <v>220.79318295322224</v>
      </c>
    </row>
    <row r="182" spans="1:7" s="65" customFormat="1" ht="15.75" customHeight="1">
      <c r="A182" s="63" t="s">
        <v>28</v>
      </c>
      <c r="B182" s="104"/>
      <c r="C182" s="140">
        <v>1069000</v>
      </c>
      <c r="D182" s="141">
        <v>119259.76</v>
      </c>
      <c r="E182" s="25">
        <v>97612.5</v>
      </c>
      <c r="F182" s="25">
        <f t="shared" si="6"/>
        <v>11.156198316183348</v>
      </c>
      <c r="G182" s="25">
        <f t="shared" si="7"/>
        <v>122.17672941477782</v>
      </c>
    </row>
    <row r="183" spans="1:7" s="65" customFormat="1" ht="16.5" customHeight="1">
      <c r="A183" s="63" t="s">
        <v>29</v>
      </c>
      <c r="B183" s="104"/>
      <c r="C183" s="140">
        <v>5383424</v>
      </c>
      <c r="D183" s="141">
        <v>435951.24</v>
      </c>
      <c r="E183" s="25">
        <v>347640.63</v>
      </c>
      <c r="F183" s="25">
        <f t="shared" si="6"/>
        <v>8.098029061058538</v>
      </c>
      <c r="G183" s="25">
        <f t="shared" si="7"/>
        <v>125.40284488611127</v>
      </c>
    </row>
    <row r="184" spans="1:7" s="65" customFormat="1" ht="13.5" customHeight="1">
      <c r="A184" s="63" t="s">
        <v>30</v>
      </c>
      <c r="B184" s="104"/>
      <c r="C184" s="129">
        <f>C185+C186+C188+C187</f>
        <v>43561585</v>
      </c>
      <c r="D184" s="24">
        <f>D185+D186+D188+D187</f>
        <v>1660943.19</v>
      </c>
      <c r="E184" s="25">
        <f>E185+E186+E187+E188</f>
        <v>1195076.09</v>
      </c>
      <c r="F184" s="25">
        <f t="shared" si="6"/>
        <v>3.8128621582525057</v>
      </c>
      <c r="G184" s="25">
        <f t="shared" si="7"/>
        <v>138.9822124213028</v>
      </c>
    </row>
    <row r="185" spans="1:7" s="64" customFormat="1" ht="12.75">
      <c r="A185" s="37" t="s">
        <v>31</v>
      </c>
      <c r="B185" s="106"/>
      <c r="C185" s="142">
        <v>11705600</v>
      </c>
      <c r="D185" s="58">
        <v>21587.73</v>
      </c>
      <c r="E185" s="27">
        <v>0</v>
      </c>
      <c r="F185" s="25">
        <f t="shared" si="6"/>
        <v>0.18442224234554402</v>
      </c>
      <c r="G185" s="25"/>
    </row>
    <row r="186" spans="1:7" s="64" customFormat="1" ht="13.5" customHeight="1">
      <c r="A186" s="37" t="s">
        <v>32</v>
      </c>
      <c r="B186" s="106"/>
      <c r="C186" s="142">
        <v>31463485</v>
      </c>
      <c r="D186" s="58">
        <v>1639355.46</v>
      </c>
      <c r="E186" s="27">
        <v>1195076.09</v>
      </c>
      <c r="F186" s="25">
        <f t="shared" si="6"/>
        <v>5.210342910202096</v>
      </c>
      <c r="G186" s="25">
        <f t="shared" si="7"/>
        <v>137.17582283819266</v>
      </c>
    </row>
    <row r="187" spans="1:7" s="64" customFormat="1" ht="12.75" hidden="1">
      <c r="A187" s="37" t="s">
        <v>72</v>
      </c>
      <c r="B187" s="106"/>
      <c r="C187" s="128"/>
      <c r="D187" s="26"/>
      <c r="E187" s="27"/>
      <c r="F187" s="25" t="e">
        <f t="shared" si="6"/>
        <v>#DIV/0!</v>
      </c>
      <c r="G187" s="25" t="e">
        <f t="shared" si="7"/>
        <v>#DIV/0!</v>
      </c>
    </row>
    <row r="188" spans="1:7" s="64" customFormat="1" ht="14.25" customHeight="1">
      <c r="A188" s="37" t="s">
        <v>33</v>
      </c>
      <c r="B188" s="106"/>
      <c r="C188" s="142">
        <v>392500</v>
      </c>
      <c r="D188" s="58">
        <v>0</v>
      </c>
      <c r="E188" s="27">
        <v>0</v>
      </c>
      <c r="F188" s="25">
        <f t="shared" si="6"/>
        <v>0</v>
      </c>
      <c r="G188" s="25"/>
    </row>
    <row r="189" spans="1:7" s="65" customFormat="1" ht="15" customHeight="1">
      <c r="A189" s="63" t="s">
        <v>34</v>
      </c>
      <c r="B189" s="104"/>
      <c r="C189" s="130">
        <f>C190+C191+C192+C193</f>
        <v>17136552</v>
      </c>
      <c r="D189" s="130">
        <f>D190+D191+D192+D193</f>
        <v>717583.96</v>
      </c>
      <c r="E189" s="25">
        <f>E190+E191+E192+E193</f>
        <v>753912.3699999999</v>
      </c>
      <c r="F189" s="25">
        <f t="shared" si="6"/>
        <v>4.187446576184054</v>
      </c>
      <c r="G189" s="25">
        <f t="shared" si="7"/>
        <v>95.18134846361522</v>
      </c>
    </row>
    <row r="190" spans="1:7" s="64" customFormat="1" ht="12.75">
      <c r="A190" s="37" t="s">
        <v>35</v>
      </c>
      <c r="B190" s="106"/>
      <c r="C190" s="142">
        <v>5349088</v>
      </c>
      <c r="D190" s="58">
        <v>0</v>
      </c>
      <c r="E190" s="27">
        <v>3068.14</v>
      </c>
      <c r="F190" s="25">
        <f t="shared" si="6"/>
        <v>0</v>
      </c>
      <c r="G190" s="25">
        <f t="shared" si="7"/>
        <v>0</v>
      </c>
    </row>
    <row r="191" spans="1:7" s="64" customFormat="1" ht="12.75">
      <c r="A191" s="37" t="s">
        <v>36</v>
      </c>
      <c r="B191" s="106"/>
      <c r="C191" s="142">
        <v>1525000</v>
      </c>
      <c r="D191" s="58">
        <v>38169.77</v>
      </c>
      <c r="E191" s="27">
        <v>36571.82</v>
      </c>
      <c r="F191" s="25">
        <f t="shared" si="6"/>
        <v>2.502935737704918</v>
      </c>
      <c r="G191" s="25">
        <f t="shared" si="7"/>
        <v>104.36934776557469</v>
      </c>
    </row>
    <row r="192" spans="1:7" s="64" customFormat="1" ht="12" customHeight="1">
      <c r="A192" s="37" t="s">
        <v>37</v>
      </c>
      <c r="B192" s="106"/>
      <c r="C192" s="142">
        <v>8134229</v>
      </c>
      <c r="D192" s="58">
        <v>474528.35</v>
      </c>
      <c r="E192" s="27">
        <v>522364.36</v>
      </c>
      <c r="F192" s="25">
        <f t="shared" si="6"/>
        <v>5.833722532276876</v>
      </c>
      <c r="G192" s="25">
        <f t="shared" si="7"/>
        <v>90.84240548110901</v>
      </c>
    </row>
    <row r="193" spans="1:7" s="64" customFormat="1" ht="11.25" customHeight="1">
      <c r="A193" s="37" t="s">
        <v>118</v>
      </c>
      <c r="B193" s="106"/>
      <c r="C193" s="142">
        <v>2128235</v>
      </c>
      <c r="D193" s="58">
        <v>204885.84</v>
      </c>
      <c r="E193" s="27">
        <v>191908.05</v>
      </c>
      <c r="F193" s="25">
        <f t="shared" si="6"/>
        <v>9.62703084950675</v>
      </c>
      <c r="G193" s="25">
        <f t="shared" si="7"/>
        <v>106.76250423054165</v>
      </c>
    </row>
    <row r="194" spans="1:7" s="65" customFormat="1" ht="12.75">
      <c r="A194" s="63" t="s">
        <v>133</v>
      </c>
      <c r="B194" s="104"/>
      <c r="C194" s="130">
        <v>500000</v>
      </c>
      <c r="D194" s="24">
        <v>0</v>
      </c>
      <c r="E194" s="25">
        <v>0</v>
      </c>
      <c r="F194" s="25">
        <f t="shared" si="6"/>
        <v>0</v>
      </c>
      <c r="G194" s="25"/>
    </row>
    <row r="195" spans="1:7" s="65" customFormat="1" ht="13.5" customHeight="1">
      <c r="A195" s="63" t="s">
        <v>38</v>
      </c>
      <c r="B195" s="104"/>
      <c r="C195" s="140">
        <v>291215667</v>
      </c>
      <c r="D195" s="141">
        <v>35584984.6</v>
      </c>
      <c r="E195" s="25">
        <v>29337519.98</v>
      </c>
      <c r="F195" s="25">
        <f t="shared" si="6"/>
        <v>12.219460912451527</v>
      </c>
      <c r="G195" s="25">
        <f t="shared" si="7"/>
        <v>121.29513545882212</v>
      </c>
    </row>
    <row r="196" spans="1:7" s="64" customFormat="1" ht="12.75">
      <c r="A196" s="37" t="s">
        <v>52</v>
      </c>
      <c r="B196" s="106"/>
      <c r="C196" s="128">
        <v>278839770</v>
      </c>
      <c r="D196" s="26">
        <v>34267326.9</v>
      </c>
      <c r="E196" s="27">
        <v>24282835</v>
      </c>
      <c r="F196" s="25">
        <f t="shared" si="6"/>
        <v>12.289253753150062</v>
      </c>
      <c r="G196" s="25">
        <f t="shared" si="7"/>
        <v>141.11748854695097</v>
      </c>
    </row>
    <row r="197" spans="1:7" s="64" customFormat="1" ht="12.75">
      <c r="A197" s="37" t="s">
        <v>25</v>
      </c>
      <c r="B197" s="106"/>
      <c r="C197" s="127">
        <v>10112840</v>
      </c>
      <c r="D197" s="58">
        <v>1190854.56</v>
      </c>
      <c r="E197" s="27">
        <v>1093769.47</v>
      </c>
      <c r="F197" s="25">
        <f t="shared" si="6"/>
        <v>11.775668951550703</v>
      </c>
      <c r="G197" s="25">
        <f t="shared" si="7"/>
        <v>108.87619307933325</v>
      </c>
    </row>
    <row r="198" spans="1:7" s="65" customFormat="1" ht="18.75" customHeight="1">
      <c r="A198" s="63" t="s">
        <v>47</v>
      </c>
      <c r="B198" s="104"/>
      <c r="C198" s="140">
        <v>55369910.86</v>
      </c>
      <c r="D198" s="141">
        <v>8541053.06</v>
      </c>
      <c r="E198" s="25">
        <v>4255995.37</v>
      </c>
      <c r="F198" s="25">
        <f t="shared" si="6"/>
        <v>15.42544123214433</v>
      </c>
      <c r="G198" s="25">
        <f t="shared" si="7"/>
        <v>200.68285600602053</v>
      </c>
    </row>
    <row r="199" spans="1:7" s="64" customFormat="1" ht="12" customHeight="1">
      <c r="A199" s="37" t="s">
        <v>52</v>
      </c>
      <c r="B199" s="106"/>
      <c r="C199" s="128">
        <v>25578189.86</v>
      </c>
      <c r="D199" s="26">
        <v>7158690</v>
      </c>
      <c r="E199" s="27">
        <v>2963800</v>
      </c>
      <c r="F199" s="25">
        <f t="shared" si="6"/>
        <v>27.987476984033925</v>
      </c>
      <c r="G199" s="25">
        <f t="shared" si="7"/>
        <v>241.5375531412376</v>
      </c>
    </row>
    <row r="200" spans="1:7" s="64" customFormat="1" ht="12.75" hidden="1">
      <c r="A200" s="37" t="s">
        <v>27</v>
      </c>
      <c r="B200" s="106"/>
      <c r="C200" s="131">
        <v>0</v>
      </c>
      <c r="D200" s="26">
        <v>0</v>
      </c>
      <c r="E200" s="27"/>
      <c r="F200" s="25" t="e">
        <f t="shared" si="6"/>
        <v>#DIV/0!</v>
      </c>
      <c r="G200" s="25" t="e">
        <f t="shared" si="7"/>
        <v>#DIV/0!</v>
      </c>
    </row>
    <row r="201" spans="1:7" s="65" customFormat="1" ht="12.75" customHeight="1">
      <c r="A201" s="63" t="s">
        <v>39</v>
      </c>
      <c r="B201" s="104"/>
      <c r="C201" s="130">
        <f>C202+C203+C204+C205</f>
        <v>14833629.04</v>
      </c>
      <c r="D201" s="24">
        <f>D202+D203+D204+D205</f>
        <v>1035786.88</v>
      </c>
      <c r="E201" s="25">
        <f>E202+E203+E204+E205</f>
        <v>682886.39</v>
      </c>
      <c r="F201" s="25">
        <f t="shared" si="6"/>
        <v>6.982693696916126</v>
      </c>
      <c r="G201" s="25">
        <f t="shared" si="7"/>
        <v>151.67777468811465</v>
      </c>
    </row>
    <row r="202" spans="1:7" s="64" customFormat="1" ht="11.25" customHeight="1">
      <c r="A202" s="37" t="s">
        <v>40</v>
      </c>
      <c r="B202" s="106"/>
      <c r="C202" s="142">
        <v>150000</v>
      </c>
      <c r="D202" s="58">
        <v>19423.76</v>
      </c>
      <c r="E202" s="27">
        <v>11889.21</v>
      </c>
      <c r="F202" s="25">
        <f t="shared" si="6"/>
        <v>12.949173333333333</v>
      </c>
      <c r="G202" s="25">
        <f t="shared" si="7"/>
        <v>163.37300796268212</v>
      </c>
    </row>
    <row r="203" spans="1:7" s="64" customFormat="1" ht="16.5" customHeight="1">
      <c r="A203" s="37" t="s">
        <v>41</v>
      </c>
      <c r="B203" s="106"/>
      <c r="C203" s="142">
        <v>13138309.04</v>
      </c>
      <c r="D203" s="58">
        <v>908003.34</v>
      </c>
      <c r="E203" s="27">
        <v>608207.5</v>
      </c>
      <c r="F203" s="25">
        <f t="shared" si="6"/>
        <v>6.911112664769529</v>
      </c>
      <c r="G203" s="25">
        <f t="shared" si="7"/>
        <v>149.29170390039585</v>
      </c>
    </row>
    <row r="204" spans="1:7" s="64" customFormat="1" ht="15" customHeight="1">
      <c r="A204" s="37" t="s">
        <v>42</v>
      </c>
      <c r="B204" s="106"/>
      <c r="C204" s="142">
        <v>1351320</v>
      </c>
      <c r="D204" s="58">
        <v>82697.78</v>
      </c>
      <c r="E204" s="27">
        <v>39499.68</v>
      </c>
      <c r="F204" s="25">
        <f t="shared" si="6"/>
        <v>6.119777698842613</v>
      </c>
      <c r="G204" s="25">
        <f t="shared" si="7"/>
        <v>209.36316446107918</v>
      </c>
    </row>
    <row r="205" spans="1:7" s="64" customFormat="1" ht="15" customHeight="1">
      <c r="A205" s="37" t="s">
        <v>87</v>
      </c>
      <c r="B205" s="106"/>
      <c r="C205" s="142">
        <v>194000</v>
      </c>
      <c r="D205" s="58">
        <v>25662</v>
      </c>
      <c r="E205" s="27">
        <v>23290</v>
      </c>
      <c r="F205" s="25">
        <f t="shared" si="6"/>
        <v>13.227835051546391</v>
      </c>
      <c r="G205" s="25">
        <f t="shared" si="7"/>
        <v>110.18462859596394</v>
      </c>
    </row>
    <row r="206" spans="1:7" s="65" customFormat="1" ht="12.75">
      <c r="A206" s="63" t="s">
        <v>43</v>
      </c>
      <c r="B206" s="104"/>
      <c r="C206" s="140">
        <v>4208815</v>
      </c>
      <c r="D206" s="141">
        <v>78065</v>
      </c>
      <c r="E206" s="25">
        <v>57300</v>
      </c>
      <c r="F206" s="25">
        <f t="shared" si="6"/>
        <v>1.8547976093033312</v>
      </c>
      <c r="G206" s="25">
        <f>D206/E206*100</f>
        <v>136.23909249563698</v>
      </c>
    </row>
    <row r="207" spans="1:7" s="1" customFormat="1" ht="12.75" hidden="1">
      <c r="A207" s="36" t="s">
        <v>134</v>
      </c>
      <c r="B207" s="113"/>
      <c r="C207" s="27">
        <v>0</v>
      </c>
      <c r="D207" s="26">
        <v>0</v>
      </c>
      <c r="E207" s="28"/>
      <c r="F207" s="25" t="e">
        <f t="shared" si="6"/>
        <v>#DIV/0!</v>
      </c>
      <c r="G207" s="23" t="e">
        <f>D207/E207*100</f>
        <v>#DIV/0!</v>
      </c>
    </row>
    <row r="208" spans="1:7" s="93" customFormat="1" ht="17.25" customHeight="1">
      <c r="A208" s="21" t="s">
        <v>124</v>
      </c>
      <c r="B208" s="101"/>
      <c r="C208" s="23">
        <f>C207+C206+C201+C198+C195+C194+C189+C184+C183+C182+C178</f>
        <v>478426911.9</v>
      </c>
      <c r="D208" s="23">
        <f>D207+D206+D201+D198+D195+D194+D189+D184+D183+D182+D178</f>
        <v>55024821.02</v>
      </c>
      <c r="E208" s="23">
        <f>E178+E182+E183+E184+E189+E195+E198+E201+E206</f>
        <v>42325188.66</v>
      </c>
      <c r="F208" s="23">
        <f>D208/C208*100</f>
        <v>11.501196870693846</v>
      </c>
      <c r="G208" s="23">
        <f>D208/E208*100</f>
        <v>130.00490431836388</v>
      </c>
    </row>
    <row r="209" spans="1:7" ht="12.75">
      <c r="A209" s="36" t="s">
        <v>44</v>
      </c>
      <c r="B209" s="113"/>
      <c r="C209" s="32">
        <f>C176-C208</f>
        <v>-6954413</v>
      </c>
      <c r="D209" s="29">
        <f>D176-D208</f>
        <v>3845315.759999998</v>
      </c>
      <c r="E209" s="30">
        <f>E176-E208</f>
        <v>588948.2100000009</v>
      </c>
      <c r="F209" s="27"/>
      <c r="G209" s="27"/>
    </row>
    <row r="210" spans="1:7" ht="12.75">
      <c r="A210" s="48"/>
      <c r="B210" s="114"/>
      <c r="C210" s="49"/>
      <c r="D210" s="59"/>
      <c r="E210" s="50"/>
      <c r="F210" s="51"/>
      <c r="G210" s="51"/>
    </row>
    <row r="211" spans="1:7" ht="22.5" customHeight="1">
      <c r="A211" s="146" t="s">
        <v>100</v>
      </c>
      <c r="B211" s="146"/>
      <c r="C211" s="146"/>
      <c r="D211" s="146"/>
      <c r="E211" s="146"/>
      <c r="F211" s="146"/>
      <c r="G211" s="146"/>
    </row>
    <row r="212" spans="4:6" ht="12.75">
      <c r="D212" s="60"/>
      <c r="E212" s="145"/>
      <c r="F212" s="145"/>
    </row>
  </sheetData>
  <sheetProtection/>
  <mergeCells count="4">
    <mergeCell ref="A1:G1"/>
    <mergeCell ref="F2:G2"/>
    <mergeCell ref="E212:F212"/>
    <mergeCell ref="A211:G211"/>
  </mergeCells>
  <printOptions/>
  <pageMargins left="1.16" right="0.33" top="0.44" bottom="0.45" header="0.5118110236220472" footer="0.5118110236220472"/>
  <pageSetup fitToHeight="3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2018-03-02T09:57:49Z</cp:lastPrinted>
  <dcterms:created xsi:type="dcterms:W3CDTF">2006-03-13T07:15:44Z</dcterms:created>
  <dcterms:modified xsi:type="dcterms:W3CDTF">2018-03-06T09:43:32Z</dcterms:modified>
  <cp:category/>
  <cp:version/>
  <cp:contentType/>
  <cp:contentStatus/>
</cp:coreProperties>
</file>