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8" yWindow="105" windowWidth="15120" windowHeight="8012"/>
  </bookViews>
  <sheets>
    <sheet name="ХВС,ВО" sheetId="5" r:id="rId1"/>
  </sheets>
  <definedNames>
    <definedName name="_xlnm.Print_Area" localSheetId="0">'ХВС,ВО'!$A$1:$G$60</definedName>
  </definedNames>
  <calcPr calcId="145621"/>
</workbook>
</file>

<file path=xl/calcChain.xml><?xml version="1.0" encoding="utf-8"?>
<calcChain xmlns="http://schemas.openxmlformats.org/spreadsheetml/2006/main">
  <c r="D58" i="5" l="1"/>
  <c r="E23" i="5" l="1"/>
  <c r="E22" i="5"/>
  <c r="E54" i="5" l="1"/>
  <c r="E53" i="5"/>
  <c r="E52" i="5"/>
  <c r="E60" i="5" l="1"/>
  <c r="E59" i="5"/>
  <c r="E58" i="5"/>
  <c r="E57" i="5"/>
  <c r="E34" i="5"/>
  <c r="D34" i="5"/>
  <c r="G29" i="5"/>
  <c r="G28" i="5"/>
  <c r="F29" i="5"/>
  <c r="F28" i="5"/>
  <c r="F25" i="5"/>
  <c r="D27" i="5"/>
  <c r="E27" i="5"/>
  <c r="G27" i="5" s="1"/>
  <c r="G25" i="5"/>
  <c r="E24" i="5"/>
  <c r="F17" i="5"/>
  <c r="F8" i="5" s="1"/>
  <c r="E20" i="5"/>
  <c r="E19" i="5"/>
  <c r="F10" i="5"/>
  <c r="E8" i="5"/>
  <c r="E7" i="5"/>
  <c r="E6" i="5"/>
  <c r="E5" i="5"/>
  <c r="G5" i="5" s="1"/>
  <c r="D5" i="5"/>
  <c r="F27" i="5" l="1"/>
  <c r="D60" i="5" l="1"/>
  <c r="C60" i="5"/>
  <c r="F58" i="5"/>
  <c r="D57" i="5"/>
  <c r="F57" i="5" s="1"/>
  <c r="C55" i="5"/>
  <c r="D54" i="5"/>
  <c r="E51" i="5"/>
  <c r="F49" i="5"/>
  <c r="F48" i="5"/>
  <c r="E47" i="5"/>
  <c r="D47" i="5"/>
  <c r="C47" i="5"/>
  <c r="F46" i="5"/>
  <c r="G45" i="5"/>
  <c r="F45" i="5"/>
  <c r="F44" i="5" s="1"/>
  <c r="E44" i="5"/>
  <c r="D44" i="5"/>
  <c r="D43" i="5" s="1"/>
  <c r="C44" i="5"/>
  <c r="C43" i="5"/>
  <c r="G42" i="5"/>
  <c r="F42" i="5"/>
  <c r="G41" i="5"/>
  <c r="F41" i="5"/>
  <c r="F40" i="5" s="1"/>
  <c r="E40" i="5"/>
  <c r="D40" i="5"/>
  <c r="C40" i="5"/>
  <c r="F39" i="5"/>
  <c r="G38" i="5"/>
  <c r="F38" i="5"/>
  <c r="E37" i="5"/>
  <c r="D37" i="5"/>
  <c r="C37" i="5"/>
  <c r="C36" i="5" s="1"/>
  <c r="D36" i="5"/>
  <c r="F35" i="5"/>
  <c r="C35" i="5"/>
  <c r="G34" i="5"/>
  <c r="C34" i="5"/>
  <c r="E33" i="5"/>
  <c r="D33" i="5"/>
  <c r="C33" i="5"/>
  <c r="F32" i="5"/>
  <c r="G31" i="5"/>
  <c r="F31" i="5"/>
  <c r="F30" i="5" s="1"/>
  <c r="E30" i="5"/>
  <c r="D30" i="5"/>
  <c r="C30" i="5"/>
  <c r="C27" i="5"/>
  <c r="D26" i="5"/>
  <c r="C24" i="5"/>
  <c r="C23" i="5"/>
  <c r="C20" i="5" s="1"/>
  <c r="D22" i="5"/>
  <c r="C22" i="5"/>
  <c r="C52" i="5" s="1"/>
  <c r="E21" i="5"/>
  <c r="D16" i="5"/>
  <c r="D59" i="5" s="1"/>
  <c r="C16" i="5"/>
  <c r="G15" i="5"/>
  <c r="F15" i="5"/>
  <c r="C15" i="5"/>
  <c r="C58" i="5" s="1"/>
  <c r="G14" i="5"/>
  <c r="F14" i="5"/>
  <c r="E13" i="5"/>
  <c r="D13" i="5"/>
  <c r="C13" i="5"/>
  <c r="G12" i="5"/>
  <c r="F12" i="5"/>
  <c r="F54" i="5" s="1"/>
  <c r="C12" i="5"/>
  <c r="C54" i="5" s="1"/>
  <c r="G11" i="5"/>
  <c r="F11" i="5"/>
  <c r="C11" i="5"/>
  <c r="C53" i="5" s="1"/>
  <c r="G10" i="5"/>
  <c r="E9" i="5"/>
  <c r="D9" i="5"/>
  <c r="C9" i="5"/>
  <c r="D8" i="5"/>
  <c r="G8" i="5" s="1"/>
  <c r="C8" i="5"/>
  <c r="D7" i="5"/>
  <c r="G7" i="5" s="1"/>
  <c r="C7" i="5"/>
  <c r="D6" i="5"/>
  <c r="G6" i="5" s="1"/>
  <c r="C6" i="5"/>
  <c r="C5" i="5"/>
  <c r="C4" i="5" s="1"/>
  <c r="F37" i="5" l="1"/>
  <c r="G13" i="5"/>
  <c r="F22" i="5"/>
  <c r="F52" i="5" s="1"/>
  <c r="D52" i="5"/>
  <c r="D19" i="5"/>
  <c r="D4" i="5"/>
  <c r="G9" i="5"/>
  <c r="F5" i="5"/>
  <c r="D56" i="5"/>
  <c r="F59" i="5"/>
  <c r="D24" i="5"/>
  <c r="G24" i="5" s="1"/>
  <c r="F26" i="5"/>
  <c r="F24" i="5" s="1"/>
  <c r="G26" i="5"/>
  <c r="G33" i="5"/>
  <c r="G37" i="5"/>
  <c r="G58" i="5"/>
  <c r="F60" i="5"/>
  <c r="G60" i="5"/>
  <c r="F47" i="5"/>
  <c r="F43" i="5" s="1"/>
  <c r="E43" i="5"/>
  <c r="G43" i="5" s="1"/>
  <c r="F34" i="5"/>
  <c r="F33" i="5" s="1"/>
  <c r="E18" i="5"/>
  <c r="F6" i="5"/>
  <c r="E4" i="5"/>
  <c r="G4" i="5" s="1"/>
  <c r="F9" i="5"/>
  <c r="C19" i="5"/>
  <c r="C21" i="5"/>
  <c r="C18" i="5" s="1"/>
  <c r="D23" i="5"/>
  <c r="D53" i="5" s="1"/>
  <c r="G53" i="5" s="1"/>
  <c r="G30" i="5"/>
  <c r="E36" i="5"/>
  <c r="G36" i="5" s="1"/>
  <c r="G40" i="5"/>
  <c r="G44" i="5"/>
  <c r="G54" i="5"/>
  <c r="F36" i="5"/>
  <c r="C51" i="5"/>
  <c r="G57" i="5"/>
  <c r="E56" i="5"/>
  <c r="G59" i="5"/>
  <c r="G16" i="5"/>
  <c r="G22" i="5"/>
  <c r="G35" i="5"/>
  <c r="C57" i="5"/>
  <c r="C59" i="5"/>
  <c r="F16" i="5"/>
  <c r="F7" i="5" s="1"/>
  <c r="F19" i="5" l="1"/>
  <c r="F23" i="5"/>
  <c r="F53" i="5" s="1"/>
  <c r="F51" i="5" s="1"/>
  <c r="F13" i="5"/>
  <c r="F4" i="5" s="1"/>
  <c r="G23" i="5"/>
  <c r="D21" i="5"/>
  <c r="D20" i="5"/>
  <c r="F56" i="5"/>
  <c r="C56" i="5"/>
  <c r="E50" i="5"/>
  <c r="G56" i="5"/>
  <c r="D51" i="5"/>
  <c r="G52" i="5"/>
  <c r="F21" i="5" l="1"/>
  <c r="F18" i="5" s="1"/>
  <c r="F20" i="5"/>
  <c r="F50" i="5"/>
  <c r="C50" i="5"/>
  <c r="D18" i="5"/>
  <c r="G18" i="5" s="1"/>
  <c r="G21" i="5"/>
  <c r="D50" i="5"/>
  <c r="G50" i="5" s="1"/>
  <c r="G51" i="5"/>
</calcChain>
</file>

<file path=xl/sharedStrings.xml><?xml version="1.0" encoding="utf-8"?>
<sst xmlns="http://schemas.openxmlformats.org/spreadsheetml/2006/main" count="110" uniqueCount="65">
  <si>
    <t>Освоено фактически</t>
  </si>
  <si>
    <t>водоснабжение</t>
  </si>
  <si>
    <t>водоотведение</t>
  </si>
  <si>
    <t xml:space="preserve">Учтено Госслужбой в тарифах </t>
  </si>
  <si>
    <t>тыс. руб. без НДС</t>
  </si>
  <si>
    <t>амортизация</t>
  </si>
  <si>
    <t>прибыль</t>
  </si>
  <si>
    <t>*</t>
  </si>
  <si>
    <t>Наименование организации и источники финансирования инвестиционной программы</t>
  </si>
  <si>
    <t xml:space="preserve">Сумма отклонения </t>
  </si>
  <si>
    <t xml:space="preserve">% освоения </t>
  </si>
  <si>
    <t>1.1.1.</t>
  </si>
  <si>
    <t>-</t>
  </si>
  <si>
    <t>1.1.</t>
  </si>
  <si>
    <t>1.2.</t>
  </si>
  <si>
    <t>1.2.1.</t>
  </si>
  <si>
    <t>2.1.1.</t>
  </si>
  <si>
    <t>2.1.2.</t>
  </si>
  <si>
    <t>3.1.</t>
  </si>
  <si>
    <t>3.1.1.</t>
  </si>
  <si>
    <t>4.1.</t>
  </si>
  <si>
    <t>4.1.1.</t>
  </si>
  <si>
    <t>4.1.2.</t>
  </si>
  <si>
    <t>№№                               п/п</t>
  </si>
  <si>
    <t xml:space="preserve">ОАО "Водоканал" г. Чебоксары                     </t>
  </si>
  <si>
    <t>прибыль (с учетом налога на прибыль)</t>
  </si>
  <si>
    <t>1.3.</t>
  </si>
  <si>
    <t xml:space="preserve">плата за подключение </t>
  </si>
  <si>
    <t>1.4.</t>
  </si>
  <si>
    <t>плата за подключение в инд.порядке</t>
  </si>
  <si>
    <t>1.1.1.1.</t>
  </si>
  <si>
    <t>1.1.1.2.</t>
  </si>
  <si>
    <t>1.1.1.3.</t>
  </si>
  <si>
    <t>1.2.1.1.</t>
  </si>
  <si>
    <t>1.2.1.2.</t>
  </si>
  <si>
    <t>1.2.1.3.</t>
  </si>
  <si>
    <t>1.2.1.4.</t>
  </si>
  <si>
    <t>МУП "КС г. Новочебоксарска"</t>
  </si>
  <si>
    <t xml:space="preserve">прибыль </t>
  </si>
  <si>
    <t>водоснабжение, всего</t>
  </si>
  <si>
    <t>2.1.1.1.</t>
  </si>
  <si>
    <t>2.1.2.2.</t>
  </si>
  <si>
    <t>хозяйственно-питьевая вода</t>
  </si>
  <si>
    <t>техническое водоснабжение</t>
  </si>
  <si>
    <t>2.2.1.</t>
  </si>
  <si>
    <t>2.2.1.1.</t>
  </si>
  <si>
    <t>2.2.2.</t>
  </si>
  <si>
    <t>ГУП "БОС" Минстроя Чувашии</t>
  </si>
  <si>
    <t>МУП ШПУ "Водоканал"</t>
  </si>
  <si>
    <t>4.2.</t>
  </si>
  <si>
    <t>4.2.1.</t>
  </si>
  <si>
    <t>4.2.2.</t>
  </si>
  <si>
    <t>МУП "Водоканал" г. Алатырь</t>
  </si>
  <si>
    <t>5.1.</t>
  </si>
  <si>
    <t>5.1.1.</t>
  </si>
  <si>
    <t>5.1.2.</t>
  </si>
  <si>
    <t>5.2.</t>
  </si>
  <si>
    <t>5.2.1.</t>
  </si>
  <si>
    <t>5.2.2.</t>
  </si>
  <si>
    <t>ИТОГО за счет тарифов, в т.ч.:</t>
  </si>
  <si>
    <t>плата за подключение</t>
  </si>
  <si>
    <t>Утверждено  по инвестиционной программе</t>
  </si>
  <si>
    <t>амортизация с НДС</t>
  </si>
  <si>
    <t>Мониторинг фактического освоения инвестиционных программ регулируемых организаций в сфере водоснабжения, водоотведения  за счет тарифной составляющей за 1 квартал 2017 г.</t>
  </si>
  <si>
    <t>Плата за ТП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</si>
</sst>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4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66FFFF"/>
      <color rgb="FF99FF99"/>
      <color rgb="FFFFFF99"/>
      <color rgb="FF99FFCC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H60"/>
  <sheetViews>
    <sheetView tabSelected="1" zoomScaleNormal="100" workbookViewId="0">
      <selection activeCell="I19" sqref="I19"/>
    </sheetView>
  </sheetViews>
  <sheetFormatPr defaultColWidth="9.109375" defaultRowHeight="15.05" x14ac:dyDescent="0.3"/>
  <cols>
    <col min="1" max="1" width="8.44140625" style="7" customWidth="1"/>
    <col min="2" max="2" width="39.88671875" style="7" customWidth="1"/>
    <col min="3" max="3" width="15.88671875" style="7" hidden="1" customWidth="1"/>
    <col min="4" max="4" width="14.88671875" style="36" customWidth="1"/>
    <col min="5" max="6" width="13.44140625" style="36" bestFit="1" customWidth="1"/>
    <col min="7" max="7" width="7.88671875" style="37" customWidth="1"/>
    <col min="8" max="8" width="6.88671875" style="7" customWidth="1"/>
    <col min="9" max="16384" width="9.109375" style="7"/>
  </cols>
  <sheetData>
    <row r="1" spans="1:7" ht="52.55" customHeight="1" x14ac:dyDescent="0.3">
      <c r="A1" s="62" t="s">
        <v>63</v>
      </c>
      <c r="B1" s="62"/>
      <c r="C1" s="62"/>
      <c r="D1" s="62"/>
      <c r="E1" s="62"/>
      <c r="F1" s="62"/>
      <c r="G1" s="62"/>
    </row>
    <row r="2" spans="1:7" x14ac:dyDescent="0.3">
      <c r="A2" s="63" t="s">
        <v>4</v>
      </c>
      <c r="B2" s="63"/>
      <c r="C2" s="63"/>
      <c r="D2" s="63"/>
      <c r="E2" s="63"/>
      <c r="F2" s="63"/>
      <c r="G2" s="63"/>
    </row>
    <row r="3" spans="1:7" s="8" customFormat="1" ht="39.299999999999997" x14ac:dyDescent="0.3">
      <c r="A3" s="38" t="s">
        <v>23</v>
      </c>
      <c r="B3" s="38" t="s">
        <v>8</v>
      </c>
      <c r="C3" s="38" t="s">
        <v>61</v>
      </c>
      <c r="D3" s="38" t="s">
        <v>3</v>
      </c>
      <c r="E3" s="39" t="s">
        <v>0</v>
      </c>
      <c r="F3" s="40" t="s">
        <v>9</v>
      </c>
      <c r="G3" s="40" t="s">
        <v>10</v>
      </c>
    </row>
    <row r="4" spans="1:7" ht="15.75" customHeight="1" x14ac:dyDescent="0.3">
      <c r="A4" s="41">
        <v>1</v>
      </c>
      <c r="B4" s="53" t="s">
        <v>24</v>
      </c>
      <c r="C4" s="42">
        <f>C5+C6+C7+C8</f>
        <v>180022.55000000002</v>
      </c>
      <c r="D4" s="42">
        <f>D5+D6+D7+D8</f>
        <v>165713.70000000001</v>
      </c>
      <c r="E4" s="42">
        <f>E9+E13</f>
        <v>19339.48</v>
      </c>
      <c r="F4" s="42">
        <f>F9+F13</f>
        <v>-146374.22</v>
      </c>
      <c r="G4" s="18">
        <f t="shared" ref="G4:G16" si="0">E4*100/D4</f>
        <v>11.670417110957029</v>
      </c>
    </row>
    <row r="5" spans="1:7" x14ac:dyDescent="0.3">
      <c r="A5" s="43" t="s">
        <v>13</v>
      </c>
      <c r="B5" s="9" t="s">
        <v>5</v>
      </c>
      <c r="C5" s="10">
        <f t="shared" ref="C5:D7" si="1">C10+C14</f>
        <v>29997.07</v>
      </c>
      <c r="D5" s="10">
        <f>D10+D14</f>
        <v>29997.07</v>
      </c>
      <c r="E5" s="10">
        <f>E10+E14</f>
        <v>174.5</v>
      </c>
      <c r="F5" s="10">
        <f>F10+F14</f>
        <v>-29822.57</v>
      </c>
      <c r="G5" s="16">
        <f t="shared" si="0"/>
        <v>0.58172348166004217</v>
      </c>
    </row>
    <row r="6" spans="1:7" x14ac:dyDescent="0.3">
      <c r="A6" s="43" t="s">
        <v>14</v>
      </c>
      <c r="B6" s="9" t="s">
        <v>25</v>
      </c>
      <c r="C6" s="10">
        <f t="shared" si="1"/>
        <v>41118.720000000001</v>
      </c>
      <c r="D6" s="10">
        <f t="shared" si="1"/>
        <v>41118.720000000001</v>
      </c>
      <c r="E6" s="10">
        <f t="shared" ref="E6:F6" si="2">E11+E15</f>
        <v>2112.1</v>
      </c>
      <c r="F6" s="10">
        <f t="shared" si="2"/>
        <v>-39006.620000000003</v>
      </c>
      <c r="G6" s="16">
        <f t="shared" si="0"/>
        <v>5.1365898549371183</v>
      </c>
    </row>
    <row r="7" spans="1:7" ht="18.350000000000001" customHeight="1" x14ac:dyDescent="0.3">
      <c r="A7" s="43" t="s">
        <v>26</v>
      </c>
      <c r="B7" s="9" t="s">
        <v>27</v>
      </c>
      <c r="C7" s="10">
        <f t="shared" si="1"/>
        <v>94597.91</v>
      </c>
      <c r="D7" s="10">
        <f t="shared" si="1"/>
        <v>94597.91</v>
      </c>
      <c r="E7" s="10">
        <f t="shared" ref="E7:F7" si="3">E12+E16</f>
        <v>17052.879999999997</v>
      </c>
      <c r="F7" s="10">
        <f t="shared" si="3"/>
        <v>-77545.03</v>
      </c>
      <c r="G7" s="16">
        <f t="shared" si="0"/>
        <v>18.026698475685137</v>
      </c>
    </row>
    <row r="8" spans="1:7" hidden="1" x14ac:dyDescent="0.3">
      <c r="A8" s="43" t="s">
        <v>28</v>
      </c>
      <c r="B8" s="9" t="s">
        <v>29</v>
      </c>
      <c r="C8" s="10">
        <f>C17</f>
        <v>14308.85</v>
      </c>
      <c r="D8" s="10">
        <f>D17</f>
        <v>0</v>
      </c>
      <c r="E8" s="10">
        <f>E17</f>
        <v>0</v>
      </c>
      <c r="F8" s="10">
        <f>F17</f>
        <v>0</v>
      </c>
      <c r="G8" s="16" t="e">
        <f t="shared" si="0"/>
        <v>#DIV/0!</v>
      </c>
    </row>
    <row r="9" spans="1:7" s="14" customFormat="1" ht="15.75" x14ac:dyDescent="0.3">
      <c r="A9" s="11" t="s">
        <v>11</v>
      </c>
      <c r="B9" s="11" t="s">
        <v>1</v>
      </c>
      <c r="C9" s="12">
        <f>C10+C11+C12</f>
        <v>78724.429999999993</v>
      </c>
      <c r="D9" s="12">
        <f>D10+D11+D12</f>
        <v>78724.429999999993</v>
      </c>
      <c r="E9" s="12">
        <f t="shared" ref="E9:F9" si="4">E10+E11+E12</f>
        <v>8948.9699999999993</v>
      </c>
      <c r="F9" s="12">
        <f t="shared" si="4"/>
        <v>-69775.459999999992</v>
      </c>
      <c r="G9" s="13">
        <f t="shared" si="0"/>
        <v>11.367462425577422</v>
      </c>
    </row>
    <row r="10" spans="1:7" s="17" customFormat="1" ht="14.4" x14ac:dyDescent="0.3">
      <c r="A10" s="43" t="s">
        <v>30</v>
      </c>
      <c r="B10" s="15" t="s">
        <v>5</v>
      </c>
      <c r="C10" s="4">
        <v>23410.78</v>
      </c>
      <c r="D10" s="4">
        <v>23410.78</v>
      </c>
      <c r="E10" s="3">
        <v>174.5</v>
      </c>
      <c r="F10" s="5">
        <f>E10-D10</f>
        <v>-23236.28</v>
      </c>
      <c r="G10" s="16">
        <f t="shared" si="0"/>
        <v>0.74538310983230804</v>
      </c>
    </row>
    <row r="11" spans="1:7" s="17" customFormat="1" ht="14.4" x14ac:dyDescent="0.3">
      <c r="A11" s="43" t="s">
        <v>31</v>
      </c>
      <c r="B11" s="15" t="s">
        <v>25</v>
      </c>
      <c r="C11" s="5">
        <f>3750+937.5</f>
        <v>4687.5</v>
      </c>
      <c r="D11" s="5">
        <v>4687.5</v>
      </c>
      <c r="E11" s="3">
        <v>0</v>
      </c>
      <c r="F11" s="5">
        <f>E11-D11</f>
        <v>-4687.5</v>
      </c>
      <c r="G11" s="16">
        <f t="shared" si="0"/>
        <v>0</v>
      </c>
    </row>
    <row r="12" spans="1:7" s="17" customFormat="1" ht="14.4" x14ac:dyDescent="0.3">
      <c r="A12" s="43" t="s">
        <v>32</v>
      </c>
      <c r="B12" s="15" t="s">
        <v>27</v>
      </c>
      <c r="C12" s="5">
        <f>40500.92+10125.23</f>
        <v>50626.149999999994</v>
      </c>
      <c r="D12" s="5">
        <v>50626.15</v>
      </c>
      <c r="E12" s="3">
        <v>8774.4699999999993</v>
      </c>
      <c r="F12" s="5">
        <f>E12-D12</f>
        <v>-41851.68</v>
      </c>
      <c r="G12" s="16">
        <f t="shared" si="0"/>
        <v>17.33189270762244</v>
      </c>
    </row>
    <row r="13" spans="1:7" s="14" customFormat="1" ht="15.75" x14ac:dyDescent="0.3">
      <c r="A13" s="11" t="s">
        <v>15</v>
      </c>
      <c r="B13" s="11" t="s">
        <v>2</v>
      </c>
      <c r="C13" s="12">
        <f>C14+C15+C16+C17</f>
        <v>101298.12000000001</v>
      </c>
      <c r="D13" s="12">
        <f>D14+D15+D16+D17</f>
        <v>86989.27</v>
      </c>
      <c r="E13" s="12">
        <f>E14+E15+E16</f>
        <v>10390.51</v>
      </c>
      <c r="F13" s="12">
        <f>F14+F15+F16</f>
        <v>-76598.760000000009</v>
      </c>
      <c r="G13" s="13">
        <f t="shared" si="0"/>
        <v>11.944588108395438</v>
      </c>
    </row>
    <row r="14" spans="1:7" s="17" customFormat="1" ht="14.4" x14ac:dyDescent="0.3">
      <c r="A14" s="44" t="s">
        <v>33</v>
      </c>
      <c r="B14" s="15" t="s">
        <v>5</v>
      </c>
      <c r="C14" s="5">
        <v>6586.29</v>
      </c>
      <c r="D14" s="5">
        <v>6586.29</v>
      </c>
      <c r="E14" s="3">
        <v>0</v>
      </c>
      <c r="F14" s="5">
        <f>E14-D14</f>
        <v>-6586.29</v>
      </c>
      <c r="G14" s="16">
        <f t="shared" si="0"/>
        <v>0</v>
      </c>
    </row>
    <row r="15" spans="1:7" s="17" customFormat="1" ht="14.4" x14ac:dyDescent="0.3">
      <c r="A15" s="43" t="s">
        <v>34</v>
      </c>
      <c r="B15" s="15" t="s">
        <v>25</v>
      </c>
      <c r="C15" s="5">
        <f>29144.98+7286.24</f>
        <v>36431.22</v>
      </c>
      <c r="D15" s="5">
        <v>36431.22</v>
      </c>
      <c r="E15" s="3">
        <v>2112.1</v>
      </c>
      <c r="F15" s="5">
        <f>E15-D15</f>
        <v>-34319.120000000003</v>
      </c>
      <c r="G15" s="16">
        <f t="shared" si="0"/>
        <v>5.7975000562704189</v>
      </c>
    </row>
    <row r="16" spans="1:7" s="17" customFormat="1" ht="14.4" x14ac:dyDescent="0.3">
      <c r="A16" s="43" t="s">
        <v>35</v>
      </c>
      <c r="B16" s="15" t="s">
        <v>27</v>
      </c>
      <c r="C16" s="5">
        <f>35177.41+8794.35</f>
        <v>43971.76</v>
      </c>
      <c r="D16" s="5">
        <f>35177.41+8794.35</f>
        <v>43971.76</v>
      </c>
      <c r="E16" s="3">
        <v>8278.41</v>
      </c>
      <c r="F16" s="5">
        <f>E16-D16</f>
        <v>-35693.350000000006</v>
      </c>
      <c r="G16" s="16">
        <f t="shared" si="0"/>
        <v>18.826651469033759</v>
      </c>
    </row>
    <row r="17" spans="1:8" s="17" customFormat="1" ht="0.65" customHeight="1" x14ac:dyDescent="0.3">
      <c r="A17" s="45" t="s">
        <v>36</v>
      </c>
      <c r="B17" s="46" t="s">
        <v>29</v>
      </c>
      <c r="C17" s="47">
        <v>14308.85</v>
      </c>
      <c r="D17" s="47">
        <v>0</v>
      </c>
      <c r="E17" s="48">
        <v>0</v>
      </c>
      <c r="F17" s="5">
        <f>E17-D17</f>
        <v>0</v>
      </c>
      <c r="G17" s="49"/>
    </row>
    <row r="18" spans="1:8" ht="15.75" customHeight="1" x14ac:dyDescent="0.3">
      <c r="A18" s="41">
        <v>2</v>
      </c>
      <c r="B18" s="53" t="s">
        <v>37</v>
      </c>
      <c r="C18" s="42">
        <f>C21+C30</f>
        <v>236989.85</v>
      </c>
      <c r="D18" s="42">
        <f>D21+D30</f>
        <v>32512.636999999999</v>
      </c>
      <c r="E18" s="42">
        <f>E21+E30</f>
        <v>1097.69</v>
      </c>
      <c r="F18" s="42">
        <f>F21+F30</f>
        <v>-31414.946999999996</v>
      </c>
      <c r="G18" s="18">
        <f t="shared" ref="G18:G31" si="5">E18*100/D18</f>
        <v>3.3761949238383835</v>
      </c>
    </row>
    <row r="19" spans="1:8" ht="15.75" x14ac:dyDescent="0.3">
      <c r="A19" s="50" t="s">
        <v>16</v>
      </c>
      <c r="B19" s="9" t="s">
        <v>5</v>
      </c>
      <c r="C19" s="10">
        <f>C22+C31</f>
        <v>19836.55</v>
      </c>
      <c r="D19" s="10">
        <f>D22+D31</f>
        <v>14724.222</v>
      </c>
      <c r="E19" s="10">
        <f t="shared" ref="E19:F19" si="6">E22+E31</f>
        <v>1097.69</v>
      </c>
      <c r="F19" s="10">
        <f t="shared" si="6"/>
        <v>-13626.531999999999</v>
      </c>
      <c r="G19" s="18"/>
    </row>
    <row r="20" spans="1:8" ht="15.75" x14ac:dyDescent="0.3">
      <c r="A20" s="50" t="s">
        <v>17</v>
      </c>
      <c r="B20" s="9" t="s">
        <v>38</v>
      </c>
      <c r="C20" s="10">
        <f>C23+C32</f>
        <v>217153.3</v>
      </c>
      <c r="D20" s="10">
        <f>D23+D32</f>
        <v>17788.415000000001</v>
      </c>
      <c r="E20" s="10">
        <f t="shared" ref="E20:F20" si="7">E23+E32</f>
        <v>0</v>
      </c>
      <c r="F20" s="10">
        <f t="shared" si="7"/>
        <v>-17788.415000000001</v>
      </c>
      <c r="G20" s="18"/>
    </row>
    <row r="21" spans="1:8" s="14" customFormat="1" ht="15.75" x14ac:dyDescent="0.3">
      <c r="A21" s="11" t="s">
        <v>16</v>
      </c>
      <c r="B21" s="11" t="s">
        <v>39</v>
      </c>
      <c r="C21" s="12">
        <f>C22+C23</f>
        <v>194691.65</v>
      </c>
      <c r="D21" s="12">
        <f>D22+D23</f>
        <v>28822.447</v>
      </c>
      <c r="E21" s="12">
        <f t="shared" ref="E21:F21" si="8">E22+E23</f>
        <v>1097.69</v>
      </c>
      <c r="F21" s="12">
        <f t="shared" si="8"/>
        <v>-27724.756999999998</v>
      </c>
      <c r="G21" s="13">
        <f t="shared" si="5"/>
        <v>3.8084552640516609</v>
      </c>
    </row>
    <row r="22" spans="1:8" s="17" customFormat="1" x14ac:dyDescent="0.3">
      <c r="A22" s="50" t="s">
        <v>40</v>
      </c>
      <c r="B22" s="46" t="s">
        <v>5</v>
      </c>
      <c r="C22" s="5">
        <f t="shared" ref="C22:E23" si="9">C25+C28</f>
        <v>14551.15</v>
      </c>
      <c r="D22" s="5">
        <f t="shared" si="9"/>
        <v>11034.031999999999</v>
      </c>
      <c r="E22" s="5">
        <f t="shared" si="9"/>
        <v>1097.69</v>
      </c>
      <c r="F22" s="5">
        <f>E22-D22</f>
        <v>-9936.3419999999987</v>
      </c>
      <c r="G22" s="16">
        <f t="shared" si="5"/>
        <v>9.9482220098691041</v>
      </c>
    </row>
    <row r="23" spans="1:8" s="17" customFormat="1" ht="15.75" thickBot="1" x14ac:dyDescent="0.35">
      <c r="A23" s="50" t="s">
        <v>41</v>
      </c>
      <c r="B23" s="46" t="s">
        <v>25</v>
      </c>
      <c r="C23" s="5">
        <f t="shared" si="9"/>
        <v>180140.5</v>
      </c>
      <c r="D23" s="5">
        <f t="shared" si="9"/>
        <v>17788.415000000001</v>
      </c>
      <c r="E23" s="5">
        <f t="shared" si="9"/>
        <v>0</v>
      </c>
      <c r="F23" s="5">
        <f>E23-D23</f>
        <v>-17788.415000000001</v>
      </c>
      <c r="G23" s="16">
        <f t="shared" si="5"/>
        <v>0</v>
      </c>
    </row>
    <row r="24" spans="1:8" s="2" customFormat="1" ht="15.75" x14ac:dyDescent="0.3">
      <c r="A24" s="51" t="s">
        <v>7</v>
      </c>
      <c r="B24" s="1" t="s">
        <v>42</v>
      </c>
      <c r="C24" s="12">
        <f>C25+C26</f>
        <v>113165.86</v>
      </c>
      <c r="D24" s="12">
        <f>D25+D26</f>
        <v>18108.027000000002</v>
      </c>
      <c r="E24" s="12">
        <f t="shared" ref="E24" si="10">E25+E26</f>
        <v>289.70999999999998</v>
      </c>
      <c r="F24" s="12">
        <f>F25+F26</f>
        <v>-17818.317000000003</v>
      </c>
      <c r="G24" s="58">
        <f t="shared" si="5"/>
        <v>1.5998982108873592</v>
      </c>
      <c r="H24" s="64" t="s">
        <v>64</v>
      </c>
    </row>
    <row r="25" spans="1:8" s="19" customFormat="1" x14ac:dyDescent="0.3">
      <c r="A25" s="52"/>
      <c r="B25" s="15" t="s">
        <v>5</v>
      </c>
      <c r="C25" s="5">
        <v>8143.36</v>
      </c>
      <c r="D25" s="5">
        <v>7977.9520000000002</v>
      </c>
      <c r="E25" s="4">
        <v>289.70999999999998</v>
      </c>
      <c r="F25" s="5">
        <f t="shared" ref="F25:F29" si="11">E25-D25</f>
        <v>-7688.2420000000002</v>
      </c>
      <c r="G25" s="59">
        <f t="shared" si="5"/>
        <v>3.6313830918010028</v>
      </c>
      <c r="H25" s="65"/>
    </row>
    <row r="26" spans="1:8" s="19" customFormat="1" ht="15.75" thickBot="1" x14ac:dyDescent="0.35">
      <c r="A26" s="52"/>
      <c r="B26" s="15" t="s">
        <v>25</v>
      </c>
      <c r="C26" s="5">
        <v>105022.5</v>
      </c>
      <c r="D26" s="5">
        <f>8104.06+2026.015</f>
        <v>10130.075000000001</v>
      </c>
      <c r="E26" s="4">
        <v>0</v>
      </c>
      <c r="F26" s="5">
        <f t="shared" si="11"/>
        <v>-10130.075000000001</v>
      </c>
      <c r="G26" s="59">
        <f t="shared" si="5"/>
        <v>0</v>
      </c>
      <c r="H26" s="60">
        <v>2072.23</v>
      </c>
    </row>
    <row r="27" spans="1:8" s="2" customFormat="1" ht="15.75" x14ac:dyDescent="0.3">
      <c r="A27" s="51" t="s">
        <v>7</v>
      </c>
      <c r="B27" s="1" t="s">
        <v>43</v>
      </c>
      <c r="C27" s="12">
        <f>C28+C29</f>
        <v>81525.789999999994</v>
      </c>
      <c r="D27" s="12">
        <f>D28+D29</f>
        <v>10714.42</v>
      </c>
      <c r="E27" s="12">
        <f>E28+E29</f>
        <v>807.98</v>
      </c>
      <c r="F27" s="12">
        <f>F28+F29</f>
        <v>-9906.44</v>
      </c>
      <c r="G27" s="13">
        <f t="shared" si="5"/>
        <v>7.54105215214636</v>
      </c>
    </row>
    <row r="28" spans="1:8" s="19" customFormat="1" x14ac:dyDescent="0.3">
      <c r="A28" s="52"/>
      <c r="B28" s="15" t="s">
        <v>5</v>
      </c>
      <c r="C28" s="4">
        <v>6407.79</v>
      </c>
      <c r="D28" s="3">
        <v>3056.08</v>
      </c>
      <c r="E28" s="3">
        <v>807.98</v>
      </c>
      <c r="F28" s="5">
        <f t="shared" si="11"/>
        <v>-2248.1</v>
      </c>
      <c r="G28" s="16">
        <f t="shared" si="5"/>
        <v>26.438444019790058</v>
      </c>
    </row>
    <row r="29" spans="1:8" s="19" customFormat="1" x14ac:dyDescent="0.3">
      <c r="A29" s="52"/>
      <c r="B29" s="15" t="s">
        <v>25</v>
      </c>
      <c r="C29" s="4">
        <v>75118</v>
      </c>
      <c r="D29" s="3">
        <v>7658.34</v>
      </c>
      <c r="E29" s="3">
        <v>0</v>
      </c>
      <c r="F29" s="5">
        <f t="shared" si="11"/>
        <v>-7658.34</v>
      </c>
      <c r="G29" s="16">
        <f t="shared" si="5"/>
        <v>0</v>
      </c>
    </row>
    <row r="30" spans="1:8" s="14" customFormat="1" ht="15.75" x14ac:dyDescent="0.3">
      <c r="A30" s="11" t="s">
        <v>44</v>
      </c>
      <c r="B30" s="11" t="s">
        <v>2</v>
      </c>
      <c r="C30" s="12">
        <f>C31+C32</f>
        <v>42298.200000000004</v>
      </c>
      <c r="D30" s="12">
        <f>D31+D32</f>
        <v>3690.19</v>
      </c>
      <c r="E30" s="12">
        <f t="shared" ref="E30:F30" si="12">E31+E32</f>
        <v>0</v>
      </c>
      <c r="F30" s="12">
        <f t="shared" si="12"/>
        <v>-3690.19</v>
      </c>
      <c r="G30" s="13">
        <f t="shared" si="5"/>
        <v>0</v>
      </c>
    </row>
    <row r="31" spans="1:8" s="17" customFormat="1" ht="14.4" x14ac:dyDescent="0.3">
      <c r="A31" s="50" t="s">
        <v>45</v>
      </c>
      <c r="B31" s="15" t="s">
        <v>5</v>
      </c>
      <c r="C31" s="5">
        <v>5285.4</v>
      </c>
      <c r="D31" s="4">
        <v>3690.19</v>
      </c>
      <c r="E31" s="3">
        <v>0</v>
      </c>
      <c r="F31" s="5">
        <f>E31-D31</f>
        <v>-3690.19</v>
      </c>
      <c r="G31" s="16">
        <f t="shared" si="5"/>
        <v>0</v>
      </c>
    </row>
    <row r="32" spans="1:8" s="17" customFormat="1" x14ac:dyDescent="0.3">
      <c r="A32" s="50" t="s">
        <v>46</v>
      </c>
      <c r="B32" s="15" t="s">
        <v>38</v>
      </c>
      <c r="C32" s="5">
        <v>37012.800000000003</v>
      </c>
      <c r="D32" s="4">
        <v>0</v>
      </c>
      <c r="E32" s="3">
        <v>0</v>
      </c>
      <c r="F32" s="5">
        <f>E32-D32</f>
        <v>0</v>
      </c>
      <c r="G32" s="49" t="s">
        <v>12</v>
      </c>
    </row>
    <row r="33" spans="1:7" ht="15.75" customHeight="1" x14ac:dyDescent="0.3">
      <c r="A33" s="41">
        <v>3</v>
      </c>
      <c r="B33" s="53" t="s">
        <v>47</v>
      </c>
      <c r="C33" s="42">
        <f t="shared" ref="C33:F33" si="13">C34</f>
        <v>108370</v>
      </c>
      <c r="D33" s="42">
        <f t="shared" si="13"/>
        <v>108370</v>
      </c>
      <c r="E33" s="42">
        <f t="shared" si="13"/>
        <v>17440.87</v>
      </c>
      <c r="F33" s="42">
        <f t="shared" si="13"/>
        <v>-90929.13</v>
      </c>
      <c r="G33" s="18">
        <f t="shared" ref="G33:G38" si="14">E33*100/D33</f>
        <v>16.093817477161576</v>
      </c>
    </row>
    <row r="34" spans="1:7" ht="15.75" x14ac:dyDescent="0.3">
      <c r="A34" s="11" t="s">
        <v>18</v>
      </c>
      <c r="B34" s="11" t="s">
        <v>2</v>
      </c>
      <c r="C34" s="12">
        <f>C35</f>
        <v>108370</v>
      </c>
      <c r="D34" s="12">
        <f>D35</f>
        <v>108370</v>
      </c>
      <c r="E34" s="12">
        <f>E35</f>
        <v>17440.87</v>
      </c>
      <c r="F34" s="12">
        <f>F35</f>
        <v>-90929.13</v>
      </c>
      <c r="G34" s="13">
        <f t="shared" si="14"/>
        <v>16.093817477161576</v>
      </c>
    </row>
    <row r="35" spans="1:7" s="17" customFormat="1" ht="14.4" x14ac:dyDescent="0.3">
      <c r="A35" s="50" t="s">
        <v>19</v>
      </c>
      <c r="B35" s="23" t="s">
        <v>62</v>
      </c>
      <c r="C35" s="4">
        <f>D35</f>
        <v>108370</v>
      </c>
      <c r="D35" s="5">
        <v>108370</v>
      </c>
      <c r="E35" s="4">
        <v>17440.87</v>
      </c>
      <c r="F35" s="5">
        <f>E35-D35</f>
        <v>-90929.13</v>
      </c>
      <c r="G35" s="16">
        <f t="shared" si="14"/>
        <v>16.093817477161576</v>
      </c>
    </row>
    <row r="36" spans="1:7" ht="15.75" customHeight="1" x14ac:dyDescent="0.3">
      <c r="A36" s="41">
        <v>4</v>
      </c>
      <c r="B36" s="53" t="s">
        <v>48</v>
      </c>
      <c r="C36" s="42">
        <f t="shared" ref="C36:F36" si="15">C37+C40</f>
        <v>2212.13</v>
      </c>
      <c r="D36" s="42">
        <f t="shared" si="15"/>
        <v>2212.13</v>
      </c>
      <c r="E36" s="42">
        <f t="shared" si="15"/>
        <v>0</v>
      </c>
      <c r="F36" s="42">
        <f t="shared" si="15"/>
        <v>-2212.13</v>
      </c>
      <c r="G36" s="18">
        <f t="shared" si="14"/>
        <v>0</v>
      </c>
    </row>
    <row r="37" spans="1:7" s="22" customFormat="1" x14ac:dyDescent="0.3">
      <c r="A37" s="11" t="s">
        <v>20</v>
      </c>
      <c r="B37" s="20" t="s">
        <v>1</v>
      </c>
      <c r="C37" s="12">
        <f>C38+C39</f>
        <v>1730.8799999999999</v>
      </c>
      <c r="D37" s="12">
        <f>D38+D39</f>
        <v>1730.8799999999999</v>
      </c>
      <c r="E37" s="12">
        <f t="shared" ref="E37:F37" si="16">E38+E39</f>
        <v>0</v>
      </c>
      <c r="F37" s="12">
        <f t="shared" si="16"/>
        <v>-1730.8799999999999</v>
      </c>
      <c r="G37" s="21">
        <f t="shared" si="14"/>
        <v>0</v>
      </c>
    </row>
    <row r="38" spans="1:7" s="17" customFormat="1" ht="14.4" x14ac:dyDescent="0.3">
      <c r="A38" s="43" t="s">
        <v>21</v>
      </c>
      <c r="B38" s="23" t="s">
        <v>5</v>
      </c>
      <c r="C38" s="5">
        <v>505.03</v>
      </c>
      <c r="D38" s="5">
        <v>505.03</v>
      </c>
      <c r="E38" s="3">
        <v>0</v>
      </c>
      <c r="F38" s="5">
        <f>E38-D38</f>
        <v>-505.03</v>
      </c>
      <c r="G38" s="16">
        <f t="shared" si="14"/>
        <v>0</v>
      </c>
    </row>
    <row r="39" spans="1:7" s="17" customFormat="1" ht="14.4" x14ac:dyDescent="0.3">
      <c r="A39" s="43" t="s">
        <v>22</v>
      </c>
      <c r="B39" s="15" t="s">
        <v>25</v>
      </c>
      <c r="C39" s="5">
        <v>1225.8499999999999</v>
      </c>
      <c r="D39" s="5">
        <v>1225.8499999999999</v>
      </c>
      <c r="E39" s="3">
        <v>0</v>
      </c>
      <c r="F39" s="5">
        <f>E39-D39</f>
        <v>-1225.8499999999999</v>
      </c>
      <c r="G39" s="16" t="s">
        <v>12</v>
      </c>
    </row>
    <row r="40" spans="1:7" s="22" customFormat="1" ht="15.75" x14ac:dyDescent="0.3">
      <c r="A40" s="11" t="s">
        <v>49</v>
      </c>
      <c r="B40" s="20" t="s">
        <v>2</v>
      </c>
      <c r="C40" s="12">
        <f>C41+C42</f>
        <v>481.25</v>
      </c>
      <c r="D40" s="12">
        <f>D41+D42</f>
        <v>481.25</v>
      </c>
      <c r="E40" s="12">
        <f t="shared" ref="E40:F40" si="17">E41+E42</f>
        <v>0</v>
      </c>
      <c r="F40" s="12">
        <f t="shared" si="17"/>
        <v>-481.25</v>
      </c>
      <c r="G40" s="13">
        <f t="shared" ref="G40:G45" si="18">E40*100/D40</f>
        <v>0</v>
      </c>
    </row>
    <row r="41" spans="1:7" s="19" customFormat="1" ht="14.4" x14ac:dyDescent="0.3">
      <c r="A41" s="54" t="s">
        <v>50</v>
      </c>
      <c r="B41" s="23" t="s">
        <v>5</v>
      </c>
      <c r="C41" s="4">
        <v>365.61</v>
      </c>
      <c r="D41" s="4">
        <v>365.61</v>
      </c>
      <c r="E41" s="3">
        <v>0</v>
      </c>
      <c r="F41" s="5">
        <f>E41-D41</f>
        <v>-365.61</v>
      </c>
      <c r="G41" s="16">
        <f t="shared" si="18"/>
        <v>0</v>
      </c>
    </row>
    <row r="42" spans="1:7" s="19" customFormat="1" ht="14.4" x14ac:dyDescent="0.3">
      <c r="A42" s="54" t="s">
        <v>51</v>
      </c>
      <c r="B42" s="23" t="s">
        <v>38</v>
      </c>
      <c r="C42" s="4">
        <v>115.64</v>
      </c>
      <c r="D42" s="4">
        <v>115.64</v>
      </c>
      <c r="E42" s="3">
        <v>0</v>
      </c>
      <c r="F42" s="5">
        <f>E42-D42</f>
        <v>-115.64</v>
      </c>
      <c r="G42" s="16">
        <f t="shared" si="18"/>
        <v>0</v>
      </c>
    </row>
    <row r="43" spans="1:7" ht="15.75" customHeight="1" x14ac:dyDescent="0.3">
      <c r="A43" s="41">
        <v>5</v>
      </c>
      <c r="B43" s="53" t="s">
        <v>52</v>
      </c>
      <c r="C43" s="42">
        <f t="shared" ref="C43:F43" si="19">C44+C47</f>
        <v>486.6</v>
      </c>
      <c r="D43" s="42">
        <f t="shared" si="19"/>
        <v>486.6</v>
      </c>
      <c r="E43" s="42">
        <f t="shared" si="19"/>
        <v>0</v>
      </c>
      <c r="F43" s="42">
        <f t="shared" si="19"/>
        <v>-486.6</v>
      </c>
      <c r="G43" s="18">
        <f t="shared" si="18"/>
        <v>0</v>
      </c>
    </row>
    <row r="44" spans="1:7" s="22" customFormat="1" ht="15.75" x14ac:dyDescent="0.3">
      <c r="A44" s="11" t="s">
        <v>53</v>
      </c>
      <c r="B44" s="20" t="s">
        <v>1</v>
      </c>
      <c r="C44" s="12">
        <f>C45+C46</f>
        <v>486.6</v>
      </c>
      <c r="D44" s="12">
        <f>D45+D46</f>
        <v>486.6</v>
      </c>
      <c r="E44" s="12">
        <f t="shared" ref="E44:F44" si="20">E45+E46</f>
        <v>0</v>
      </c>
      <c r="F44" s="12">
        <f t="shared" si="20"/>
        <v>-486.6</v>
      </c>
      <c r="G44" s="13">
        <f t="shared" si="18"/>
        <v>0</v>
      </c>
    </row>
    <row r="45" spans="1:7" s="24" customFormat="1" ht="14.4" x14ac:dyDescent="0.3">
      <c r="A45" s="43" t="s">
        <v>54</v>
      </c>
      <c r="B45" s="15" t="s">
        <v>5</v>
      </c>
      <c r="C45" s="4">
        <v>486.6</v>
      </c>
      <c r="D45" s="4">
        <v>486.6</v>
      </c>
      <c r="E45" s="4">
        <v>0</v>
      </c>
      <c r="F45" s="5">
        <f>E45-D45</f>
        <v>-486.6</v>
      </c>
      <c r="G45" s="16">
        <f t="shared" si="18"/>
        <v>0</v>
      </c>
    </row>
    <row r="46" spans="1:7" s="24" customFormat="1" ht="14.4" x14ac:dyDescent="0.3">
      <c r="A46" s="43" t="s">
        <v>55</v>
      </c>
      <c r="B46" s="15" t="s">
        <v>6</v>
      </c>
      <c r="C46" s="5">
        <v>0</v>
      </c>
      <c r="D46" s="5">
        <v>0</v>
      </c>
      <c r="E46" s="4">
        <v>0</v>
      </c>
      <c r="F46" s="5">
        <f>E46-D46</f>
        <v>0</v>
      </c>
      <c r="G46" s="16" t="s">
        <v>12</v>
      </c>
    </row>
    <row r="47" spans="1:7" s="22" customFormat="1" x14ac:dyDescent="0.3">
      <c r="A47" s="11" t="s">
        <v>56</v>
      </c>
      <c r="B47" s="20" t="s">
        <v>2</v>
      </c>
      <c r="C47" s="12">
        <f t="shared" ref="C47:F47" si="21">C48+C49</f>
        <v>0</v>
      </c>
      <c r="D47" s="12">
        <f t="shared" si="21"/>
        <v>0</v>
      </c>
      <c r="E47" s="12">
        <f t="shared" si="21"/>
        <v>0</v>
      </c>
      <c r="F47" s="12">
        <f t="shared" si="21"/>
        <v>0</v>
      </c>
      <c r="G47" s="21" t="s">
        <v>12</v>
      </c>
    </row>
    <row r="48" spans="1:7" x14ac:dyDescent="0.3">
      <c r="A48" s="55" t="s">
        <v>57</v>
      </c>
      <c r="B48" s="25" t="s">
        <v>5</v>
      </c>
      <c r="C48" s="26">
        <v>0</v>
      </c>
      <c r="D48" s="26">
        <v>0</v>
      </c>
      <c r="E48" s="4">
        <v>0</v>
      </c>
      <c r="F48" s="27">
        <f>E48-D48</f>
        <v>0</v>
      </c>
      <c r="G48" s="28" t="s">
        <v>12</v>
      </c>
    </row>
    <row r="49" spans="1:7" x14ac:dyDescent="0.3">
      <c r="A49" s="55" t="s">
        <v>58</v>
      </c>
      <c r="B49" s="25" t="s">
        <v>38</v>
      </c>
      <c r="C49" s="26">
        <v>0</v>
      </c>
      <c r="D49" s="26">
        <v>0</v>
      </c>
      <c r="E49" s="4">
        <v>0</v>
      </c>
      <c r="F49" s="27">
        <f>E49-D49</f>
        <v>0</v>
      </c>
      <c r="G49" s="28" t="s">
        <v>12</v>
      </c>
    </row>
    <row r="50" spans="1:7" s="29" customFormat="1" ht="15.75" x14ac:dyDescent="0.3">
      <c r="A50" s="53"/>
      <c r="B50" s="53" t="s">
        <v>59</v>
      </c>
      <c r="C50" s="56">
        <f>C51+C56</f>
        <v>513772.28</v>
      </c>
      <c r="D50" s="56">
        <f>D51+D56</f>
        <v>309295.06700000004</v>
      </c>
      <c r="E50" s="56">
        <f>E51+E56</f>
        <v>37878.039999999994</v>
      </c>
      <c r="F50" s="56">
        <f>F51+F56</f>
        <v>-271417.027</v>
      </c>
      <c r="G50" s="57">
        <f t="shared" ref="G50:G57" si="22">E50*100/D50</f>
        <v>12.246571006578645</v>
      </c>
    </row>
    <row r="51" spans="1:7" s="14" customFormat="1" ht="15.75" x14ac:dyDescent="0.3">
      <c r="A51" s="61"/>
      <c r="B51" s="20" t="s">
        <v>1</v>
      </c>
      <c r="C51" s="12">
        <f>C52+C53+C54</f>
        <v>275633.56</v>
      </c>
      <c r="D51" s="12">
        <f>D52+D53+D54</f>
        <v>109764.35699999999</v>
      </c>
      <c r="E51" s="12">
        <f t="shared" ref="E51:F51" si="23">E52+E53+E54</f>
        <v>10046.66</v>
      </c>
      <c r="F51" s="12">
        <f t="shared" si="23"/>
        <v>-99717.696999999986</v>
      </c>
      <c r="G51" s="30">
        <f t="shared" si="22"/>
        <v>9.152934772806077</v>
      </c>
    </row>
    <row r="52" spans="1:7" x14ac:dyDescent="0.3">
      <c r="A52" s="61"/>
      <c r="B52" s="6" t="s">
        <v>5</v>
      </c>
      <c r="C52" s="27">
        <f t="shared" ref="C52:F53" si="24">C10+C22+C38+C45</f>
        <v>38953.56</v>
      </c>
      <c r="D52" s="27">
        <f>D10+D22+D38+D45</f>
        <v>35436.441999999995</v>
      </c>
      <c r="E52" s="27">
        <f t="shared" ref="E52" si="25">E10+E22+E38+E45</f>
        <v>1272.19</v>
      </c>
      <c r="F52" s="27">
        <f t="shared" si="24"/>
        <v>-34164.251999999993</v>
      </c>
      <c r="G52" s="26">
        <f t="shared" si="22"/>
        <v>3.5900613272630477</v>
      </c>
    </row>
    <row r="53" spans="1:7" x14ac:dyDescent="0.3">
      <c r="A53" s="61"/>
      <c r="B53" s="6" t="s">
        <v>6</v>
      </c>
      <c r="C53" s="27">
        <f t="shared" si="24"/>
        <v>186053.85</v>
      </c>
      <c r="D53" s="27">
        <f>D11+D23+D39+D46</f>
        <v>23701.764999999999</v>
      </c>
      <c r="E53" s="27">
        <f t="shared" ref="E53" si="26">E11+E23+E39+E46</f>
        <v>0</v>
      </c>
      <c r="F53" s="27">
        <f t="shared" si="24"/>
        <v>-23701.764999999999</v>
      </c>
      <c r="G53" s="26">
        <f t="shared" si="22"/>
        <v>0</v>
      </c>
    </row>
    <row r="54" spans="1:7" x14ac:dyDescent="0.3">
      <c r="A54" s="61"/>
      <c r="B54" s="6" t="s">
        <v>60</v>
      </c>
      <c r="C54" s="27">
        <f>C12</f>
        <v>50626.149999999994</v>
      </c>
      <c r="D54" s="27">
        <f>D12</f>
        <v>50626.15</v>
      </c>
      <c r="E54" s="27">
        <f>E12</f>
        <v>8774.4699999999993</v>
      </c>
      <c r="F54" s="27">
        <f t="shared" ref="F54" si="27">F12</f>
        <v>-41851.68</v>
      </c>
      <c r="G54" s="26">
        <f t="shared" si="22"/>
        <v>17.33189270762244</v>
      </c>
    </row>
    <row r="55" spans="1:7" s="33" customFormat="1" ht="15.75" hidden="1" x14ac:dyDescent="0.3">
      <c r="A55" s="61"/>
      <c r="B55" s="31" t="s">
        <v>29</v>
      </c>
      <c r="C55" s="32">
        <f>0</f>
        <v>0</v>
      </c>
      <c r="D55" s="32"/>
      <c r="E55" s="32"/>
      <c r="F55" s="27"/>
      <c r="G55" s="26"/>
    </row>
    <row r="56" spans="1:7" s="14" customFormat="1" ht="15.75" x14ac:dyDescent="0.3">
      <c r="A56" s="61"/>
      <c r="B56" s="20" t="s">
        <v>2</v>
      </c>
      <c r="C56" s="12">
        <f>C57+C58+C59</f>
        <v>238138.72000000003</v>
      </c>
      <c r="D56" s="12">
        <f>D57+D58+D59</f>
        <v>199530.71000000002</v>
      </c>
      <c r="E56" s="12">
        <f>E57+E58+E59</f>
        <v>27831.379999999997</v>
      </c>
      <c r="F56" s="12">
        <f>F57+F58+F59</f>
        <v>-171699.33000000002</v>
      </c>
      <c r="G56" s="30">
        <f t="shared" si="22"/>
        <v>13.948419268392316</v>
      </c>
    </row>
    <row r="57" spans="1:7" x14ac:dyDescent="0.3">
      <c r="A57" s="61"/>
      <c r="B57" s="6" t="s">
        <v>5</v>
      </c>
      <c r="C57" s="27">
        <f>C14+C31+C35+C41+C48</f>
        <v>120607.3</v>
      </c>
      <c r="D57" s="27">
        <f>D14+D31+D35+D41+D48</f>
        <v>119012.09</v>
      </c>
      <c r="E57" s="27">
        <f>E14+E31+E35+E41+E48</f>
        <v>17440.87</v>
      </c>
      <c r="F57" s="5">
        <f t="shared" ref="F57:F60" si="28">E57-D57</f>
        <v>-101571.22</v>
      </c>
      <c r="G57" s="26">
        <f t="shared" si="22"/>
        <v>14.654704408602521</v>
      </c>
    </row>
    <row r="58" spans="1:7" x14ac:dyDescent="0.3">
      <c r="A58" s="61"/>
      <c r="B58" s="34" t="s">
        <v>25</v>
      </c>
      <c r="C58" s="27">
        <f>C15+C32+C42+C49+C46</f>
        <v>73559.66</v>
      </c>
      <c r="D58" s="27">
        <f>D15+D32+D42+D49+D46</f>
        <v>36546.86</v>
      </c>
      <c r="E58" s="27">
        <f>E15+E32+E42+E49+E46</f>
        <v>2112.1</v>
      </c>
      <c r="F58" s="5">
        <f t="shared" si="28"/>
        <v>-34434.76</v>
      </c>
      <c r="G58" s="26">
        <f>E58*100/D58</f>
        <v>5.7791558563444303</v>
      </c>
    </row>
    <row r="59" spans="1:7" s="35" customFormat="1" ht="15.75" customHeight="1" x14ac:dyDescent="0.3">
      <c r="A59" s="61"/>
      <c r="B59" s="6" t="s">
        <v>60</v>
      </c>
      <c r="C59" s="27">
        <f t="shared" ref="C59:E60" si="29">C16</f>
        <v>43971.76</v>
      </c>
      <c r="D59" s="27">
        <f t="shared" si="29"/>
        <v>43971.76</v>
      </c>
      <c r="E59" s="27">
        <f t="shared" si="29"/>
        <v>8278.41</v>
      </c>
      <c r="F59" s="5">
        <f t="shared" si="28"/>
        <v>-35693.350000000006</v>
      </c>
      <c r="G59" s="26">
        <f>E59*100/D59</f>
        <v>18.826651469033759</v>
      </c>
    </row>
    <row r="60" spans="1:7" s="33" customFormat="1" ht="15.75" hidden="1" x14ac:dyDescent="0.3">
      <c r="A60" s="61"/>
      <c r="B60" s="46" t="s">
        <v>29</v>
      </c>
      <c r="C60" s="32">
        <f t="shared" si="29"/>
        <v>14308.85</v>
      </c>
      <c r="D60" s="32">
        <f t="shared" si="29"/>
        <v>0</v>
      </c>
      <c r="E60" s="32">
        <f t="shared" si="29"/>
        <v>0</v>
      </c>
      <c r="F60" s="5">
        <f t="shared" si="28"/>
        <v>0</v>
      </c>
      <c r="G60" s="26" t="e">
        <f t="shared" ref="G60" si="30">E60*100/D60</f>
        <v>#DIV/0!</v>
      </c>
    </row>
  </sheetData>
  <mergeCells count="4">
    <mergeCell ref="A51:A60"/>
    <mergeCell ref="A1:G1"/>
    <mergeCell ref="A2:G2"/>
    <mergeCell ref="H24:H25"/>
  </mergeCells>
  <pageMargins left="0.70866141732283472" right="0.2" top="0.19685039370078741" bottom="0.19685039370078741" header="0.31496062992125984" footer="0.31496062992125984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ХВС,ВО</vt:lpstr>
      <vt:lpstr>'ХВС,ВО'!Область_печати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2017-08-22T10:40:14Z</dcterms:modified>
</cp:coreProperties>
</file>