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F68" i="1" l="1"/>
  <c r="E68" i="1"/>
  <c r="D68" i="1"/>
  <c r="G67" i="1"/>
  <c r="G68" i="1" s="1"/>
  <c r="H66" i="1"/>
  <c r="G66" i="1"/>
  <c r="F63" i="1"/>
  <c r="E63" i="1"/>
  <c r="D63" i="1"/>
  <c r="G58" i="1"/>
  <c r="F58" i="1"/>
  <c r="H57" i="1"/>
  <c r="G44" i="1"/>
  <c r="F44" i="1"/>
  <c r="E44" i="1"/>
  <c r="D43" i="1"/>
  <c r="H43" i="1" s="1"/>
  <c r="D42" i="1"/>
  <c r="H42" i="1" s="1"/>
  <c r="H44" i="1" s="1"/>
  <c r="G25" i="1"/>
  <c r="H24" i="1"/>
  <c r="H25" i="1" s="1"/>
  <c r="G24" i="1"/>
  <c r="F24" i="1"/>
  <c r="F25" i="1" s="1"/>
  <c r="E24" i="1"/>
  <c r="E25" i="1" s="1"/>
  <c r="D24" i="1"/>
  <c r="D25" i="1" s="1"/>
  <c r="F21" i="1"/>
  <c r="E21" i="1"/>
  <c r="E48" i="1" s="1"/>
  <c r="D21" i="1"/>
  <c r="G20" i="1"/>
  <c r="G21" i="1" s="1"/>
  <c r="G48" i="1" s="1"/>
  <c r="G53" i="1" s="1"/>
  <c r="H19" i="1"/>
  <c r="G19" i="1"/>
  <c r="E51" i="1" l="1"/>
  <c r="E52" i="1" s="1"/>
  <c r="E53" i="1" s="1"/>
  <c r="H68" i="1"/>
  <c r="F48" i="1"/>
  <c r="F53" i="1" s="1"/>
  <c r="F59" i="1" s="1"/>
  <c r="F69" i="1" s="1"/>
  <c r="G59" i="1"/>
  <c r="H20" i="1"/>
  <c r="H21" i="1" s="1"/>
  <c r="H48" i="1" s="1"/>
  <c r="D44" i="1"/>
  <c r="D48" i="1" s="1"/>
  <c r="H67" i="1"/>
  <c r="E56" i="1" l="1"/>
  <c r="E58" i="1" s="1"/>
  <c r="E59" i="1" s="1"/>
  <c r="E69" i="1" s="1"/>
  <c r="D51" i="1"/>
  <c r="C51" i="1"/>
  <c r="F70" i="1"/>
  <c r="F71" i="1"/>
  <c r="H51" i="1" l="1"/>
  <c r="H52" i="1" s="1"/>
  <c r="H53" i="1" s="1"/>
  <c r="D52" i="1"/>
  <c r="D53" i="1" s="1"/>
  <c r="F72" i="1"/>
  <c r="F73" i="1" s="1"/>
  <c r="E71" i="1"/>
  <c r="E70" i="1"/>
  <c r="E73" i="1" l="1"/>
  <c r="E72" i="1"/>
  <c r="D56" i="1"/>
  <c r="C56" i="1"/>
  <c r="H56" i="1" l="1"/>
  <c r="H58" i="1" s="1"/>
  <c r="H59" i="1" s="1"/>
  <c r="D58" i="1"/>
  <c r="D59" i="1" s="1"/>
  <c r="D69" i="1" s="1"/>
  <c r="C62" i="1" l="1"/>
  <c r="G62" i="1"/>
  <c r="D70" i="1"/>
  <c r="D71" i="1" l="1"/>
  <c r="G63" i="1"/>
  <c r="G69" i="1" s="1"/>
  <c r="H62" i="1"/>
  <c r="H63" i="1" s="1"/>
  <c r="H69" i="1" s="1"/>
  <c r="H71" i="1" l="1"/>
  <c r="G70" i="1"/>
  <c r="H70" i="1" s="1"/>
  <c r="D72" i="1"/>
  <c r="D73" i="1"/>
  <c r="G71" i="1" l="1"/>
  <c r="G73" i="1" l="1"/>
  <c r="G72" i="1"/>
  <c r="H72" i="1" s="1"/>
  <c r="H73" i="1" s="1"/>
</calcChain>
</file>

<file path=xl/sharedStrings.xml><?xml version="1.0" encoding="utf-8"?>
<sst xmlns="http://schemas.openxmlformats.org/spreadsheetml/2006/main" count="103" uniqueCount="84">
  <si>
    <t>Заказчик: Администрация Калининского района г.Чебоксары</t>
  </si>
  <si>
    <t>"Утвержден"    "______"_________________20___г.</t>
  </si>
  <si>
    <t>Сводный сметный расчет в сумме ___________ тыс.руб.</t>
  </si>
  <si>
    <t>в том числе возвратных сумм        ___________  тыс.руб.</t>
  </si>
  <si>
    <t>"______"_______________20___г.</t>
  </si>
  <si>
    <t>СВОДНЫЙ СМЕТНЫЙ РАСЧЕТ СТОИМОСТИ</t>
  </si>
  <si>
    <t>Составлен  в текущих ценах IV кв. 2017г.</t>
  </si>
  <si>
    <t>№п/п</t>
  </si>
  <si>
    <t>Номера смет и расчетов</t>
  </si>
  <si>
    <t>Наименование глав, объектов работ и затрат</t>
  </si>
  <si>
    <t>Сметная стоимость, тыс.руб.</t>
  </si>
  <si>
    <t>Общая сметная стоимость, тыс.руб.</t>
  </si>
  <si>
    <t>строитель-ных работ</t>
  </si>
  <si>
    <t>монтажных работ</t>
  </si>
  <si>
    <t>оборудования, мебели и инвентаря</t>
  </si>
  <si>
    <t>прочих затрат</t>
  </si>
  <si>
    <t>ГЛАВА 1</t>
  </si>
  <si>
    <t>Подготовка территории строительства</t>
  </si>
  <si>
    <t>ЛС №01-01</t>
  </si>
  <si>
    <t>Отвод земельного участа и геодезические разбивочные работы</t>
  </si>
  <si>
    <t>ЛС №01-02</t>
  </si>
  <si>
    <t>Поготовительные работы</t>
  </si>
  <si>
    <t>ИТОГО по гл.1</t>
  </si>
  <si>
    <t>ГЛАВА 2</t>
  </si>
  <si>
    <t>Основные объекты  строительства</t>
  </si>
  <si>
    <t>ОС №02-01</t>
  </si>
  <si>
    <t xml:space="preserve">Проектирование парка  по  проспекту Тракторостроителей  в г. Чебоксары </t>
  </si>
  <si>
    <t>ИТОГО по гл.2</t>
  </si>
  <si>
    <t>ГЛАВА 4</t>
  </si>
  <si>
    <t>Объекты энергетического хозяйства</t>
  </si>
  <si>
    <t>затрат нет</t>
  </si>
  <si>
    <t>ИТОГО по гл.4</t>
  </si>
  <si>
    <t>ГЛАВА 5</t>
  </si>
  <si>
    <t>Объекты транспортного хозяйства и связи</t>
  </si>
  <si>
    <t>ИТОГО по гл.5</t>
  </si>
  <si>
    <t>ГЛАВА 6</t>
  </si>
  <si>
    <t>Наружные сети и сооружения водоснабжения, водоотведения, теплоснабжения и газоснабжения</t>
  </si>
  <si>
    <t>ЛС №06-01</t>
  </si>
  <si>
    <t>Наружные сети канализации  К1</t>
  </si>
  <si>
    <t>ЛС №06-02</t>
  </si>
  <si>
    <t>Наружные сети водопровода В1</t>
  </si>
  <si>
    <t>ИТОГО по гл.6</t>
  </si>
  <si>
    <t>ГЛАВА 7</t>
  </si>
  <si>
    <t>Благоустройство и озеленение территории</t>
  </si>
  <si>
    <t>ИТОГО по гл.7</t>
  </si>
  <si>
    <t>ИТОГО по гл.1-7</t>
  </si>
  <si>
    <t>ГЛАВА 8</t>
  </si>
  <si>
    <t>Временные здания и сооружения</t>
  </si>
  <si>
    <t>ГСН 81-05-01-2001 прил.1, п.4.1.3</t>
  </si>
  <si>
    <t>-</t>
  </si>
  <si>
    <t>ИТОГО по гл.8</t>
  </si>
  <si>
    <t>ИТОГО по гл.1-8</t>
  </si>
  <si>
    <t>ГЛАВА 9</t>
  </si>
  <si>
    <t>Прочие работы и затраты</t>
  </si>
  <si>
    <t>ГСН 81-05-02-2007 табл.4, п.3.9.3</t>
  </si>
  <si>
    <t>ЛС №09-01</t>
  </si>
  <si>
    <t>Пусконаладочные работы</t>
  </si>
  <si>
    <t>ИТОГО по гл.9</t>
  </si>
  <si>
    <t>ИТОГО по гл.1-9</t>
  </si>
  <si>
    <t>ГЛАВА 10</t>
  </si>
  <si>
    <t>Содержание службы заказчика. Строительный контроль</t>
  </si>
  <si>
    <t>Прилож.к Положению о проведении строит.контроля утв.постанов. РФ от 21.06.2010 №468</t>
  </si>
  <si>
    <t>ИТОГО по гл.10</t>
  </si>
  <si>
    <t>ГЛАВА 12</t>
  </si>
  <si>
    <t>Публичный технологический и ценовой аудит, проектные и изыскательские работы</t>
  </si>
  <si>
    <t>Договор № 4600</t>
  </si>
  <si>
    <t>Проектные работы 995,00:1,18</t>
  </si>
  <si>
    <t>Постановление Правительства РФ от 5.03.2007г. №145</t>
  </si>
  <si>
    <t>Экспертиза проектно - сметной документации 215,107*0,2925*3,99</t>
  </si>
  <si>
    <t>ИТОГО по гл.12</t>
  </si>
  <si>
    <t>ИТОГО по гл.1-12</t>
  </si>
  <si>
    <t>МДС 81-35.2004, п.4.96</t>
  </si>
  <si>
    <t>Резерв средств на непредвиденные работы и затраты 2%</t>
  </si>
  <si>
    <t>ИТОГО по сводному сметному расчету</t>
  </si>
  <si>
    <t>Средства на покрытие затрат по уплате                           НДС 18%</t>
  </si>
  <si>
    <t>ВСЕГО по сводному сметному расчету в текущих ценах IV кв. 2017г.</t>
  </si>
  <si>
    <t>Составлен АО  "Чувашгражданпроект"</t>
  </si>
  <si>
    <t>Генеральный директор института</t>
  </si>
  <si>
    <t>Е.З.Арсентьев</t>
  </si>
  <si>
    <t>Главный инженер проекта</t>
  </si>
  <si>
    <t>В.С.Куницын</t>
  </si>
  <si>
    <t>Главный специалист по сметам</t>
  </si>
  <si>
    <t>А.Л.Касмакова</t>
  </si>
  <si>
    <t xml:space="preserve">проектирование Кадетского парка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</si>
</sst>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\-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1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14" fontId="4" fillId="0" borderId="0" xfId="0" applyNumberFormat="1" applyFont="1" applyFill="1"/>
    <xf numFmtId="0" fontId="2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/>
    <xf numFmtId="0" fontId="6" fillId="0" borderId="0" xfId="0" applyFont="1" applyFill="1"/>
    <xf numFmtId="0" fontId="6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lin_gkh6\Documents\&#1055;&#1040;&#1057;&#1055;&#1054;&#1056;&#1058;%20&#1055;&#1056;&#1054;&#1045;&#1050;&#1058;&#1040;\&#1055;&#1040;&#1057;&#1055;&#1054;&#1056;&#1058;%20&#1055;&#1056;&#1054;&#1045;&#1050;&#1058;&#1040;%20&#1055;&#1040;&#1056;&#1050;%20&#1044;&#1050;%20&#1058;&#1056;&#1040;&#1050;&#1058;&#1054;&#1056;&#1054;&#1057;&#1058;&#1056;&#1054;&#1048;&#1058;&#1045;&#1051;&#1045;&#1049;%2040\&#1055;&#1057;&#1044;%20&#1086;&#1090;%20&#1095;&#1091;&#1074;&#1072;&#1096;&#1075;&#1088;&#1072;&#1078;&#1076;&#1072;&#1085;&#1087;&#1088;&#1086;&#1077;&#1082;&#1090;\&#1076;&#1082;%20&#1090;&#1088;&#1072;&#1082;&#1090;&#1086;&#1088;&#1086;&#1089;&#1090;&#1088;&#1086;&#1080;&#1090;&#1077;&#1083;&#1077;&#1081;\&#1057;&#1084;&#1077;&#1090;&#1099;\&#1057;&#1052;2\&#1057;&#1057;&#1056;%20,&#1054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СР 2000"/>
      <sheetName val="ССР 2017"/>
      <sheetName val="ОС 02-2000"/>
      <sheetName val="ОС 02-2017"/>
      <sheetName val="ОТВОД №01-01"/>
    </sheetNames>
    <sheetDataSet>
      <sheetData sheetId="0"/>
      <sheetData sheetId="1"/>
      <sheetData sheetId="2"/>
      <sheetData sheetId="3">
        <row r="22">
          <cell r="G22">
            <v>86681.44</v>
          </cell>
          <cell r="H22">
            <v>15361.08</v>
          </cell>
          <cell r="I22">
            <v>2532.14</v>
          </cell>
          <cell r="J22">
            <v>0</v>
          </cell>
          <cell r="K22">
            <v>104574.66</v>
          </cell>
        </row>
      </sheetData>
      <sheetData sheetId="4">
        <row r="15">
          <cell r="F15">
            <v>8.5500000000000007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10" sqref="A10:H10"/>
    </sheetView>
  </sheetViews>
  <sheetFormatPr defaultRowHeight="14.5" x14ac:dyDescent="0.35"/>
  <cols>
    <col min="3" max="3" width="16.7265625" customWidth="1"/>
    <col min="4" max="4" width="14.7265625" customWidth="1"/>
    <col min="5" max="5" width="14" customWidth="1"/>
    <col min="8" max="8" width="14" customWidth="1"/>
  </cols>
  <sheetData>
    <row r="1" spans="1:8" ht="15.5" x14ac:dyDescent="0.35">
      <c r="A1" s="1" t="s">
        <v>0</v>
      </c>
      <c r="B1" s="2"/>
      <c r="C1" s="3"/>
      <c r="D1" s="4"/>
      <c r="E1" s="4"/>
      <c r="F1" s="4"/>
      <c r="G1" s="4"/>
      <c r="H1" s="5"/>
    </row>
    <row r="2" spans="1:8" ht="15.5" x14ac:dyDescent="0.35">
      <c r="A2" s="1"/>
      <c r="B2" s="2"/>
      <c r="C2" s="3"/>
      <c r="D2" s="4"/>
      <c r="E2" s="4"/>
      <c r="F2" s="4"/>
      <c r="G2" s="4"/>
      <c r="H2" s="5"/>
    </row>
    <row r="3" spans="1:8" ht="15.5" x14ac:dyDescent="0.35">
      <c r="A3" s="6" t="s">
        <v>1</v>
      </c>
      <c r="B3" s="6"/>
      <c r="C3" s="2"/>
      <c r="D3" s="7"/>
      <c r="E3" s="7"/>
      <c r="F3" s="7"/>
      <c r="G3" s="7"/>
      <c r="H3" s="7"/>
    </row>
    <row r="4" spans="1:8" ht="15.5" x14ac:dyDescent="0.35">
      <c r="A4" s="6" t="s">
        <v>2</v>
      </c>
      <c r="B4" s="6"/>
      <c r="C4" s="2"/>
      <c r="D4" s="7"/>
      <c r="E4" s="7"/>
      <c r="F4" s="7"/>
      <c r="G4" s="7"/>
      <c r="H4" s="7"/>
    </row>
    <row r="5" spans="1:8" ht="15.5" x14ac:dyDescent="0.35">
      <c r="A5" s="6" t="s">
        <v>3</v>
      </c>
      <c r="B5" s="6"/>
      <c r="C5" s="2"/>
      <c r="D5" s="7"/>
      <c r="E5" s="7"/>
      <c r="F5" s="7"/>
      <c r="G5" s="7"/>
      <c r="H5" s="7"/>
    </row>
    <row r="6" spans="1:8" ht="15.5" x14ac:dyDescent="0.35">
      <c r="A6" s="6" t="s">
        <v>4</v>
      </c>
      <c r="B6" s="2"/>
      <c r="C6" s="2"/>
      <c r="D6" s="7"/>
      <c r="E6" s="7"/>
      <c r="F6" s="7"/>
      <c r="G6" s="7"/>
      <c r="H6" s="7"/>
    </row>
    <row r="7" spans="1:8" ht="15.5" x14ac:dyDescent="0.35">
      <c r="A7" s="8"/>
      <c r="B7" s="9"/>
      <c r="C7" s="2"/>
      <c r="D7" s="7"/>
      <c r="E7" s="7"/>
      <c r="F7" s="7"/>
      <c r="G7" s="7"/>
      <c r="H7" s="7"/>
    </row>
    <row r="8" spans="1:8" x14ac:dyDescent="0.35">
      <c r="A8" s="10"/>
      <c r="B8" s="10"/>
      <c r="C8" s="10"/>
      <c r="D8" s="10"/>
      <c r="E8" s="10"/>
      <c r="F8" s="10"/>
      <c r="G8" s="10"/>
      <c r="H8" s="10"/>
    </row>
    <row r="9" spans="1:8" x14ac:dyDescent="0.35">
      <c r="A9" s="46" t="s">
        <v>5</v>
      </c>
      <c r="B9" s="46"/>
      <c r="C9" s="46"/>
      <c r="D9" s="46"/>
      <c r="E9" s="46"/>
      <c r="F9" s="46"/>
      <c r="G9" s="46"/>
      <c r="H9" s="46"/>
    </row>
    <row r="10" spans="1:8" ht="17.5" x14ac:dyDescent="0.35">
      <c r="A10" s="47" t="s">
        <v>83</v>
      </c>
      <c r="B10" s="47"/>
      <c r="C10" s="47"/>
      <c r="D10" s="47"/>
      <c r="E10" s="47"/>
      <c r="F10" s="47"/>
      <c r="G10" s="47"/>
      <c r="H10" s="47"/>
    </row>
    <row r="11" spans="1:8" x14ac:dyDescent="0.35">
      <c r="A11" s="48"/>
      <c r="B11" s="48"/>
      <c r="C11" s="48"/>
      <c r="D11" s="48"/>
      <c r="E11" s="48"/>
      <c r="F11" s="48"/>
      <c r="G11" s="48"/>
      <c r="H11" s="48"/>
    </row>
    <row r="12" spans="1:8" x14ac:dyDescent="0.35">
      <c r="A12" s="7"/>
      <c r="B12" s="11"/>
      <c r="C12" s="7"/>
      <c r="D12" s="7"/>
      <c r="E12" s="7"/>
      <c r="F12" s="7"/>
      <c r="G12" s="7"/>
      <c r="H12" s="7"/>
    </row>
    <row r="13" spans="1:8" x14ac:dyDescent="0.35">
      <c r="A13" s="11" t="s">
        <v>6</v>
      </c>
      <c r="B13" s="11"/>
      <c r="C13" s="11"/>
      <c r="D13" s="12"/>
      <c r="E13" s="12"/>
      <c r="F13" s="11"/>
      <c r="G13" s="11"/>
      <c r="H13" s="11"/>
    </row>
    <row r="14" spans="1:8" x14ac:dyDescent="0.35">
      <c r="A14" s="49" t="s">
        <v>7</v>
      </c>
      <c r="B14" s="49" t="s">
        <v>8</v>
      </c>
      <c r="C14" s="49" t="s">
        <v>9</v>
      </c>
      <c r="D14" s="49" t="s">
        <v>10</v>
      </c>
      <c r="E14" s="49"/>
      <c r="F14" s="49"/>
      <c r="G14" s="49"/>
      <c r="H14" s="49" t="s">
        <v>11</v>
      </c>
    </row>
    <row r="15" spans="1:8" ht="84" x14ac:dyDescent="0.35">
      <c r="A15" s="49"/>
      <c r="B15" s="49"/>
      <c r="C15" s="49"/>
      <c r="D15" s="13" t="s">
        <v>12</v>
      </c>
      <c r="E15" s="13" t="s">
        <v>13</v>
      </c>
      <c r="F15" s="13" t="s">
        <v>14</v>
      </c>
      <c r="G15" s="13" t="s">
        <v>15</v>
      </c>
      <c r="H15" s="49"/>
    </row>
    <row r="16" spans="1:8" x14ac:dyDescent="0.35">
      <c r="A16" s="14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</row>
    <row r="17" spans="1:8" x14ac:dyDescent="0.35">
      <c r="A17" s="16"/>
      <c r="B17" s="17"/>
      <c r="C17" s="15" t="s">
        <v>16</v>
      </c>
      <c r="D17" s="17"/>
      <c r="E17" s="17"/>
      <c r="F17" s="17"/>
      <c r="G17" s="17"/>
      <c r="H17" s="17"/>
    </row>
    <row r="18" spans="1:8" x14ac:dyDescent="0.35">
      <c r="A18" s="16"/>
      <c r="B18" s="17"/>
      <c r="C18" s="15" t="s">
        <v>17</v>
      </c>
      <c r="D18" s="18"/>
      <c r="E18" s="18"/>
      <c r="F18" s="14"/>
      <c r="G18" s="18"/>
      <c r="H18" s="18"/>
    </row>
    <row r="19" spans="1:8" ht="70" x14ac:dyDescent="0.35">
      <c r="A19" s="16">
        <v>1</v>
      </c>
      <c r="B19" s="16" t="s">
        <v>18</v>
      </c>
      <c r="C19" s="19" t="s">
        <v>19</v>
      </c>
      <c r="D19" s="20">
        <v>0</v>
      </c>
      <c r="E19" s="20">
        <v>0</v>
      </c>
      <c r="F19" s="20">
        <v>0</v>
      </c>
      <c r="G19" s="20">
        <f>'[1]ОТВОД №01-01'!F15</f>
        <v>8.5500000000000007</v>
      </c>
      <c r="H19" s="20">
        <f>SUM(D19:G19)</f>
        <v>8.5500000000000007</v>
      </c>
    </row>
    <row r="20" spans="1:8" ht="28" x14ac:dyDescent="0.35">
      <c r="A20" s="16">
        <v>2</v>
      </c>
      <c r="B20" s="16" t="s">
        <v>20</v>
      </c>
      <c r="C20" s="19" t="s">
        <v>21</v>
      </c>
      <c r="D20" s="20">
        <v>5234.74</v>
      </c>
      <c r="E20" s="20">
        <v>0</v>
      </c>
      <c r="F20" s="20">
        <v>0</v>
      </c>
      <c r="G20" s="20">
        <f>'[1]ОТВОД №01-01'!F13</f>
        <v>0</v>
      </c>
      <c r="H20" s="20">
        <f>SUM(D20:G20)</f>
        <v>5234.74</v>
      </c>
    </row>
    <row r="21" spans="1:8" x14ac:dyDescent="0.35">
      <c r="A21" s="21"/>
      <c r="B21" s="17"/>
      <c r="C21" s="22" t="s">
        <v>22</v>
      </c>
      <c r="D21" s="20">
        <f>SUM(D19:D20)</f>
        <v>5234.74</v>
      </c>
      <c r="E21" s="20">
        <f>SUM(E19:E20)</f>
        <v>0</v>
      </c>
      <c r="F21" s="20">
        <f>SUM(F19:F20)</f>
        <v>0</v>
      </c>
      <c r="G21" s="20">
        <f>SUM(G19:G20)</f>
        <v>8.5500000000000007</v>
      </c>
      <c r="H21" s="20">
        <f>SUM(H19:H20)</f>
        <v>5243.29</v>
      </c>
    </row>
    <row r="22" spans="1:8" x14ac:dyDescent="0.35">
      <c r="A22" s="21"/>
      <c r="B22" s="17"/>
      <c r="C22" s="15" t="s">
        <v>23</v>
      </c>
      <c r="D22" s="23"/>
      <c r="E22" s="23"/>
      <c r="F22" s="23"/>
      <c r="G22" s="23"/>
      <c r="H22" s="23"/>
    </row>
    <row r="23" spans="1:8" x14ac:dyDescent="0.35">
      <c r="A23" s="21"/>
      <c r="B23" s="17"/>
      <c r="C23" s="15" t="s">
        <v>24</v>
      </c>
      <c r="D23" s="23"/>
      <c r="E23" s="23"/>
      <c r="F23" s="23"/>
      <c r="G23" s="23"/>
      <c r="H23" s="23"/>
    </row>
    <row r="24" spans="1:8" ht="70" x14ac:dyDescent="0.35">
      <c r="A24" s="24">
        <v>3</v>
      </c>
      <c r="B24" s="25" t="s">
        <v>25</v>
      </c>
      <c r="C24" s="19" t="s">
        <v>26</v>
      </c>
      <c r="D24" s="26">
        <f>'[1]ОС 02-2017'!G22</f>
        <v>86681.44</v>
      </c>
      <c r="E24" s="26">
        <f>'[1]ОС 02-2017'!H22</f>
        <v>15361.08</v>
      </c>
      <c r="F24" s="26">
        <f>'[1]ОС 02-2017'!I22</f>
        <v>2532.14</v>
      </c>
      <c r="G24" s="26">
        <f>'[1]ОС 02-2017'!J22</f>
        <v>0</v>
      </c>
      <c r="H24" s="26">
        <f>'[1]ОС 02-2017'!K22</f>
        <v>104574.66</v>
      </c>
    </row>
    <row r="25" spans="1:8" x14ac:dyDescent="0.35">
      <c r="A25" s="21"/>
      <c r="B25" s="17"/>
      <c r="C25" s="22" t="s">
        <v>27</v>
      </c>
      <c r="D25" s="20">
        <f>SUM(D24:D24)</f>
        <v>86681.44</v>
      </c>
      <c r="E25" s="20">
        <f>SUM(E24:E24)</f>
        <v>15361.08</v>
      </c>
      <c r="F25" s="20">
        <f>SUM(F24:F24)</f>
        <v>2532.14</v>
      </c>
      <c r="G25" s="20">
        <f>SUM(G24:G24)</f>
        <v>0</v>
      </c>
      <c r="H25" s="20">
        <f>SUM(H24:H24)</f>
        <v>104574.66</v>
      </c>
    </row>
    <row r="26" spans="1:8" x14ac:dyDescent="0.35">
      <c r="A26" s="21"/>
      <c r="B26" s="17"/>
      <c r="C26" s="22"/>
      <c r="D26" s="20"/>
      <c r="E26" s="20"/>
      <c r="F26" s="20"/>
      <c r="G26" s="20"/>
      <c r="H26" s="20"/>
    </row>
    <row r="27" spans="1:8" x14ac:dyDescent="0.35">
      <c r="A27" s="21"/>
      <c r="B27" s="17"/>
      <c r="C27" s="15"/>
      <c r="D27" s="23"/>
      <c r="E27" s="23"/>
      <c r="F27" s="23"/>
      <c r="G27" s="23"/>
      <c r="H27" s="23"/>
    </row>
    <row r="28" spans="1:8" x14ac:dyDescent="0.35">
      <c r="A28" s="21"/>
      <c r="B28" s="17"/>
      <c r="C28" s="13"/>
      <c r="D28" s="23"/>
      <c r="E28" s="23"/>
      <c r="F28" s="23"/>
      <c r="G28" s="23"/>
      <c r="H28" s="23"/>
    </row>
    <row r="29" spans="1:8" x14ac:dyDescent="0.35">
      <c r="A29" s="24"/>
      <c r="B29" s="25"/>
      <c r="C29" s="27"/>
      <c r="D29" s="26"/>
      <c r="E29" s="26"/>
      <c r="F29" s="23"/>
      <c r="G29" s="23"/>
      <c r="H29" s="26"/>
    </row>
    <row r="30" spans="1:8" x14ac:dyDescent="0.35">
      <c r="A30" s="24"/>
      <c r="B30" s="25"/>
      <c r="C30" s="19"/>
      <c r="D30" s="26"/>
      <c r="E30" s="26"/>
      <c r="F30" s="23"/>
      <c r="G30" s="23"/>
      <c r="H30" s="26"/>
    </row>
    <row r="31" spans="1:8" x14ac:dyDescent="0.35">
      <c r="A31" s="21"/>
      <c r="B31" s="17"/>
      <c r="C31" s="22"/>
      <c r="D31" s="20"/>
      <c r="E31" s="20"/>
      <c r="F31" s="20"/>
      <c r="G31" s="20"/>
      <c r="H31" s="20"/>
    </row>
    <row r="32" spans="1:8" x14ac:dyDescent="0.35">
      <c r="A32" s="21"/>
      <c r="B32" s="17"/>
      <c r="C32" s="22"/>
      <c r="D32" s="20"/>
      <c r="E32" s="20"/>
      <c r="F32" s="20"/>
      <c r="G32" s="20"/>
      <c r="H32" s="20"/>
    </row>
    <row r="33" spans="1:8" x14ac:dyDescent="0.35">
      <c r="A33" s="21"/>
      <c r="B33" s="17"/>
      <c r="C33" s="14" t="s">
        <v>28</v>
      </c>
      <c r="D33" s="23"/>
      <c r="E33" s="28"/>
      <c r="F33" s="23"/>
      <c r="G33" s="23"/>
      <c r="H33" s="28"/>
    </row>
    <row r="34" spans="1:8" x14ac:dyDescent="0.35">
      <c r="A34" s="21"/>
      <c r="B34" s="17"/>
      <c r="C34" s="14" t="s">
        <v>29</v>
      </c>
      <c r="D34" s="18"/>
      <c r="E34" s="18"/>
      <c r="F34" s="14" t="s">
        <v>30</v>
      </c>
      <c r="G34" s="18"/>
      <c r="H34" s="18"/>
    </row>
    <row r="35" spans="1:8" x14ac:dyDescent="0.35">
      <c r="A35" s="21"/>
      <c r="B35" s="29"/>
      <c r="C35" s="18" t="s">
        <v>31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 x14ac:dyDescent="0.35">
      <c r="A36" s="21"/>
      <c r="B36" s="29"/>
      <c r="C36" s="14" t="s">
        <v>32</v>
      </c>
      <c r="D36" s="23"/>
      <c r="E36" s="23"/>
      <c r="F36" s="23"/>
      <c r="G36" s="23"/>
      <c r="H36" s="28"/>
    </row>
    <row r="37" spans="1:8" ht="56" x14ac:dyDescent="0.35">
      <c r="A37" s="21"/>
      <c r="B37" s="29"/>
      <c r="C37" s="13" t="s">
        <v>33</v>
      </c>
      <c r="D37" s="18"/>
      <c r="E37" s="18"/>
      <c r="F37" s="14" t="s">
        <v>30</v>
      </c>
      <c r="G37" s="18"/>
      <c r="H37" s="18"/>
    </row>
    <row r="38" spans="1:8" x14ac:dyDescent="0.35">
      <c r="A38" s="21"/>
      <c r="B38" s="29"/>
      <c r="C38" s="18" t="s">
        <v>34</v>
      </c>
      <c r="D38" s="20">
        <v>0</v>
      </c>
      <c r="E38" s="20">
        <v>0</v>
      </c>
      <c r="F38" s="20">
        <v>0</v>
      </c>
      <c r="G38" s="20">
        <v>0</v>
      </c>
      <c r="H38" s="30">
        <v>0</v>
      </c>
    </row>
    <row r="39" spans="1:8" x14ac:dyDescent="0.35">
      <c r="A39" s="21"/>
      <c r="B39" s="29"/>
      <c r="C39" s="14" t="s">
        <v>35</v>
      </c>
      <c r="D39" s="23"/>
      <c r="E39" s="23"/>
      <c r="F39" s="28"/>
      <c r="G39" s="23"/>
      <c r="H39" s="28"/>
    </row>
    <row r="40" spans="1:8" x14ac:dyDescent="0.35">
      <c r="A40" s="21"/>
      <c r="B40" s="29"/>
      <c r="C40" s="15" t="s">
        <v>35</v>
      </c>
      <c r="D40" s="23"/>
      <c r="E40" s="23"/>
      <c r="F40" s="28"/>
      <c r="G40" s="23"/>
      <c r="H40" s="28"/>
    </row>
    <row r="41" spans="1:8" ht="84" x14ac:dyDescent="0.35">
      <c r="A41" s="21"/>
      <c r="B41" s="29"/>
      <c r="C41" s="13" t="s">
        <v>36</v>
      </c>
      <c r="D41" s="18"/>
      <c r="E41" s="18"/>
      <c r="F41" s="14" t="s">
        <v>30</v>
      </c>
      <c r="G41" s="18"/>
      <c r="H41" s="18"/>
    </row>
    <row r="42" spans="1:8" ht="28" x14ac:dyDescent="0.35">
      <c r="A42" s="21">
        <v>4</v>
      </c>
      <c r="B42" s="29" t="s">
        <v>37</v>
      </c>
      <c r="C42" s="19" t="s">
        <v>38</v>
      </c>
      <c r="D42" s="16">
        <f>1129.38-E42</f>
        <v>924.18000000000006</v>
      </c>
      <c r="E42" s="16">
        <v>205.2</v>
      </c>
      <c r="F42" s="16"/>
      <c r="G42" s="16"/>
      <c r="H42" s="31">
        <f>SUM(D42:G42)</f>
        <v>1129.3800000000001</v>
      </c>
    </row>
    <row r="43" spans="1:8" ht="28" x14ac:dyDescent="0.35">
      <c r="A43" s="21">
        <v>5</v>
      </c>
      <c r="B43" s="29" t="s">
        <v>39</v>
      </c>
      <c r="C43" s="19" t="s">
        <v>40</v>
      </c>
      <c r="D43" s="32">
        <f>702.247-E43</f>
        <v>658.29699999999991</v>
      </c>
      <c r="E43" s="32">
        <v>43.95</v>
      </c>
      <c r="F43" s="16"/>
      <c r="G43" s="16"/>
      <c r="H43" s="31">
        <f>SUM(D43:G43)</f>
        <v>702.24699999999996</v>
      </c>
    </row>
    <row r="44" spans="1:8" x14ac:dyDescent="0.35">
      <c r="A44" s="21"/>
      <c r="B44" s="29"/>
      <c r="C44" s="18" t="s">
        <v>41</v>
      </c>
      <c r="D44" s="20">
        <f>SUM(D42:D43)</f>
        <v>1582.4769999999999</v>
      </c>
      <c r="E44" s="20">
        <f>SUM(E42:E43)</f>
        <v>249.14999999999998</v>
      </c>
      <c r="F44" s="20">
        <f>SUM(F42:F43)</f>
        <v>0</v>
      </c>
      <c r="G44" s="20">
        <f>SUM(G42:G43)</f>
        <v>0</v>
      </c>
      <c r="H44" s="20">
        <f>SUM(H42:H43)</f>
        <v>1831.627</v>
      </c>
    </row>
    <row r="45" spans="1:8" x14ac:dyDescent="0.35">
      <c r="A45" s="21"/>
      <c r="B45" s="17"/>
      <c r="C45" s="15" t="s">
        <v>42</v>
      </c>
      <c r="D45" s="23"/>
      <c r="E45" s="23"/>
      <c r="F45" s="23"/>
      <c r="G45" s="23"/>
      <c r="H45" s="23"/>
    </row>
    <row r="46" spans="1:8" ht="42" x14ac:dyDescent="0.35">
      <c r="A46" s="21"/>
      <c r="B46" s="17"/>
      <c r="C46" s="13" t="s">
        <v>43</v>
      </c>
      <c r="D46" s="18"/>
      <c r="E46" s="18"/>
      <c r="F46" s="14" t="s">
        <v>30</v>
      </c>
      <c r="G46" s="18"/>
      <c r="H46" s="18"/>
    </row>
    <row r="47" spans="1:8" x14ac:dyDescent="0.35">
      <c r="A47" s="21"/>
      <c r="B47" s="33"/>
      <c r="C47" s="18" t="s">
        <v>44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</row>
    <row r="48" spans="1:8" x14ac:dyDescent="0.35">
      <c r="A48" s="21"/>
      <c r="B48" s="17"/>
      <c r="C48" s="18" t="s">
        <v>45</v>
      </c>
      <c r="D48" s="20">
        <f>D21+D25+D35+D38+D44+D47</f>
        <v>93498.657000000007</v>
      </c>
      <c r="E48" s="20">
        <f>E21+E25+E35+E38+E44+E47</f>
        <v>15610.23</v>
      </c>
      <c r="F48" s="20">
        <f>F21+F25+F35+F38+F44+F47</f>
        <v>2532.14</v>
      </c>
      <c r="G48" s="20">
        <f>G21+G25+G35+G38+G44+G47</f>
        <v>8.5500000000000007</v>
      </c>
      <c r="H48" s="20">
        <f>H21+H25+H35+H38+H44+H47</f>
        <v>111649.57699999999</v>
      </c>
    </row>
    <row r="49" spans="1:8" x14ac:dyDescent="0.35">
      <c r="A49" s="21"/>
      <c r="B49" s="17"/>
      <c r="C49" s="15" t="s">
        <v>46</v>
      </c>
      <c r="D49" s="23"/>
      <c r="E49" s="23"/>
      <c r="F49" s="23"/>
      <c r="G49" s="23"/>
      <c r="H49" s="23"/>
    </row>
    <row r="50" spans="1:8" x14ac:dyDescent="0.35">
      <c r="A50" s="21"/>
      <c r="B50" s="17"/>
      <c r="C50" s="15" t="s">
        <v>47</v>
      </c>
      <c r="D50" s="23"/>
      <c r="E50" s="23"/>
      <c r="F50" s="23"/>
      <c r="G50" s="23"/>
      <c r="H50" s="23"/>
    </row>
    <row r="51" spans="1:8" ht="84" x14ac:dyDescent="0.35">
      <c r="A51" s="21">
        <v>6</v>
      </c>
      <c r="B51" s="25" t="s">
        <v>48</v>
      </c>
      <c r="C51" s="34" t="str">
        <f>"Временные здания и сооружения - 1,5% с К=0,8  от " &amp; (D48+E48) &amp; " тыс руб"</f>
        <v>Временные здания и сооружения - 1,5% с К=0,8  от 109108,887 тыс руб</v>
      </c>
      <c r="D51" s="23">
        <f>D48*1.5%*0.8</f>
        <v>1121.983884</v>
      </c>
      <c r="E51" s="23">
        <f>E48*1.5%*0.8</f>
        <v>187.32276000000002</v>
      </c>
      <c r="F51" s="23" t="s">
        <v>49</v>
      </c>
      <c r="G51" s="23" t="s">
        <v>49</v>
      </c>
      <c r="H51" s="23">
        <f>SUM(D51:G51)</f>
        <v>1309.306644</v>
      </c>
    </row>
    <row r="52" spans="1:8" x14ac:dyDescent="0.35">
      <c r="A52" s="21"/>
      <c r="B52" s="17"/>
      <c r="C52" s="18" t="s">
        <v>50</v>
      </c>
      <c r="D52" s="20">
        <f>SUM(D51:D51)</f>
        <v>1121.983884</v>
      </c>
      <c r="E52" s="20">
        <f>SUM(E51:E51)</f>
        <v>187.32276000000002</v>
      </c>
      <c r="F52" s="23">
        <v>0</v>
      </c>
      <c r="G52" s="23">
        <v>0</v>
      </c>
      <c r="H52" s="20">
        <f>SUM(H51:H51)</f>
        <v>1309.306644</v>
      </c>
    </row>
    <row r="53" spans="1:8" x14ac:dyDescent="0.35">
      <c r="A53" s="21"/>
      <c r="B53" s="17"/>
      <c r="C53" s="18" t="s">
        <v>51</v>
      </c>
      <c r="D53" s="20">
        <f>D48+D52</f>
        <v>94620.640884000008</v>
      </c>
      <c r="E53" s="20">
        <f>E48+E52</f>
        <v>15797.552759999999</v>
      </c>
      <c r="F53" s="20">
        <f>F48+F52</f>
        <v>2532.14</v>
      </c>
      <c r="G53" s="20">
        <f>G48+G52</f>
        <v>8.5500000000000007</v>
      </c>
      <c r="H53" s="20">
        <f>H48+H52</f>
        <v>112958.88364399999</v>
      </c>
    </row>
    <row r="54" spans="1:8" x14ac:dyDescent="0.35">
      <c r="A54" s="21"/>
      <c r="B54" s="17"/>
      <c r="C54" s="15" t="s">
        <v>52</v>
      </c>
      <c r="D54" s="23"/>
      <c r="E54" s="23"/>
      <c r="F54" s="23"/>
      <c r="G54" s="23"/>
      <c r="H54" s="23"/>
    </row>
    <row r="55" spans="1:8" x14ac:dyDescent="0.35">
      <c r="A55" s="21"/>
      <c r="B55" s="17"/>
      <c r="C55" s="14" t="s">
        <v>53</v>
      </c>
      <c r="D55" s="23"/>
      <c r="E55" s="23"/>
      <c r="F55" s="23"/>
      <c r="G55" s="23"/>
      <c r="H55" s="23"/>
    </row>
    <row r="56" spans="1:8" ht="70" x14ac:dyDescent="0.35">
      <c r="A56" s="21">
        <v>7</v>
      </c>
      <c r="B56" s="25" t="s">
        <v>54</v>
      </c>
      <c r="C56" s="34" t="str">
        <f>"Производство работ в зимнее время 1,8%   от "  &amp; ROUND((E53+D53),2) &amp; " тыс. руб"</f>
        <v>Производство работ в зимнее время 1,8%   от 110418,19 тыс. руб</v>
      </c>
      <c r="D56" s="23">
        <f>D53*1.8%*0</f>
        <v>0</v>
      </c>
      <c r="E56" s="23">
        <f>E53*1.8%*0</f>
        <v>0</v>
      </c>
      <c r="F56" s="23" t="s">
        <v>49</v>
      </c>
      <c r="G56" s="23" t="s">
        <v>49</v>
      </c>
      <c r="H56" s="23">
        <f>SUM(D56:G56)</f>
        <v>0</v>
      </c>
    </row>
    <row r="57" spans="1:8" ht="28" x14ac:dyDescent="0.35">
      <c r="A57" s="21">
        <v>6</v>
      </c>
      <c r="B57" s="35" t="s">
        <v>55</v>
      </c>
      <c r="C57" s="36" t="s">
        <v>56</v>
      </c>
      <c r="D57" s="37" t="s">
        <v>49</v>
      </c>
      <c r="E57" s="37" t="s">
        <v>49</v>
      </c>
      <c r="F57" s="37" t="s">
        <v>49</v>
      </c>
      <c r="G57" s="38">
        <v>0</v>
      </c>
      <c r="H57" s="39">
        <f>SUM(D57:G57)</f>
        <v>0</v>
      </c>
    </row>
    <row r="58" spans="1:8" x14ac:dyDescent="0.35">
      <c r="A58" s="21"/>
      <c r="B58" s="17"/>
      <c r="C58" s="18" t="s">
        <v>57</v>
      </c>
      <c r="D58" s="20">
        <f>SUM(D56:D57)</f>
        <v>0</v>
      </c>
      <c r="E58" s="20">
        <f>SUM(E56:E57)</f>
        <v>0</v>
      </c>
      <c r="F58" s="20">
        <f>SUM(F56:F57)</f>
        <v>0</v>
      </c>
      <c r="G58" s="20">
        <f>SUM(G56:G57)</f>
        <v>0</v>
      </c>
      <c r="H58" s="20">
        <f>SUM(H56:H57)</f>
        <v>0</v>
      </c>
    </row>
    <row r="59" spans="1:8" x14ac:dyDescent="0.35">
      <c r="A59" s="21"/>
      <c r="B59" s="17"/>
      <c r="C59" s="18" t="s">
        <v>58</v>
      </c>
      <c r="D59" s="20">
        <f>D58+D53</f>
        <v>94620.640884000008</v>
      </c>
      <c r="E59" s="20">
        <f>E58+E53</f>
        <v>15797.552759999999</v>
      </c>
      <c r="F59" s="20">
        <f>F58+F53</f>
        <v>2532.14</v>
      </c>
      <c r="G59" s="20">
        <f>G58+G53</f>
        <v>8.5500000000000007</v>
      </c>
      <c r="H59" s="20">
        <f>H58+H53</f>
        <v>112958.88364399999</v>
      </c>
    </row>
    <row r="60" spans="1:8" x14ac:dyDescent="0.35">
      <c r="A60" s="21"/>
      <c r="B60" s="17"/>
      <c r="C60" s="15" t="s">
        <v>59</v>
      </c>
      <c r="D60" s="23"/>
      <c r="E60" s="23"/>
      <c r="F60" s="23"/>
      <c r="G60" s="23"/>
      <c r="H60" s="23"/>
    </row>
    <row r="61" spans="1:8" ht="70" x14ac:dyDescent="0.35">
      <c r="A61" s="21"/>
      <c r="B61" s="17"/>
      <c r="C61" s="13" t="s">
        <v>60</v>
      </c>
      <c r="D61" s="23"/>
      <c r="E61" s="23"/>
      <c r="F61" s="23"/>
      <c r="G61" s="23"/>
      <c r="H61" s="23"/>
    </row>
    <row r="62" spans="1:8" ht="126.5" x14ac:dyDescent="0.35">
      <c r="A62" s="21">
        <v>8</v>
      </c>
      <c r="B62" s="40" t="s">
        <v>61</v>
      </c>
      <c r="C62" s="19" t="str">
        <f>"Строительный контроль 1,1% от "  &amp; ROUND((H59),2) &amp; " тыс.руб"</f>
        <v>Строительный контроль 1,1% от 112958,88 тыс.руб</v>
      </c>
      <c r="D62" s="23" t="s">
        <v>49</v>
      </c>
      <c r="E62" s="23" t="s">
        <v>49</v>
      </c>
      <c r="F62" s="23" t="s">
        <v>49</v>
      </c>
      <c r="G62" s="23">
        <f>(H59)*1.1%</f>
        <v>1242.547720084</v>
      </c>
      <c r="H62" s="23">
        <f>SUM(G62)</f>
        <v>1242.547720084</v>
      </c>
    </row>
    <row r="63" spans="1:8" x14ac:dyDescent="0.35">
      <c r="A63" s="21"/>
      <c r="B63" s="16"/>
      <c r="C63" s="18" t="s">
        <v>62</v>
      </c>
      <c r="D63" s="20">
        <f>SUM(D62:D62)</f>
        <v>0</v>
      </c>
      <c r="E63" s="20">
        <f>SUM(E62:E62)</f>
        <v>0</v>
      </c>
      <c r="F63" s="20">
        <f>SUM(F62:F62)</f>
        <v>0</v>
      </c>
      <c r="G63" s="20">
        <f>SUM(G62:G62)</f>
        <v>1242.547720084</v>
      </c>
      <c r="H63" s="20">
        <f>SUM(H62:H62)</f>
        <v>1242.547720084</v>
      </c>
    </row>
    <row r="64" spans="1:8" x14ac:dyDescent="0.35">
      <c r="A64" s="21"/>
      <c r="B64" s="16"/>
      <c r="C64" s="14" t="s">
        <v>63</v>
      </c>
      <c r="D64" s="23"/>
      <c r="E64" s="23"/>
      <c r="F64" s="23"/>
      <c r="G64" s="23"/>
      <c r="H64" s="23"/>
    </row>
    <row r="65" spans="1:8" ht="84.5" x14ac:dyDescent="0.35">
      <c r="A65" s="21"/>
      <c r="B65" s="16"/>
      <c r="C65" s="41" t="s">
        <v>64</v>
      </c>
      <c r="D65" s="23"/>
      <c r="E65" s="23"/>
      <c r="F65" s="23"/>
      <c r="G65" s="23"/>
      <c r="H65" s="23"/>
    </row>
    <row r="66" spans="1:8" ht="28" x14ac:dyDescent="0.35">
      <c r="A66" s="21">
        <v>9</v>
      </c>
      <c r="B66" s="25" t="s">
        <v>65</v>
      </c>
      <c r="C66" s="42" t="s">
        <v>66</v>
      </c>
      <c r="D66" s="23" t="s">
        <v>49</v>
      </c>
      <c r="E66" s="23" t="s">
        <v>49</v>
      </c>
      <c r="F66" s="23" t="s">
        <v>49</v>
      </c>
      <c r="G66" s="23">
        <f>995/1.18</f>
        <v>843.22033898305085</v>
      </c>
      <c r="H66" s="23">
        <f>SUM(D66:G66)</f>
        <v>843.22033898305085</v>
      </c>
    </row>
    <row r="67" spans="1:8" ht="98" x14ac:dyDescent="0.35">
      <c r="A67" s="21">
        <v>10</v>
      </c>
      <c r="B67" s="25" t="s">
        <v>67</v>
      </c>
      <c r="C67" s="19" t="s">
        <v>68</v>
      </c>
      <c r="D67" s="23" t="s">
        <v>49</v>
      </c>
      <c r="E67" s="23" t="s">
        <v>49</v>
      </c>
      <c r="F67" s="23" t="s">
        <v>49</v>
      </c>
      <c r="G67" s="23">
        <f>215.107*0.2925*3.99</f>
        <v>251.04600202500001</v>
      </c>
      <c r="H67" s="23">
        <f>SUM(D67:G67)</f>
        <v>251.04600202500001</v>
      </c>
    </row>
    <row r="68" spans="1:8" x14ac:dyDescent="0.35">
      <c r="A68" s="43"/>
      <c r="B68" s="16"/>
      <c r="C68" s="18" t="s">
        <v>69</v>
      </c>
      <c r="D68" s="23">
        <f>SUM(D66:D66)</f>
        <v>0</v>
      </c>
      <c r="E68" s="23">
        <f>SUM(E66:E66)</f>
        <v>0</v>
      </c>
      <c r="F68" s="23">
        <f>SUM(F66:F66)</f>
        <v>0</v>
      </c>
      <c r="G68" s="20">
        <f>SUM(G66:G67)</f>
        <v>1094.2663410080509</v>
      </c>
      <c r="H68" s="20">
        <f>SUM(H66:H67)</f>
        <v>1094.2663410080509</v>
      </c>
    </row>
    <row r="69" spans="1:8" x14ac:dyDescent="0.35">
      <c r="A69" s="21"/>
      <c r="B69" s="16"/>
      <c r="C69" s="18" t="s">
        <v>70</v>
      </c>
      <c r="D69" s="20">
        <f>D59+D63+D68</f>
        <v>94620.640884000008</v>
      </c>
      <c r="E69" s="20">
        <f>E59+E63+E68</f>
        <v>15797.552759999999</v>
      </c>
      <c r="F69" s="20">
        <f>F59+F63+F68</f>
        <v>2532.14</v>
      </c>
      <c r="G69" s="20">
        <f>G59+G63+G68</f>
        <v>2345.3640610920511</v>
      </c>
      <c r="H69" s="20">
        <f>H59+H63+H68</f>
        <v>115295.69770509204</v>
      </c>
    </row>
    <row r="70" spans="1:8" ht="56" x14ac:dyDescent="0.35">
      <c r="A70" s="21">
        <v>11</v>
      </c>
      <c r="B70" s="25" t="s">
        <v>71</v>
      </c>
      <c r="C70" s="34" t="s">
        <v>72</v>
      </c>
      <c r="D70" s="23">
        <f>D69*2%</f>
        <v>1892.4128176800002</v>
      </c>
      <c r="E70" s="23">
        <f>E69*2%</f>
        <v>315.95105519999998</v>
      </c>
      <c r="F70" s="23">
        <f>F69*2%</f>
        <v>50.642800000000001</v>
      </c>
      <c r="G70" s="23">
        <f>(G69-G62-G68)*2%</f>
        <v>0.17100000000000365</v>
      </c>
      <c r="H70" s="23">
        <f>SUM(D70:G70)</f>
        <v>2259.17767288</v>
      </c>
    </row>
    <row r="71" spans="1:8" ht="56" x14ac:dyDescent="0.35">
      <c r="A71" s="21"/>
      <c r="B71" s="25"/>
      <c r="C71" s="44" t="s">
        <v>73</v>
      </c>
      <c r="D71" s="20">
        <f>SUM(D69:D70)</f>
        <v>96513.053701680008</v>
      </c>
      <c r="E71" s="20">
        <f>SUM(E69:E70)</f>
        <v>16113.503815199998</v>
      </c>
      <c r="F71" s="20">
        <f>SUM(F69:F70)</f>
        <v>2582.7828</v>
      </c>
      <c r="G71" s="20">
        <f>SUM(G69:G70)</f>
        <v>2345.5350610920509</v>
      </c>
      <c r="H71" s="20">
        <f>SUM(H69:H70)</f>
        <v>117554.87537797204</v>
      </c>
    </row>
    <row r="72" spans="1:8" ht="56" x14ac:dyDescent="0.35">
      <c r="A72" s="21"/>
      <c r="B72" s="25"/>
      <c r="C72" s="34" t="s">
        <v>74</v>
      </c>
      <c r="D72" s="23">
        <f>D71*18%</f>
        <v>17372.349666302402</v>
      </c>
      <c r="E72" s="23">
        <f>E71*18%</f>
        <v>2900.4306867359996</v>
      </c>
      <c r="F72" s="23">
        <f>F71*18%</f>
        <v>464.90090399999997</v>
      </c>
      <c r="G72" s="23">
        <f>(G71-G67)*18%</f>
        <v>377.00803063206916</v>
      </c>
      <c r="H72" s="23">
        <f>SUM(D72:G72)</f>
        <v>21114.68928767047</v>
      </c>
    </row>
    <row r="73" spans="1:8" ht="84" x14ac:dyDescent="0.35">
      <c r="A73" s="21"/>
      <c r="B73" s="17"/>
      <c r="C73" s="44" t="s">
        <v>75</v>
      </c>
      <c r="D73" s="20">
        <f>SUM(D71:D72)</f>
        <v>113885.40336798241</v>
      </c>
      <c r="E73" s="20">
        <f>SUM(E71:E72)</f>
        <v>19013.934501935997</v>
      </c>
      <c r="F73" s="20">
        <f>SUM(F71:F72)</f>
        <v>3047.683704</v>
      </c>
      <c r="G73" s="20">
        <f>SUM(G71:G72)</f>
        <v>2722.5430917241201</v>
      </c>
      <c r="H73" s="20">
        <f>SUM(H71:H72)</f>
        <v>138669.56466564251</v>
      </c>
    </row>
    <row r="74" spans="1:8" x14ac:dyDescent="0.35">
      <c r="A74" s="7" t="s">
        <v>76</v>
      </c>
      <c r="B74" s="7"/>
      <c r="C74" s="7"/>
      <c r="D74" s="45"/>
      <c r="E74" s="45"/>
      <c r="F74" s="45"/>
      <c r="G74" s="45"/>
      <c r="H74" s="45"/>
    </row>
    <row r="75" spans="1:8" x14ac:dyDescent="0.35">
      <c r="A75" s="7"/>
      <c r="B75" s="7"/>
      <c r="C75" s="7" t="s">
        <v>77</v>
      </c>
      <c r="D75" s="7"/>
      <c r="E75" s="7" t="s">
        <v>78</v>
      </c>
      <c r="F75" s="7"/>
      <c r="G75" s="7"/>
      <c r="H75" s="7"/>
    </row>
    <row r="76" spans="1:8" x14ac:dyDescent="0.35">
      <c r="A76" s="7"/>
      <c r="B76" s="7"/>
      <c r="C76" s="7" t="s">
        <v>79</v>
      </c>
      <c r="D76" s="7"/>
      <c r="E76" s="10" t="s">
        <v>80</v>
      </c>
      <c r="F76" s="7"/>
      <c r="G76" s="7"/>
      <c r="H76" s="7"/>
    </row>
    <row r="77" spans="1:8" x14ac:dyDescent="0.35">
      <c r="A77" s="7"/>
      <c r="B77" s="7"/>
      <c r="C77" s="7" t="s">
        <v>81</v>
      </c>
      <c r="D77" s="7"/>
      <c r="E77" s="7" t="s">
        <v>82</v>
      </c>
      <c r="F77" s="7"/>
      <c r="G77" s="7"/>
      <c r="H77" s="7"/>
    </row>
  </sheetData>
  <mergeCells count="8">
    <mergeCell ref="A9:H9"/>
    <mergeCell ref="A10:H10"/>
    <mergeCell ref="A11:H11"/>
    <mergeCell ref="A14:A15"/>
    <mergeCell ref="B14:B15"/>
    <mergeCell ref="C14:C15"/>
    <mergeCell ref="D14:G14"/>
    <mergeCell ref="H14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2018-02-26T14:17:30Z</dcterms:modified>
</cp:coreProperties>
</file>