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640" activeTab="0"/>
  </bookViews>
  <sheets>
    <sheet name="изм.2018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<sst xmlns="http://schemas.openxmlformats.org/spreadsheetml/2006/main" count="95" uniqueCount="51">
  <si>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ПОКАЗАТЕЛИ</t>
  </si>
  <si>
    <t>№ п/п</t>
  </si>
  <si>
    <t>Наименование покателей</t>
  </si>
  <si>
    <t>2012г. (факт)</t>
  </si>
  <si>
    <t>2013 г. (факт)</t>
  </si>
  <si>
    <t>2018 г.</t>
  </si>
  <si>
    <t>2014-2016 гг.</t>
  </si>
  <si>
    <t>2013-2018 гг.</t>
  </si>
  <si>
    <t>1.</t>
  </si>
  <si>
    <t>х</t>
  </si>
  <si>
    <t>2.</t>
  </si>
  <si>
    <t>Число получателей услуг, человек</t>
  </si>
  <si>
    <t xml:space="preserve">3. </t>
  </si>
  <si>
    <t>4.</t>
  </si>
  <si>
    <t>5.</t>
  </si>
  <si>
    <t>Темп роста к предыдущему году, %</t>
  </si>
  <si>
    <t>Доля от средств от приносящей доход деятельности в фонде заработной платы по отдельной категории работников, %</t>
  </si>
  <si>
    <t>Размер начислений на фонд оплаты труда, %</t>
  </si>
  <si>
    <t>Прирост фонда оплаты труда с начислениями к 2013 году, млн.рублей</t>
  </si>
  <si>
    <t>в том числе:</t>
  </si>
  <si>
    <t>включая средства, полученные за счет проведения мероприятий по оптимизации, из них:</t>
  </si>
  <si>
    <t>от рестуктуризации сети, млн.рублей</t>
  </si>
  <si>
    <t>от оптимизации численности персонала, в том числе административно-управленческого персонала, млн.рублей</t>
  </si>
  <si>
    <t>от сокращения и оптимизации расходов на содержание учреждений, млн.рублей</t>
  </si>
  <si>
    <t>за счет средств от приносящей доход деятельности, млн.рублей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</si>
  <si>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млн.рублей</t>
  </si>
  <si>
    <t>Итого объем средств, предусмотренный на повышение оплаты труда, млн.рублей (стр.17+22+23)</t>
  </si>
  <si>
    <t>Соотношение объема средств от оптимизации к сумме объема средств, предусмотренного на повышение оплаты труда, % (стр.18/24х100%)</t>
  </si>
  <si>
    <t>Численность населения г.Новочебоксарск</t>
  </si>
  <si>
    <t>по г.Новочебоксарск</t>
  </si>
  <si>
    <t>за счет средств консолидированного бюджета г.Новочебоксарска, включая дотацию из республиканского бюджета, млн.рублей</t>
  </si>
  <si>
    <t>по субъекту Российской Федерации</t>
  </si>
  <si>
    <t>Приложение</t>
  </si>
  <si>
    <t>к плану мероприятий</t>
  </si>
  <si>
    <t>Норматив числа получатетелй услуг на 1 работника отдельной категории (по среднесписочной численности работников)  с учетом региональной специфики</t>
  </si>
  <si>
    <t>Среднесписочная численность  работников учреждений культуры, человек</t>
  </si>
  <si>
    <t>Средняя заработная плата работников по субъекту Российской Федерации, рублей</t>
  </si>
  <si>
    <t>2014г.   (факт)</t>
  </si>
  <si>
    <t>2015г. (факт)</t>
  </si>
  <si>
    <t>2016 г. (факт)</t>
  </si>
  <si>
    <t>Соотношение средней заработной платы работников учреждений культуры и средней заработной платы в субъекте  Российской Федерации, % :</t>
  </si>
  <si>
    <r>
      <t xml:space="preserve">Категория работников: </t>
    </r>
    <r>
      <rPr>
        <u val="single"/>
        <sz val="12"/>
        <rFont val="Times New Roman"/>
        <family val="1"/>
      </rPr>
      <t>работники учреждений культуры</t>
    </r>
  </si>
  <si>
    <t>город Новочебоксарск Чувашская Республика</t>
  </si>
  <si>
    <t>Утверждено</t>
  </si>
  <si>
    <t>Постановлением администрации города Новочебокарска от____________№________</t>
  </si>
  <si>
    <t>(«дорожной карте»)</t>
  </si>
  <si>
    <t>нормативов плана мероприятий («дорожной карты»)</t>
  </si>
  <si>
    <t>«Изменения в отраслях социальной сферы, направленные на повышение эффективности сферы культуры»</t>
  </si>
  <si>
    <t>2017 г. (факт)</t>
  </si>
  <si>
    <t>Среднемесячная заработная плата  работников списочного состава учреждений культуры, рублей</t>
  </si>
  <si>
    <t>Фонд оплаты труда с начислениями(списочного состава), млн.рублей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</si>
</sst>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0.0000"/>
    <numFmt numFmtId="176" formatCode="0.00000"/>
    <numFmt numFmtId="177" formatCode="0.0000000"/>
    <numFmt numFmtId="178" formatCode="0.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0" fillId="33" borderId="0" xfId="0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44" sqref="B44:B49"/>
    </sheetView>
  </sheetViews>
  <sheetFormatPr defaultColWidth="9.00390625" defaultRowHeight="12.75"/>
  <cols>
    <col min="1" max="1" width="4.625" style="0" customWidth="1"/>
    <col min="2" max="2" width="36.75390625" style="0" customWidth="1"/>
    <col min="3" max="3" width="9.625" style="0" bestFit="1" customWidth="1"/>
    <col min="4" max="9" width="10.75390625" style="0" bestFit="1" customWidth="1"/>
    <col min="10" max="11" width="9.75390625" style="0" bestFit="1" customWidth="1"/>
  </cols>
  <sheetData>
    <row r="1" spans="2:10" ht="18.75">
      <c r="B1" s="16"/>
      <c r="I1" s="25" t="s">
        <v>43</v>
      </c>
      <c r="J1" s="25"/>
    </row>
    <row r="2" spans="2:10" ht="18.75">
      <c r="B2" s="16"/>
      <c r="H2" s="26" t="s">
        <v>44</v>
      </c>
      <c r="I2" s="26"/>
      <c r="J2" s="26"/>
    </row>
    <row r="3" spans="2:10" ht="18.75">
      <c r="B3" s="16"/>
      <c r="H3" s="26"/>
      <c r="I3" s="26"/>
      <c r="J3" s="26"/>
    </row>
    <row r="4" spans="2:10" ht="18.75">
      <c r="B4" s="16"/>
      <c r="H4" s="26"/>
      <c r="I4" s="26"/>
      <c r="J4" s="26"/>
    </row>
    <row r="5" spans="1:11" ht="12.75">
      <c r="A5" s="3"/>
      <c r="B5" s="3"/>
      <c r="C5" s="3"/>
      <c r="D5" s="3"/>
      <c r="E5" s="3"/>
      <c r="F5" s="3"/>
      <c r="G5" s="3"/>
      <c r="H5" s="3"/>
      <c r="I5" s="3" t="s">
        <v>32</v>
      </c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 t="s">
        <v>33</v>
      </c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 t="s">
        <v>45</v>
      </c>
      <c r="J7" s="3"/>
      <c r="K7" s="3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7" t="s">
        <v>47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23" t="s">
        <v>41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.75">
      <c r="A13" s="23" t="s">
        <v>42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1.5">
      <c r="A15" s="5" t="s">
        <v>1</v>
      </c>
      <c r="B15" s="5" t="s">
        <v>2</v>
      </c>
      <c r="C15" s="6" t="s">
        <v>3</v>
      </c>
      <c r="D15" s="6" t="s">
        <v>4</v>
      </c>
      <c r="E15" s="6" t="s">
        <v>37</v>
      </c>
      <c r="F15" s="6" t="s">
        <v>38</v>
      </c>
      <c r="G15" s="6" t="s">
        <v>39</v>
      </c>
      <c r="H15" s="6" t="s">
        <v>48</v>
      </c>
      <c r="I15" s="6" t="s">
        <v>5</v>
      </c>
      <c r="J15" s="6" t="s">
        <v>6</v>
      </c>
      <c r="K15" s="6" t="s">
        <v>7</v>
      </c>
    </row>
    <row r="16" spans="1:11" ht="15.7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</row>
    <row r="17" spans="1:11" ht="78" customHeight="1">
      <c r="A17" s="7" t="s">
        <v>8</v>
      </c>
      <c r="B17" s="5" t="s">
        <v>34</v>
      </c>
      <c r="C17" s="8" t="s">
        <v>9</v>
      </c>
      <c r="D17" s="8">
        <f aca="true" t="shared" si="0" ref="D17:I17">D20/D19</f>
        <v>759.0753214941824</v>
      </c>
      <c r="E17" s="8">
        <f t="shared" si="0"/>
        <v>777.41875</v>
      </c>
      <c r="F17" s="8">
        <f t="shared" si="0"/>
        <v>786.722951844903</v>
      </c>
      <c r="G17" s="8">
        <f t="shared" si="0"/>
        <v>792.3636363636364</v>
      </c>
      <c r="H17" s="21">
        <f>H20/H19</f>
        <v>827.9908675799086</v>
      </c>
      <c r="I17" s="21">
        <f t="shared" si="0"/>
        <v>828.6263020833334</v>
      </c>
      <c r="J17" s="8" t="s">
        <v>9</v>
      </c>
      <c r="K17" s="8" t="s">
        <v>9</v>
      </c>
    </row>
    <row r="18" spans="1:11" ht="24" customHeight="1">
      <c r="A18" s="7" t="s">
        <v>10</v>
      </c>
      <c r="B18" s="9" t="s">
        <v>11</v>
      </c>
      <c r="C18" s="19" t="s">
        <v>9</v>
      </c>
      <c r="D18" s="19">
        <v>123957</v>
      </c>
      <c r="E18" s="19">
        <v>124387</v>
      </c>
      <c r="F18" s="19">
        <v>125797</v>
      </c>
      <c r="G18" s="19">
        <v>126382</v>
      </c>
      <c r="H18" s="22">
        <v>126900</v>
      </c>
      <c r="I18" s="22">
        <v>127277</v>
      </c>
      <c r="J18" s="20" t="s">
        <v>9</v>
      </c>
      <c r="K18" s="20" t="s">
        <v>9</v>
      </c>
    </row>
    <row r="19" spans="1:11" ht="47.25" customHeight="1">
      <c r="A19" s="7" t="s">
        <v>12</v>
      </c>
      <c r="B19" s="9" t="s">
        <v>35</v>
      </c>
      <c r="C19" s="15">
        <v>165</v>
      </c>
      <c r="D19" s="15">
        <v>163.3</v>
      </c>
      <c r="E19" s="15">
        <v>160</v>
      </c>
      <c r="F19" s="15">
        <v>159.9</v>
      </c>
      <c r="G19" s="15">
        <v>159.5</v>
      </c>
      <c r="H19" s="21">
        <v>153.3</v>
      </c>
      <c r="I19" s="21">
        <v>153.6</v>
      </c>
      <c r="J19" s="8" t="s">
        <v>9</v>
      </c>
      <c r="K19" s="8" t="s">
        <v>9</v>
      </c>
    </row>
    <row r="20" spans="1:11" ht="30.75" customHeight="1">
      <c r="A20" s="7" t="s">
        <v>13</v>
      </c>
      <c r="B20" s="9" t="s">
        <v>28</v>
      </c>
      <c r="C20" s="19" t="s">
        <v>9</v>
      </c>
      <c r="D20" s="19">
        <f>D18</f>
        <v>123957</v>
      </c>
      <c r="E20" s="19">
        <f>E18</f>
        <v>124387</v>
      </c>
      <c r="F20" s="19">
        <f>F18</f>
        <v>125797</v>
      </c>
      <c r="G20" s="19">
        <f>G18</f>
        <v>126382</v>
      </c>
      <c r="H20" s="22">
        <v>126931</v>
      </c>
      <c r="I20" s="22">
        <v>127277</v>
      </c>
      <c r="J20" s="20" t="s">
        <v>9</v>
      </c>
      <c r="K20" s="20" t="s">
        <v>9</v>
      </c>
    </row>
    <row r="21" spans="1:11" s="14" customFormat="1" ht="78.75">
      <c r="A21" s="10" t="s">
        <v>14</v>
      </c>
      <c r="B21" s="9" t="s">
        <v>40</v>
      </c>
      <c r="C21" s="15" t="s">
        <v>9</v>
      </c>
      <c r="D21" s="15"/>
      <c r="E21" s="15"/>
      <c r="F21" s="15"/>
      <c r="G21" s="15"/>
      <c r="H21" s="21"/>
      <c r="I21" s="21"/>
      <c r="J21" s="15" t="s">
        <v>9</v>
      </c>
      <c r="K21" s="15" t="s">
        <v>9</v>
      </c>
    </row>
    <row r="22" spans="1:11" ht="48" customHeight="1" hidden="1">
      <c r="A22" s="12"/>
      <c r="B22" s="13"/>
      <c r="C22" s="17"/>
      <c r="D22" s="17"/>
      <c r="E22" s="17"/>
      <c r="F22" s="17" t="e">
        <f>F21/E21</f>
        <v>#DIV/0!</v>
      </c>
      <c r="G22" s="17" t="e">
        <f>G21/F21</f>
        <v>#DIV/0!</v>
      </c>
      <c r="H22" s="21" t="e">
        <f>H21/G21</f>
        <v>#DIV/0!</v>
      </c>
      <c r="I22" s="21" t="e">
        <f>I21/H21</f>
        <v>#DIV/0!</v>
      </c>
      <c r="J22" s="18"/>
      <c r="K22" s="18"/>
    </row>
    <row r="23" spans="1:11" ht="24" customHeight="1">
      <c r="A23" s="7">
        <v>6</v>
      </c>
      <c r="B23" s="9" t="s">
        <v>31</v>
      </c>
      <c r="C23" s="15" t="s">
        <v>9</v>
      </c>
      <c r="D23" s="15">
        <v>62.1</v>
      </c>
      <c r="E23" s="15">
        <v>67.1</v>
      </c>
      <c r="F23" s="15">
        <v>76.7</v>
      </c>
      <c r="G23" s="15">
        <v>74.6</v>
      </c>
      <c r="H23" s="21">
        <v>90</v>
      </c>
      <c r="I23" s="21">
        <v>100</v>
      </c>
      <c r="J23" s="8" t="s">
        <v>9</v>
      </c>
      <c r="K23" s="8" t="s">
        <v>9</v>
      </c>
    </row>
    <row r="24" spans="1:11" ht="24" customHeight="1">
      <c r="A24" s="7">
        <v>7</v>
      </c>
      <c r="B24" s="9" t="s">
        <v>29</v>
      </c>
      <c r="C24" s="15" t="s">
        <v>9</v>
      </c>
      <c r="D24" s="15">
        <v>57.8</v>
      </c>
      <c r="E24" s="15">
        <v>64.9</v>
      </c>
      <c r="F24" s="15">
        <v>72.8</v>
      </c>
      <c r="G24" s="15">
        <v>69.6342</v>
      </c>
      <c r="H24" s="21">
        <v>85.1</v>
      </c>
      <c r="I24" s="21">
        <v>100</v>
      </c>
      <c r="J24" s="8" t="s">
        <v>9</v>
      </c>
      <c r="K24" s="8" t="s">
        <v>9</v>
      </c>
    </row>
    <row r="25" spans="1:11" ht="51.75" customHeight="1">
      <c r="A25" s="7">
        <v>8</v>
      </c>
      <c r="B25" s="9" t="s">
        <v>36</v>
      </c>
      <c r="C25" s="15">
        <v>17187.4</v>
      </c>
      <c r="D25" s="15">
        <v>19423.8</v>
      </c>
      <c r="E25" s="15">
        <v>20862</v>
      </c>
      <c r="F25" s="15">
        <v>19442.2</v>
      </c>
      <c r="G25" s="15">
        <v>20644</v>
      </c>
      <c r="H25" s="21">
        <v>22265</v>
      </c>
      <c r="I25" s="21">
        <v>24040</v>
      </c>
      <c r="J25" s="8" t="s">
        <v>9</v>
      </c>
      <c r="K25" s="8" t="s">
        <v>9</v>
      </c>
    </row>
    <row r="26" spans="1:11" ht="25.5" customHeight="1">
      <c r="A26" s="7">
        <v>9</v>
      </c>
      <c r="B26" s="9" t="s">
        <v>15</v>
      </c>
      <c r="C26" s="15" t="s">
        <v>9</v>
      </c>
      <c r="D26" s="15">
        <f aca="true" t="shared" si="1" ref="D26:I26">D25/C25*100</f>
        <v>113.01185752353466</v>
      </c>
      <c r="E26" s="15">
        <f t="shared" si="1"/>
        <v>107.40431841349275</v>
      </c>
      <c r="F26" s="15">
        <f t="shared" si="1"/>
        <v>93.19432460933756</v>
      </c>
      <c r="G26" s="15">
        <f t="shared" si="1"/>
        <v>106.1813992243676</v>
      </c>
      <c r="H26" s="21">
        <f t="shared" si="1"/>
        <v>107.85216043402441</v>
      </c>
      <c r="I26" s="21">
        <f t="shared" si="1"/>
        <v>107.9721536043117</v>
      </c>
      <c r="J26" s="8" t="s">
        <v>9</v>
      </c>
      <c r="K26" s="8" t="s">
        <v>9</v>
      </c>
    </row>
    <row r="27" spans="1:11" ht="49.5" customHeight="1">
      <c r="A27" s="7">
        <v>10</v>
      </c>
      <c r="B27" s="9" t="s">
        <v>49</v>
      </c>
      <c r="C27" s="15" t="s">
        <v>9</v>
      </c>
      <c r="D27" s="15">
        <v>12035.9</v>
      </c>
      <c r="E27" s="15">
        <v>13592.9</v>
      </c>
      <c r="F27" s="15">
        <v>14153.3</v>
      </c>
      <c r="G27" s="15">
        <f>G25*G24%</f>
        <v>14375.284248</v>
      </c>
      <c r="H27" s="21">
        <f>H25*H24%</f>
        <v>18947.515</v>
      </c>
      <c r="I27" s="21">
        <f>I25*I24%</f>
        <v>24040</v>
      </c>
      <c r="J27" s="8" t="s">
        <v>9</v>
      </c>
      <c r="K27" s="8" t="s">
        <v>9</v>
      </c>
    </row>
    <row r="28" spans="1:11" ht="28.5" customHeight="1">
      <c r="A28" s="7">
        <v>11</v>
      </c>
      <c r="B28" s="5" t="s">
        <v>15</v>
      </c>
      <c r="C28" s="8" t="s">
        <v>9</v>
      </c>
      <c r="D28" s="8">
        <v>133.3</v>
      </c>
      <c r="E28" s="8">
        <f>E27/D27*100</f>
        <v>112.93629890577357</v>
      </c>
      <c r="F28" s="15">
        <f>F27/E27*100</f>
        <v>104.12274054837451</v>
      </c>
      <c r="G28" s="15">
        <f>G27/F27*100</f>
        <v>101.5684274904086</v>
      </c>
      <c r="H28" s="21">
        <f>H27/G27*100</f>
        <v>131.80619369412554</v>
      </c>
      <c r="I28" s="21">
        <v>126.9</v>
      </c>
      <c r="J28" s="8" t="s">
        <v>9</v>
      </c>
      <c r="K28" s="8" t="s">
        <v>9</v>
      </c>
    </row>
    <row r="29" spans="1:11" ht="65.25" customHeight="1">
      <c r="A29" s="7">
        <v>12</v>
      </c>
      <c r="B29" s="5" t="s">
        <v>16</v>
      </c>
      <c r="C29" s="8" t="s">
        <v>9</v>
      </c>
      <c r="D29" s="8">
        <v>9.5</v>
      </c>
      <c r="E29" s="8">
        <v>11.7</v>
      </c>
      <c r="F29" s="15">
        <v>10.2</v>
      </c>
      <c r="G29" s="15">
        <v>9.5</v>
      </c>
      <c r="H29" s="21">
        <v>5.7</v>
      </c>
      <c r="I29" s="21">
        <v>5.5</v>
      </c>
      <c r="J29" s="8" t="s">
        <v>9</v>
      </c>
      <c r="K29" s="8" t="s">
        <v>9</v>
      </c>
    </row>
    <row r="30" spans="1:11" ht="31.5">
      <c r="A30" s="7">
        <v>13</v>
      </c>
      <c r="B30" s="5" t="s">
        <v>17</v>
      </c>
      <c r="C30" s="8">
        <v>1.302</v>
      </c>
      <c r="D30" s="8">
        <v>1.302</v>
      </c>
      <c r="E30" s="8">
        <v>1.302</v>
      </c>
      <c r="F30" s="15">
        <v>1.302</v>
      </c>
      <c r="G30" s="15">
        <v>1.302</v>
      </c>
      <c r="H30" s="21">
        <v>1.302</v>
      </c>
      <c r="I30" s="21">
        <v>1.302</v>
      </c>
      <c r="J30" s="8">
        <v>1.302</v>
      </c>
      <c r="K30" s="8">
        <v>1.302</v>
      </c>
    </row>
    <row r="31" spans="1:11" ht="47.25">
      <c r="A31" s="7">
        <v>14</v>
      </c>
      <c r="B31" s="5" t="s">
        <v>50</v>
      </c>
      <c r="C31" s="8">
        <v>23.3</v>
      </c>
      <c r="D31" s="8">
        <f aca="true" t="shared" si="2" ref="D31:I31">D19*12*D30*D27/1000000</f>
        <v>30.708385631280002</v>
      </c>
      <c r="E31" s="8">
        <f t="shared" si="2"/>
        <v>33.980075135999996</v>
      </c>
      <c r="F31" s="8">
        <f t="shared" si="2"/>
        <v>35.358872356080006</v>
      </c>
      <c r="G31" s="8">
        <f t="shared" si="2"/>
        <v>35.82361085397495</v>
      </c>
      <c r="H31" s="21">
        <f>H19*12*H30*H27/1000000</f>
        <v>45.382314869388</v>
      </c>
      <c r="I31" s="21">
        <f t="shared" si="2"/>
        <v>57.692307456</v>
      </c>
      <c r="J31" s="8">
        <f>E31+F31+G31</f>
        <v>105.16255834605494</v>
      </c>
      <c r="K31" s="8">
        <f>SUM(D31:I31)</f>
        <v>238.94556630272294</v>
      </c>
    </row>
    <row r="32" spans="1:11" ht="27.75" customHeight="1">
      <c r="A32" s="7">
        <v>15</v>
      </c>
      <c r="B32" s="5" t="s">
        <v>18</v>
      </c>
      <c r="C32" s="8" t="s">
        <v>9</v>
      </c>
      <c r="D32" s="8">
        <f>D31-C31</f>
        <v>7.408385631280002</v>
      </c>
      <c r="E32" s="8">
        <f>E31-D31</f>
        <v>3.271689504719994</v>
      </c>
      <c r="F32" s="8">
        <f>F31-D31</f>
        <v>4.650486724800004</v>
      </c>
      <c r="G32" s="8">
        <f>G31-D31</f>
        <v>5.115225222694946</v>
      </c>
      <c r="H32" s="21">
        <f>H31-D31</f>
        <v>14.673929238107995</v>
      </c>
      <c r="I32" s="21">
        <f>I31-D31</f>
        <v>26.98392182472</v>
      </c>
      <c r="J32" s="8">
        <f>E32+F32+G32</f>
        <v>13.037401452214944</v>
      </c>
      <c r="K32" s="8">
        <f>SUM(D32:I32)</f>
        <v>62.103638146322936</v>
      </c>
    </row>
    <row r="33" spans="1:11" ht="15.75">
      <c r="A33" s="7"/>
      <c r="B33" s="5" t="s">
        <v>19</v>
      </c>
      <c r="C33" s="8"/>
      <c r="D33" s="8"/>
      <c r="E33" s="8"/>
      <c r="F33" s="8"/>
      <c r="G33" s="8"/>
      <c r="H33" s="21"/>
      <c r="I33" s="21"/>
      <c r="J33" s="8"/>
      <c r="K33" s="8"/>
    </row>
    <row r="34" spans="1:11" ht="81" customHeight="1">
      <c r="A34" s="7">
        <v>16</v>
      </c>
      <c r="B34" s="5" t="s">
        <v>30</v>
      </c>
      <c r="C34" s="8" t="s">
        <v>9</v>
      </c>
      <c r="D34" s="8">
        <f aca="true" t="shared" si="3" ref="D34:I34">D32-D39</f>
        <v>6.704588996308401</v>
      </c>
      <c r="E34" s="8">
        <f t="shared" si="3"/>
        <v>2.231689504719994</v>
      </c>
      <c r="F34" s="8">
        <f t="shared" si="3"/>
        <v>3.9504867248000037</v>
      </c>
      <c r="G34" s="8">
        <f t="shared" si="3"/>
        <v>4.615225222694946</v>
      </c>
      <c r="H34" s="21">
        <f t="shared" si="3"/>
        <v>14.353929238107995</v>
      </c>
      <c r="I34" s="21">
        <f t="shared" si="3"/>
        <v>26.65392182472</v>
      </c>
      <c r="J34" s="8">
        <f>E34+F34+G34</f>
        <v>10.797401452214944</v>
      </c>
      <c r="K34" s="8">
        <f>SUM(D34:I34)</f>
        <v>58.50984151135134</v>
      </c>
    </row>
    <row r="35" spans="1:11" ht="49.5" customHeight="1">
      <c r="A35" s="7">
        <v>17</v>
      </c>
      <c r="B35" s="5" t="s">
        <v>20</v>
      </c>
      <c r="C35" s="8" t="s">
        <v>9</v>
      </c>
      <c r="D35" s="8">
        <f>D36+D37+D38</f>
        <v>0.3196831327199978</v>
      </c>
      <c r="E35" s="8">
        <v>0.47</v>
      </c>
      <c r="F35" s="8">
        <v>0.9</v>
      </c>
      <c r="G35" s="8">
        <f>G36+G37+G38</f>
        <v>1.0898397764363021</v>
      </c>
      <c r="H35" s="21">
        <f>H36+H37+H38</f>
        <v>0</v>
      </c>
      <c r="I35" s="21">
        <f>I36+I37+I38</f>
        <v>0</v>
      </c>
      <c r="J35" s="8">
        <f aca="true" t="shared" si="4" ref="J35:J41">E35+F35+G35</f>
        <v>2.4598397764363025</v>
      </c>
      <c r="K35" s="8">
        <f aca="true" t="shared" si="5" ref="K35:K41">SUM(D35:I35)</f>
        <v>2.7795229091562996</v>
      </c>
    </row>
    <row r="36" spans="1:11" ht="27.75" customHeight="1">
      <c r="A36" s="7">
        <v>18</v>
      </c>
      <c r="B36" s="5" t="s">
        <v>21</v>
      </c>
      <c r="C36" s="8" t="s">
        <v>9</v>
      </c>
      <c r="D36" s="8">
        <v>0</v>
      </c>
      <c r="E36" s="8">
        <v>0</v>
      </c>
      <c r="F36" s="8">
        <v>0</v>
      </c>
      <c r="G36" s="8">
        <v>0</v>
      </c>
      <c r="H36" s="21">
        <v>0</v>
      </c>
      <c r="I36" s="21">
        <v>0</v>
      </c>
      <c r="J36" s="8">
        <f t="shared" si="4"/>
        <v>0</v>
      </c>
      <c r="K36" s="8">
        <f t="shared" si="5"/>
        <v>0</v>
      </c>
    </row>
    <row r="37" spans="1:11" ht="48.75" customHeight="1">
      <c r="A37" s="7">
        <v>19</v>
      </c>
      <c r="B37" s="5" t="s">
        <v>22</v>
      </c>
      <c r="C37" s="8" t="s">
        <v>9</v>
      </c>
      <c r="D37" s="8">
        <f>(C19-D19)*12*1.302*D27/1000000</f>
        <v>0.3196831327199978</v>
      </c>
      <c r="E37" s="8">
        <v>0</v>
      </c>
      <c r="F37" s="8">
        <f>(E19-F19)*12*1.302*F27/1000000</f>
        <v>0.022113115919998743</v>
      </c>
      <c r="G37" s="8">
        <f>(F19-G19)*12*1.302*G27/1000000</f>
        <v>0.08983977643630209</v>
      </c>
      <c r="H37" s="21">
        <v>0</v>
      </c>
      <c r="I37" s="21">
        <v>0</v>
      </c>
      <c r="J37" s="8">
        <f t="shared" si="4"/>
        <v>0.11195289235630083</v>
      </c>
      <c r="K37" s="8">
        <f t="shared" si="5"/>
        <v>0.43163602507629867</v>
      </c>
    </row>
    <row r="38" spans="1:11" ht="32.25" customHeight="1">
      <c r="A38" s="7">
        <v>20</v>
      </c>
      <c r="B38" s="5" t="s">
        <v>23</v>
      </c>
      <c r="C38" s="8" t="s">
        <v>9</v>
      </c>
      <c r="D38" s="8">
        <v>0</v>
      </c>
      <c r="E38" s="8">
        <v>0</v>
      </c>
      <c r="F38" s="8">
        <v>0</v>
      </c>
      <c r="G38" s="8">
        <v>1</v>
      </c>
      <c r="H38" s="21">
        <v>0</v>
      </c>
      <c r="I38" s="21">
        <v>0</v>
      </c>
      <c r="J38" s="8">
        <f t="shared" si="4"/>
        <v>1</v>
      </c>
      <c r="K38" s="8">
        <f t="shared" si="5"/>
        <v>1</v>
      </c>
    </row>
    <row r="39" spans="1:11" s="14" customFormat="1" ht="33" customHeight="1">
      <c r="A39" s="10">
        <v>21</v>
      </c>
      <c r="B39" s="9" t="s">
        <v>24</v>
      </c>
      <c r="C39" s="15" t="s">
        <v>9</v>
      </c>
      <c r="D39" s="15">
        <f>D32*D29/100</f>
        <v>0.7037966349716</v>
      </c>
      <c r="E39" s="15">
        <v>1.04</v>
      </c>
      <c r="F39" s="15">
        <v>0.7</v>
      </c>
      <c r="G39" s="15">
        <v>0.5</v>
      </c>
      <c r="H39" s="21">
        <v>0.32</v>
      </c>
      <c r="I39" s="21">
        <v>0.33</v>
      </c>
      <c r="J39" s="15">
        <f>E39+F39+G39</f>
        <v>2.24</v>
      </c>
      <c r="K39" s="15">
        <f>SUM(D39:I39)</f>
        <v>3.5937966349716</v>
      </c>
    </row>
    <row r="40" spans="1:11" ht="74.25" customHeight="1">
      <c r="A40" s="7">
        <v>22</v>
      </c>
      <c r="B40" s="5" t="s">
        <v>25</v>
      </c>
      <c r="C40" s="8" t="s">
        <v>9</v>
      </c>
      <c r="D40" s="8">
        <v>0</v>
      </c>
      <c r="E40" s="8">
        <v>0</v>
      </c>
      <c r="F40" s="8">
        <v>0</v>
      </c>
      <c r="G40" s="8">
        <v>0</v>
      </c>
      <c r="H40" s="21">
        <v>0</v>
      </c>
      <c r="I40" s="21">
        <v>0</v>
      </c>
      <c r="J40" s="8">
        <f t="shared" si="4"/>
        <v>0</v>
      </c>
      <c r="K40" s="8">
        <f t="shared" si="5"/>
        <v>0</v>
      </c>
    </row>
    <row r="41" spans="1:11" ht="48.75" customHeight="1">
      <c r="A41" s="7">
        <v>23</v>
      </c>
      <c r="B41" s="5" t="s">
        <v>26</v>
      </c>
      <c r="C41" s="8" t="s">
        <v>9</v>
      </c>
      <c r="D41" s="8">
        <f aca="true" t="shared" si="6" ref="D41:I41">D34+D39+D40</f>
        <v>7.408385631280002</v>
      </c>
      <c r="E41" s="8">
        <f t="shared" si="6"/>
        <v>3.271689504719994</v>
      </c>
      <c r="F41" s="8">
        <f>F34+F39+F40</f>
        <v>4.650486724800004</v>
      </c>
      <c r="G41" s="8">
        <f t="shared" si="6"/>
        <v>5.115225222694946</v>
      </c>
      <c r="H41" s="21">
        <f t="shared" si="6"/>
        <v>14.673929238107995</v>
      </c>
      <c r="I41" s="21">
        <f t="shared" si="6"/>
        <v>26.98392182472</v>
      </c>
      <c r="J41" s="8">
        <f t="shared" si="4"/>
        <v>13.037401452214944</v>
      </c>
      <c r="K41" s="8">
        <f t="shared" si="5"/>
        <v>62.103638146322936</v>
      </c>
    </row>
    <row r="42" spans="1:11" ht="63" customHeight="1">
      <c r="A42" s="7">
        <v>24</v>
      </c>
      <c r="B42" s="5" t="s">
        <v>27</v>
      </c>
      <c r="C42" s="8" t="s">
        <v>9</v>
      </c>
      <c r="D42" s="8">
        <f aca="true" t="shared" si="7" ref="D42:I42">D35/D41*100%</f>
        <v>0.043151524317284196</v>
      </c>
      <c r="E42" s="8">
        <f t="shared" si="7"/>
        <v>0.1436566640330451</v>
      </c>
      <c r="F42" s="8">
        <f t="shared" si="7"/>
        <v>0.1935281301203381</v>
      </c>
      <c r="G42" s="8">
        <f t="shared" si="7"/>
        <v>0.21305802364301807</v>
      </c>
      <c r="H42" s="21">
        <f t="shared" si="7"/>
        <v>0</v>
      </c>
      <c r="I42" s="21">
        <f t="shared" si="7"/>
        <v>0</v>
      </c>
      <c r="J42" s="8">
        <v>9.33</v>
      </c>
      <c r="K42" s="8">
        <v>3.6</v>
      </c>
    </row>
    <row r="43" ht="12.75">
      <c r="B43" s="1"/>
    </row>
    <row r="44" spans="2:9" ht="12.75">
      <c r="B44" s="11"/>
      <c r="D44" s="2"/>
      <c r="E44" s="2"/>
      <c r="F44" s="2"/>
      <c r="G44" s="2"/>
      <c r="H44" s="2"/>
      <c r="I44" s="2"/>
    </row>
    <row r="45" ht="12.75">
      <c r="B45" s="1"/>
    </row>
    <row r="46" ht="12.75">
      <c r="B46" s="1"/>
    </row>
    <row r="47" ht="12.75">
      <c r="B47" s="1"/>
    </row>
    <row r="51" ht="12.75">
      <c r="B51" s="24"/>
    </row>
    <row r="52" ht="12.75">
      <c r="B52" s="24"/>
    </row>
  </sheetData>
  <sheetProtection/>
  <mergeCells count="8">
    <mergeCell ref="A13:K13"/>
    <mergeCell ref="B51:B52"/>
    <mergeCell ref="I1:J1"/>
    <mergeCell ref="H2:J4"/>
    <mergeCell ref="A8:K8"/>
    <mergeCell ref="A9:K9"/>
    <mergeCell ref="A10:K10"/>
    <mergeCell ref="A12:K1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nowch-info2</cp:lastModifiedBy>
  <cp:lastPrinted>2018-11-14T06:48:56Z</cp:lastPrinted>
  <dcterms:created xsi:type="dcterms:W3CDTF">2014-06-23T08:27:18Z</dcterms:created>
  <dcterms:modified xsi:type="dcterms:W3CDTF">2018-11-19T08:59:50Z</dcterms:modified>
  <cp:category/>
  <cp:version/>
  <cp:contentType/>
  <cp:contentStatus/>
</cp:coreProperties>
</file>