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<sst xmlns="http://schemas.openxmlformats.org/spreadsheetml/2006/main" count="274" uniqueCount="101">
  <si>
    <t xml:space="preserve">Исполнение консолидированного бюджета Яльчикского района по состоянию на 01.08.2018 год </t>
  </si>
  <si>
    <t>(руб.)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</si>
  <si>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</si>
  <si>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</si>
  <si>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</si>
  <si>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</si>
  <si>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</si>
  <si>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</si>
  <si>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</si>
  <si>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</si>
  <si>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</si>
  <si>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</si>
  <si>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</si>
  <si>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</si>
  <si>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</si>
  <si>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</si>
  <si>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</si>
  <si>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</si>
  <si>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На 01.01.2018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</si>
  <si>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</si>
  <si>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</si>
  <si>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</si>
  <si>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</si>
  <si>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</si>
  <si>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</si>
  <si>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</si>
  <si>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</si>
  <si>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</si>
  <si>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</si>
  <si>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</si>
  <si>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</si>
  <si>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</si>
  <si>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</si>
  <si>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2017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</si>
  <si>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</si>
  <si>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</si>
  <si>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</si>
  <si>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</si>
  <si>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</si>
  <si>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</si>
  <si>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</si>
  <si>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</si>
  <si>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</si>
  <si>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</si>
  <si>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</si>
  <si>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</si>
  <si>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</si>
  <si>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</si>
  <si>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</si>
  <si>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</si>
  <si>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</si>
  <si>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</si>
  <si>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</si>
  <si>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</si>
  <si>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</si>
  <si>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</si>
  <si>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</si>
  <si>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</si>
  <si>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</si>
  <si>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</si>
  <si>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</si>
  <si>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</si>
  <si>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</si>
  <si>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</si>
  <si>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</si>
  <si>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</si>
  <si>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</si>
  <si>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</si>
  <si>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</si>
  <si>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доходы от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</si>
  <si>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</si>
  <si>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</si>
  <si>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</si>
  <si>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</si>
  <si>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</si>
  <si>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</si>
  <si>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</si>
  <si>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</si>
  <si>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</si>
  <si>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</si>
  <si>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</si>
  <si>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</si>
  <si>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</si>
  <si>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</si>
  <si>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</si>
  <si>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</si>
  <si>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</si>
  <si>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2017 год </t>
  </si>
  <si>
    <t>назначено     
на 2018 год</t>
  </si>
  <si>
    <t>Налог на имущество физических лиц</t>
  </si>
  <si>
    <t xml:space="preserve">Земельный налог </t>
  </si>
  <si>
    <t xml:space="preserve"> 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</si>
  <si>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</si>
  <si>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</si>
  <si>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</si>
  <si>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</si>
  <si>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На 01.08.2018</t>
  </si>
  <si>
    <t>01.08.2018 к плановым назначениям</t>
  </si>
  <si>
    <t>На 01.08.2017</t>
  </si>
  <si>
    <t>01.08.2018/01.08.2017</t>
  </si>
  <si>
    <t>Всего доходов на 01.08.2017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</si>
</sst>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b/>
      <sz val="10"/>
      <color indexed="57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57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20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9" borderId="1" applyNumberFormat="0" applyAlignment="0" applyProtection="0"/>
    <xf numFmtId="0" fontId="13" fillId="2" borderId="5" applyNumberFormat="0" applyAlignment="0" applyProtection="0"/>
    <xf numFmtId="0" fontId="14" fillId="14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21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21" borderId="9">
      <alignment/>
      <protection/>
    </xf>
    <xf numFmtId="0" fontId="16" fillId="0" borderId="10">
      <alignment horizontal="center" vertical="center" wrapText="1"/>
      <protection/>
    </xf>
    <xf numFmtId="0" fontId="16" fillId="21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21" borderId="12">
      <alignment/>
      <protection/>
    </xf>
    <xf numFmtId="49" fontId="21" fillId="0" borderId="10">
      <alignment horizontal="left" vertical="top" shrinkToFit="1"/>
      <protection/>
    </xf>
    <xf numFmtId="4" fontId="21" fillId="14" borderId="10">
      <alignment horizontal="right" vertical="top" shrinkToFit="1"/>
      <protection/>
    </xf>
    <xf numFmtId="10" fontId="21" fillId="14" borderId="10">
      <alignment horizontal="center" vertical="top" shrinkToFit="1"/>
      <protection/>
    </xf>
    <xf numFmtId="0" fontId="16" fillId="0" borderId="0">
      <alignment/>
      <protection/>
    </xf>
    <xf numFmtId="0" fontId="16" fillId="21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21" borderId="11">
      <alignment horizontal="left"/>
      <protection/>
    </xf>
    <xf numFmtId="0" fontId="16" fillId="21" borderId="12">
      <alignment horizontal="left"/>
      <protection/>
    </xf>
    <xf numFmtId="0" fontId="16" fillId="21" borderId="0">
      <alignment horizontal="left"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2" fillId="9" borderId="1" applyNumberFormat="0" applyAlignment="0" applyProtection="0"/>
    <xf numFmtId="0" fontId="15" fillId="21" borderId="7" applyNumberFormat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20" borderId="2" applyNumberFormat="0" applyAlignment="0" applyProtection="0"/>
    <xf numFmtId="0" fontId="26" fillId="2" borderId="0" applyNumberFormat="0" applyBorder="0" applyAlignment="0" applyProtection="0"/>
    <xf numFmtId="0" fontId="14" fillId="14" borderId="0" applyNumberFormat="0" applyBorder="0" applyAlignment="0" applyProtection="0"/>
    <xf numFmtId="0" fontId="27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6" applyNumberFormat="0" applyAlignment="0" applyProtection="0"/>
    <xf numFmtId="9" fontId="0" fillId="0" borderId="0" applyFill="0" applyBorder="0" applyAlignment="0" applyProtection="0"/>
    <xf numFmtId="0" fontId="29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0" applyNumberFormat="0" applyBorder="0" applyAlignment="0" applyProtection="0"/>
  </cellStyleXfs>
  <cellXfs count="152">
    <xf numFmtId="0" fontId="0" fillId="2" borderId="0" xfId="0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5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6" fillId="2" borderId="0" xfId="0" applyFont="1" applyBorder="1" applyAlignment="1">
      <alignment horizontal="center"/>
    </xf>
    <xf numFmtId="0" fontId="38" fillId="2" borderId="10" xfId="0" applyFont="1" applyBorder="1" applyAlignment="1">
      <alignment horizontal="center" vertical="center" wrapText="1"/>
    </xf>
    <xf numFmtId="0" fontId="33" fillId="2" borderId="10" xfId="0" applyFont="1" applyBorder="1" applyAlignment="1">
      <alignment horizontal="center" vertical="center" wrapText="1"/>
    </xf>
    <xf numFmtId="14" fontId="33" fillId="2" borderId="10" xfId="0" applyNumberFormat="1" applyFont="1" applyBorder="1" applyAlignment="1">
      <alignment horizontal="center" vertical="center" wrapText="1"/>
    </xf>
    <xf numFmtId="4" fontId="33" fillId="2" borderId="10" xfId="0" applyNumberFormat="1" applyFont="1" applyBorder="1" applyAlignment="1">
      <alignment wrapText="1"/>
    </xf>
    <xf numFmtId="164" fontId="38" fillId="2" borderId="10" xfId="0" applyNumberFormat="1" applyFont="1" applyBorder="1" applyAlignment="1">
      <alignment wrapText="1"/>
    </xf>
    <xf numFmtId="4" fontId="33" fillId="2" borderId="10" xfId="0" applyNumberFormat="1" applyFont="1" applyBorder="1" applyAlignment="1">
      <alignment/>
    </xf>
    <xf numFmtId="4" fontId="40" fillId="0" borderId="10" xfId="0" applyNumberFormat="1" applyFont="1" applyFill="1" applyBorder="1" applyAlignment="1">
      <alignment horizontal="right" wrapText="1"/>
    </xf>
    <xf numFmtId="4" fontId="40" fillId="2" borderId="10" xfId="0" applyNumberFormat="1" applyFont="1" applyBorder="1" applyAlignment="1">
      <alignment/>
    </xf>
    <xf numFmtId="4" fontId="38" fillId="0" borderId="10" xfId="0" applyNumberFormat="1" applyFont="1" applyFill="1" applyBorder="1" applyAlignment="1">
      <alignment wrapText="1"/>
    </xf>
    <xf numFmtId="4" fontId="38" fillId="2" borderId="10" xfId="0" applyNumberFormat="1" applyFont="1" applyBorder="1" applyAlignment="1">
      <alignment wrapText="1"/>
    </xf>
    <xf numFmtId="4" fontId="38" fillId="2" borderId="10" xfId="0" applyNumberFormat="1" applyFont="1" applyBorder="1" applyAlignment="1">
      <alignment/>
    </xf>
    <xf numFmtId="164" fontId="33" fillId="2" borderId="10" xfId="0" applyNumberFormat="1" applyFont="1" applyBorder="1" applyAlignment="1">
      <alignment wrapText="1"/>
    </xf>
    <xf numFmtId="4" fontId="38" fillId="2" borderId="0" xfId="0" applyNumberFormat="1" applyFont="1" applyBorder="1" applyAlignment="1">
      <alignment wrapText="1"/>
    </xf>
    <xf numFmtId="2" fontId="38" fillId="2" borderId="0" xfId="0" applyNumberFormat="1" applyFont="1" applyBorder="1" applyAlignment="1">
      <alignment wrapText="1"/>
    </xf>
    <xf numFmtId="164" fontId="38" fillId="2" borderId="0" xfId="0" applyNumberFormat="1" applyFont="1" applyBorder="1" applyAlignment="1">
      <alignment wrapText="1"/>
    </xf>
    <xf numFmtId="4" fontId="38" fillId="2" borderId="0" xfId="0" applyNumberFormat="1" applyFont="1" applyBorder="1" applyAlignment="1">
      <alignment/>
    </xf>
    <xf numFmtId="2" fontId="38" fillId="2" borderId="0" xfId="0" applyNumberFormat="1" applyFont="1" applyBorder="1" applyAlignment="1">
      <alignment/>
    </xf>
    <xf numFmtId="164" fontId="41" fillId="0" borderId="0" xfId="0" applyNumberFormat="1" applyFont="1" applyFill="1" applyBorder="1" applyAlignment="1">
      <alignment wrapText="1"/>
    </xf>
    <xf numFmtId="164" fontId="35" fillId="0" borderId="0" xfId="0" applyNumberFormat="1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42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43" fillId="2" borderId="0" xfId="0" applyFont="1" applyAlignment="1">
      <alignment horizontal="center" wrapText="1"/>
    </xf>
    <xf numFmtId="165" fontId="33" fillId="2" borderId="10" xfId="0" applyNumberFormat="1" applyFont="1" applyBorder="1" applyAlignment="1">
      <alignment/>
    </xf>
    <xf numFmtId="3" fontId="33" fillId="2" borderId="10" xfId="0" applyNumberFormat="1" applyFont="1" applyBorder="1" applyAlignment="1">
      <alignment/>
    </xf>
    <xf numFmtId="4" fontId="33" fillId="2" borderId="10" xfId="0" applyNumberFormat="1" applyFont="1" applyBorder="1" applyAlignment="1">
      <alignment horizontal="right" wrapText="1"/>
    </xf>
    <xf numFmtId="2" fontId="44" fillId="2" borderId="0" xfId="0" applyNumberFormat="1" applyFont="1" applyAlignment="1">
      <alignment/>
    </xf>
    <xf numFmtId="4" fontId="33" fillId="2" borderId="10" xfId="0" applyNumberFormat="1" applyFont="1" applyBorder="1" applyAlignment="1">
      <alignment horizontal="right"/>
    </xf>
    <xf numFmtId="4" fontId="40" fillId="2" borderId="10" xfId="0" applyNumberFormat="1" applyFont="1" applyFill="1" applyBorder="1" applyAlignment="1">
      <alignment horizontal="right" shrinkToFit="1"/>
    </xf>
    <xf numFmtId="0" fontId="44" fillId="2" borderId="0" xfId="0" applyFont="1" applyAlignment="1">
      <alignment/>
    </xf>
    <xf numFmtId="4" fontId="33" fillId="0" borderId="10" xfId="0" applyNumberFormat="1" applyFont="1" applyFill="1" applyBorder="1" applyAlignment="1">
      <alignment/>
    </xf>
    <xf numFmtId="4" fontId="33" fillId="2" borderId="10" xfId="0" applyNumberFormat="1" applyFont="1" applyFill="1" applyBorder="1" applyAlignment="1">
      <alignment/>
    </xf>
    <xf numFmtId="4" fontId="33" fillId="2" borderId="17" xfId="0" applyNumberFormat="1" applyFont="1" applyBorder="1" applyAlignment="1">
      <alignment/>
    </xf>
    <xf numFmtId="164" fontId="44" fillId="2" borderId="0" xfId="0" applyNumberFormat="1" applyFont="1" applyAlignment="1">
      <alignment/>
    </xf>
    <xf numFmtId="3" fontId="33" fillId="2" borderId="10" xfId="0" applyNumberFormat="1" applyFont="1" applyBorder="1" applyAlignment="1">
      <alignment horizontal="right"/>
    </xf>
    <xf numFmtId="0" fontId="44" fillId="0" borderId="0" xfId="0" applyFont="1" applyFill="1" applyAlignment="1">
      <alignment/>
    </xf>
    <xf numFmtId="4" fontId="36" fillId="2" borderId="0" xfId="0" applyNumberFormat="1" applyFont="1" applyAlignment="1">
      <alignment/>
    </xf>
    <xf numFmtId="0" fontId="48" fillId="2" borderId="18" xfId="0" applyFont="1" applyBorder="1" applyAlignment="1">
      <alignment horizontal="center" vertical="center" wrapText="1"/>
    </xf>
    <xf numFmtId="0" fontId="41" fillId="2" borderId="18" xfId="0" applyFont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wrapText="1"/>
    </xf>
    <xf numFmtId="164" fontId="41" fillId="0" borderId="10" xfId="0" applyNumberFormat="1" applyFont="1" applyFill="1" applyBorder="1" applyAlignment="1">
      <alignment wrapText="1"/>
    </xf>
    <xf numFmtId="4" fontId="48" fillId="2" borderId="10" xfId="0" applyNumberFormat="1" applyFont="1" applyBorder="1" applyAlignment="1">
      <alignment/>
    </xf>
    <xf numFmtId="164" fontId="48" fillId="0" borderId="10" xfId="0" applyNumberFormat="1" applyFont="1" applyFill="1" applyBorder="1" applyAlignment="1">
      <alignment wrapText="1"/>
    </xf>
    <xf numFmtId="3" fontId="48" fillId="0" borderId="10" xfId="0" applyNumberFormat="1" applyFont="1" applyFill="1" applyBorder="1" applyAlignment="1">
      <alignment wrapText="1"/>
    </xf>
    <xf numFmtId="4" fontId="48" fillId="2" borderId="18" xfId="0" applyNumberFormat="1" applyFont="1" applyBorder="1" applyAlignment="1">
      <alignment horizontal="right" wrapText="1"/>
    </xf>
    <xf numFmtId="2" fontId="48" fillId="0" borderId="10" xfId="0" applyNumberFormat="1" applyFont="1" applyFill="1" applyBorder="1" applyAlignment="1">
      <alignment wrapText="1"/>
    </xf>
    <xf numFmtId="4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3" fontId="49" fillId="0" borderId="10" xfId="0" applyNumberFormat="1" applyFont="1" applyFill="1" applyBorder="1" applyAlignment="1">
      <alignment wrapText="1"/>
    </xf>
    <xf numFmtId="2" fontId="41" fillId="0" borderId="10" xfId="0" applyNumberFormat="1" applyFont="1" applyFill="1" applyBorder="1" applyAlignment="1">
      <alignment wrapText="1"/>
    </xf>
    <xf numFmtId="3" fontId="50" fillId="0" borderId="10" xfId="0" applyNumberFormat="1" applyFont="1" applyFill="1" applyBorder="1" applyAlignment="1">
      <alignment wrapText="1"/>
    </xf>
    <xf numFmtId="4" fontId="41" fillId="0" borderId="10" xfId="0" applyNumberFormat="1" applyFont="1" applyFill="1" applyBorder="1" applyAlignment="1">
      <alignment horizontal="right" wrapText="1"/>
    </xf>
    <xf numFmtId="0" fontId="47" fillId="2" borderId="0" xfId="0" applyFont="1" applyBorder="1" applyAlignment="1">
      <alignment horizontal="left" wrapText="1"/>
    </xf>
    <xf numFmtId="4" fontId="41" fillId="0" borderId="0" xfId="0" applyNumberFormat="1" applyFont="1" applyFill="1" applyBorder="1" applyAlignment="1">
      <alignment wrapText="1"/>
    </xf>
    <xf numFmtId="2" fontId="41" fillId="0" borderId="0" xfId="0" applyNumberFormat="1" applyFont="1" applyFill="1" applyBorder="1" applyAlignment="1">
      <alignment wrapText="1"/>
    </xf>
    <xf numFmtId="164" fontId="48" fillId="0" borderId="0" xfId="0" applyNumberFormat="1" applyFont="1" applyFill="1" applyBorder="1" applyAlignment="1">
      <alignment wrapText="1"/>
    </xf>
    <xf numFmtId="3" fontId="41" fillId="0" borderId="0" xfId="0" applyNumberFormat="1" applyFont="1" applyFill="1" applyBorder="1" applyAlignment="1">
      <alignment wrapText="1"/>
    </xf>
    <xf numFmtId="3" fontId="41" fillId="0" borderId="0" xfId="0" applyNumberFormat="1" applyFont="1" applyFill="1" applyBorder="1" applyAlignment="1">
      <alignment horizontal="right" wrapText="1"/>
    </xf>
    <xf numFmtId="4" fontId="49" fillId="0" borderId="0" xfId="0" applyNumberFormat="1" applyFont="1" applyFill="1" applyBorder="1" applyAlignment="1">
      <alignment wrapText="1"/>
    </xf>
    <xf numFmtId="1" fontId="41" fillId="0" borderId="0" xfId="0" applyNumberFormat="1" applyFont="1" applyFill="1" applyBorder="1" applyAlignment="1">
      <alignment wrapText="1"/>
    </xf>
    <xf numFmtId="0" fontId="48" fillId="2" borderId="0" xfId="0" applyFont="1" applyBorder="1" applyAlignment="1">
      <alignment horizontal="left" wrapText="1"/>
    </xf>
    <xf numFmtId="164" fontId="49" fillId="0" borderId="0" xfId="0" applyNumberFormat="1" applyFont="1" applyFill="1" applyBorder="1" applyAlignment="1">
      <alignment/>
    </xf>
    <xf numFmtId="164" fontId="51" fillId="0" borderId="0" xfId="0" applyNumberFormat="1" applyFont="1" applyFill="1" applyBorder="1" applyAlignment="1">
      <alignment/>
    </xf>
    <xf numFmtId="164" fontId="47" fillId="0" borderId="0" xfId="0" applyNumberFormat="1" applyFont="1" applyFill="1" applyBorder="1" applyAlignment="1">
      <alignment wrapText="1"/>
    </xf>
    <xf numFmtId="164" fontId="52" fillId="0" borderId="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49" fillId="0" borderId="19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4" fontId="48" fillId="2" borderId="10" xfId="0" applyNumberFormat="1" applyFont="1" applyBorder="1" applyAlignment="1">
      <alignment/>
    </xf>
    <xf numFmtId="164" fontId="48" fillId="0" borderId="19" xfId="0" applyNumberFormat="1" applyFont="1" applyFill="1" applyBorder="1" applyAlignment="1">
      <alignment wrapText="1"/>
    </xf>
    <xf numFmtId="0" fontId="45" fillId="2" borderId="0" xfId="0" applyFont="1" applyAlignment="1">
      <alignment/>
    </xf>
    <xf numFmtId="4" fontId="48" fillId="2" borderId="17" xfId="0" applyNumberFormat="1" applyFont="1" applyBorder="1" applyAlignment="1">
      <alignment horizontal="right" wrapText="1"/>
    </xf>
    <xf numFmtId="4" fontId="41" fillId="2" borderId="10" xfId="0" applyNumberFormat="1" applyFont="1" applyBorder="1" applyAlignment="1">
      <alignment/>
    </xf>
    <xf numFmtId="164" fontId="41" fillId="0" borderId="19" xfId="0" applyNumberFormat="1" applyFont="1" applyFill="1" applyBorder="1" applyAlignment="1">
      <alignment wrapText="1"/>
    </xf>
    <xf numFmtId="4" fontId="48" fillId="2" borderId="17" xfId="0" applyNumberFormat="1" applyFont="1" applyBorder="1" applyAlignment="1">
      <alignment horizontal="left"/>
    </xf>
    <xf numFmtId="4" fontId="41" fillId="2" borderId="17" xfId="0" applyNumberFormat="1" applyFont="1" applyBorder="1" applyAlignment="1">
      <alignment horizontal="right"/>
    </xf>
    <xf numFmtId="0" fontId="45" fillId="2" borderId="20" xfId="0" applyFont="1" applyBorder="1" applyAlignment="1">
      <alignment horizontal="center"/>
    </xf>
    <xf numFmtId="0" fontId="45" fillId="2" borderId="21" xfId="0" applyFont="1" applyBorder="1" applyAlignment="1">
      <alignment horizontal="center" wrapText="1"/>
    </xf>
    <xf numFmtId="164" fontId="48" fillId="2" borderId="10" xfId="0" applyNumberFormat="1" applyFont="1" applyBorder="1" applyAlignment="1">
      <alignment/>
    </xf>
    <xf numFmtId="3" fontId="48" fillId="2" borderId="17" xfId="0" applyNumberFormat="1" applyFont="1" applyBorder="1" applyAlignment="1">
      <alignment/>
    </xf>
    <xf numFmtId="165" fontId="48" fillId="2" borderId="17" xfId="0" applyNumberFormat="1" applyFont="1" applyBorder="1" applyAlignment="1">
      <alignment/>
    </xf>
    <xf numFmtId="165" fontId="48" fillId="2" borderId="10" xfId="0" applyNumberFormat="1" applyFont="1" applyBorder="1" applyAlignment="1">
      <alignment/>
    </xf>
    <xf numFmtId="3" fontId="48" fillId="2" borderId="10" xfId="0" applyNumberFormat="1" applyFont="1" applyBorder="1" applyAlignment="1">
      <alignment/>
    </xf>
    <xf numFmtId="4" fontId="48" fillId="2" borderId="10" xfId="0" applyNumberFormat="1" applyFont="1" applyBorder="1" applyAlignment="1">
      <alignment horizontal="right" wrapText="1"/>
    </xf>
    <xf numFmtId="165" fontId="48" fillId="2" borderId="10" xfId="0" applyNumberFormat="1" applyFont="1" applyBorder="1" applyAlignment="1">
      <alignment horizontal="right"/>
    </xf>
    <xf numFmtId="4" fontId="48" fillId="2" borderId="10" xfId="0" applyNumberFormat="1" applyFont="1" applyBorder="1" applyAlignment="1">
      <alignment wrapText="1"/>
    </xf>
    <xf numFmtId="4" fontId="48" fillId="2" borderId="10" xfId="0" applyNumberFormat="1" applyFont="1" applyBorder="1" applyAlignment="1">
      <alignment horizontal="right"/>
    </xf>
    <xf numFmtId="4" fontId="48" fillId="2" borderId="10" xfId="0" applyNumberFormat="1" applyFont="1" applyFill="1" applyBorder="1" applyAlignment="1">
      <alignment horizontal="right" shrinkToFit="1"/>
    </xf>
    <xf numFmtId="3" fontId="48" fillId="2" borderId="21" xfId="0" applyNumberFormat="1" applyFont="1" applyBorder="1" applyAlignment="1">
      <alignment/>
    </xf>
    <xf numFmtId="4" fontId="48" fillId="0" borderId="10" xfId="0" applyNumberFormat="1" applyFont="1" applyFill="1" applyBorder="1" applyAlignment="1">
      <alignment/>
    </xf>
    <xf numFmtId="4" fontId="48" fillId="2" borderId="10" xfId="0" applyNumberFormat="1" applyFont="1" applyFill="1" applyBorder="1" applyAlignment="1">
      <alignment/>
    </xf>
    <xf numFmtId="4" fontId="48" fillId="2" borderId="17" xfId="0" applyNumberFormat="1" applyFont="1" applyBorder="1" applyAlignment="1">
      <alignment/>
    </xf>
    <xf numFmtId="3" fontId="48" fillId="2" borderId="22" xfId="0" applyNumberFormat="1" applyFont="1" applyBorder="1" applyAlignment="1">
      <alignment/>
    </xf>
    <xf numFmtId="3" fontId="48" fillId="2" borderId="10" xfId="0" applyNumberFormat="1" applyFont="1" applyBorder="1" applyAlignment="1">
      <alignment horizontal="right"/>
    </xf>
    <xf numFmtId="164" fontId="41" fillId="2" borderId="10" xfId="0" applyNumberFormat="1" applyFont="1" applyBorder="1" applyAlignment="1">
      <alignment/>
    </xf>
    <xf numFmtId="3" fontId="41" fillId="0" borderId="17" xfId="0" applyNumberFormat="1" applyFont="1" applyFill="1" applyBorder="1" applyAlignment="1">
      <alignment/>
    </xf>
    <xf numFmtId="4" fontId="41" fillId="0" borderId="17" xfId="0" applyNumberFormat="1" applyFont="1" applyFill="1" applyBorder="1" applyAlignment="1">
      <alignment/>
    </xf>
    <xf numFmtId="165" fontId="41" fillId="2" borderId="17" xfId="0" applyNumberFormat="1" applyFont="1" applyBorder="1" applyAlignment="1">
      <alignment/>
    </xf>
    <xf numFmtId="165" fontId="41" fillId="2" borderId="10" xfId="0" applyNumberFormat="1" applyFont="1" applyBorder="1" applyAlignment="1">
      <alignment/>
    </xf>
    <xf numFmtId="4" fontId="41" fillId="2" borderId="10" xfId="0" applyNumberFormat="1" applyFont="1" applyBorder="1" applyAlignment="1">
      <alignment horizontal="right" wrapText="1"/>
    </xf>
    <xf numFmtId="165" fontId="41" fillId="2" borderId="10" xfId="0" applyNumberFormat="1" applyFont="1" applyBorder="1" applyAlignment="1">
      <alignment horizontal="right"/>
    </xf>
    <xf numFmtId="165" fontId="41" fillId="0" borderId="17" xfId="0" applyNumberFormat="1" applyFont="1" applyFill="1" applyBorder="1" applyAlignment="1">
      <alignment/>
    </xf>
    <xf numFmtId="4" fontId="41" fillId="2" borderId="17" xfId="0" applyNumberFormat="1" applyFont="1" applyBorder="1" applyAlignment="1">
      <alignment/>
    </xf>
    <xf numFmtId="4" fontId="41" fillId="2" borderId="10" xfId="0" applyNumberFormat="1" applyFont="1" applyBorder="1" applyAlignment="1">
      <alignment horizontal="right"/>
    </xf>
    <xf numFmtId="164" fontId="41" fillId="2" borderId="10" xfId="0" applyNumberFormat="1" applyFont="1" applyBorder="1" applyAlignment="1">
      <alignment horizontal="right"/>
    </xf>
    <xf numFmtId="4" fontId="48" fillId="0" borderId="10" xfId="0" applyNumberFormat="1" applyFont="1" applyFill="1" applyBorder="1" applyAlignment="1">
      <alignment/>
    </xf>
    <xf numFmtId="2" fontId="46" fillId="2" borderId="19" xfId="0" applyNumberFormat="1" applyFont="1" applyBorder="1" applyAlignment="1">
      <alignment horizontal="left"/>
    </xf>
    <xf numFmtId="0" fontId="46" fillId="2" borderId="19" xfId="0" applyFont="1" applyBorder="1" applyAlignment="1">
      <alignment horizontal="left"/>
    </xf>
    <xf numFmtId="164" fontId="46" fillId="2" borderId="19" xfId="0" applyNumberFormat="1" applyFont="1" applyBorder="1" applyAlignment="1">
      <alignment horizontal="left"/>
    </xf>
    <xf numFmtId="0" fontId="46" fillId="0" borderId="19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8" fillId="2" borderId="9" xfId="0" applyFont="1" applyBorder="1" applyAlignment="1">
      <alignment horizontal="center"/>
    </xf>
    <xf numFmtId="0" fontId="45" fillId="2" borderId="10" xfId="0" applyFont="1" applyBorder="1" applyAlignment="1">
      <alignment/>
    </xf>
    <xf numFmtId="0" fontId="46" fillId="2" borderId="10" xfId="0" applyFont="1" applyBorder="1" applyAlignment="1">
      <alignment horizontal="center"/>
    </xf>
    <xf numFmtId="0" fontId="46" fillId="2" borderId="10" xfId="0" applyFont="1" applyBorder="1" applyAlignment="1">
      <alignment horizontal="center" wrapText="1"/>
    </xf>
    <xf numFmtId="0" fontId="39" fillId="2" borderId="10" xfId="0" applyFont="1" applyBorder="1" applyAlignment="1">
      <alignment horizontal="center" vertical="center" wrapText="1"/>
    </xf>
    <xf numFmtId="0" fontId="48" fillId="2" borderId="19" xfId="0" applyFont="1" applyBorder="1" applyAlignment="1">
      <alignment horizontal="center" vertical="center" wrapText="1"/>
    </xf>
    <xf numFmtId="0" fontId="45" fillId="2" borderId="10" xfId="0" applyFont="1" applyBorder="1" applyAlignment="1">
      <alignment horizontal="center" vertical="center" wrapText="1"/>
    </xf>
    <xf numFmtId="0" fontId="45" fillId="2" borderId="19" xfId="0" applyFont="1" applyBorder="1" applyAlignment="1">
      <alignment horizontal="center" vertical="center" wrapText="1"/>
    </xf>
    <xf numFmtId="0" fontId="46" fillId="2" borderId="23" xfId="0" applyFont="1" applyBorder="1" applyAlignment="1">
      <alignment horizontal="center" vertical="center" wrapText="1"/>
    </xf>
    <xf numFmtId="0" fontId="47" fillId="2" borderId="24" xfId="0" applyFont="1" applyBorder="1" applyAlignment="1">
      <alignment horizontal="center" vertical="center" wrapText="1"/>
    </xf>
    <xf numFmtId="0" fontId="46" fillId="2" borderId="24" xfId="0" applyFont="1" applyBorder="1" applyAlignment="1">
      <alignment horizontal="center"/>
    </xf>
    <xf numFmtId="0" fontId="41" fillId="2" borderId="24" xfId="0" applyFont="1" applyBorder="1" applyAlignment="1">
      <alignment horizontal="center" vertical="center" wrapText="1"/>
    </xf>
    <xf numFmtId="0" fontId="41" fillId="2" borderId="10" xfId="0" applyFont="1" applyBorder="1" applyAlignment="1">
      <alignment horizontal="center" vertical="center" wrapText="1"/>
    </xf>
    <xf numFmtId="0" fontId="48" fillId="2" borderId="10" xfId="0" applyFont="1" applyBorder="1" applyAlignment="1">
      <alignment horizontal="left" wrapText="1"/>
    </xf>
    <xf numFmtId="0" fontId="41" fillId="2" borderId="10" xfId="0" applyFont="1" applyBorder="1" applyAlignment="1">
      <alignment horizontal="left" wrapText="1"/>
    </xf>
    <xf numFmtId="0" fontId="47" fillId="2" borderId="10" xfId="0" applyFont="1" applyBorder="1" applyAlignment="1">
      <alignment horizontal="left" wrapText="1"/>
    </xf>
    <xf numFmtId="0" fontId="46" fillId="2" borderId="10" xfId="0" applyFont="1" applyBorder="1" applyAlignment="1">
      <alignment horizontal="left"/>
    </xf>
    <xf numFmtId="0" fontId="48" fillId="2" borderId="10" xfId="0" applyFont="1" applyBorder="1" applyAlignment="1">
      <alignment horizontal="left"/>
    </xf>
    <xf numFmtId="0" fontId="48" fillId="2" borderId="10" xfId="0" applyFont="1" applyBorder="1" applyAlignment="1">
      <alignment horizontal="left" vertical="center" wrapText="1"/>
    </xf>
    <xf numFmtId="0" fontId="41" fillId="2" borderId="10" xfId="0" applyFont="1" applyBorder="1" applyAlignment="1">
      <alignment horizontal="left"/>
    </xf>
    <xf numFmtId="0" fontId="42" fillId="2" borderId="0" xfId="0" applyFont="1" applyBorder="1" applyAlignment="1">
      <alignment horizontal="center" wrapText="1"/>
    </xf>
    <xf numFmtId="0" fontId="45" fillId="2" borderId="10" xfId="0" applyFont="1" applyBorder="1" applyAlignment="1">
      <alignment horizontal="center"/>
    </xf>
    <xf numFmtId="0" fontId="45" fillId="2" borderId="17" xfId="0" applyFont="1" applyBorder="1" applyAlignment="1">
      <alignment horizontal="center"/>
    </xf>
    <xf numFmtId="0" fontId="45" fillId="2" borderId="10" xfId="0" applyFont="1" applyBorder="1" applyAlignment="1">
      <alignment horizontal="center" wrapText="1"/>
    </xf>
    <xf numFmtId="0" fontId="45" fillId="2" borderId="19" xfId="0" applyFont="1" applyBorder="1" applyAlignment="1">
      <alignment horizontal="center" wrapText="1"/>
    </xf>
    <xf numFmtId="0" fontId="34" fillId="2" borderId="0" xfId="0" applyFont="1" applyBorder="1" applyAlignment="1">
      <alignment horizontal="center" wrapText="1"/>
    </xf>
    <xf numFmtId="0" fontId="46" fillId="2" borderId="10" xfId="0" applyFont="1" applyBorder="1" applyAlignment="1">
      <alignment horizontal="center" vertical="center"/>
    </xf>
    <xf numFmtId="0" fontId="46" fillId="2" borderId="10" xfId="0" applyFont="1" applyBorder="1" applyAlignment="1">
      <alignment horizontal="center" vertical="center" wrapText="1"/>
    </xf>
    <xf numFmtId="0" fontId="48" fillId="2" borderId="10" xfId="0" applyFont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="88" zoomScaleNormal="88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37" sqref="A37"/>
      <selection pane="bottomRight" activeCell="H19" sqref="H19"/>
    </sheetView>
  </sheetViews>
  <sheetFormatPr defaultColWidth="9.140625" defaultRowHeight="12.75"/>
  <cols>
    <col min="1" max="1" width="9.00390625" style="0" customWidth="1"/>
    <col min="2" max="2" width="3.8515625" style="0" customWidth="1"/>
    <col min="3" max="3" width="9.00390625" style="0" hidden="1" customWidth="1"/>
    <col min="4" max="4" width="11.28125" style="0" customWidth="1"/>
    <col min="5" max="5" width="11.57421875" style="0" customWidth="1"/>
    <col min="6" max="6" width="5.57421875" style="0" customWidth="1"/>
    <col min="7" max="7" width="11.140625" style="0" customWidth="1"/>
    <col min="8" max="8" width="10.00390625" style="0" customWidth="1"/>
    <col min="9" max="9" width="11.00390625" style="0" customWidth="1"/>
    <col min="10" max="10" width="10.7109375" style="0" customWidth="1"/>
    <col min="11" max="11" width="8.140625" style="0" customWidth="1"/>
    <col min="12" max="12" width="6.421875" style="0" customWidth="1"/>
    <col min="13" max="13" width="10.8515625" style="0" customWidth="1"/>
    <col min="14" max="14" width="11.57421875" style="0" customWidth="1"/>
    <col min="15" max="15" width="4.421875" style="0" customWidth="1"/>
    <col min="16" max="16" width="8.57421875" style="0" customWidth="1"/>
    <col min="17" max="17" width="9.7109375" style="0" customWidth="1"/>
    <col min="18" max="18" width="6.28125" style="0" customWidth="1"/>
    <col min="19" max="20" width="8.8515625" style="0" customWidth="1"/>
    <col min="21" max="21" width="6.28125" style="0" customWidth="1"/>
    <col min="22" max="22" width="9.57421875" style="0" customWidth="1"/>
    <col min="23" max="23" width="9.7109375" style="0" customWidth="1"/>
    <col min="24" max="24" width="6.140625" style="0" customWidth="1"/>
    <col min="25" max="25" width="5.140625" style="0" customWidth="1"/>
    <col min="26" max="26" width="7.00390625" style="0" customWidth="1"/>
    <col min="27" max="27" width="5.140625" style="0" customWidth="1"/>
    <col min="28" max="28" width="11.57421875" style="0" customWidth="1"/>
    <col min="29" max="29" width="11.28125" style="0" customWidth="1"/>
    <col min="30" max="30" width="4.8515625" style="0" customWidth="1"/>
    <col min="31" max="31" width="12.00390625" style="0" customWidth="1"/>
    <col min="32" max="32" width="10.57421875" style="0" customWidth="1"/>
    <col min="33" max="33" width="10.140625" style="0" customWidth="1"/>
    <col min="34" max="34" width="9.7109375" style="0" customWidth="1"/>
    <col min="35" max="16384" width="9.00390625" style="0" customWidth="1"/>
  </cols>
  <sheetData>
    <row r="1" spans="4:27" ht="12.75">
      <c r="D1" s="1"/>
      <c r="E1" s="2"/>
      <c r="F1" s="1"/>
      <c r="G1" s="1"/>
      <c r="H1" s="1"/>
      <c r="I1" s="3"/>
      <c r="J1" s="3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4:27" ht="12.75">
      <c r="D2" s="1"/>
      <c r="E2" s="2"/>
      <c r="F2" s="1"/>
      <c r="G2" s="1"/>
      <c r="H2" s="1"/>
      <c r="I2" s="3"/>
      <c r="J2" s="3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2.75" customHeight="1">
      <c r="A3" s="4"/>
      <c r="B3" s="122" t="s">
        <v>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</row>
    <row r="4" spans="1:30" ht="12.75">
      <c r="A4" s="4"/>
      <c r="B4" s="4"/>
      <c r="C4" s="4"/>
      <c r="D4" s="5"/>
      <c r="E4" s="6"/>
      <c r="F4" s="5"/>
      <c r="G4" s="5"/>
      <c r="H4" s="5"/>
      <c r="I4" s="7"/>
      <c r="J4" s="7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2.75">
      <c r="A5" s="4"/>
      <c r="B5" s="4"/>
      <c r="C5" s="4"/>
      <c r="D5" s="5"/>
      <c r="E5" s="6"/>
      <c r="F5" s="5"/>
      <c r="G5" s="5"/>
      <c r="H5" s="5"/>
      <c r="I5" s="7"/>
      <c r="J5" s="7"/>
      <c r="K5" s="5"/>
      <c r="L5" s="5"/>
      <c r="M5" s="5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123" t="s">
        <v>1</v>
      </c>
      <c r="AD5" s="123"/>
    </row>
    <row r="6" spans="1:34" ht="14.25" customHeight="1">
      <c r="A6" s="124"/>
      <c r="B6" s="124"/>
      <c r="C6" s="124"/>
      <c r="D6" s="125" t="s">
        <v>2</v>
      </c>
      <c r="E6" s="125"/>
      <c r="F6" s="125"/>
      <c r="G6" s="126" t="s">
        <v>100</v>
      </c>
      <c r="H6" s="125" t="s">
        <v>3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7" t="s">
        <v>4</v>
      </c>
      <c r="AC6" s="127"/>
      <c r="AD6" s="127"/>
      <c r="AE6" s="127" t="s">
        <v>5</v>
      </c>
      <c r="AF6" s="127"/>
      <c r="AG6" s="127" t="s">
        <v>6</v>
      </c>
      <c r="AH6" s="127"/>
    </row>
    <row r="7" spans="1:34" ht="15" customHeight="1">
      <c r="A7" s="124"/>
      <c r="B7" s="124"/>
      <c r="C7" s="124"/>
      <c r="D7" s="125"/>
      <c r="E7" s="125"/>
      <c r="F7" s="125"/>
      <c r="G7" s="126"/>
      <c r="H7" s="131" t="s">
        <v>7</v>
      </c>
      <c r="I7" s="131"/>
      <c r="J7" s="131"/>
      <c r="K7" s="131"/>
      <c r="L7" s="131"/>
      <c r="M7" s="132" t="s">
        <v>8</v>
      </c>
      <c r="N7" s="132"/>
      <c r="O7" s="132"/>
      <c r="P7" s="133" t="s">
        <v>9</v>
      </c>
      <c r="Q7" s="133"/>
      <c r="R7" s="133"/>
      <c r="S7" s="133"/>
      <c r="T7" s="133"/>
      <c r="U7" s="133"/>
      <c r="V7" s="134" t="s">
        <v>10</v>
      </c>
      <c r="W7" s="134"/>
      <c r="X7" s="134"/>
      <c r="Y7" s="134" t="s">
        <v>11</v>
      </c>
      <c r="Z7" s="134"/>
      <c r="AA7" s="134" t="s">
        <v>12</v>
      </c>
      <c r="AB7" s="127"/>
      <c r="AC7" s="127"/>
      <c r="AD7" s="127"/>
      <c r="AE7" s="127"/>
      <c r="AF7" s="127"/>
      <c r="AG7" s="127"/>
      <c r="AH7" s="127"/>
    </row>
    <row r="8" spans="1:34" ht="6" customHeight="1">
      <c r="A8" s="124"/>
      <c r="B8" s="124"/>
      <c r="C8" s="124"/>
      <c r="D8" s="125"/>
      <c r="E8" s="125"/>
      <c r="F8" s="125"/>
      <c r="G8" s="126"/>
      <c r="H8" s="131"/>
      <c r="I8" s="131"/>
      <c r="J8" s="131"/>
      <c r="K8" s="131"/>
      <c r="L8" s="131"/>
      <c r="M8" s="132"/>
      <c r="N8" s="132"/>
      <c r="O8" s="132"/>
      <c r="P8" s="135" t="s">
        <v>13</v>
      </c>
      <c r="Q8" s="135"/>
      <c r="R8" s="135"/>
      <c r="S8" s="135" t="s">
        <v>14</v>
      </c>
      <c r="T8" s="135"/>
      <c r="U8" s="135"/>
      <c r="V8" s="134"/>
      <c r="W8" s="134"/>
      <c r="X8" s="134"/>
      <c r="Y8" s="134"/>
      <c r="Z8" s="134"/>
      <c r="AA8" s="134"/>
      <c r="AB8" s="127"/>
      <c r="AC8" s="127"/>
      <c r="AD8" s="127"/>
      <c r="AE8" s="127"/>
      <c r="AF8" s="127"/>
      <c r="AG8" s="127"/>
      <c r="AH8" s="127"/>
    </row>
    <row r="9" spans="1:34" ht="65.25" customHeight="1">
      <c r="A9" s="124"/>
      <c r="B9" s="124"/>
      <c r="C9" s="124"/>
      <c r="D9" s="125"/>
      <c r="E9" s="125"/>
      <c r="F9" s="125"/>
      <c r="G9" s="126"/>
      <c r="H9" s="128" t="s">
        <v>15</v>
      </c>
      <c r="I9" s="129" t="s">
        <v>16</v>
      </c>
      <c r="J9" s="129"/>
      <c r="K9" s="130" t="s">
        <v>17</v>
      </c>
      <c r="L9" s="130"/>
      <c r="M9" s="132"/>
      <c r="N9" s="132"/>
      <c r="O9" s="132"/>
      <c r="P9" s="135"/>
      <c r="Q9" s="135"/>
      <c r="R9" s="135"/>
      <c r="S9" s="135"/>
      <c r="T9" s="135"/>
      <c r="U9" s="135"/>
      <c r="V9" s="134"/>
      <c r="W9" s="134"/>
      <c r="X9" s="134"/>
      <c r="Y9" s="134"/>
      <c r="Z9" s="134"/>
      <c r="AA9" s="134"/>
      <c r="AB9" s="127"/>
      <c r="AC9" s="127"/>
      <c r="AD9" s="127"/>
      <c r="AE9" s="127"/>
      <c r="AF9" s="127"/>
      <c r="AG9" s="127"/>
      <c r="AH9" s="127"/>
    </row>
    <row r="10" spans="1:34" ht="54.75" customHeight="1">
      <c r="A10" s="124"/>
      <c r="B10" s="124"/>
      <c r="C10" s="124"/>
      <c r="D10" s="46" t="s">
        <v>15</v>
      </c>
      <c r="E10" s="46" t="s">
        <v>16</v>
      </c>
      <c r="F10" s="47" t="s">
        <v>17</v>
      </c>
      <c r="G10" s="126"/>
      <c r="H10" s="128"/>
      <c r="I10" s="48" t="s">
        <v>98</v>
      </c>
      <c r="J10" s="46" t="s">
        <v>96</v>
      </c>
      <c r="K10" s="46" t="s">
        <v>99</v>
      </c>
      <c r="L10" s="46" t="s">
        <v>97</v>
      </c>
      <c r="M10" s="46" t="s">
        <v>15</v>
      </c>
      <c r="N10" s="49" t="s">
        <v>16</v>
      </c>
      <c r="O10" s="47" t="s">
        <v>17</v>
      </c>
      <c r="P10" s="46" t="s">
        <v>15</v>
      </c>
      <c r="Q10" s="49" t="s">
        <v>16</v>
      </c>
      <c r="R10" s="47" t="s">
        <v>17</v>
      </c>
      <c r="S10" s="46" t="s">
        <v>15</v>
      </c>
      <c r="T10" s="49" t="s">
        <v>16</v>
      </c>
      <c r="U10" s="47" t="s">
        <v>17</v>
      </c>
      <c r="V10" s="46" t="s">
        <v>15</v>
      </c>
      <c r="W10" s="49" t="s">
        <v>16</v>
      </c>
      <c r="X10" s="47" t="s">
        <v>17</v>
      </c>
      <c r="Y10" s="46" t="s">
        <v>15</v>
      </c>
      <c r="Z10" s="49" t="s">
        <v>16</v>
      </c>
      <c r="AA10" s="49"/>
      <c r="AB10" s="10" t="s">
        <v>15</v>
      </c>
      <c r="AC10" s="10" t="s">
        <v>16</v>
      </c>
      <c r="AD10" s="9" t="s">
        <v>17</v>
      </c>
      <c r="AE10" s="10" t="s">
        <v>15</v>
      </c>
      <c r="AF10" s="10" t="s">
        <v>16</v>
      </c>
      <c r="AG10" s="10" t="s">
        <v>18</v>
      </c>
      <c r="AH10" s="11">
        <v>43313</v>
      </c>
    </row>
    <row r="11" spans="1:34" ht="15.75" customHeight="1">
      <c r="A11" s="136" t="s">
        <v>19</v>
      </c>
      <c r="B11" s="136"/>
      <c r="C11" s="136"/>
      <c r="D11" s="50">
        <f aca="true" t="shared" si="0" ref="D11:D19">H11+M11+V11</f>
        <v>3894566</v>
      </c>
      <c r="E11" s="50">
        <f aca="true" t="shared" si="1" ref="E11:E19">J11+N11+W11</f>
        <v>1489097.83</v>
      </c>
      <c r="F11" s="51">
        <f aca="true" t="shared" si="2" ref="F11:F22">E11/D11*100</f>
        <v>38.235270117389206</v>
      </c>
      <c r="G11" s="50">
        <v>1637038.78</v>
      </c>
      <c r="H11" s="50">
        <v>1029300</v>
      </c>
      <c r="I11" s="52">
        <f>Лист2!F10+Лист2!K10+Лист2!P10+Лист2!U10+Лист2!Z10+Лист2!AE10+Лист2!AJ10+Лист2!AO10+Лист2!AT10+Лист2!BD10+Лист2!BI10+Лист2!BN10+Лист2!BS10+Лист2!BX10+Лист2!CC10+Лист2!CH10</f>
        <v>419556.23000000004</v>
      </c>
      <c r="J11" s="52">
        <f>Лист2!C10</f>
        <v>268558.8300000001</v>
      </c>
      <c r="K11" s="53">
        <f aca="true" t="shared" si="3" ref="K11:K22">J11/I11*100</f>
        <v>64.01021145604251</v>
      </c>
      <c r="L11" s="53">
        <f aca="true" t="shared" si="4" ref="L11:L22">J11/H11*100</f>
        <v>26.09140483823959</v>
      </c>
      <c r="M11" s="50">
        <v>2782266</v>
      </c>
      <c r="N11" s="50">
        <v>1137539</v>
      </c>
      <c r="O11" s="51">
        <f aca="true" t="shared" si="5" ref="O11:O22">N11/M11*100</f>
        <v>40.88534309803592</v>
      </c>
      <c r="P11" s="54">
        <v>795600</v>
      </c>
      <c r="Q11" s="54">
        <v>464100</v>
      </c>
      <c r="R11" s="53">
        <f aca="true" t="shared" si="6" ref="R11:R20">Q11/P11*100</f>
        <v>58.333333333333336</v>
      </c>
      <c r="S11" s="54">
        <v>836000</v>
      </c>
      <c r="T11" s="54">
        <v>400000</v>
      </c>
      <c r="U11" s="53">
        <f aca="true" t="shared" si="7" ref="U11:U17">T11/S11*100</f>
        <v>47.84688995215311</v>
      </c>
      <c r="V11" s="55">
        <v>83000</v>
      </c>
      <c r="W11" s="50">
        <v>83000</v>
      </c>
      <c r="X11" s="53">
        <f aca="true" t="shared" si="8" ref="X11:X20">W11/V11*100</f>
        <v>100</v>
      </c>
      <c r="Y11" s="51"/>
      <c r="Z11" s="51"/>
      <c r="AA11" s="56"/>
      <c r="AB11" s="12">
        <v>3894566</v>
      </c>
      <c r="AC11" s="12">
        <v>1460390.51</v>
      </c>
      <c r="AD11" s="13">
        <f aca="true" t="shared" si="9" ref="AD11:AD22">AC11/AB11*100</f>
        <v>37.49815794622558</v>
      </c>
      <c r="AE11" s="14">
        <f aca="true" t="shared" si="10" ref="AE11:AE22">D11-AB11</f>
        <v>0</v>
      </c>
      <c r="AF11" s="14">
        <f>E11-AC11</f>
        <v>28707.320000000065</v>
      </c>
      <c r="AG11" s="15">
        <v>47659.11</v>
      </c>
      <c r="AH11" s="15">
        <v>76366.43</v>
      </c>
    </row>
    <row r="12" spans="1:34" ht="15" customHeight="1">
      <c r="A12" s="136" t="s">
        <v>20</v>
      </c>
      <c r="B12" s="136"/>
      <c r="C12" s="136"/>
      <c r="D12" s="50">
        <f t="shared" si="0"/>
        <v>4458899.55</v>
      </c>
      <c r="E12" s="50">
        <f t="shared" si="1"/>
        <v>1888719.97</v>
      </c>
      <c r="F12" s="51">
        <f t="shared" si="2"/>
        <v>42.35843281107331</v>
      </c>
      <c r="G12" s="50">
        <v>1682944.85</v>
      </c>
      <c r="H12" s="50">
        <v>1259300</v>
      </c>
      <c r="I12" s="52">
        <f>Лист2!F11+Лист2!K11+Лист2!P11+Лист2!U11+Лист2!Z11+Лист2!AE11+Лист2!AJ11+Лист2!AO11+Лист2!AT11+Лист2!BD11+Лист2!BI11+Лист2!BN11+Лист2!BS11+Лист2!BX11+Лист2!CC11+Лист2!CH11</f>
        <v>326658.66000000003</v>
      </c>
      <c r="J12" s="52">
        <f>Лист2!C11</f>
        <v>395837.42</v>
      </c>
      <c r="K12" s="53">
        <f t="shared" si="3"/>
        <v>121.17769049808749</v>
      </c>
      <c r="L12" s="53">
        <f t="shared" si="4"/>
        <v>31.433131104581907</v>
      </c>
      <c r="M12" s="50">
        <v>3079631</v>
      </c>
      <c r="N12" s="50">
        <v>1372914</v>
      </c>
      <c r="O12" s="51">
        <f t="shared" si="5"/>
        <v>44.58047084212362</v>
      </c>
      <c r="P12" s="54">
        <v>1691400</v>
      </c>
      <c r="Q12" s="54">
        <v>986300</v>
      </c>
      <c r="R12" s="53">
        <f t="shared" si="6"/>
        <v>58.312640416223246</v>
      </c>
      <c r="S12" s="54">
        <v>122000</v>
      </c>
      <c r="T12" s="54">
        <v>55000</v>
      </c>
      <c r="U12" s="53">
        <f t="shared" si="7"/>
        <v>45.08196721311475</v>
      </c>
      <c r="V12" s="50">
        <v>119968.55</v>
      </c>
      <c r="W12" s="50">
        <v>119968.55</v>
      </c>
      <c r="X12" s="53">
        <f t="shared" si="8"/>
        <v>100</v>
      </c>
      <c r="Y12" s="56"/>
      <c r="Z12" s="56"/>
      <c r="AA12" s="56"/>
      <c r="AB12" s="12">
        <v>4557899.55</v>
      </c>
      <c r="AC12" s="12">
        <v>1943981.28</v>
      </c>
      <c r="AD12" s="13">
        <f t="shared" si="9"/>
        <v>42.6508144524598</v>
      </c>
      <c r="AE12" s="14">
        <f t="shared" si="10"/>
        <v>-99000</v>
      </c>
      <c r="AF12" s="14">
        <f aca="true" t="shared" si="11" ref="AF12:AF22">E12-AC12</f>
        <v>-55261.310000000056</v>
      </c>
      <c r="AG12" s="16">
        <v>99495.06</v>
      </c>
      <c r="AH12" s="16">
        <v>44233.75</v>
      </c>
    </row>
    <row r="13" spans="1:34" ht="15" customHeight="1">
      <c r="A13" s="136" t="s">
        <v>21</v>
      </c>
      <c r="B13" s="136"/>
      <c r="C13" s="136"/>
      <c r="D13" s="50">
        <f t="shared" si="0"/>
        <v>5977651.27</v>
      </c>
      <c r="E13" s="50">
        <f t="shared" si="1"/>
        <v>2193032.37</v>
      </c>
      <c r="F13" s="51">
        <f t="shared" si="2"/>
        <v>36.687191522967524</v>
      </c>
      <c r="G13" s="50">
        <v>2205848.22</v>
      </c>
      <c r="H13" s="50">
        <v>1909600</v>
      </c>
      <c r="I13" s="52">
        <f>Лист2!F12+Лист2!K12+Лист2!P12+Лист2!U12+Лист2!Z12+Лист2!AE12+Лист2!AJ12+Лист2!AO12+Лист2!AT12+Лист2!BD12+Лист2!BI12+Лист2!BN12+Лист2!BS12+Лист2!BX12+Лист2!CC12+Лист2!CH12</f>
        <v>590507.1499999999</v>
      </c>
      <c r="J13" s="52">
        <f>Лист2!C12</f>
        <v>524967.3700000001</v>
      </c>
      <c r="K13" s="53">
        <f t="shared" si="3"/>
        <v>88.90110306031013</v>
      </c>
      <c r="L13" s="53">
        <f t="shared" si="4"/>
        <v>27.49095988688731</v>
      </c>
      <c r="M13" s="50">
        <v>3788051.27</v>
      </c>
      <c r="N13" s="50">
        <v>1388065</v>
      </c>
      <c r="O13" s="51">
        <f t="shared" si="5"/>
        <v>36.643247439467736</v>
      </c>
      <c r="P13" s="54">
        <v>1347800</v>
      </c>
      <c r="Q13" s="54">
        <v>786200</v>
      </c>
      <c r="R13" s="53">
        <f t="shared" si="6"/>
        <v>58.33209675025969</v>
      </c>
      <c r="S13" s="54">
        <v>672000</v>
      </c>
      <c r="T13" s="54">
        <v>480000</v>
      </c>
      <c r="U13" s="53">
        <f t="shared" si="7"/>
        <v>71.42857142857143</v>
      </c>
      <c r="V13" s="50">
        <v>280000</v>
      </c>
      <c r="W13" s="50">
        <v>280000</v>
      </c>
      <c r="X13" s="53">
        <f t="shared" si="8"/>
        <v>100</v>
      </c>
      <c r="Y13" s="51"/>
      <c r="Z13" s="53"/>
      <c r="AA13" s="56"/>
      <c r="AB13" s="12">
        <v>6001451.27</v>
      </c>
      <c r="AC13" s="12">
        <v>2196043.68</v>
      </c>
      <c r="AD13" s="13">
        <f t="shared" si="9"/>
        <v>36.59187721772504</v>
      </c>
      <c r="AE13" s="14">
        <f t="shared" si="10"/>
        <v>-23800</v>
      </c>
      <c r="AF13" s="14">
        <f t="shared" si="11"/>
        <v>-3011.310000000056</v>
      </c>
      <c r="AG13" s="16">
        <v>23815.8</v>
      </c>
      <c r="AH13" s="16">
        <v>20804.49</v>
      </c>
    </row>
    <row r="14" spans="1:34" ht="15.75" customHeight="1">
      <c r="A14" s="136" t="s">
        <v>22</v>
      </c>
      <c r="B14" s="136"/>
      <c r="C14" s="136"/>
      <c r="D14" s="50">
        <f t="shared" si="0"/>
        <v>6392213.73</v>
      </c>
      <c r="E14" s="50">
        <f t="shared" si="1"/>
        <v>2497293.0300000003</v>
      </c>
      <c r="F14" s="51">
        <f t="shared" si="2"/>
        <v>39.06773358155532</v>
      </c>
      <c r="G14" s="50">
        <v>2456365.68</v>
      </c>
      <c r="H14" s="50">
        <v>2057000</v>
      </c>
      <c r="I14" s="52">
        <f>Лист2!F13+Лист2!K13+Лист2!P13+Лист2!U13+Лист2!Z13+Лист2!AE13+Лист2!AJ13+Лист2!AO13+Лист2!AT13+Лист2!BD13+Лист2!BI13+Лист2!BN13+Лист2!BS13+Лист2!BX13+Лист2!CC13+Лист2!CH13</f>
        <v>590486.59</v>
      </c>
      <c r="J14" s="52">
        <f>Лист2!C13</f>
        <v>601042.3</v>
      </c>
      <c r="K14" s="53">
        <f t="shared" si="3"/>
        <v>101.78762908061978</v>
      </c>
      <c r="L14" s="53">
        <f t="shared" si="4"/>
        <v>29.21936315021877</v>
      </c>
      <c r="M14" s="50">
        <v>4244413.73</v>
      </c>
      <c r="N14" s="50">
        <v>1805450.73</v>
      </c>
      <c r="O14" s="51">
        <f t="shared" si="5"/>
        <v>42.537105118637896</v>
      </c>
      <c r="P14" s="54">
        <v>2129900</v>
      </c>
      <c r="Q14" s="54">
        <v>1242400</v>
      </c>
      <c r="R14" s="53">
        <f t="shared" si="6"/>
        <v>58.33137705995587</v>
      </c>
      <c r="S14" s="54">
        <v>674000</v>
      </c>
      <c r="T14" s="54">
        <v>348550</v>
      </c>
      <c r="U14" s="53">
        <f t="shared" si="7"/>
        <v>51.71364985163205</v>
      </c>
      <c r="V14" s="50">
        <v>90800</v>
      </c>
      <c r="W14" s="50">
        <v>90800</v>
      </c>
      <c r="X14" s="53">
        <f t="shared" si="8"/>
        <v>100</v>
      </c>
      <c r="Y14" s="51"/>
      <c r="Z14" s="53"/>
      <c r="AA14" s="56"/>
      <c r="AB14" s="12">
        <v>6422477.73</v>
      </c>
      <c r="AC14" s="12">
        <v>2478724.91</v>
      </c>
      <c r="AD14" s="13">
        <f t="shared" si="9"/>
        <v>38.59452713119801</v>
      </c>
      <c r="AE14" s="14">
        <f t="shared" si="10"/>
        <v>-30264</v>
      </c>
      <c r="AF14" s="14">
        <f t="shared" si="11"/>
        <v>18568.12000000011</v>
      </c>
      <c r="AG14" s="16">
        <v>30278.52</v>
      </c>
      <c r="AH14" s="16">
        <v>48846.64</v>
      </c>
    </row>
    <row r="15" spans="1:34" ht="15.75" customHeight="1">
      <c r="A15" s="136" t="s">
        <v>23</v>
      </c>
      <c r="B15" s="136"/>
      <c r="C15" s="136"/>
      <c r="D15" s="50">
        <f t="shared" si="0"/>
        <v>5608597.48</v>
      </c>
      <c r="E15" s="50">
        <f t="shared" si="1"/>
        <v>1937668.96</v>
      </c>
      <c r="F15" s="51">
        <f t="shared" si="2"/>
        <v>34.54819082506167</v>
      </c>
      <c r="G15" s="50">
        <v>1729192.25</v>
      </c>
      <c r="H15" s="50">
        <v>1685010.48</v>
      </c>
      <c r="I15" s="52">
        <f>Лист2!F14+Лист2!K14+Лист2!P14+Лист2!U14+Лист2!Z14+Лист2!AE14+Лист2!AJ14+Лист2!AO14+Лист2!AT14+Лист2!BD14+Лист2!BI14+Лист2!BN14+Лист2!BS14+Лист2!BX14+Лист2!CC14+Лист2!CH14</f>
        <v>471415.95</v>
      </c>
      <c r="J15" s="52">
        <f>Лист2!C14</f>
        <v>768299.96</v>
      </c>
      <c r="K15" s="53">
        <f t="shared" si="3"/>
        <v>162.97708212885033</v>
      </c>
      <c r="L15" s="53">
        <f t="shared" si="4"/>
        <v>45.5961532061213</v>
      </c>
      <c r="M15" s="50">
        <v>3714187</v>
      </c>
      <c r="N15" s="50">
        <v>959969</v>
      </c>
      <c r="O15" s="51">
        <f t="shared" si="5"/>
        <v>25.84600613808621</v>
      </c>
      <c r="P15" s="54">
        <v>788800</v>
      </c>
      <c r="Q15" s="54">
        <v>460100</v>
      </c>
      <c r="R15" s="53">
        <f t="shared" si="6"/>
        <v>58.329107505071</v>
      </c>
      <c r="S15" s="54">
        <v>824000</v>
      </c>
      <c r="T15" s="54">
        <v>175300</v>
      </c>
      <c r="U15" s="53">
        <f t="shared" si="7"/>
        <v>21.274271844660195</v>
      </c>
      <c r="V15" s="50">
        <v>209400</v>
      </c>
      <c r="W15" s="50">
        <v>209400</v>
      </c>
      <c r="X15" s="53">
        <f t="shared" si="8"/>
        <v>100</v>
      </c>
      <c r="Y15" s="51"/>
      <c r="Z15" s="51"/>
      <c r="AA15" s="56"/>
      <c r="AB15" s="12">
        <v>5756497.48</v>
      </c>
      <c r="AC15" s="12">
        <v>2039831.76</v>
      </c>
      <c r="AD15" s="13">
        <f t="shared" si="9"/>
        <v>35.43529319846067</v>
      </c>
      <c r="AE15" s="14">
        <f t="shared" si="10"/>
        <v>-147900</v>
      </c>
      <c r="AF15" s="14">
        <f t="shared" si="11"/>
        <v>-102162.80000000005</v>
      </c>
      <c r="AG15" s="16">
        <v>147987.1</v>
      </c>
      <c r="AH15" s="16">
        <v>45824.3</v>
      </c>
    </row>
    <row r="16" spans="1:34" ht="14.25" customHeight="1">
      <c r="A16" s="136" t="s">
        <v>24</v>
      </c>
      <c r="B16" s="136"/>
      <c r="C16" s="136"/>
      <c r="D16" s="50">
        <f t="shared" si="0"/>
        <v>4595817</v>
      </c>
      <c r="E16" s="50">
        <f t="shared" si="1"/>
        <v>2283877.93</v>
      </c>
      <c r="F16" s="51">
        <f t="shared" si="2"/>
        <v>49.694709993892275</v>
      </c>
      <c r="G16" s="50">
        <v>1923440.62</v>
      </c>
      <c r="H16" s="50">
        <v>1806200</v>
      </c>
      <c r="I16" s="52">
        <f>Лист2!F15+Лист2!K15+Лист2!P15+Лист2!U15+Лист2!Z15+Лист2!AE15+Лист2!AJ15+Лист2!AO15+Лист2!AT15+Лист2!BD15+Лист2!BI15+Лист2!BN15+Лист2!BS15+Лист2!BX15+Лист2!CC15+Лист2!CH15</f>
        <v>356602.82</v>
      </c>
      <c r="J16" s="52">
        <f>Лист2!C15</f>
        <v>462193.93000000005</v>
      </c>
      <c r="K16" s="53">
        <f t="shared" si="3"/>
        <v>129.61028462982992</v>
      </c>
      <c r="L16" s="53">
        <f t="shared" si="4"/>
        <v>25.589299634591967</v>
      </c>
      <c r="M16" s="50">
        <v>2573604</v>
      </c>
      <c r="N16" s="50">
        <v>1605671</v>
      </c>
      <c r="O16" s="51">
        <f t="shared" si="5"/>
        <v>62.38997918871746</v>
      </c>
      <c r="P16" s="54">
        <v>1470200</v>
      </c>
      <c r="Q16" s="54">
        <v>858000</v>
      </c>
      <c r="R16" s="53">
        <f t="shared" si="6"/>
        <v>58.35940688341722</v>
      </c>
      <c r="S16" s="54">
        <v>350000</v>
      </c>
      <c r="T16" s="54">
        <v>300000</v>
      </c>
      <c r="U16" s="53">
        <f t="shared" si="7"/>
        <v>85.71428571428571</v>
      </c>
      <c r="V16" s="50">
        <v>216013</v>
      </c>
      <c r="W16" s="50">
        <v>216013</v>
      </c>
      <c r="X16" s="53">
        <f t="shared" si="8"/>
        <v>100</v>
      </c>
      <c r="Y16" s="51"/>
      <c r="Z16" s="51"/>
      <c r="AA16" s="56"/>
      <c r="AB16" s="12">
        <v>4632817</v>
      </c>
      <c r="AC16" s="12">
        <v>2314521.77</v>
      </c>
      <c r="AD16" s="13">
        <f t="shared" si="9"/>
        <v>49.95927467024923</v>
      </c>
      <c r="AE16" s="14">
        <f t="shared" si="10"/>
        <v>-37000</v>
      </c>
      <c r="AF16" s="14">
        <f t="shared" si="11"/>
        <v>-30643.83999999985</v>
      </c>
      <c r="AG16" s="16">
        <v>37499.63</v>
      </c>
      <c r="AH16" s="16">
        <v>6855.79</v>
      </c>
    </row>
    <row r="17" spans="1:34" ht="14.25" customHeight="1">
      <c r="A17" s="136" t="s">
        <v>25</v>
      </c>
      <c r="B17" s="136"/>
      <c r="C17" s="136"/>
      <c r="D17" s="50">
        <f t="shared" si="0"/>
        <v>3048757.64</v>
      </c>
      <c r="E17" s="50">
        <f t="shared" si="1"/>
        <v>1503210.23</v>
      </c>
      <c r="F17" s="51">
        <f t="shared" si="2"/>
        <v>49.30566504459829</v>
      </c>
      <c r="G17" s="50">
        <v>1606978.66</v>
      </c>
      <c r="H17" s="50">
        <v>1020000</v>
      </c>
      <c r="I17" s="52">
        <f>Лист2!F16+Лист2!K16+Лист2!P16+Лист2!U16+Лист2!Z16+Лист2!AE16+Лист2!AJ16+Лист2!AO16+Лист2!AT16+Лист2!BD16+Лист2!BI16+Лист2!BN16+Лист2!BS16+Лист2!BX16+Лист2!CC16+Лист2!CH16</f>
        <v>313797.98000000004</v>
      </c>
      <c r="J17" s="52">
        <f>Лист2!C16</f>
        <v>353913.59</v>
      </c>
      <c r="K17" s="53">
        <f t="shared" si="3"/>
        <v>112.78389682431988</v>
      </c>
      <c r="L17" s="53">
        <f t="shared" si="4"/>
        <v>34.697410784313725</v>
      </c>
      <c r="M17" s="50">
        <v>1941381</v>
      </c>
      <c r="N17" s="50">
        <v>1061920</v>
      </c>
      <c r="O17" s="51">
        <f t="shared" si="5"/>
        <v>54.69920638967828</v>
      </c>
      <c r="P17" s="54">
        <v>909700</v>
      </c>
      <c r="Q17" s="54">
        <v>530700</v>
      </c>
      <c r="R17" s="53">
        <f t="shared" si="6"/>
        <v>58.33791359788941</v>
      </c>
      <c r="S17" s="54">
        <v>617000</v>
      </c>
      <c r="T17" s="54">
        <v>305000</v>
      </c>
      <c r="U17" s="53">
        <f t="shared" si="7"/>
        <v>49.43273905996758</v>
      </c>
      <c r="V17" s="50">
        <v>87376.64</v>
      </c>
      <c r="W17" s="50">
        <v>87376.64</v>
      </c>
      <c r="X17" s="53">
        <f t="shared" si="8"/>
        <v>100</v>
      </c>
      <c r="Y17" s="51"/>
      <c r="Z17" s="56"/>
      <c r="AA17" s="56"/>
      <c r="AB17" s="12">
        <v>3048757.64</v>
      </c>
      <c r="AC17" s="12">
        <v>1520979.64</v>
      </c>
      <c r="AD17" s="13">
        <f t="shared" si="9"/>
        <v>49.88850606045549</v>
      </c>
      <c r="AE17" s="14">
        <f t="shared" si="10"/>
        <v>0</v>
      </c>
      <c r="AF17" s="14">
        <f t="shared" si="11"/>
        <v>-17769.409999999916</v>
      </c>
      <c r="AG17" s="16">
        <v>84824.32</v>
      </c>
      <c r="AH17" s="16">
        <v>67054.91</v>
      </c>
    </row>
    <row r="18" spans="1:34" ht="13.5" customHeight="1">
      <c r="A18" s="136" t="s">
        <v>26</v>
      </c>
      <c r="B18" s="136"/>
      <c r="C18" s="136"/>
      <c r="D18" s="50">
        <f t="shared" si="0"/>
        <v>15930140.28</v>
      </c>
      <c r="E18" s="50">
        <f t="shared" si="1"/>
        <v>4684764.25</v>
      </c>
      <c r="F18" s="51">
        <f t="shared" si="2"/>
        <v>29.4081795116496</v>
      </c>
      <c r="G18" s="50">
        <v>3981673.69</v>
      </c>
      <c r="H18" s="50">
        <v>5238000</v>
      </c>
      <c r="I18" s="52">
        <f>Лист2!F17+Лист2!K17+Лист2!P17+Лист2!U17+Лист2!Z17+Лист2!AE17+Лист2!AJ17+Лист2!AO17+Лист2!AT17+Лист2!BD17+Лист2!BI17+Лист2!BN17+Лист2!BS17+Лист2!BX17+Лист2!CC17+Лист2!CH17+Лист2!AY17</f>
        <v>2043140.49</v>
      </c>
      <c r="J18" s="52">
        <f>Лист2!C17</f>
        <v>1987699.75</v>
      </c>
      <c r="K18" s="53">
        <f t="shared" si="3"/>
        <v>97.2864939894564</v>
      </c>
      <c r="L18" s="53">
        <f t="shared" si="4"/>
        <v>37.947685185185186</v>
      </c>
      <c r="M18" s="50">
        <v>10636660.78</v>
      </c>
      <c r="N18" s="50">
        <v>2641585</v>
      </c>
      <c r="O18" s="51">
        <f t="shared" si="5"/>
        <v>24.83472073272229</v>
      </c>
      <c r="P18" s="54">
        <v>3503000</v>
      </c>
      <c r="Q18" s="54">
        <v>2043400</v>
      </c>
      <c r="R18" s="53">
        <f t="shared" si="6"/>
        <v>58.33285755067086</v>
      </c>
      <c r="S18" s="54">
        <v>210000</v>
      </c>
      <c r="T18" s="54"/>
      <c r="U18" s="53">
        <v>0</v>
      </c>
      <c r="V18" s="50">
        <v>55479.5</v>
      </c>
      <c r="W18" s="50">
        <v>55479.5</v>
      </c>
      <c r="X18" s="53">
        <f t="shared" si="8"/>
        <v>100</v>
      </c>
      <c r="Y18" s="51"/>
      <c r="Z18" s="51"/>
      <c r="AA18" s="56"/>
      <c r="AB18" s="12">
        <v>16458340.28</v>
      </c>
      <c r="AC18" s="12">
        <v>5157143.45</v>
      </c>
      <c r="AD18" s="13">
        <f t="shared" si="9"/>
        <v>31.33452925546148</v>
      </c>
      <c r="AE18" s="14">
        <f t="shared" si="10"/>
        <v>-528200</v>
      </c>
      <c r="AF18" s="14">
        <f t="shared" si="11"/>
        <v>-472379.2000000002</v>
      </c>
      <c r="AG18" s="16">
        <v>528214.49</v>
      </c>
      <c r="AH18" s="16">
        <v>55835.29</v>
      </c>
    </row>
    <row r="19" spans="1:34" ht="14.25" customHeight="1">
      <c r="A19" s="136" t="s">
        <v>27</v>
      </c>
      <c r="B19" s="136"/>
      <c r="C19" s="136"/>
      <c r="D19" s="50">
        <f t="shared" si="0"/>
        <v>6346539</v>
      </c>
      <c r="E19" s="50">
        <f t="shared" si="1"/>
        <v>3028825.28</v>
      </c>
      <c r="F19" s="51">
        <f t="shared" si="2"/>
        <v>47.724047390238994</v>
      </c>
      <c r="G19" s="50">
        <v>2280982.27</v>
      </c>
      <c r="H19" s="50">
        <v>2664700</v>
      </c>
      <c r="I19" s="52">
        <f>Лист2!F18+Лист2!K18+Лист2!P18+Лист2!U18+Лист2!Z18+Лист2!AE18+Лист2!AJ18+Лист2!AO18+Лист2!AT18+Лист2!BD18+Лист2!BI18+Лист2!BN18+Лист2!BS18+Лист2!BX18+Лист2!CC18+Лист2!CH18</f>
        <v>730137.1699999999</v>
      </c>
      <c r="J19" s="52">
        <f>Лист2!C18</f>
        <v>922782.9800000001</v>
      </c>
      <c r="K19" s="53">
        <f t="shared" si="3"/>
        <v>126.38487915907639</v>
      </c>
      <c r="L19" s="53">
        <f t="shared" si="4"/>
        <v>34.629901302210385</v>
      </c>
      <c r="M19" s="50">
        <v>3551839</v>
      </c>
      <c r="N19" s="50">
        <v>1946916</v>
      </c>
      <c r="O19" s="51">
        <f t="shared" si="5"/>
        <v>54.81430886929278</v>
      </c>
      <c r="P19" s="54">
        <v>2339400</v>
      </c>
      <c r="Q19" s="54">
        <v>1364800</v>
      </c>
      <c r="R19" s="53">
        <f t="shared" si="6"/>
        <v>58.339745233820636</v>
      </c>
      <c r="S19" s="54">
        <v>405000</v>
      </c>
      <c r="T19" s="54">
        <v>200000</v>
      </c>
      <c r="U19" s="53">
        <f>T19/S19*100</f>
        <v>49.382716049382715</v>
      </c>
      <c r="V19" s="50">
        <v>130000</v>
      </c>
      <c r="W19" s="50">
        <v>159126.3</v>
      </c>
      <c r="X19" s="53">
        <f t="shared" si="8"/>
        <v>122.40484615384615</v>
      </c>
      <c r="Y19" s="51"/>
      <c r="Z19" s="51"/>
      <c r="AA19" s="56"/>
      <c r="AB19" s="12">
        <v>6413713</v>
      </c>
      <c r="AC19" s="12">
        <v>3002369.55</v>
      </c>
      <c r="AD19" s="13">
        <f t="shared" si="9"/>
        <v>46.811722788344284</v>
      </c>
      <c r="AE19" s="14">
        <f t="shared" si="10"/>
        <v>-67174</v>
      </c>
      <c r="AF19" s="14">
        <f t="shared" si="11"/>
        <v>26455.72999999998</v>
      </c>
      <c r="AG19" s="16">
        <v>102204.19</v>
      </c>
      <c r="AH19" s="16">
        <v>128659.92</v>
      </c>
    </row>
    <row r="20" spans="1:34" ht="15" customHeight="1">
      <c r="A20" s="137" t="s">
        <v>28</v>
      </c>
      <c r="B20" s="137"/>
      <c r="C20" s="137"/>
      <c r="D20" s="57">
        <f>SUM(D11:D19)</f>
        <v>56253181.95</v>
      </c>
      <c r="E20" s="57">
        <f>E11+E12+E13+E14+E15+E16+E17+E18+E19</f>
        <v>21506489.85</v>
      </c>
      <c r="F20" s="51">
        <f t="shared" si="2"/>
        <v>38.2315970483515</v>
      </c>
      <c r="G20" s="57">
        <f>SUM(G11:G19)</f>
        <v>19504465.02</v>
      </c>
      <c r="H20" s="57">
        <f>SUM(H11:H19)</f>
        <v>18669110.48</v>
      </c>
      <c r="I20" s="58">
        <f>I11+I12+I13+I14+I15+I16+I17+I18+I19</f>
        <v>5842303.04</v>
      </c>
      <c r="J20" s="58">
        <f>Лист2!C19</f>
        <v>6285296.130000001</v>
      </c>
      <c r="K20" s="51">
        <f t="shared" si="3"/>
        <v>107.58250790770347</v>
      </c>
      <c r="L20" s="51">
        <f t="shared" si="4"/>
        <v>33.666821655661444</v>
      </c>
      <c r="M20" s="57">
        <f>SUM(M11:M19)</f>
        <v>36312033.78</v>
      </c>
      <c r="N20" s="57">
        <f>SUM(N11:N19)</f>
        <v>13920029.73</v>
      </c>
      <c r="O20" s="51">
        <f t="shared" si="5"/>
        <v>38.33448110985977</v>
      </c>
      <c r="P20" s="59">
        <f>SUM(P11:P19)</f>
        <v>14975800</v>
      </c>
      <c r="Q20" s="60">
        <f>SUM(Q11:Q19)</f>
        <v>8736000</v>
      </c>
      <c r="R20" s="51">
        <f t="shared" si="6"/>
        <v>58.33411236795363</v>
      </c>
      <c r="S20" s="60">
        <f>SUM(S11:S19)</f>
        <v>4710000</v>
      </c>
      <c r="T20" s="60">
        <f>SUM(T11:T19)</f>
        <v>2263850</v>
      </c>
      <c r="U20" s="51">
        <f>T20/S20*100</f>
        <v>48.06475583864119</v>
      </c>
      <c r="V20" s="57">
        <f>SUM(V11:V19)</f>
        <v>1272037.69</v>
      </c>
      <c r="W20" s="57">
        <f>SUM(W11:W19)</f>
        <v>1301163.99</v>
      </c>
      <c r="X20" s="51">
        <f t="shared" si="8"/>
        <v>102.28973561310121</v>
      </c>
      <c r="Y20" s="57">
        <f>Y11+Y12+Y13+Y14+Y15+Y16+Y17+Y18+Y19</f>
        <v>0</v>
      </c>
      <c r="Z20" s="61">
        <f>Z11+Z12+Z13+Z15+Z17+Z18+Z19</f>
        <v>0</v>
      </c>
      <c r="AA20" s="61"/>
      <c r="AB20" s="18">
        <f>AB11+AB12+AB13+AB14+AB15+AB16+AB17+AB18+AB19</f>
        <v>57186519.95</v>
      </c>
      <c r="AC20" s="18">
        <f>SUM(AC11:AC19)</f>
        <v>22113986.55</v>
      </c>
      <c r="AD20" s="13">
        <f t="shared" si="9"/>
        <v>38.66992880373725</v>
      </c>
      <c r="AE20" s="19">
        <f t="shared" si="10"/>
        <v>-933338</v>
      </c>
      <c r="AF20" s="19">
        <f t="shared" si="11"/>
        <v>-607496.6999999993</v>
      </c>
      <c r="AG20" s="19">
        <f>SUM(AG11:AG19)</f>
        <v>1101978.22</v>
      </c>
      <c r="AH20" s="19">
        <f>SUM(AH11:AH19)</f>
        <v>494481.51999999996</v>
      </c>
    </row>
    <row r="21" spans="1:34" ht="15" customHeight="1">
      <c r="A21" s="136" t="s">
        <v>29</v>
      </c>
      <c r="B21" s="136"/>
      <c r="C21" s="136"/>
      <c r="D21" s="50">
        <f>H21+M21</f>
        <v>347472830.61</v>
      </c>
      <c r="E21" s="50">
        <f>J21+N21+Z21+AA21</f>
        <v>168306010.48</v>
      </c>
      <c r="F21" s="53">
        <f t="shared" si="2"/>
        <v>48.437171385323346</v>
      </c>
      <c r="G21" s="50">
        <v>145319277.93</v>
      </c>
      <c r="H21" s="50">
        <v>70300800</v>
      </c>
      <c r="I21" s="50">
        <f>I48</f>
        <v>34285322.17</v>
      </c>
      <c r="J21" s="50">
        <f>J48</f>
        <v>36627438.43</v>
      </c>
      <c r="K21" s="53">
        <f t="shared" si="3"/>
        <v>106.83125055202012</v>
      </c>
      <c r="L21" s="53">
        <f t="shared" si="4"/>
        <v>52.10102648903</v>
      </c>
      <c r="M21" s="50">
        <v>277172030.61</v>
      </c>
      <c r="N21" s="50">
        <v>132405402.05</v>
      </c>
      <c r="O21" s="53">
        <f t="shared" si="5"/>
        <v>47.77011654408357</v>
      </c>
      <c r="P21" s="54"/>
      <c r="Q21" s="62"/>
      <c r="R21" s="53"/>
      <c r="S21" s="54">
        <v>21619600</v>
      </c>
      <c r="T21" s="62">
        <v>10809600</v>
      </c>
      <c r="U21" s="53">
        <f>T21/S21*100</f>
        <v>49.99907491350441</v>
      </c>
      <c r="V21" s="50"/>
      <c r="W21" s="54"/>
      <c r="X21" s="51"/>
      <c r="Y21" s="50">
        <v>0</v>
      </c>
      <c r="Z21" s="54">
        <v>-726830</v>
      </c>
      <c r="AA21" s="56">
        <v>0</v>
      </c>
      <c r="AB21" s="12">
        <v>348928231.61</v>
      </c>
      <c r="AC21" s="12">
        <v>174849939.58</v>
      </c>
      <c r="AD21" s="20">
        <f t="shared" si="9"/>
        <v>50.1105739633677</v>
      </c>
      <c r="AE21" s="14">
        <f t="shared" si="10"/>
        <v>-1455401</v>
      </c>
      <c r="AF21" s="14">
        <f t="shared" si="11"/>
        <v>-6543929.100000024</v>
      </c>
      <c r="AG21" s="14">
        <v>1455905.55</v>
      </c>
      <c r="AH21" s="14">
        <v>182976.45</v>
      </c>
    </row>
    <row r="22" spans="1:34" ht="37.5" customHeight="1">
      <c r="A22" s="138" t="s">
        <v>30</v>
      </c>
      <c r="B22" s="138"/>
      <c r="C22" s="138"/>
      <c r="D22" s="57">
        <f>H22+M22+V22+Y22</f>
        <v>359832378.78000003</v>
      </c>
      <c r="E22" s="57">
        <f>J22+N22+W22+Z22+AA22</f>
        <v>173227970.60000002</v>
      </c>
      <c r="F22" s="51">
        <f t="shared" si="2"/>
        <v>48.1412960076922</v>
      </c>
      <c r="G22" s="57">
        <v>147807669.72</v>
      </c>
      <c r="H22" s="57">
        <f>H20+H21</f>
        <v>88969910.48</v>
      </c>
      <c r="I22" s="57">
        <f>SUM(I20:I21)</f>
        <v>40127625.21</v>
      </c>
      <c r="J22" s="57">
        <f>SUM(J20:J21)</f>
        <v>42912734.56</v>
      </c>
      <c r="K22" s="51">
        <f t="shared" si="3"/>
        <v>106.94062839608544</v>
      </c>
      <c r="L22" s="51">
        <f t="shared" si="4"/>
        <v>48.232862468313456</v>
      </c>
      <c r="M22" s="57">
        <f>M21-7581600</f>
        <v>269590430.61</v>
      </c>
      <c r="N22" s="63">
        <f>N21-2664500</f>
        <v>129740902.05</v>
      </c>
      <c r="O22" s="51">
        <f t="shared" si="5"/>
        <v>48.125188181359526</v>
      </c>
      <c r="P22" s="59"/>
      <c r="Q22" s="60"/>
      <c r="R22" s="53"/>
      <c r="S22" s="59">
        <f>S21</f>
        <v>21619600</v>
      </c>
      <c r="T22" s="60">
        <f>T21</f>
        <v>10809600</v>
      </c>
      <c r="U22" s="51">
        <f>T22/S22*100</f>
        <v>49.99907491350441</v>
      </c>
      <c r="V22" s="57">
        <f>V20</f>
        <v>1272037.69</v>
      </c>
      <c r="W22" s="57">
        <f>W20+W21</f>
        <v>1301163.99</v>
      </c>
      <c r="X22" s="51">
        <f>W22/V22*100</f>
        <v>102.28973561310121</v>
      </c>
      <c r="Y22" s="57">
        <f>Y21</f>
        <v>0</v>
      </c>
      <c r="Z22" s="59">
        <f>Z21</f>
        <v>-726830</v>
      </c>
      <c r="AA22" s="61">
        <f>AA21</f>
        <v>0</v>
      </c>
      <c r="AB22" s="18">
        <f>AB20+AB21-M20-7581600</f>
        <v>362221117.78</v>
      </c>
      <c r="AC22" s="17">
        <f>AC20+AC21-N20-2664500</f>
        <v>180379396.40000004</v>
      </c>
      <c r="AD22" s="13">
        <f t="shared" si="9"/>
        <v>49.798144709374995</v>
      </c>
      <c r="AE22" s="19">
        <f t="shared" si="10"/>
        <v>-2388738.9999999404</v>
      </c>
      <c r="AF22" s="19">
        <f t="shared" si="11"/>
        <v>-7151425.800000012</v>
      </c>
      <c r="AG22" s="19">
        <f>AG20+AG21</f>
        <v>2557883.77</v>
      </c>
      <c r="AH22" s="19">
        <f>AH20+AH21</f>
        <v>677457.97</v>
      </c>
    </row>
    <row r="23" spans="1:34" ht="18" customHeight="1">
      <c r="A23" s="64"/>
      <c r="B23" s="64"/>
      <c r="C23" s="64"/>
      <c r="D23" s="65"/>
      <c r="E23" s="66"/>
      <c r="F23" s="26"/>
      <c r="G23" s="26"/>
      <c r="H23" s="65"/>
      <c r="I23" s="66"/>
      <c r="J23" s="66"/>
      <c r="K23" s="26"/>
      <c r="L23" s="67"/>
      <c r="M23" s="68"/>
      <c r="N23" s="69"/>
      <c r="O23" s="26"/>
      <c r="P23" s="68"/>
      <c r="Q23" s="70"/>
      <c r="R23" s="26"/>
      <c r="S23" s="68"/>
      <c r="T23" s="70"/>
      <c r="U23" s="26"/>
      <c r="V23" s="71"/>
      <c r="W23" s="71"/>
      <c r="X23" s="26"/>
      <c r="Y23" s="66" t="s">
        <v>31</v>
      </c>
      <c r="Z23" s="66"/>
      <c r="AA23" s="66"/>
      <c r="AB23" s="21"/>
      <c r="AC23" s="22"/>
      <c r="AD23" s="23"/>
      <c r="AE23" s="24"/>
      <c r="AF23" s="25"/>
      <c r="AG23" s="24"/>
      <c r="AH23" s="24"/>
    </row>
    <row r="24" spans="1:34" ht="15.75" customHeight="1">
      <c r="A24" s="72"/>
      <c r="B24" s="72"/>
      <c r="C24" s="72"/>
      <c r="D24" s="73" t="s">
        <v>32</v>
      </c>
      <c r="E24" s="73"/>
      <c r="F24" s="73"/>
      <c r="G24" s="73" t="s">
        <v>33</v>
      </c>
      <c r="H24" s="73"/>
      <c r="I24" s="74"/>
      <c r="J24" s="74"/>
      <c r="K24" s="75"/>
      <c r="L24" s="75"/>
      <c r="M24" s="2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27"/>
      <c r="AC24" s="27"/>
      <c r="AD24" s="27"/>
      <c r="AE24" s="27"/>
      <c r="AF24" s="27"/>
      <c r="AG24" s="27"/>
      <c r="AH24" s="4"/>
    </row>
    <row r="25" spans="1:34" ht="16.5" customHeight="1">
      <c r="A25" s="139" t="s">
        <v>34</v>
      </c>
      <c r="B25" s="139"/>
      <c r="C25" s="139"/>
      <c r="D25" s="139"/>
      <c r="E25" s="139"/>
      <c r="F25" s="139"/>
      <c r="G25" s="77">
        <f>G26+G30+G28+G29+G32+G33+G34+G27+G31</f>
        <v>54583319.07</v>
      </c>
      <c r="H25" s="77">
        <f>SUM(H26:H34)</f>
        <v>58831000</v>
      </c>
      <c r="I25" s="77">
        <f>I26+I27+I28+I29+I30+I31+I33+I32+I34</f>
        <v>29043509.66</v>
      </c>
      <c r="J25" s="77">
        <f>J26+J27+J28+J29+J30+J31+J33+J32+J34</f>
        <v>30608257.98</v>
      </c>
      <c r="K25" s="78">
        <f aca="true" t="shared" si="12" ref="K25:K31">J25/I25*100</f>
        <v>105.38760066644095</v>
      </c>
      <c r="L25" s="79">
        <f aca="true" t="shared" si="13" ref="L25:L33">J25/H25*100</f>
        <v>52.02743108225255</v>
      </c>
      <c r="M25" s="28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27"/>
      <c r="AC25" s="27"/>
      <c r="AD25" s="27"/>
      <c r="AE25" s="27"/>
      <c r="AF25" s="27"/>
      <c r="AG25" s="27"/>
      <c r="AH25" s="4"/>
    </row>
    <row r="26" spans="1:27" ht="14.25" customHeight="1">
      <c r="A26" s="140" t="s">
        <v>35</v>
      </c>
      <c r="B26" s="140"/>
      <c r="C26" s="140"/>
      <c r="D26" s="140"/>
      <c r="E26" s="140"/>
      <c r="F26" s="140"/>
      <c r="G26" s="80">
        <v>39338079.09</v>
      </c>
      <c r="H26" s="80">
        <v>43649100</v>
      </c>
      <c r="I26" s="14">
        <v>19864878.02</v>
      </c>
      <c r="J26" s="80">
        <v>22364319.42</v>
      </c>
      <c r="K26" s="81">
        <f t="shared" si="12"/>
        <v>112.58221368126982</v>
      </c>
      <c r="L26" s="53">
        <f t="shared" si="13"/>
        <v>51.23661065176602</v>
      </c>
      <c r="M26" s="28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</row>
    <row r="27" spans="1:27" ht="24.75" customHeight="1">
      <c r="A27" s="141" t="s">
        <v>36</v>
      </c>
      <c r="B27" s="141"/>
      <c r="C27" s="141"/>
      <c r="D27" s="141"/>
      <c r="E27" s="141"/>
      <c r="F27" s="141"/>
      <c r="G27" s="83">
        <v>2702131.05</v>
      </c>
      <c r="H27" s="80">
        <v>2800900</v>
      </c>
      <c r="I27" s="14">
        <v>1503161.61</v>
      </c>
      <c r="J27" s="80">
        <v>1632751.28</v>
      </c>
      <c r="K27" s="81">
        <f t="shared" si="12"/>
        <v>108.62114021126443</v>
      </c>
      <c r="L27" s="53">
        <f t="shared" si="13"/>
        <v>58.29380841872256</v>
      </c>
      <c r="M27" s="28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</row>
    <row r="28" spans="1:27" ht="12.75">
      <c r="A28" s="140" t="s">
        <v>37</v>
      </c>
      <c r="B28" s="140"/>
      <c r="C28" s="140"/>
      <c r="D28" s="140"/>
      <c r="E28" s="140"/>
      <c r="F28" s="140"/>
      <c r="G28" s="80">
        <v>6842061.14</v>
      </c>
      <c r="H28" s="80">
        <v>6650000</v>
      </c>
      <c r="I28" s="14">
        <v>4895748.58</v>
      </c>
      <c r="J28" s="80">
        <v>3848742.51</v>
      </c>
      <c r="K28" s="81">
        <f t="shared" si="12"/>
        <v>78.61397388180418</v>
      </c>
      <c r="L28" s="53">
        <f t="shared" si="13"/>
        <v>57.8758272180451</v>
      </c>
      <c r="M28" s="28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</row>
    <row r="29" spans="1:27" ht="12.75">
      <c r="A29" s="140" t="s">
        <v>38</v>
      </c>
      <c r="B29" s="140"/>
      <c r="C29" s="140"/>
      <c r="D29" s="140"/>
      <c r="E29" s="140"/>
      <c r="F29" s="140"/>
      <c r="G29" s="80">
        <v>1787744.6</v>
      </c>
      <c r="H29" s="80">
        <v>1915000</v>
      </c>
      <c r="I29" s="14">
        <v>1521814.46</v>
      </c>
      <c r="J29" s="80">
        <v>1477738.07</v>
      </c>
      <c r="K29" s="81">
        <f t="shared" si="12"/>
        <v>97.1036948880089</v>
      </c>
      <c r="L29" s="53">
        <f t="shared" si="13"/>
        <v>77.16647885117493</v>
      </c>
      <c r="M29" s="28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</row>
    <row r="30" spans="1:27" ht="25.5" customHeight="1">
      <c r="A30" s="141" t="s">
        <v>39</v>
      </c>
      <c r="B30" s="141"/>
      <c r="C30" s="141"/>
      <c r="D30" s="141"/>
      <c r="E30" s="141"/>
      <c r="F30" s="141"/>
      <c r="G30" s="80">
        <v>199974.95</v>
      </c>
      <c r="H30" s="80">
        <v>101000</v>
      </c>
      <c r="I30" s="14">
        <v>78279.95</v>
      </c>
      <c r="J30" s="80">
        <v>45494.65</v>
      </c>
      <c r="K30" s="81">
        <f t="shared" si="12"/>
        <v>58.11788331494847</v>
      </c>
      <c r="L30" s="53">
        <f t="shared" si="13"/>
        <v>45.044207920792076</v>
      </c>
      <c r="M30" s="2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</row>
    <row r="31" spans="1:27" ht="12.75">
      <c r="A31" s="140" t="s">
        <v>40</v>
      </c>
      <c r="B31" s="140"/>
      <c r="C31" s="140"/>
      <c r="D31" s="140"/>
      <c r="E31" s="140"/>
      <c r="F31" s="140"/>
      <c r="G31" s="80">
        <v>1372244.37</v>
      </c>
      <c r="H31" s="80">
        <v>1415000</v>
      </c>
      <c r="I31" s="14">
        <v>207601.31</v>
      </c>
      <c r="J31" s="80">
        <v>225122.09</v>
      </c>
      <c r="K31" s="81">
        <f t="shared" si="12"/>
        <v>108.43962882507823</v>
      </c>
      <c r="L31" s="53">
        <f t="shared" si="13"/>
        <v>15.909688339222614</v>
      </c>
      <c r="M31" s="28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</row>
    <row r="32" spans="1:27" ht="12.75">
      <c r="A32" s="140" t="s">
        <v>41</v>
      </c>
      <c r="B32" s="140"/>
      <c r="C32" s="140"/>
      <c r="D32" s="140"/>
      <c r="E32" s="140"/>
      <c r="F32" s="140"/>
      <c r="G32" s="80">
        <v>1041901.33</v>
      </c>
      <c r="H32" s="80">
        <v>1000000</v>
      </c>
      <c r="I32" s="14">
        <v>251919</v>
      </c>
      <c r="J32" s="80">
        <v>169655</v>
      </c>
      <c r="K32" s="81">
        <v>0</v>
      </c>
      <c r="L32" s="53">
        <f t="shared" si="13"/>
        <v>16.9655</v>
      </c>
      <c r="M32" s="28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</row>
    <row r="33" spans="1:27" ht="12.75">
      <c r="A33" s="140" t="s">
        <v>42</v>
      </c>
      <c r="B33" s="140"/>
      <c r="C33" s="140"/>
      <c r="D33" s="140"/>
      <c r="E33" s="140"/>
      <c r="F33" s="140"/>
      <c r="G33" s="80">
        <v>1299182.54</v>
      </c>
      <c r="H33" s="80">
        <v>1300000</v>
      </c>
      <c r="I33" s="14">
        <v>720106.73</v>
      </c>
      <c r="J33" s="80">
        <v>844434.96</v>
      </c>
      <c r="K33" s="81">
        <f>J33/I33*100</f>
        <v>117.26525038864726</v>
      </c>
      <c r="L33" s="53">
        <f t="shared" si="13"/>
        <v>64.95653538461538</v>
      </c>
      <c r="M33" s="28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</row>
    <row r="34" spans="1:27" ht="15" customHeight="1">
      <c r="A34" s="140" t="s">
        <v>43</v>
      </c>
      <c r="B34" s="140"/>
      <c r="C34" s="140"/>
      <c r="D34" s="140"/>
      <c r="E34" s="140"/>
      <c r="F34" s="140"/>
      <c r="G34" s="80"/>
      <c r="H34" s="80"/>
      <c r="I34" s="80"/>
      <c r="J34" s="80"/>
      <c r="K34" s="81"/>
      <c r="L34" s="53"/>
      <c r="M34" s="28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</row>
    <row r="35" spans="1:27" ht="12.75" customHeight="1">
      <c r="A35" s="139" t="s">
        <v>44</v>
      </c>
      <c r="B35" s="139"/>
      <c r="C35" s="139"/>
      <c r="D35" s="139"/>
      <c r="E35" s="139"/>
      <c r="F35" s="139"/>
      <c r="G35" s="84">
        <f>G36+G37+G38+G39+G40+G41+G42+G43+G44+G45+G46+G47</f>
        <v>9723762.25</v>
      </c>
      <c r="H35" s="84">
        <f>H36+H37+H38+H39+H40+H41+H42+H43+H44+H45+H46+H47</f>
        <v>11469800</v>
      </c>
      <c r="I35" s="84">
        <f>I36+I37+I38+I39+I40+I41+I42+I43+I44+I45+I46+I47</f>
        <v>5241812.51</v>
      </c>
      <c r="J35" s="84">
        <f>J36+J37+J38+J39+J40+J41+J42+J43+J44+J45+J46+J47</f>
        <v>6019180.450000001</v>
      </c>
      <c r="K35" s="85">
        <f>J35/I35*100</f>
        <v>114.8301363033681</v>
      </c>
      <c r="L35" s="51">
        <f aca="true" t="shared" si="14" ref="L35:L41">J35/H35*100</f>
        <v>52.478512702924206</v>
      </c>
      <c r="M35" s="28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</row>
    <row r="36" spans="1:27" ht="25.5" customHeight="1">
      <c r="A36" s="136" t="s">
        <v>45</v>
      </c>
      <c r="B36" s="136"/>
      <c r="C36" s="136"/>
      <c r="D36" s="136"/>
      <c r="E36" s="136"/>
      <c r="F36" s="136"/>
      <c r="G36" s="80">
        <v>7083.33</v>
      </c>
      <c r="H36" s="80">
        <v>25000</v>
      </c>
      <c r="I36" s="14">
        <v>0</v>
      </c>
      <c r="J36" s="80">
        <v>21437.67</v>
      </c>
      <c r="K36" s="81"/>
      <c r="L36" s="53">
        <f t="shared" si="14"/>
        <v>85.75067999999999</v>
      </c>
      <c r="M36" s="28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</row>
    <row r="37" spans="1:27" ht="14.25" customHeight="1">
      <c r="A37" s="140" t="s">
        <v>46</v>
      </c>
      <c r="B37" s="140"/>
      <c r="C37" s="140"/>
      <c r="D37" s="140"/>
      <c r="E37" s="140"/>
      <c r="F37" s="140"/>
      <c r="G37" s="80">
        <v>5355145.91</v>
      </c>
      <c r="H37" s="80">
        <v>5188000</v>
      </c>
      <c r="I37" s="14">
        <v>2584845.05</v>
      </c>
      <c r="J37" s="80">
        <v>3496873.02</v>
      </c>
      <c r="K37" s="81">
        <f>J37/I37*100</f>
        <v>135.28366120050407</v>
      </c>
      <c r="L37" s="53">
        <f t="shared" si="14"/>
        <v>67.4031037008481</v>
      </c>
      <c r="M37" s="28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</row>
    <row r="38" spans="1:27" ht="17.25" customHeight="1">
      <c r="A38" s="140" t="s">
        <v>47</v>
      </c>
      <c r="B38" s="140"/>
      <c r="C38" s="140"/>
      <c r="D38" s="140"/>
      <c r="E38" s="140"/>
      <c r="F38" s="140"/>
      <c r="G38" s="80">
        <v>344561.75</v>
      </c>
      <c r="H38" s="80">
        <v>305000</v>
      </c>
      <c r="I38" s="14">
        <v>167777.66</v>
      </c>
      <c r="J38" s="80">
        <v>164383.58</v>
      </c>
      <c r="K38" s="81">
        <f>J38/I38*100</f>
        <v>97.97703699050277</v>
      </c>
      <c r="L38" s="53">
        <f t="shared" si="14"/>
        <v>53.89625573770491</v>
      </c>
      <c r="M38" s="28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</row>
    <row r="39" spans="1:27" ht="14.25" customHeight="1">
      <c r="A39" s="140" t="s">
        <v>48</v>
      </c>
      <c r="B39" s="140"/>
      <c r="C39" s="140"/>
      <c r="D39" s="140"/>
      <c r="E39" s="140"/>
      <c r="F39" s="140"/>
      <c r="G39" s="80">
        <v>116849.67</v>
      </c>
      <c r="H39" s="80">
        <v>130000</v>
      </c>
      <c r="I39" s="14">
        <v>102303.94</v>
      </c>
      <c r="J39" s="80">
        <v>107693.09</v>
      </c>
      <c r="K39" s="81">
        <f>J39/I39*100</f>
        <v>105.26778343043289</v>
      </c>
      <c r="L39" s="53">
        <f t="shared" si="14"/>
        <v>82.84083846153845</v>
      </c>
      <c r="M39" s="28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</row>
    <row r="40" spans="1:27" ht="15" customHeight="1">
      <c r="A40" s="140" t="s">
        <v>49</v>
      </c>
      <c r="B40" s="140"/>
      <c r="C40" s="140"/>
      <c r="D40" s="140"/>
      <c r="E40" s="140"/>
      <c r="F40" s="140"/>
      <c r="G40" s="80">
        <v>754579.8</v>
      </c>
      <c r="H40" s="80">
        <v>2321800</v>
      </c>
      <c r="I40" s="14"/>
      <c r="J40" s="80">
        <v>928713.6</v>
      </c>
      <c r="K40" s="81"/>
      <c r="L40" s="53">
        <f t="shared" si="14"/>
        <v>39.99972435179602</v>
      </c>
      <c r="M40" s="28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</row>
    <row r="41" spans="1:27" ht="37.5" customHeight="1">
      <c r="A41" s="136" t="s">
        <v>50</v>
      </c>
      <c r="B41" s="136"/>
      <c r="C41" s="136"/>
      <c r="D41" s="136"/>
      <c r="E41" s="136"/>
      <c r="F41" s="136"/>
      <c r="G41" s="80">
        <v>60658.28</v>
      </c>
      <c r="H41" s="80">
        <v>200000</v>
      </c>
      <c r="I41" s="14">
        <v>2733.88</v>
      </c>
      <c r="J41" s="80">
        <v>3596.11</v>
      </c>
      <c r="K41" s="81">
        <f>J41/I41*100</f>
        <v>131.53869226154768</v>
      </c>
      <c r="L41" s="53">
        <f t="shared" si="14"/>
        <v>1.7980550000000002</v>
      </c>
      <c r="M41" s="28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1:27" ht="25.5" customHeight="1">
      <c r="A42" s="136" t="s">
        <v>51</v>
      </c>
      <c r="B42" s="136"/>
      <c r="C42" s="136"/>
      <c r="D42" s="136"/>
      <c r="E42" s="136"/>
      <c r="F42" s="136"/>
      <c r="G42" s="80">
        <v>1.01</v>
      </c>
      <c r="H42" s="80">
        <v>0</v>
      </c>
      <c r="I42" s="14">
        <v>1.01</v>
      </c>
      <c r="J42" s="80">
        <v>29772.53</v>
      </c>
      <c r="K42" s="81">
        <f>J42/100</f>
        <v>297.7253</v>
      </c>
      <c r="L42" s="53">
        <v>0</v>
      </c>
      <c r="M42" s="28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spans="1:27" ht="17.25" customHeight="1">
      <c r="A43" s="140" t="s">
        <v>52</v>
      </c>
      <c r="B43" s="140"/>
      <c r="C43" s="140"/>
      <c r="D43" s="140"/>
      <c r="E43" s="140"/>
      <c r="F43" s="140"/>
      <c r="G43" s="80">
        <v>554588</v>
      </c>
      <c r="H43" s="80">
        <v>1000000</v>
      </c>
      <c r="I43" s="14">
        <v>552113</v>
      </c>
      <c r="J43" s="80">
        <v>347762</v>
      </c>
      <c r="K43" s="81">
        <f>J43/I43*100</f>
        <v>62.987468145107975</v>
      </c>
      <c r="L43" s="53">
        <f>J43/H43*100</f>
        <v>34.7762</v>
      </c>
      <c r="M43" s="28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</row>
    <row r="44" spans="1:27" ht="15" customHeight="1">
      <c r="A44" s="140" t="s">
        <v>53</v>
      </c>
      <c r="B44" s="140"/>
      <c r="C44" s="140"/>
      <c r="D44" s="140"/>
      <c r="E44" s="140"/>
      <c r="F44" s="140"/>
      <c r="G44" s="80">
        <v>904709.82</v>
      </c>
      <c r="H44" s="80">
        <v>700000</v>
      </c>
      <c r="I44" s="14">
        <v>897721.94</v>
      </c>
      <c r="J44" s="80">
        <v>211737.23</v>
      </c>
      <c r="K44" s="81">
        <f>J44/I44*100</f>
        <v>23.586059398303224</v>
      </c>
      <c r="L44" s="53">
        <f>J44/H44*100</f>
        <v>30.248175714285715</v>
      </c>
      <c r="M44" s="28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</row>
    <row r="45" spans="1:27" ht="13.5" customHeight="1">
      <c r="A45" s="140" t="s">
        <v>54</v>
      </c>
      <c r="B45" s="140"/>
      <c r="C45" s="140"/>
      <c r="D45" s="140"/>
      <c r="E45" s="140"/>
      <c r="F45" s="140"/>
      <c r="G45" s="80">
        <v>1625584.68</v>
      </c>
      <c r="H45" s="80">
        <v>1600000</v>
      </c>
      <c r="I45" s="14">
        <v>934316.03</v>
      </c>
      <c r="J45" s="80">
        <v>701211.62</v>
      </c>
      <c r="K45" s="81">
        <f>J45/I45*100</f>
        <v>75.05079624931619</v>
      </c>
      <c r="L45" s="53">
        <f>J45/H45*100</f>
        <v>43.82572625</v>
      </c>
      <c r="M45" s="28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</row>
    <row r="46" spans="1:27" ht="15.75" customHeight="1">
      <c r="A46" s="140" t="s">
        <v>55</v>
      </c>
      <c r="B46" s="140"/>
      <c r="C46" s="140"/>
      <c r="D46" s="140"/>
      <c r="E46" s="140"/>
      <c r="F46" s="140"/>
      <c r="G46" s="86"/>
      <c r="H46" s="80"/>
      <c r="I46" s="80"/>
      <c r="J46" s="80">
        <v>6000</v>
      </c>
      <c r="K46" s="81"/>
      <c r="L46" s="53"/>
      <c r="M46" s="28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</row>
    <row r="47" spans="1:27" ht="12.75" customHeight="1">
      <c r="A47" s="136" t="s">
        <v>56</v>
      </c>
      <c r="B47" s="136"/>
      <c r="C47" s="136"/>
      <c r="D47" s="136"/>
      <c r="E47" s="136"/>
      <c r="F47" s="136"/>
      <c r="G47" s="80"/>
      <c r="H47" s="80"/>
      <c r="I47" s="80"/>
      <c r="J47" s="80"/>
      <c r="K47" s="81"/>
      <c r="L47" s="53"/>
      <c r="M47" s="28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</row>
    <row r="48" spans="1:27" ht="14.25" customHeight="1">
      <c r="A48" s="142" t="s">
        <v>57</v>
      </c>
      <c r="B48" s="142"/>
      <c r="C48" s="142"/>
      <c r="D48" s="142"/>
      <c r="E48" s="142"/>
      <c r="F48" s="142"/>
      <c r="G48" s="87">
        <f>G25+G35</f>
        <v>64307081.32</v>
      </c>
      <c r="H48" s="84">
        <f>H25+H35</f>
        <v>70300800</v>
      </c>
      <c r="I48" s="84">
        <f>I25+I35</f>
        <v>34285322.17</v>
      </c>
      <c r="J48" s="84">
        <f>J25+J35</f>
        <v>36627438.43</v>
      </c>
      <c r="K48" s="85">
        <f>J48/I48*100</f>
        <v>106.83125055202012</v>
      </c>
      <c r="L48" s="51">
        <f>J48/H48*100</f>
        <v>52.10102648903</v>
      </c>
      <c r="M48" s="28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</row>
  </sheetData>
  <sheetProtection selectLockedCells="1" selectUnlockedCells="1"/>
  <mergeCells count="56">
    <mergeCell ref="A45:F45"/>
    <mergeCell ref="A46:F46"/>
    <mergeCell ref="A47:F47"/>
    <mergeCell ref="A48:F48"/>
    <mergeCell ref="A41:F41"/>
    <mergeCell ref="A42:F42"/>
    <mergeCell ref="A43:F43"/>
    <mergeCell ref="A44:F44"/>
    <mergeCell ref="A37:F37"/>
    <mergeCell ref="A38:F38"/>
    <mergeCell ref="A39:F39"/>
    <mergeCell ref="A40:F40"/>
    <mergeCell ref="A33:F33"/>
    <mergeCell ref="A34:F34"/>
    <mergeCell ref="A35:F35"/>
    <mergeCell ref="A36:F36"/>
    <mergeCell ref="A29:F29"/>
    <mergeCell ref="A30:F30"/>
    <mergeCell ref="A31:F31"/>
    <mergeCell ref="A32:F32"/>
    <mergeCell ref="A25:F25"/>
    <mergeCell ref="A26:F26"/>
    <mergeCell ref="A27:F27"/>
    <mergeCell ref="A28:F28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E6:AF9"/>
    <mergeCell ref="AG6:AH9"/>
    <mergeCell ref="H7:L8"/>
    <mergeCell ref="M7:O9"/>
    <mergeCell ref="P7:U7"/>
    <mergeCell ref="V7:X9"/>
    <mergeCell ref="Y7:Z9"/>
    <mergeCell ref="AA7:AA9"/>
    <mergeCell ref="P8:R9"/>
    <mergeCell ref="S8:U9"/>
    <mergeCell ref="B3:AC3"/>
    <mergeCell ref="AC5:AD5"/>
    <mergeCell ref="A6:C10"/>
    <mergeCell ref="D6:F9"/>
    <mergeCell ref="G6:G10"/>
    <mergeCell ref="H6:AA6"/>
    <mergeCell ref="AB6:AD9"/>
    <mergeCell ref="H9:H10"/>
    <mergeCell ref="I9:J9"/>
    <mergeCell ref="K9:L9"/>
  </mergeCells>
  <printOptions/>
  <pageMargins left="0.15763888888888888" right="0.15763888888888888" top="0.7875" bottom="0.39375" header="0.5118055555555555" footer="0.511805555555555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K19"/>
  <sheetViews>
    <sheetView workbookViewId="0" topLeftCell="A1">
      <pane xSplit="3" topLeftCell="BW1" activePane="topRight" state="frozen"/>
      <selection pane="topLeft" activeCell="A6" sqref="A6"/>
      <selection pane="topRight" activeCell="C16" sqref="C16"/>
    </sheetView>
  </sheetViews>
  <sheetFormatPr defaultColWidth="9.140625" defaultRowHeight="12.75"/>
  <cols>
    <col min="1" max="1" width="18.28125" style="0" customWidth="1"/>
    <col min="2" max="2" width="11.140625" style="0" customWidth="1"/>
    <col min="3" max="3" width="10.28125" style="0" customWidth="1"/>
    <col min="4" max="4" width="5.7109375" style="0" customWidth="1"/>
    <col min="5" max="5" width="8.8515625" style="0" customWidth="1"/>
    <col min="6" max="6" width="10.57421875" style="0" customWidth="1"/>
    <col min="7" max="7" width="10.140625" style="0" customWidth="1"/>
    <col min="8" max="8" width="7.140625" style="0" customWidth="1"/>
    <col min="9" max="9" width="7.7109375" style="0" customWidth="1"/>
    <col min="10" max="10" width="8.28125" style="0" customWidth="1"/>
    <col min="11" max="11" width="10.57421875" style="0" customWidth="1"/>
    <col min="12" max="12" width="10.00390625" style="0" customWidth="1"/>
    <col min="13" max="13" width="6.421875" style="0" customWidth="1"/>
    <col min="14" max="14" width="6.140625" style="0" customWidth="1"/>
    <col min="15" max="15" width="7.7109375" style="0" customWidth="1"/>
    <col min="16" max="16" width="9.8515625" style="0" customWidth="1"/>
    <col min="17" max="17" width="10.00390625" style="0" customWidth="1"/>
    <col min="18" max="18" width="7.00390625" style="0" customWidth="1"/>
    <col min="19" max="19" width="6.140625" style="0" customWidth="1"/>
    <col min="20" max="20" width="8.8515625" style="0" customWidth="1"/>
    <col min="21" max="21" width="10.140625" style="0" customWidth="1"/>
    <col min="22" max="22" width="10.00390625" style="0" customWidth="1"/>
    <col min="23" max="23" width="6.421875" style="0" customWidth="1"/>
    <col min="24" max="24" width="6.140625" style="0" customWidth="1"/>
    <col min="25" max="25" width="9.421875" style="0" customWidth="1"/>
    <col min="26" max="26" width="10.00390625" style="0" customWidth="1"/>
    <col min="27" max="27" width="10.57421875" style="0" customWidth="1"/>
    <col min="28" max="28" width="8.8515625" style="0" customWidth="1"/>
    <col min="29" max="29" width="7.421875" style="0" customWidth="1"/>
    <col min="30" max="30" width="8.8515625" style="0" customWidth="1"/>
    <col min="31" max="31" width="9.00390625" style="0" customWidth="1"/>
    <col min="32" max="32" width="8.8515625" style="0" customWidth="1"/>
    <col min="33" max="33" width="9.00390625" style="0" customWidth="1"/>
    <col min="34" max="34" width="9.28125" style="0" customWidth="1"/>
    <col min="35" max="35" width="10.140625" style="0" customWidth="1"/>
    <col min="36" max="36" width="9.28125" style="0" customWidth="1"/>
    <col min="37" max="37" width="9.57421875" style="0" customWidth="1"/>
    <col min="38" max="38" width="6.00390625" style="0" customWidth="1"/>
    <col min="39" max="39" width="6.140625" style="0" customWidth="1"/>
    <col min="40" max="40" width="7.57421875" style="0" customWidth="1"/>
    <col min="41" max="41" width="10.00390625" style="0" customWidth="1"/>
    <col min="42" max="42" width="9.00390625" style="0" customWidth="1"/>
    <col min="43" max="43" width="6.140625" style="0" customWidth="1"/>
    <col min="44" max="44" width="5.421875" style="0" customWidth="1"/>
    <col min="45" max="45" width="7.28125" style="0" customWidth="1"/>
    <col min="46" max="47" width="8.8515625" style="0" customWidth="1"/>
    <col min="48" max="48" width="6.57421875" style="0" customWidth="1"/>
    <col min="49" max="49" width="6.421875" style="0" customWidth="1"/>
    <col min="50" max="50" width="6.7109375" style="0" customWidth="1"/>
    <col min="51" max="51" width="9.00390625" style="0" customWidth="1"/>
    <col min="52" max="52" width="8.57421875" style="0" customWidth="1"/>
    <col min="53" max="53" width="9.00390625" style="0" customWidth="1"/>
    <col min="54" max="54" width="6.7109375" style="0" customWidth="1"/>
    <col min="55" max="55" width="7.7109375" style="0" customWidth="1"/>
    <col min="56" max="56" width="9.00390625" style="0" customWidth="1"/>
    <col min="57" max="57" width="8.7109375" style="0" customWidth="1"/>
    <col min="58" max="58" width="8.00390625" style="0" customWidth="1"/>
    <col min="59" max="59" width="6.57421875" style="0" customWidth="1"/>
    <col min="60" max="60" width="8.7109375" style="0" customWidth="1"/>
    <col min="61" max="61" width="9.421875" style="0" customWidth="1"/>
    <col min="62" max="62" width="8.421875" style="0" customWidth="1"/>
    <col min="63" max="63" width="6.57421875" style="0" customWidth="1"/>
    <col min="64" max="64" width="6.28125" style="0" customWidth="1"/>
    <col min="65" max="65" width="8.7109375" style="0" customWidth="1"/>
    <col min="66" max="66" width="9.28125" style="0" customWidth="1"/>
    <col min="67" max="67" width="9.57421875" style="0" customWidth="1"/>
    <col min="68" max="68" width="9.00390625" style="0" customWidth="1"/>
    <col min="69" max="69" width="7.28125" style="0" customWidth="1"/>
    <col min="70" max="70" width="9.00390625" style="0" customWidth="1"/>
    <col min="71" max="71" width="8.8515625" style="0" customWidth="1"/>
    <col min="72" max="72" width="8.7109375" style="0" customWidth="1"/>
    <col min="73" max="73" width="6.8515625" style="0" customWidth="1"/>
    <col min="74" max="74" width="7.57421875" style="0" customWidth="1"/>
    <col min="75" max="75" width="10.00390625" style="0" customWidth="1"/>
    <col min="76" max="77" width="8.57421875" style="0" customWidth="1"/>
    <col min="78" max="78" width="7.8515625" style="0" customWidth="1"/>
    <col min="79" max="79" width="7.140625" style="0" customWidth="1"/>
    <col min="80" max="80" width="8.7109375" style="0" customWidth="1"/>
    <col min="81" max="81" width="8.140625" style="0" customWidth="1"/>
    <col min="82" max="82" width="7.57421875" style="0" customWidth="1"/>
    <col min="83" max="84" width="6.57421875" style="0" customWidth="1"/>
    <col min="85" max="85" width="5.7109375" style="0" customWidth="1"/>
    <col min="86" max="86" width="8.7109375" style="0" customWidth="1"/>
    <col min="87" max="87" width="7.7109375" style="0" customWidth="1"/>
    <col min="88" max="88" width="7.28125" style="0" customWidth="1"/>
    <col min="89" max="89" width="5.421875" style="0" customWidth="1"/>
    <col min="90" max="16384" width="9.00390625" style="0" customWidth="1"/>
  </cols>
  <sheetData>
    <row r="1" ht="3" customHeight="1"/>
    <row r="2" ht="12.75" customHeight="1" hidden="1"/>
    <row r="3" spans="2:55" ht="56.25" customHeight="1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29"/>
      <c r="AK3" s="29"/>
      <c r="AL3" s="29"/>
      <c r="AM3" s="29"/>
      <c r="AN3" s="30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6" spans="1:89" ht="12.75" customHeight="1">
      <c r="A6" s="144" t="s">
        <v>58</v>
      </c>
      <c r="B6" s="145" t="s">
        <v>2</v>
      </c>
      <c r="C6" s="145"/>
      <c r="D6" s="145"/>
      <c r="E6" s="124" t="s">
        <v>3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</row>
    <row r="7" spans="1:89" ht="90" customHeight="1">
      <c r="A7" s="144"/>
      <c r="B7" s="145"/>
      <c r="C7" s="145"/>
      <c r="D7" s="145"/>
      <c r="E7" s="146" t="s">
        <v>59</v>
      </c>
      <c r="F7" s="146"/>
      <c r="G7" s="146"/>
      <c r="H7" s="146"/>
      <c r="I7" s="146"/>
      <c r="J7" s="146" t="s">
        <v>60</v>
      </c>
      <c r="K7" s="146"/>
      <c r="L7" s="146"/>
      <c r="M7" s="146"/>
      <c r="N7" s="146"/>
      <c r="O7" s="146" t="s">
        <v>38</v>
      </c>
      <c r="P7" s="146"/>
      <c r="Q7" s="146"/>
      <c r="R7" s="146"/>
      <c r="S7" s="146"/>
      <c r="T7" s="144" t="s">
        <v>61</v>
      </c>
      <c r="U7" s="144"/>
      <c r="V7" s="144"/>
      <c r="W7" s="144"/>
      <c r="X7" s="144"/>
      <c r="Y7" s="144" t="s">
        <v>62</v>
      </c>
      <c r="Z7" s="144"/>
      <c r="AA7" s="144"/>
      <c r="AB7" s="144"/>
      <c r="AC7" s="144"/>
      <c r="AD7" s="146" t="s">
        <v>63</v>
      </c>
      <c r="AE7" s="146"/>
      <c r="AF7" s="146"/>
      <c r="AG7" s="146"/>
      <c r="AH7" s="146"/>
      <c r="AI7" s="146" t="s">
        <v>64</v>
      </c>
      <c r="AJ7" s="146"/>
      <c r="AK7" s="146"/>
      <c r="AL7" s="146"/>
      <c r="AM7" s="146"/>
      <c r="AN7" s="146" t="s">
        <v>65</v>
      </c>
      <c r="AO7" s="146"/>
      <c r="AP7" s="146"/>
      <c r="AQ7" s="146"/>
      <c r="AR7" s="146"/>
      <c r="AS7" s="146" t="s">
        <v>66</v>
      </c>
      <c r="AT7" s="146"/>
      <c r="AU7" s="146"/>
      <c r="AV7" s="146"/>
      <c r="AW7" s="146"/>
      <c r="AX7" s="146" t="s">
        <v>67</v>
      </c>
      <c r="AY7" s="146"/>
      <c r="AZ7" s="146"/>
      <c r="BA7" s="146"/>
      <c r="BB7" s="146"/>
      <c r="BC7" s="146" t="s">
        <v>68</v>
      </c>
      <c r="BD7" s="146"/>
      <c r="BE7" s="146"/>
      <c r="BF7" s="146"/>
      <c r="BG7" s="146"/>
      <c r="BH7" s="146" t="s">
        <v>69</v>
      </c>
      <c r="BI7" s="146"/>
      <c r="BJ7" s="146"/>
      <c r="BK7" s="146"/>
      <c r="BL7" s="146"/>
      <c r="BM7" s="146" t="s">
        <v>70</v>
      </c>
      <c r="BN7" s="146"/>
      <c r="BO7" s="146"/>
      <c r="BP7" s="146"/>
      <c r="BQ7" s="146"/>
      <c r="BR7" s="146" t="s">
        <v>71</v>
      </c>
      <c r="BS7" s="146"/>
      <c r="BT7" s="146"/>
      <c r="BU7" s="146"/>
      <c r="BV7" s="146"/>
      <c r="BW7" s="147" t="s">
        <v>72</v>
      </c>
      <c r="BX7" s="147"/>
      <c r="BY7" s="147"/>
      <c r="BZ7" s="147"/>
      <c r="CA7" s="147"/>
      <c r="CB7" s="146" t="s">
        <v>73</v>
      </c>
      <c r="CC7" s="146"/>
      <c r="CD7" s="146"/>
      <c r="CE7" s="146"/>
      <c r="CF7" s="146"/>
      <c r="CG7" s="146" t="s">
        <v>55</v>
      </c>
      <c r="CH7" s="146"/>
      <c r="CI7" s="146"/>
      <c r="CJ7" s="146"/>
      <c r="CK7" s="146"/>
    </row>
    <row r="8" spans="1:89" ht="26.25" customHeight="1">
      <c r="A8" s="144"/>
      <c r="B8" s="146" t="s">
        <v>74</v>
      </c>
      <c r="C8" s="146" t="s">
        <v>16</v>
      </c>
      <c r="D8" s="88"/>
      <c r="E8" s="147" t="s">
        <v>74</v>
      </c>
      <c r="F8" s="146" t="s">
        <v>16</v>
      </c>
      <c r="G8" s="146"/>
      <c r="H8" s="146" t="s">
        <v>75</v>
      </c>
      <c r="I8" s="146"/>
      <c r="J8" s="147" t="s">
        <v>74</v>
      </c>
      <c r="K8" s="146" t="s">
        <v>16</v>
      </c>
      <c r="L8" s="146"/>
      <c r="M8" s="146" t="s">
        <v>75</v>
      </c>
      <c r="N8" s="146"/>
      <c r="O8" s="147" t="s">
        <v>74</v>
      </c>
      <c r="P8" s="146" t="s">
        <v>16</v>
      </c>
      <c r="Q8" s="146"/>
      <c r="R8" s="146" t="s">
        <v>75</v>
      </c>
      <c r="S8" s="146"/>
      <c r="T8" s="147" t="s">
        <v>74</v>
      </c>
      <c r="U8" s="146" t="s">
        <v>16</v>
      </c>
      <c r="V8" s="146"/>
      <c r="W8" s="146" t="s">
        <v>75</v>
      </c>
      <c r="X8" s="146"/>
      <c r="Y8" s="146" t="s">
        <v>74</v>
      </c>
      <c r="Z8" s="146" t="s">
        <v>16</v>
      </c>
      <c r="AA8" s="146"/>
      <c r="AB8" s="144" t="s">
        <v>75</v>
      </c>
      <c r="AC8" s="144"/>
      <c r="AD8" s="146" t="s">
        <v>74</v>
      </c>
      <c r="AE8" s="146" t="s">
        <v>16</v>
      </c>
      <c r="AF8" s="146"/>
      <c r="AG8" s="144" t="s">
        <v>75</v>
      </c>
      <c r="AH8" s="144"/>
      <c r="AI8" s="146" t="s">
        <v>74</v>
      </c>
      <c r="AJ8" s="146" t="s">
        <v>16</v>
      </c>
      <c r="AK8" s="146"/>
      <c r="AL8" s="144" t="s">
        <v>75</v>
      </c>
      <c r="AM8" s="144"/>
      <c r="AN8" s="146" t="s">
        <v>74</v>
      </c>
      <c r="AO8" s="146" t="s">
        <v>16</v>
      </c>
      <c r="AP8" s="146"/>
      <c r="AQ8" s="144" t="s">
        <v>75</v>
      </c>
      <c r="AR8" s="144"/>
      <c r="AS8" s="146" t="s">
        <v>74</v>
      </c>
      <c r="AT8" s="146" t="s">
        <v>16</v>
      </c>
      <c r="AU8" s="146"/>
      <c r="AV8" s="144" t="s">
        <v>75</v>
      </c>
      <c r="AW8" s="144"/>
      <c r="AX8" s="146" t="s">
        <v>74</v>
      </c>
      <c r="AY8" s="146" t="s">
        <v>16</v>
      </c>
      <c r="AZ8" s="146"/>
      <c r="BA8" s="144" t="s">
        <v>75</v>
      </c>
      <c r="BB8" s="144"/>
      <c r="BC8" s="146" t="s">
        <v>74</v>
      </c>
      <c r="BD8" s="146" t="s">
        <v>16</v>
      </c>
      <c r="BE8" s="146"/>
      <c r="BF8" s="144" t="s">
        <v>75</v>
      </c>
      <c r="BG8" s="144"/>
      <c r="BH8" s="146" t="s">
        <v>74</v>
      </c>
      <c r="BI8" s="146" t="s">
        <v>16</v>
      </c>
      <c r="BJ8" s="146"/>
      <c r="BK8" s="144" t="s">
        <v>75</v>
      </c>
      <c r="BL8" s="144"/>
      <c r="BM8" s="146" t="s">
        <v>74</v>
      </c>
      <c r="BN8" s="146" t="s">
        <v>16</v>
      </c>
      <c r="BO8" s="146"/>
      <c r="BP8" s="144" t="s">
        <v>75</v>
      </c>
      <c r="BQ8" s="144"/>
      <c r="BR8" s="146" t="s">
        <v>74</v>
      </c>
      <c r="BS8" s="146" t="s">
        <v>16</v>
      </c>
      <c r="BT8" s="146"/>
      <c r="BU8" s="144" t="s">
        <v>75</v>
      </c>
      <c r="BV8" s="144"/>
      <c r="BW8" s="146" t="s">
        <v>74</v>
      </c>
      <c r="BX8" s="146" t="s">
        <v>16</v>
      </c>
      <c r="BY8" s="146"/>
      <c r="BZ8" s="144" t="s">
        <v>75</v>
      </c>
      <c r="CA8" s="144"/>
      <c r="CB8" s="146" t="s">
        <v>74</v>
      </c>
      <c r="CC8" s="146" t="s">
        <v>16</v>
      </c>
      <c r="CD8" s="146"/>
      <c r="CE8" s="144" t="s">
        <v>75</v>
      </c>
      <c r="CF8" s="144"/>
      <c r="CG8" s="146" t="s">
        <v>74</v>
      </c>
      <c r="CH8" s="146" t="s">
        <v>16</v>
      </c>
      <c r="CI8" s="146"/>
      <c r="CJ8" s="144" t="s">
        <v>75</v>
      </c>
      <c r="CK8" s="144"/>
    </row>
    <row r="9" spans="1:89" ht="60.75" customHeight="1">
      <c r="A9" s="144"/>
      <c r="B9" s="146"/>
      <c r="C9" s="146"/>
      <c r="D9" s="89" t="s">
        <v>76</v>
      </c>
      <c r="E9" s="147"/>
      <c r="F9" s="48" t="s">
        <v>98</v>
      </c>
      <c r="G9" s="46" t="s">
        <v>96</v>
      </c>
      <c r="H9" s="46" t="s">
        <v>99</v>
      </c>
      <c r="I9" s="46" t="s">
        <v>97</v>
      </c>
      <c r="J9" s="147"/>
      <c r="K9" s="48" t="s">
        <v>98</v>
      </c>
      <c r="L9" s="46" t="s">
        <v>96</v>
      </c>
      <c r="M9" s="46" t="s">
        <v>99</v>
      </c>
      <c r="N9" s="46" t="s">
        <v>97</v>
      </c>
      <c r="O9" s="147"/>
      <c r="P9" s="48" t="s">
        <v>98</v>
      </c>
      <c r="Q9" s="46" t="s">
        <v>96</v>
      </c>
      <c r="R9" s="46" t="s">
        <v>99</v>
      </c>
      <c r="S9" s="46" t="s">
        <v>97</v>
      </c>
      <c r="T9" s="147"/>
      <c r="U9" s="48" t="s">
        <v>98</v>
      </c>
      <c r="V9" s="46" t="s">
        <v>96</v>
      </c>
      <c r="W9" s="46" t="s">
        <v>99</v>
      </c>
      <c r="X9" s="46" t="s">
        <v>97</v>
      </c>
      <c r="Y9" s="146"/>
      <c r="Z9" s="48" t="s">
        <v>98</v>
      </c>
      <c r="AA9" s="46" t="s">
        <v>96</v>
      </c>
      <c r="AB9" s="46" t="s">
        <v>99</v>
      </c>
      <c r="AC9" s="46" t="s">
        <v>97</v>
      </c>
      <c r="AD9" s="146"/>
      <c r="AE9" s="48" t="s">
        <v>98</v>
      </c>
      <c r="AF9" s="46" t="s">
        <v>96</v>
      </c>
      <c r="AG9" s="46" t="s">
        <v>99</v>
      </c>
      <c r="AH9" s="46" t="s">
        <v>97</v>
      </c>
      <c r="AI9" s="146"/>
      <c r="AJ9" s="48" t="s">
        <v>98</v>
      </c>
      <c r="AK9" s="46" t="s">
        <v>96</v>
      </c>
      <c r="AL9" s="46" t="s">
        <v>99</v>
      </c>
      <c r="AM9" s="46" t="s">
        <v>97</v>
      </c>
      <c r="AN9" s="146"/>
      <c r="AO9" s="48" t="s">
        <v>98</v>
      </c>
      <c r="AP9" s="46" t="s">
        <v>96</v>
      </c>
      <c r="AQ9" s="46" t="s">
        <v>99</v>
      </c>
      <c r="AR9" s="46" t="s">
        <v>97</v>
      </c>
      <c r="AS9" s="146"/>
      <c r="AT9" s="48" t="s">
        <v>98</v>
      </c>
      <c r="AU9" s="46" t="s">
        <v>96</v>
      </c>
      <c r="AV9" s="46" t="s">
        <v>99</v>
      </c>
      <c r="AW9" s="46" t="s">
        <v>97</v>
      </c>
      <c r="AX9" s="146"/>
      <c r="AY9" s="48" t="s">
        <v>98</v>
      </c>
      <c r="AZ9" s="46" t="s">
        <v>96</v>
      </c>
      <c r="BA9" s="46" t="s">
        <v>99</v>
      </c>
      <c r="BB9" s="46" t="s">
        <v>97</v>
      </c>
      <c r="BC9" s="146"/>
      <c r="BD9" s="48" t="s">
        <v>98</v>
      </c>
      <c r="BE9" s="46" t="s">
        <v>96</v>
      </c>
      <c r="BF9" s="46" t="s">
        <v>99</v>
      </c>
      <c r="BG9" s="46" t="s">
        <v>97</v>
      </c>
      <c r="BH9" s="146"/>
      <c r="BI9" s="48" t="s">
        <v>98</v>
      </c>
      <c r="BJ9" s="46" t="s">
        <v>96</v>
      </c>
      <c r="BK9" s="46" t="s">
        <v>99</v>
      </c>
      <c r="BL9" s="46" t="s">
        <v>97</v>
      </c>
      <c r="BM9" s="146"/>
      <c r="BN9" s="48" t="s">
        <v>98</v>
      </c>
      <c r="BO9" s="46" t="s">
        <v>96</v>
      </c>
      <c r="BP9" s="46" t="s">
        <v>99</v>
      </c>
      <c r="BQ9" s="46" t="s">
        <v>97</v>
      </c>
      <c r="BR9" s="146"/>
      <c r="BS9" s="48" t="s">
        <v>98</v>
      </c>
      <c r="BT9" s="46" t="s">
        <v>96</v>
      </c>
      <c r="BU9" s="46" t="s">
        <v>99</v>
      </c>
      <c r="BV9" s="46" t="s">
        <v>97</v>
      </c>
      <c r="BW9" s="146"/>
      <c r="BX9" s="48" t="s">
        <v>98</v>
      </c>
      <c r="BY9" s="46" t="s">
        <v>96</v>
      </c>
      <c r="BZ9" s="46" t="s">
        <v>99</v>
      </c>
      <c r="CA9" s="46" t="s">
        <v>97</v>
      </c>
      <c r="CB9" s="146"/>
      <c r="CC9" s="48" t="s">
        <v>98</v>
      </c>
      <c r="CD9" s="46" t="s">
        <v>96</v>
      </c>
      <c r="CE9" s="46" t="s">
        <v>99</v>
      </c>
      <c r="CF9" s="46" t="s">
        <v>97</v>
      </c>
      <c r="CG9" s="146"/>
      <c r="CH9" s="48" t="s">
        <v>98</v>
      </c>
      <c r="CI9" s="46" t="s">
        <v>96</v>
      </c>
      <c r="CJ9" s="46" t="s">
        <v>99</v>
      </c>
      <c r="CK9" s="46" t="s">
        <v>97</v>
      </c>
    </row>
    <row r="10" spans="1:89" s="35" customFormat="1" ht="25.5" customHeight="1">
      <c r="A10" s="118" t="s">
        <v>77</v>
      </c>
      <c r="B10" s="52">
        <f aca="true" t="shared" si="0" ref="B10:B18">E10+O10+T10+Y10+AD10+AI10+AN10+BC10+BM10+CG10+J10+AS10+BR10+BW10+CB10+BH10</f>
        <v>1029300</v>
      </c>
      <c r="C10" s="52">
        <f aca="true" t="shared" si="1" ref="C10:C16">G10+L10+Q10+V10+AA10+AK10+AP10+BE10+BO10+BT10+BY10+CD10+CI10+AF10+BJ10</f>
        <v>268558.8300000001</v>
      </c>
      <c r="D10" s="90">
        <f aca="true" t="shared" si="2" ref="D10:D19">C10/B10*100</f>
        <v>26.09140483823959</v>
      </c>
      <c r="E10" s="91">
        <v>24600</v>
      </c>
      <c r="F10" s="14">
        <v>11579.11</v>
      </c>
      <c r="G10" s="80">
        <v>8949.14</v>
      </c>
      <c r="H10" s="92">
        <f aca="true" t="shared" si="3" ref="H10:H19">G10/F10*100</f>
        <v>77.28694174250006</v>
      </c>
      <c r="I10" s="93">
        <f aca="true" t="shared" si="4" ref="I10:I19">G10/E10*100</f>
        <v>36.37861788617886</v>
      </c>
      <c r="J10" s="94">
        <v>330900</v>
      </c>
      <c r="K10" s="34">
        <v>178341.22</v>
      </c>
      <c r="L10" s="95">
        <v>192893.64</v>
      </c>
      <c r="M10" s="96">
        <f aca="true" t="shared" si="5" ref="M10:M19">L10/K10*100</f>
        <v>108.15987464928187</v>
      </c>
      <c r="N10" s="93">
        <f aca="true" t="shared" si="6" ref="N10:N19">L10/J10*100</f>
        <v>58.29363553943791</v>
      </c>
      <c r="O10" s="94">
        <v>33000</v>
      </c>
      <c r="P10" s="34">
        <v>18861</v>
      </c>
      <c r="Q10" s="95">
        <v>18608.1</v>
      </c>
      <c r="R10" s="96">
        <f aca="true" t="shared" si="7" ref="R10:R19">Q10/P10*100</f>
        <v>98.65913790361061</v>
      </c>
      <c r="S10" s="93">
        <f aca="true" t="shared" si="8" ref="S10:S19">Q10/O10*100</f>
        <v>56.38818181818181</v>
      </c>
      <c r="T10" s="94">
        <v>65000</v>
      </c>
      <c r="U10" s="14">
        <v>9199.72</v>
      </c>
      <c r="V10" s="80">
        <v>1984.72</v>
      </c>
      <c r="W10" s="93">
        <f aca="true" t="shared" si="9" ref="W10:W19">V10/U10*100</f>
        <v>21.57370006913254</v>
      </c>
      <c r="X10" s="93">
        <f aca="true" t="shared" si="10" ref="X10:X19">V10/T10*100</f>
        <v>3.0534153846153846</v>
      </c>
      <c r="Y10" s="94">
        <v>455200</v>
      </c>
      <c r="Z10" s="14">
        <v>55231.87</v>
      </c>
      <c r="AA10" s="80">
        <v>989.92</v>
      </c>
      <c r="AB10" s="93">
        <f aca="true" t="shared" si="11" ref="AB10:AB19">AA10/Z10*100</f>
        <v>1.7922985406795024</v>
      </c>
      <c r="AC10" s="93">
        <f aca="true" t="shared" si="12" ref="AC10:AC19">AA10/Y10*100</f>
        <v>0.21746924428822492</v>
      </c>
      <c r="AD10" s="94">
        <v>15000</v>
      </c>
      <c r="AE10" s="33">
        <v>8700</v>
      </c>
      <c r="AF10" s="94">
        <v>5800</v>
      </c>
      <c r="AG10" s="93">
        <f aca="true" t="shared" si="13" ref="AG10:AG16">AF10/AE10*100</f>
        <v>66.66666666666666</v>
      </c>
      <c r="AH10" s="93">
        <f aca="true" t="shared" si="14" ref="AH10:AH16">AF10/AD10*100</f>
        <v>38.666666666666664</v>
      </c>
      <c r="AI10" s="80">
        <v>89000</v>
      </c>
      <c r="AJ10" s="16">
        <v>7960</v>
      </c>
      <c r="AK10" s="80">
        <v>29650</v>
      </c>
      <c r="AL10" s="93">
        <v>0</v>
      </c>
      <c r="AM10" s="93">
        <f aca="true" t="shared" si="15" ref="AM10:AM19">AK10/AI10*100</f>
        <v>33.31460674157303</v>
      </c>
      <c r="AN10" s="94">
        <v>16600</v>
      </c>
      <c r="AO10" s="14">
        <v>9683.31</v>
      </c>
      <c r="AP10" s="80">
        <v>9683.31</v>
      </c>
      <c r="AQ10" s="93">
        <f>AP10/AO10*100</f>
        <v>100</v>
      </c>
      <c r="AR10" s="93">
        <f>AP10/AN10*100</f>
        <v>58.33319277108433</v>
      </c>
      <c r="AS10" s="93"/>
      <c r="AT10" s="93"/>
      <c r="AU10" s="93"/>
      <c r="AV10" s="93"/>
      <c r="AW10" s="93"/>
      <c r="AX10" s="93"/>
      <c r="AY10" s="32"/>
      <c r="AZ10" s="93"/>
      <c r="BA10" s="93"/>
      <c r="BB10" s="93"/>
      <c r="BC10" s="80"/>
      <c r="BD10" s="19"/>
      <c r="BE10" s="84"/>
      <c r="BF10" s="80"/>
      <c r="BG10" s="80"/>
      <c r="BH10" s="80"/>
      <c r="BI10" s="80">
        <v>120000</v>
      </c>
      <c r="BJ10" s="80"/>
      <c r="BK10" s="80"/>
      <c r="BL10" s="93"/>
      <c r="BM10" s="94"/>
      <c r="BN10" s="80"/>
      <c r="BO10" s="80"/>
      <c r="BP10" s="93"/>
      <c r="BQ10" s="93"/>
      <c r="BR10" s="80"/>
      <c r="BS10" s="80"/>
      <c r="BT10" s="80"/>
      <c r="BU10" s="80"/>
      <c r="BV10" s="80"/>
      <c r="BW10" s="80"/>
      <c r="BX10" s="14"/>
      <c r="BY10" s="80"/>
      <c r="BZ10" s="80"/>
      <c r="CA10" s="80"/>
      <c r="CB10" s="80"/>
      <c r="CC10" s="80"/>
      <c r="CD10" s="80"/>
      <c r="CE10" s="80"/>
      <c r="CF10" s="80"/>
      <c r="CG10" s="84"/>
      <c r="CH10" s="80"/>
      <c r="CI10" s="80"/>
      <c r="CJ10" s="80"/>
      <c r="CK10" s="80"/>
    </row>
    <row r="11" spans="1:89" s="38" customFormat="1" ht="24.75" customHeight="1">
      <c r="A11" s="119" t="s">
        <v>78</v>
      </c>
      <c r="B11" s="52">
        <f t="shared" si="0"/>
        <v>1259300</v>
      </c>
      <c r="C11" s="52">
        <f t="shared" si="1"/>
        <v>395837.42</v>
      </c>
      <c r="D11" s="90">
        <f t="shared" si="2"/>
        <v>31.433131104581907</v>
      </c>
      <c r="E11" s="91">
        <v>66600</v>
      </c>
      <c r="F11" s="14">
        <v>31899.04</v>
      </c>
      <c r="G11" s="80">
        <v>32414.9</v>
      </c>
      <c r="H11" s="92">
        <f t="shared" si="3"/>
        <v>101.6171646544849</v>
      </c>
      <c r="I11" s="93">
        <f t="shared" si="4"/>
        <v>48.67102102102102</v>
      </c>
      <c r="J11" s="94">
        <v>431200</v>
      </c>
      <c r="K11" s="34">
        <v>232770.01</v>
      </c>
      <c r="L11" s="95">
        <v>251383.94</v>
      </c>
      <c r="M11" s="96">
        <f t="shared" si="5"/>
        <v>107.9967045582891</v>
      </c>
      <c r="N11" s="93">
        <f t="shared" si="6"/>
        <v>58.29868738404452</v>
      </c>
      <c r="O11" s="94">
        <v>30000</v>
      </c>
      <c r="P11" s="12">
        <v>25023.65</v>
      </c>
      <c r="Q11" s="97">
        <v>25262.1</v>
      </c>
      <c r="R11" s="96">
        <f t="shared" si="7"/>
        <v>100.95289855796415</v>
      </c>
      <c r="S11" s="93">
        <f t="shared" si="8"/>
        <v>84.207</v>
      </c>
      <c r="T11" s="94">
        <v>110000</v>
      </c>
      <c r="U11" s="14">
        <v>350.4</v>
      </c>
      <c r="V11" s="80">
        <v>25704.04</v>
      </c>
      <c r="W11" s="93">
        <f t="shared" si="9"/>
        <v>7335.6278538812785</v>
      </c>
      <c r="X11" s="93">
        <f t="shared" si="10"/>
        <v>23.367309090909092</v>
      </c>
      <c r="Y11" s="94">
        <v>549500</v>
      </c>
      <c r="Z11" s="36">
        <v>13875.56</v>
      </c>
      <c r="AA11" s="98">
        <v>14841.8</v>
      </c>
      <c r="AB11" s="93">
        <f t="shared" si="11"/>
        <v>106.96361083804906</v>
      </c>
      <c r="AC11" s="93">
        <f t="shared" si="12"/>
        <v>2.7009645131938127</v>
      </c>
      <c r="AD11" s="94">
        <v>10000</v>
      </c>
      <c r="AE11" s="33">
        <v>7400</v>
      </c>
      <c r="AF11" s="94">
        <v>5800</v>
      </c>
      <c r="AG11" s="93">
        <f t="shared" si="13"/>
        <v>78.37837837837837</v>
      </c>
      <c r="AH11" s="93">
        <f t="shared" si="14"/>
        <v>57.99999999999999</v>
      </c>
      <c r="AI11" s="80">
        <v>62000</v>
      </c>
      <c r="AJ11" s="37">
        <v>15340</v>
      </c>
      <c r="AK11" s="99">
        <v>44330.64</v>
      </c>
      <c r="AL11" s="93">
        <f>AK11/AJ11*100</f>
        <v>288.987222946545</v>
      </c>
      <c r="AM11" s="93">
        <f t="shared" si="15"/>
        <v>71.50103225806451</v>
      </c>
      <c r="AN11" s="94"/>
      <c r="AO11" s="14"/>
      <c r="AP11" s="80"/>
      <c r="AQ11" s="93">
        <v>0</v>
      </c>
      <c r="AR11" s="93"/>
      <c r="AS11" s="93"/>
      <c r="AT11" s="93"/>
      <c r="AU11" s="93"/>
      <c r="AV11" s="93"/>
      <c r="AW11" s="93"/>
      <c r="AX11" s="93"/>
      <c r="AY11" s="32"/>
      <c r="AZ11" s="93"/>
      <c r="BA11" s="93"/>
      <c r="BB11" s="93"/>
      <c r="BC11" s="80"/>
      <c r="BD11" s="14"/>
      <c r="BE11" s="80"/>
      <c r="BF11" s="80"/>
      <c r="BG11" s="80"/>
      <c r="BH11" s="80"/>
      <c r="BI11" s="80"/>
      <c r="BJ11" s="80"/>
      <c r="BK11" s="80"/>
      <c r="BL11" s="80"/>
      <c r="BM11" s="94"/>
      <c r="BN11" s="93"/>
      <c r="BO11" s="93"/>
      <c r="BP11" s="93"/>
      <c r="BQ11" s="93"/>
      <c r="BR11" s="80"/>
      <c r="BS11" s="80">
        <v>0</v>
      </c>
      <c r="BT11" s="80"/>
      <c r="BU11" s="80"/>
      <c r="BV11" s="80"/>
      <c r="BW11" s="80"/>
      <c r="BX11" s="14"/>
      <c r="BY11" s="80"/>
      <c r="BZ11" s="80"/>
      <c r="CA11" s="80"/>
      <c r="CB11" s="80"/>
      <c r="CC11" s="80"/>
      <c r="CD11" s="80"/>
      <c r="CE11" s="80"/>
      <c r="CF11" s="80"/>
      <c r="CG11" s="84"/>
      <c r="CH11" s="80"/>
      <c r="CI11" s="80">
        <v>-3900</v>
      </c>
      <c r="CJ11" s="93"/>
      <c r="CK11" s="80"/>
    </row>
    <row r="12" spans="1:89" s="38" customFormat="1" ht="24.75" customHeight="1">
      <c r="A12" s="119" t="s">
        <v>79</v>
      </c>
      <c r="B12" s="52">
        <f t="shared" si="0"/>
        <v>1909600</v>
      </c>
      <c r="C12" s="52">
        <f t="shared" si="1"/>
        <v>524967.3700000001</v>
      </c>
      <c r="D12" s="90">
        <f t="shared" si="2"/>
        <v>27.49095988688731</v>
      </c>
      <c r="E12" s="100">
        <v>150600</v>
      </c>
      <c r="F12" s="14">
        <v>63950.87</v>
      </c>
      <c r="G12" s="80">
        <v>84370.96</v>
      </c>
      <c r="H12" s="92">
        <f t="shared" si="3"/>
        <v>131.93090258193516</v>
      </c>
      <c r="I12" s="93">
        <f t="shared" si="4"/>
        <v>56.02321381142099</v>
      </c>
      <c r="J12" s="94">
        <v>429100</v>
      </c>
      <c r="K12" s="34">
        <v>231611.94</v>
      </c>
      <c r="L12" s="95">
        <v>250139.48</v>
      </c>
      <c r="M12" s="96">
        <f t="shared" si="5"/>
        <v>107.99938897796028</v>
      </c>
      <c r="N12" s="93">
        <f t="shared" si="6"/>
        <v>58.29398275460266</v>
      </c>
      <c r="O12" s="94">
        <v>120000</v>
      </c>
      <c r="P12" s="12">
        <v>108660.3</v>
      </c>
      <c r="Q12" s="97">
        <v>16590</v>
      </c>
      <c r="R12" s="96">
        <f t="shared" si="7"/>
        <v>15.2677656881124</v>
      </c>
      <c r="S12" s="93">
        <f t="shared" si="8"/>
        <v>13.825000000000001</v>
      </c>
      <c r="T12" s="94">
        <v>130000</v>
      </c>
      <c r="U12" s="12">
        <v>5998.79</v>
      </c>
      <c r="V12" s="97">
        <v>2188.89</v>
      </c>
      <c r="W12" s="93">
        <f t="shared" si="9"/>
        <v>36.488858586481605</v>
      </c>
      <c r="X12" s="93">
        <f t="shared" si="10"/>
        <v>1.6837615384615385</v>
      </c>
      <c r="Y12" s="94">
        <v>922200</v>
      </c>
      <c r="Z12" s="39">
        <v>47810.05</v>
      </c>
      <c r="AA12" s="101">
        <v>58222.58</v>
      </c>
      <c r="AB12" s="93">
        <f t="shared" si="11"/>
        <v>121.77895651646462</v>
      </c>
      <c r="AC12" s="93">
        <f t="shared" si="12"/>
        <v>6.313443938408154</v>
      </c>
      <c r="AD12" s="94">
        <v>19000</v>
      </c>
      <c r="AE12" s="33">
        <v>14600</v>
      </c>
      <c r="AF12" s="94">
        <v>3950</v>
      </c>
      <c r="AG12" s="93">
        <f t="shared" si="13"/>
        <v>27.054794520547947</v>
      </c>
      <c r="AH12" s="93">
        <f t="shared" si="14"/>
        <v>20.789473684210527</v>
      </c>
      <c r="AI12" s="80">
        <v>123000</v>
      </c>
      <c r="AJ12" s="40">
        <v>107169.48</v>
      </c>
      <c r="AK12" s="102">
        <v>101630.46</v>
      </c>
      <c r="AL12" s="93">
        <f>AK12/AJ12*100</f>
        <v>94.83153226086382</v>
      </c>
      <c r="AM12" s="93">
        <f t="shared" si="15"/>
        <v>82.62639024390245</v>
      </c>
      <c r="AN12" s="94">
        <v>15700</v>
      </c>
      <c r="AO12" s="14">
        <v>10705.72</v>
      </c>
      <c r="AP12" s="80">
        <v>7875</v>
      </c>
      <c r="AQ12" s="93">
        <f>AP12/AO12*100</f>
        <v>73.55880781488776</v>
      </c>
      <c r="AR12" s="93">
        <f>AP12/AN12*100</f>
        <v>50.15923566878981</v>
      </c>
      <c r="AS12" s="93"/>
      <c r="AT12" s="93"/>
      <c r="AU12" s="93"/>
      <c r="AV12" s="93"/>
      <c r="AW12" s="93"/>
      <c r="AX12" s="93"/>
      <c r="AY12" s="32"/>
      <c r="AZ12" s="93"/>
      <c r="BA12" s="93"/>
      <c r="BB12" s="93"/>
      <c r="BC12" s="80"/>
      <c r="BD12" s="14"/>
      <c r="BE12" s="80"/>
      <c r="BF12" s="80"/>
      <c r="BG12" s="80"/>
      <c r="BH12" s="80"/>
      <c r="BI12" s="80"/>
      <c r="BJ12" s="80"/>
      <c r="BK12" s="80"/>
      <c r="BL12" s="80"/>
      <c r="BM12" s="94"/>
      <c r="BN12" s="93"/>
      <c r="BO12" s="93"/>
      <c r="BP12" s="93"/>
      <c r="BQ12" s="93"/>
      <c r="BR12" s="80"/>
      <c r="BS12" s="80"/>
      <c r="BT12" s="80"/>
      <c r="BU12" s="80"/>
      <c r="BV12" s="80"/>
      <c r="BW12" s="80"/>
      <c r="BX12" s="14"/>
      <c r="BY12" s="80"/>
      <c r="BZ12" s="80"/>
      <c r="CA12" s="80"/>
      <c r="CB12" s="80"/>
      <c r="CC12" s="80"/>
      <c r="CD12" s="80"/>
      <c r="CE12" s="80"/>
      <c r="CF12" s="80"/>
      <c r="CG12" s="84"/>
      <c r="CH12" s="80"/>
      <c r="CI12" s="80"/>
      <c r="CJ12" s="93"/>
      <c r="CK12" s="80"/>
    </row>
    <row r="13" spans="1:89" s="42" customFormat="1" ht="24.75" customHeight="1">
      <c r="A13" s="120" t="s">
        <v>80</v>
      </c>
      <c r="B13" s="52">
        <f t="shared" si="0"/>
        <v>2057000</v>
      </c>
      <c r="C13" s="52">
        <f t="shared" si="1"/>
        <v>601042.3</v>
      </c>
      <c r="D13" s="90">
        <f t="shared" si="2"/>
        <v>29.21936315021877</v>
      </c>
      <c r="E13" s="94">
        <v>115800</v>
      </c>
      <c r="F13" s="41">
        <v>55575.05</v>
      </c>
      <c r="G13" s="103">
        <v>55338.66</v>
      </c>
      <c r="H13" s="92">
        <f t="shared" si="3"/>
        <v>99.57464725627777</v>
      </c>
      <c r="I13" s="93">
        <f t="shared" si="4"/>
        <v>47.78813471502591</v>
      </c>
      <c r="J13" s="94">
        <v>631900</v>
      </c>
      <c r="K13" s="34">
        <v>339311.5</v>
      </c>
      <c r="L13" s="95">
        <v>368364.58</v>
      </c>
      <c r="M13" s="96">
        <f t="shared" si="5"/>
        <v>108.56236231309579</v>
      </c>
      <c r="N13" s="93">
        <f t="shared" si="6"/>
        <v>58.29475866434562</v>
      </c>
      <c r="O13" s="94">
        <v>22500</v>
      </c>
      <c r="P13" s="34">
        <v>22650.73</v>
      </c>
      <c r="Q13" s="95">
        <v>17271.6</v>
      </c>
      <c r="R13" s="96">
        <f t="shared" si="7"/>
        <v>76.25184707071251</v>
      </c>
      <c r="S13" s="93">
        <f t="shared" si="8"/>
        <v>76.76266666666666</v>
      </c>
      <c r="T13" s="94">
        <v>165000</v>
      </c>
      <c r="U13" s="34">
        <v>12433.68</v>
      </c>
      <c r="V13" s="95">
        <v>5957.43</v>
      </c>
      <c r="W13" s="93">
        <f t="shared" si="9"/>
        <v>47.91365066496805</v>
      </c>
      <c r="X13" s="93">
        <f t="shared" si="10"/>
        <v>3.610563636363637</v>
      </c>
      <c r="Y13" s="94">
        <v>1002800</v>
      </c>
      <c r="Z13" s="14">
        <v>92410.78</v>
      </c>
      <c r="AA13" s="80">
        <v>120594.1</v>
      </c>
      <c r="AB13" s="93">
        <f t="shared" si="11"/>
        <v>130.4978704865385</v>
      </c>
      <c r="AC13" s="93">
        <f t="shared" si="12"/>
        <v>12.025737933785402</v>
      </c>
      <c r="AD13" s="94">
        <v>23000</v>
      </c>
      <c r="AE13" s="33">
        <v>15470</v>
      </c>
      <c r="AF13" s="94">
        <v>11480</v>
      </c>
      <c r="AG13" s="93">
        <f t="shared" si="13"/>
        <v>74.2081447963801</v>
      </c>
      <c r="AH13" s="93">
        <f t="shared" si="14"/>
        <v>49.913043478260875</v>
      </c>
      <c r="AI13" s="80">
        <v>96000</v>
      </c>
      <c r="AJ13" s="14">
        <v>47760</v>
      </c>
      <c r="AK13" s="80">
        <v>22035.93</v>
      </c>
      <c r="AL13" s="93">
        <f>AK13/AJ13*100</f>
        <v>46.13888190954774</v>
      </c>
      <c r="AM13" s="93">
        <f t="shared" si="15"/>
        <v>22.954093750000002</v>
      </c>
      <c r="AN13" s="94"/>
      <c r="AO13" s="14"/>
      <c r="AP13" s="80"/>
      <c r="AQ13" s="93">
        <v>0</v>
      </c>
      <c r="AR13" s="93"/>
      <c r="AS13" s="93"/>
      <c r="AT13" s="93"/>
      <c r="AU13" s="93"/>
      <c r="AV13" s="93"/>
      <c r="AW13" s="93"/>
      <c r="AX13" s="93"/>
      <c r="AY13" s="32"/>
      <c r="AZ13" s="93"/>
      <c r="BA13" s="93"/>
      <c r="BB13" s="93"/>
      <c r="BC13" s="80"/>
      <c r="BD13" s="14">
        <v>4874.85</v>
      </c>
      <c r="BE13" s="80"/>
      <c r="BF13" s="93"/>
      <c r="BG13" s="93"/>
      <c r="BH13" s="80"/>
      <c r="BI13" s="80"/>
      <c r="BJ13" s="80"/>
      <c r="BK13" s="80"/>
      <c r="BL13" s="80"/>
      <c r="BM13" s="94"/>
      <c r="BN13" s="93"/>
      <c r="BO13" s="93"/>
      <c r="BP13" s="93"/>
      <c r="BQ13" s="93"/>
      <c r="BR13" s="80"/>
      <c r="BS13" s="80"/>
      <c r="BT13" s="80"/>
      <c r="BU13" s="80"/>
      <c r="BV13" s="80"/>
      <c r="BW13" s="80"/>
      <c r="BX13" s="14"/>
      <c r="BY13" s="80"/>
      <c r="BZ13" s="80"/>
      <c r="CA13" s="80"/>
      <c r="CB13" s="80"/>
      <c r="CC13" s="80"/>
      <c r="CD13" s="80"/>
      <c r="CE13" s="80"/>
      <c r="CF13" s="80"/>
      <c r="CG13" s="84"/>
      <c r="CH13" s="80"/>
      <c r="CI13" s="80"/>
      <c r="CJ13" s="93"/>
      <c r="CK13" s="80"/>
    </row>
    <row r="14" spans="1:89" s="38" customFormat="1" ht="24.75" customHeight="1">
      <c r="A14" s="119" t="s">
        <v>81</v>
      </c>
      <c r="B14" s="52">
        <f t="shared" si="0"/>
        <v>1685010.48</v>
      </c>
      <c r="C14" s="52">
        <f t="shared" si="1"/>
        <v>768299.96</v>
      </c>
      <c r="D14" s="90">
        <f t="shared" si="2"/>
        <v>45.5961532061213</v>
      </c>
      <c r="E14" s="104">
        <v>49200</v>
      </c>
      <c r="F14" s="14">
        <v>17219.5</v>
      </c>
      <c r="G14" s="80">
        <v>16997.17</v>
      </c>
      <c r="H14" s="92">
        <f t="shared" si="3"/>
        <v>98.7088475275124</v>
      </c>
      <c r="I14" s="93">
        <f t="shared" si="4"/>
        <v>34.54709349593495</v>
      </c>
      <c r="J14" s="94">
        <v>326600</v>
      </c>
      <c r="K14" s="34">
        <v>177183.15</v>
      </c>
      <c r="L14" s="95">
        <v>190404.62</v>
      </c>
      <c r="M14" s="96">
        <f t="shared" si="5"/>
        <v>107.46203575227102</v>
      </c>
      <c r="N14" s="93">
        <f t="shared" si="6"/>
        <v>58.29902633190447</v>
      </c>
      <c r="O14" s="94">
        <v>36000</v>
      </c>
      <c r="P14" s="12">
        <v>33769.41</v>
      </c>
      <c r="Q14" s="97">
        <v>32347.52</v>
      </c>
      <c r="R14" s="96">
        <f t="shared" si="7"/>
        <v>95.78941414730076</v>
      </c>
      <c r="S14" s="93">
        <f t="shared" si="8"/>
        <v>89.85422222222222</v>
      </c>
      <c r="T14" s="94">
        <v>120000</v>
      </c>
      <c r="U14" s="14">
        <v>2815.6</v>
      </c>
      <c r="V14" s="80">
        <v>6353.18</v>
      </c>
      <c r="W14" s="93">
        <f t="shared" si="9"/>
        <v>225.64213666714025</v>
      </c>
      <c r="X14" s="93">
        <f t="shared" si="10"/>
        <v>5.294316666666667</v>
      </c>
      <c r="Y14" s="94">
        <v>638400</v>
      </c>
      <c r="Z14" s="36">
        <v>95302.17</v>
      </c>
      <c r="AA14" s="98">
        <v>116339.64</v>
      </c>
      <c r="AB14" s="93">
        <f t="shared" si="11"/>
        <v>122.07449211282389</v>
      </c>
      <c r="AC14" s="93">
        <f t="shared" si="12"/>
        <v>18.22362781954887</v>
      </c>
      <c r="AD14" s="94">
        <v>15000</v>
      </c>
      <c r="AE14" s="43">
        <v>12200</v>
      </c>
      <c r="AF14" s="105">
        <v>5000</v>
      </c>
      <c r="AG14" s="93">
        <f t="shared" si="13"/>
        <v>40.98360655737705</v>
      </c>
      <c r="AH14" s="93">
        <f t="shared" si="14"/>
        <v>33.33333333333333</v>
      </c>
      <c r="AI14" s="80">
        <v>52000</v>
      </c>
      <c r="AJ14" s="14"/>
      <c r="AK14" s="80">
        <v>12100</v>
      </c>
      <c r="AL14" s="93">
        <v>0</v>
      </c>
      <c r="AM14" s="93">
        <f t="shared" si="15"/>
        <v>23.26923076923077</v>
      </c>
      <c r="AN14" s="94">
        <v>162700</v>
      </c>
      <c r="AO14" s="14">
        <v>128000</v>
      </c>
      <c r="AP14" s="80">
        <v>82986.85</v>
      </c>
      <c r="AQ14" s="93">
        <v>0</v>
      </c>
      <c r="AR14" s="93">
        <f>AP14/AN14*100</f>
        <v>51.0060540872772</v>
      </c>
      <c r="AS14" s="93"/>
      <c r="AT14" s="93"/>
      <c r="AU14" s="93"/>
      <c r="AV14" s="93"/>
      <c r="AW14" s="93"/>
      <c r="AX14" s="93"/>
      <c r="AY14" s="32"/>
      <c r="AZ14" s="93"/>
      <c r="BA14" s="93"/>
      <c r="BB14" s="93"/>
      <c r="BC14" s="80"/>
      <c r="BD14" s="14"/>
      <c r="BE14" s="80"/>
      <c r="BF14" s="80"/>
      <c r="BG14" s="80"/>
      <c r="BH14" s="80"/>
      <c r="BI14" s="80"/>
      <c r="BJ14" s="80"/>
      <c r="BK14" s="80"/>
      <c r="BL14" s="80"/>
      <c r="BM14" s="80">
        <v>131180</v>
      </c>
      <c r="BN14" s="80"/>
      <c r="BO14" s="80">
        <v>131180</v>
      </c>
      <c r="BP14" s="93"/>
      <c r="BQ14" s="93">
        <f>BO14/BM14*100</f>
        <v>100</v>
      </c>
      <c r="BR14" s="80">
        <v>153930.48</v>
      </c>
      <c r="BS14" s="80">
        <v>0</v>
      </c>
      <c r="BT14" s="80">
        <v>174590.98</v>
      </c>
      <c r="BU14" s="93">
        <v>0</v>
      </c>
      <c r="BV14" s="93">
        <f>BT14/BR14*100</f>
        <v>113.42196815081718</v>
      </c>
      <c r="BW14" s="80"/>
      <c r="BX14" s="14">
        <v>4926.12</v>
      </c>
      <c r="BY14" s="80">
        <v>0</v>
      </c>
      <c r="BZ14" s="80">
        <f>BY14/BX14*100</f>
        <v>0</v>
      </c>
      <c r="CA14" s="93">
        <v>0</v>
      </c>
      <c r="CB14" s="80"/>
      <c r="CC14" s="80"/>
      <c r="CD14" s="80"/>
      <c r="CE14" s="80"/>
      <c r="CF14" s="80"/>
      <c r="CG14" s="84"/>
      <c r="CH14" s="80"/>
      <c r="CI14" s="80"/>
      <c r="CJ14" s="93"/>
      <c r="CK14" s="80"/>
    </row>
    <row r="15" spans="1:89" s="38" customFormat="1" ht="24.75" customHeight="1">
      <c r="A15" s="119" t="s">
        <v>82</v>
      </c>
      <c r="B15" s="52">
        <f t="shared" si="0"/>
        <v>1806200</v>
      </c>
      <c r="C15" s="52">
        <f t="shared" si="1"/>
        <v>462193.93000000005</v>
      </c>
      <c r="D15" s="90">
        <f t="shared" si="2"/>
        <v>25.589299634591967</v>
      </c>
      <c r="E15" s="91">
        <v>122700</v>
      </c>
      <c r="F15" s="14">
        <v>60806.71</v>
      </c>
      <c r="G15" s="80">
        <v>64416.84</v>
      </c>
      <c r="H15" s="92">
        <f t="shared" si="3"/>
        <v>105.93705859106667</v>
      </c>
      <c r="I15" s="93">
        <f t="shared" si="4"/>
        <v>52.499462102689485</v>
      </c>
      <c r="J15" s="94">
        <v>343700</v>
      </c>
      <c r="K15" s="34">
        <v>185289.57</v>
      </c>
      <c r="L15" s="95">
        <v>200360.47</v>
      </c>
      <c r="M15" s="96">
        <f t="shared" si="5"/>
        <v>108.13370121156846</v>
      </c>
      <c r="N15" s="93">
        <f t="shared" si="6"/>
        <v>58.295161478033165</v>
      </c>
      <c r="O15" s="94">
        <v>69000</v>
      </c>
      <c r="P15" s="12">
        <v>57479.2</v>
      </c>
      <c r="Q15" s="97">
        <v>101089.5</v>
      </c>
      <c r="R15" s="96">
        <f t="shared" si="7"/>
        <v>175.87144567078178</v>
      </c>
      <c r="S15" s="93">
        <f t="shared" si="8"/>
        <v>146.50652173913045</v>
      </c>
      <c r="T15" s="94">
        <v>190000</v>
      </c>
      <c r="U15" s="14">
        <v>15637.21</v>
      </c>
      <c r="V15" s="80">
        <v>7669.4</v>
      </c>
      <c r="W15" s="93">
        <f t="shared" si="9"/>
        <v>49.045833623773035</v>
      </c>
      <c r="X15" s="93">
        <f t="shared" si="10"/>
        <v>4.036526315789474</v>
      </c>
      <c r="Y15" s="94">
        <v>944000</v>
      </c>
      <c r="Z15" s="14">
        <v>-27099.74</v>
      </c>
      <c r="AA15" s="80">
        <v>-181</v>
      </c>
      <c r="AB15" s="93">
        <f t="shared" si="11"/>
        <v>0.6679030868930845</v>
      </c>
      <c r="AC15" s="93">
        <f t="shared" si="12"/>
        <v>-0.01917372881355932</v>
      </c>
      <c r="AD15" s="94">
        <v>13000</v>
      </c>
      <c r="AE15" s="33">
        <v>6570</v>
      </c>
      <c r="AF15" s="94">
        <v>9800</v>
      </c>
      <c r="AG15" s="93">
        <f t="shared" si="13"/>
        <v>149.1628614916286</v>
      </c>
      <c r="AH15" s="93">
        <f t="shared" si="14"/>
        <v>75.38461538461539</v>
      </c>
      <c r="AI15" s="80">
        <v>104000</v>
      </c>
      <c r="AJ15" s="14">
        <v>46311.56</v>
      </c>
      <c r="AK15" s="80">
        <v>50692.84</v>
      </c>
      <c r="AL15" s="93">
        <f>AK15/AJ15*100</f>
        <v>109.46044572888496</v>
      </c>
      <c r="AM15" s="93">
        <f t="shared" si="15"/>
        <v>48.74311538461538</v>
      </c>
      <c r="AN15" s="94">
        <v>19800</v>
      </c>
      <c r="AO15" s="14">
        <v>11608.31</v>
      </c>
      <c r="AP15" s="80">
        <v>28345.88</v>
      </c>
      <c r="AQ15" s="93">
        <f>AP15/AO15*100</f>
        <v>244.1861046095427</v>
      </c>
      <c r="AR15" s="93">
        <f>AP15/AN15*100</f>
        <v>143.1610101010101</v>
      </c>
      <c r="AS15" s="93"/>
      <c r="AT15" s="93"/>
      <c r="AU15" s="93"/>
      <c r="AV15" s="93"/>
      <c r="AW15" s="93"/>
      <c r="AX15" s="93"/>
      <c r="AY15" s="32"/>
      <c r="AZ15" s="93"/>
      <c r="BA15" s="93"/>
      <c r="BB15" s="93"/>
      <c r="BC15" s="80"/>
      <c r="BD15" s="14"/>
      <c r="BE15" s="80"/>
      <c r="BF15" s="80"/>
      <c r="BG15" s="80"/>
      <c r="BH15" s="80"/>
      <c r="BI15" s="80"/>
      <c r="BJ15" s="80"/>
      <c r="BK15" s="80"/>
      <c r="BL15" s="80"/>
      <c r="BM15" s="80"/>
      <c r="BN15" s="93"/>
      <c r="BO15" s="93"/>
      <c r="BP15" s="93"/>
      <c r="BQ15" s="93"/>
      <c r="BR15" s="80"/>
      <c r="BS15" s="80"/>
      <c r="BT15" s="80"/>
      <c r="BU15" s="80"/>
      <c r="BV15" s="80"/>
      <c r="BW15" s="80"/>
      <c r="BX15" s="14"/>
      <c r="BY15" s="80"/>
      <c r="BZ15" s="80"/>
      <c r="CA15" s="80"/>
      <c r="CB15" s="80"/>
      <c r="CC15" s="80"/>
      <c r="CD15" s="80"/>
      <c r="CE15" s="80"/>
      <c r="CF15" s="80"/>
      <c r="CG15" s="84"/>
      <c r="CH15" s="80"/>
      <c r="CI15" s="80"/>
      <c r="CJ15" s="93"/>
      <c r="CK15" s="93"/>
    </row>
    <row r="16" spans="1:89" s="38" customFormat="1" ht="26.25" customHeight="1">
      <c r="A16" s="119" t="s">
        <v>83</v>
      </c>
      <c r="B16" s="52">
        <f t="shared" si="0"/>
        <v>1020000</v>
      </c>
      <c r="C16" s="52">
        <f t="shared" si="1"/>
        <v>353913.59</v>
      </c>
      <c r="D16" s="90">
        <f t="shared" si="2"/>
        <v>34.697410784313725</v>
      </c>
      <c r="E16" s="91">
        <v>63000</v>
      </c>
      <c r="F16" s="14">
        <v>25873.86</v>
      </c>
      <c r="G16" s="80">
        <v>28051.9</v>
      </c>
      <c r="H16" s="92">
        <f t="shared" si="3"/>
        <v>108.41791677005286</v>
      </c>
      <c r="I16" s="93">
        <f t="shared" si="4"/>
        <v>44.5268253968254</v>
      </c>
      <c r="J16" s="94">
        <v>187900</v>
      </c>
      <c r="K16" s="34">
        <v>101909.31</v>
      </c>
      <c r="L16" s="95">
        <v>109513.83</v>
      </c>
      <c r="M16" s="96">
        <f t="shared" si="5"/>
        <v>107.46204640184493</v>
      </c>
      <c r="N16" s="93">
        <f t="shared" si="6"/>
        <v>58.28303885045237</v>
      </c>
      <c r="O16" s="94">
        <v>30000</v>
      </c>
      <c r="P16" s="12">
        <v>25032.47</v>
      </c>
      <c r="Q16" s="97">
        <v>21422.1</v>
      </c>
      <c r="R16" s="96">
        <f t="shared" si="7"/>
        <v>85.57725226475851</v>
      </c>
      <c r="S16" s="93">
        <f t="shared" si="8"/>
        <v>71.407</v>
      </c>
      <c r="T16" s="94">
        <v>130000</v>
      </c>
      <c r="U16" s="14">
        <v>2965.7</v>
      </c>
      <c r="V16" s="80">
        <v>6981.03</v>
      </c>
      <c r="W16" s="93">
        <f t="shared" si="9"/>
        <v>235.39231884546652</v>
      </c>
      <c r="X16" s="93">
        <f t="shared" si="10"/>
        <v>5.370023076923077</v>
      </c>
      <c r="Y16" s="94">
        <v>524800</v>
      </c>
      <c r="Z16" s="36">
        <v>31639.94</v>
      </c>
      <c r="AA16" s="98">
        <v>44217.4</v>
      </c>
      <c r="AB16" s="93">
        <f t="shared" si="11"/>
        <v>139.75184529427048</v>
      </c>
      <c r="AC16" s="93">
        <f t="shared" si="12"/>
        <v>8.425571646341464</v>
      </c>
      <c r="AD16" s="94">
        <v>5000</v>
      </c>
      <c r="AE16" s="33">
        <v>3600</v>
      </c>
      <c r="AF16" s="94">
        <v>2600</v>
      </c>
      <c r="AG16" s="93">
        <f t="shared" si="13"/>
        <v>72.22222222222221</v>
      </c>
      <c r="AH16" s="93">
        <f t="shared" si="14"/>
        <v>52</v>
      </c>
      <c r="AI16" s="80">
        <v>56000</v>
      </c>
      <c r="AJ16" s="14">
        <v>15647.81</v>
      </c>
      <c r="AK16" s="80">
        <v>41237.38</v>
      </c>
      <c r="AL16" s="93">
        <f>AK16/AJ16*100</f>
        <v>263.5345137754101</v>
      </c>
      <c r="AM16" s="93">
        <f t="shared" si="15"/>
        <v>73.63817857142857</v>
      </c>
      <c r="AN16" s="94">
        <v>23300</v>
      </c>
      <c r="AO16" s="14">
        <v>20750.08</v>
      </c>
      <c r="AP16" s="80">
        <v>20750.08</v>
      </c>
      <c r="AQ16" s="93">
        <v>0</v>
      </c>
      <c r="AR16" s="93">
        <f>AP16/AN16*100</f>
        <v>89.0561373390558</v>
      </c>
      <c r="AS16" s="93"/>
      <c r="AT16" s="93"/>
      <c r="AU16" s="93"/>
      <c r="AV16" s="93"/>
      <c r="AW16" s="93"/>
      <c r="AX16" s="93"/>
      <c r="AY16" s="32"/>
      <c r="AZ16" s="93"/>
      <c r="BA16" s="93"/>
      <c r="BB16" s="93"/>
      <c r="BC16" s="80"/>
      <c r="BD16" s="14">
        <v>86378.81</v>
      </c>
      <c r="BE16" s="80">
        <v>79139.87</v>
      </c>
      <c r="BF16" s="93">
        <f>BE16/BD16*100</f>
        <v>91.61954187606891</v>
      </c>
      <c r="BG16" s="93"/>
      <c r="BH16" s="80"/>
      <c r="BI16" s="80"/>
      <c r="BJ16" s="80"/>
      <c r="BK16" s="93"/>
      <c r="BL16" s="80"/>
      <c r="BM16" s="94"/>
      <c r="BN16" s="80"/>
      <c r="BO16" s="80"/>
      <c r="BP16" s="93"/>
      <c r="BQ16" s="93"/>
      <c r="BR16" s="80"/>
      <c r="BS16" s="80"/>
      <c r="BT16" s="80"/>
      <c r="BU16" s="80"/>
      <c r="BV16" s="80"/>
      <c r="BW16" s="80"/>
      <c r="BX16" s="14"/>
      <c r="BY16" s="80"/>
      <c r="BZ16" s="80"/>
      <c r="CA16" s="80"/>
      <c r="CB16" s="80"/>
      <c r="CC16" s="80"/>
      <c r="CD16" s="80"/>
      <c r="CE16" s="80"/>
      <c r="CF16" s="80"/>
      <c r="CG16" s="84"/>
      <c r="CH16" s="80"/>
      <c r="CI16" s="80"/>
      <c r="CJ16" s="93"/>
      <c r="CK16" s="80"/>
    </row>
    <row r="17" spans="1:89" s="38" customFormat="1" ht="24.75" customHeight="1">
      <c r="A17" s="119" t="s">
        <v>84</v>
      </c>
      <c r="B17" s="52">
        <f t="shared" si="0"/>
        <v>5238000</v>
      </c>
      <c r="C17" s="52">
        <f>G17+L17+Q17+V17+AA17+AK17+AP17+BE17+BO17+BT17+BY17+CD17+CI17+AF17+BJ17+AU17+AZ17</f>
        <v>1987699.75</v>
      </c>
      <c r="D17" s="90">
        <f t="shared" si="2"/>
        <v>37.947685185185186</v>
      </c>
      <c r="E17" s="91">
        <v>1297200</v>
      </c>
      <c r="F17" s="14">
        <v>587225.06</v>
      </c>
      <c r="G17" s="80">
        <v>674628.42</v>
      </c>
      <c r="H17" s="92">
        <f t="shared" si="3"/>
        <v>114.88413318055602</v>
      </c>
      <c r="I17" s="93">
        <f t="shared" si="4"/>
        <v>52.00650786308974</v>
      </c>
      <c r="J17" s="94">
        <v>495300</v>
      </c>
      <c r="K17" s="34">
        <v>268669.88</v>
      </c>
      <c r="L17" s="95">
        <v>288718.22</v>
      </c>
      <c r="M17" s="96">
        <f t="shared" si="5"/>
        <v>107.462072041719</v>
      </c>
      <c r="N17" s="93">
        <f t="shared" si="6"/>
        <v>58.291584898041584</v>
      </c>
      <c r="O17" s="94">
        <v>240000</v>
      </c>
      <c r="P17" s="12">
        <v>219025.8</v>
      </c>
      <c r="Q17" s="97">
        <v>187721.7</v>
      </c>
      <c r="R17" s="96">
        <f t="shared" si="7"/>
        <v>85.70757417619295</v>
      </c>
      <c r="S17" s="93">
        <f t="shared" si="8"/>
        <v>78.217375</v>
      </c>
      <c r="T17" s="94">
        <v>560000</v>
      </c>
      <c r="U17" s="14">
        <v>26275.9</v>
      </c>
      <c r="V17" s="80">
        <v>48547.3</v>
      </c>
      <c r="W17" s="93">
        <f t="shared" si="9"/>
        <v>184.75979890317745</v>
      </c>
      <c r="X17" s="93">
        <f t="shared" si="10"/>
        <v>8.669160714285715</v>
      </c>
      <c r="Y17" s="94">
        <v>2306200</v>
      </c>
      <c r="Z17" s="14">
        <v>463046.84</v>
      </c>
      <c r="AA17" s="80">
        <v>528446.17</v>
      </c>
      <c r="AB17" s="93">
        <f t="shared" si="11"/>
        <v>114.12369642777391</v>
      </c>
      <c r="AC17" s="93">
        <f t="shared" si="12"/>
        <v>22.914151851530658</v>
      </c>
      <c r="AD17" s="94"/>
      <c r="AE17" s="33"/>
      <c r="AF17" s="94"/>
      <c r="AG17" s="93"/>
      <c r="AH17" s="93"/>
      <c r="AI17" s="80">
        <v>84000</v>
      </c>
      <c r="AJ17" s="14">
        <v>21000</v>
      </c>
      <c r="AK17" s="80">
        <v>46195.97</v>
      </c>
      <c r="AL17" s="93">
        <v>0</v>
      </c>
      <c r="AM17" s="93">
        <f t="shared" si="15"/>
        <v>54.99520238095238</v>
      </c>
      <c r="AN17" s="94">
        <v>17800</v>
      </c>
      <c r="AO17" s="14">
        <v>9533.75</v>
      </c>
      <c r="AP17" s="80">
        <v>39404.51</v>
      </c>
      <c r="AQ17" s="93">
        <f>AP17/AO17*100</f>
        <v>413.315956470434</v>
      </c>
      <c r="AR17" s="93">
        <f>AP17/AN17*100</f>
        <v>221.3736516853933</v>
      </c>
      <c r="AS17" s="94">
        <v>237500</v>
      </c>
      <c r="AT17" s="80">
        <v>8720</v>
      </c>
      <c r="AU17" s="80">
        <v>81584</v>
      </c>
      <c r="AV17" s="93">
        <f>AU17/AT17*100</f>
        <v>935.5963302752293</v>
      </c>
      <c r="AW17" s="93">
        <f>AU17/AS17*100</f>
        <v>34.35115789473684</v>
      </c>
      <c r="AX17" s="93"/>
      <c r="AY17" s="14">
        <v>58560.16</v>
      </c>
      <c r="AZ17" s="80">
        <v>9983.92</v>
      </c>
      <c r="BA17" s="93">
        <f>AZ17/AY17*100</f>
        <v>17.04899713388761</v>
      </c>
      <c r="BB17" s="93"/>
      <c r="BC17" s="80"/>
      <c r="BD17" s="19"/>
      <c r="BE17" s="84"/>
      <c r="BF17" s="93"/>
      <c r="BG17" s="80"/>
      <c r="BH17" s="80"/>
      <c r="BI17" s="80"/>
      <c r="BJ17" s="80"/>
      <c r="BK17" s="80"/>
      <c r="BL17" s="80"/>
      <c r="BM17" s="94"/>
      <c r="BN17" s="93"/>
      <c r="BO17" s="93"/>
      <c r="BP17" s="93"/>
      <c r="BQ17" s="93"/>
      <c r="BR17" s="80"/>
      <c r="BS17" s="80"/>
      <c r="BT17" s="80"/>
      <c r="BU17" s="80"/>
      <c r="BV17" s="80"/>
      <c r="BW17" s="80"/>
      <c r="BX17" s="14">
        <v>312636.5</v>
      </c>
      <c r="BY17" s="80">
        <v>9654</v>
      </c>
      <c r="BZ17" s="80">
        <f>BY17/BX17</f>
        <v>0.03087931191655485</v>
      </c>
      <c r="CA17" s="93">
        <v>0</v>
      </c>
      <c r="CB17" s="80"/>
      <c r="CC17" s="80">
        <v>68446.6</v>
      </c>
      <c r="CD17" s="80">
        <v>72815.54</v>
      </c>
      <c r="CE17" s="93"/>
      <c r="CF17" s="93"/>
      <c r="CG17" s="84"/>
      <c r="CH17" s="80"/>
      <c r="CI17" s="80"/>
      <c r="CJ17" s="93"/>
      <c r="CK17" s="80"/>
    </row>
    <row r="18" spans="1:89" s="38" customFormat="1" ht="27.75" customHeight="1">
      <c r="A18" s="119" t="s">
        <v>85</v>
      </c>
      <c r="B18" s="52">
        <f t="shared" si="0"/>
        <v>2664700</v>
      </c>
      <c r="C18" s="52">
        <f>G18+L18+Q18+V18+AA18+AK18+AP18+BE18+BO18+BT18+BY18+CD18+CI18+AF18+BJ18</f>
        <v>922782.9800000001</v>
      </c>
      <c r="D18" s="90">
        <f t="shared" si="2"/>
        <v>34.629901302210385</v>
      </c>
      <c r="E18" s="91">
        <v>227700</v>
      </c>
      <c r="F18" s="14">
        <v>114835.03</v>
      </c>
      <c r="G18" s="80">
        <v>125774.44</v>
      </c>
      <c r="H18" s="92">
        <f t="shared" si="3"/>
        <v>109.52619596999278</v>
      </c>
      <c r="I18" s="93">
        <f t="shared" si="4"/>
        <v>55.23690821256039</v>
      </c>
      <c r="J18" s="94">
        <v>561500</v>
      </c>
      <c r="K18" s="34">
        <v>303411.66</v>
      </c>
      <c r="L18" s="95">
        <v>327296.92</v>
      </c>
      <c r="M18" s="96">
        <f t="shared" si="5"/>
        <v>107.87222877327787</v>
      </c>
      <c r="N18" s="93">
        <f t="shared" si="6"/>
        <v>58.28974532502226</v>
      </c>
      <c r="O18" s="94">
        <v>240000</v>
      </c>
      <c r="P18" s="12">
        <v>141703.65</v>
      </c>
      <c r="Q18" s="97">
        <v>213003.7</v>
      </c>
      <c r="R18" s="96">
        <f t="shared" si="7"/>
        <v>150.31631154172814</v>
      </c>
      <c r="S18" s="93">
        <f t="shared" si="8"/>
        <v>88.75154166666667</v>
      </c>
      <c r="T18" s="94">
        <v>220000</v>
      </c>
      <c r="U18" s="14">
        <v>7227.46</v>
      </c>
      <c r="V18" s="80">
        <v>7983.52</v>
      </c>
      <c r="W18" s="93">
        <f t="shared" si="9"/>
        <v>110.46093648390998</v>
      </c>
      <c r="X18" s="93">
        <f t="shared" si="10"/>
        <v>3.6288727272727277</v>
      </c>
      <c r="Y18" s="94">
        <v>1266500</v>
      </c>
      <c r="Z18" s="14">
        <v>121228.36</v>
      </c>
      <c r="AA18" s="80">
        <v>184698.81</v>
      </c>
      <c r="AB18" s="93">
        <f t="shared" si="11"/>
        <v>152.3561071023315</v>
      </c>
      <c r="AC18" s="93">
        <f t="shared" si="12"/>
        <v>14.583403868930123</v>
      </c>
      <c r="AD18" s="94">
        <v>13000</v>
      </c>
      <c r="AE18" s="33">
        <v>6770</v>
      </c>
      <c r="AF18" s="94">
        <v>5500</v>
      </c>
      <c r="AG18" s="93">
        <f>AF18/AE18*100</f>
        <v>81.24076809453472</v>
      </c>
      <c r="AH18" s="93">
        <f>AF18/AD18*100</f>
        <v>42.30769230769231</v>
      </c>
      <c r="AI18" s="80">
        <v>136000</v>
      </c>
      <c r="AJ18" s="14">
        <v>34961.01</v>
      </c>
      <c r="AK18" s="80">
        <v>60525.59</v>
      </c>
      <c r="AL18" s="93">
        <f>AK18/AJ18*100</f>
        <v>173.12311629440907</v>
      </c>
      <c r="AM18" s="93">
        <f t="shared" si="15"/>
        <v>44.504110294117645</v>
      </c>
      <c r="AN18" s="94"/>
      <c r="AO18" s="14"/>
      <c r="AP18" s="80"/>
      <c r="AQ18" s="93">
        <v>0</v>
      </c>
      <c r="AR18" s="93"/>
      <c r="AS18" s="94"/>
      <c r="AT18" s="93"/>
      <c r="AU18" s="93"/>
      <c r="AV18" s="93"/>
      <c r="AW18" s="93"/>
      <c r="AX18" s="93"/>
      <c r="AY18" s="32"/>
      <c r="AZ18" s="93"/>
      <c r="BA18" s="93"/>
      <c r="BB18" s="93"/>
      <c r="BC18" s="80"/>
      <c r="BD18" s="14"/>
      <c r="BE18" s="80"/>
      <c r="BF18" s="93"/>
      <c r="BG18" s="80"/>
      <c r="BH18" s="80"/>
      <c r="BI18" s="80"/>
      <c r="BJ18" s="80"/>
      <c r="BK18" s="80"/>
      <c r="BL18" s="80"/>
      <c r="BM18" s="94"/>
      <c r="BN18" s="80"/>
      <c r="BO18" s="80"/>
      <c r="BP18" s="93"/>
      <c r="BQ18" s="93"/>
      <c r="BR18" s="80"/>
      <c r="BS18" s="80"/>
      <c r="BT18" s="80"/>
      <c r="BU18" s="80"/>
      <c r="BV18" s="80"/>
      <c r="BW18" s="80"/>
      <c r="BX18" s="14"/>
      <c r="BY18" s="80"/>
      <c r="BZ18" s="80"/>
      <c r="CA18" s="80"/>
      <c r="CB18" s="80"/>
      <c r="CC18" s="80"/>
      <c r="CD18" s="80"/>
      <c r="CE18" s="80"/>
      <c r="CF18" s="80"/>
      <c r="CG18" s="84"/>
      <c r="CH18" s="80"/>
      <c r="CI18" s="80">
        <v>-2000</v>
      </c>
      <c r="CJ18" s="93"/>
      <c r="CK18" s="80"/>
    </row>
    <row r="19" spans="1:89" s="44" customFormat="1" ht="24.75" customHeight="1">
      <c r="A19" s="121" t="s">
        <v>86</v>
      </c>
      <c r="B19" s="58">
        <f>SUM(B10:B18)</f>
        <v>18669110.48</v>
      </c>
      <c r="C19" s="58">
        <f>SUM(C10:C18)</f>
        <v>6285296.130000001</v>
      </c>
      <c r="D19" s="106">
        <f t="shared" si="2"/>
        <v>33.666821655661444</v>
      </c>
      <c r="E19" s="107">
        <f>SUM(E10:E18)</f>
        <v>2117400</v>
      </c>
      <c r="F19" s="108">
        <f>SUM(F10:F18)</f>
        <v>968964.2300000001</v>
      </c>
      <c r="G19" s="108">
        <f>SUM(G10:G18)</f>
        <v>1090942.4300000002</v>
      </c>
      <c r="H19" s="109">
        <f t="shared" si="3"/>
        <v>112.58851423235716</v>
      </c>
      <c r="I19" s="110">
        <f t="shared" si="4"/>
        <v>51.52273684707661</v>
      </c>
      <c r="J19" s="107">
        <f>SUM(J10:J18)</f>
        <v>3738100</v>
      </c>
      <c r="K19" s="111">
        <f>SUM(K10:K18)</f>
        <v>2018498.24</v>
      </c>
      <c r="L19" s="111">
        <f>SUM(L10:L18)</f>
        <v>2179075.7</v>
      </c>
      <c r="M19" s="112">
        <f t="shared" si="5"/>
        <v>107.95529353545537</v>
      </c>
      <c r="N19" s="113">
        <f t="shared" si="6"/>
        <v>58.29367058131136</v>
      </c>
      <c r="O19" s="107">
        <f>SUM(O10:O18)</f>
        <v>820500</v>
      </c>
      <c r="P19" s="57">
        <f>P18+P17+P16+P15+P14+P12+P11+P13+P10</f>
        <v>652206.21</v>
      </c>
      <c r="Q19" s="57">
        <f>Q18+Q17+Q16+Q15+Q14+Q12+Q11+Q13+Q10</f>
        <v>633316.32</v>
      </c>
      <c r="R19" s="112">
        <f t="shared" si="7"/>
        <v>97.10369363088401</v>
      </c>
      <c r="S19" s="113">
        <f t="shared" si="8"/>
        <v>77.18663254113345</v>
      </c>
      <c r="T19" s="107">
        <f>SUM(T10:T18)</f>
        <v>1690000</v>
      </c>
      <c r="U19" s="108">
        <f>SUM(U10:U18)</f>
        <v>82904.46</v>
      </c>
      <c r="V19" s="108">
        <f>SUM(V10:V18)</f>
        <v>113369.51000000001</v>
      </c>
      <c r="W19" s="110">
        <f t="shared" si="9"/>
        <v>136.74717861982336</v>
      </c>
      <c r="X19" s="110">
        <f t="shared" si="10"/>
        <v>6.7082550295858</v>
      </c>
      <c r="Y19" s="107">
        <f>SUM(Y10:Y18)</f>
        <v>8609600</v>
      </c>
      <c r="Z19" s="108">
        <f>SUM(Z10:Z18)</f>
        <v>893445.83</v>
      </c>
      <c r="AA19" s="108">
        <f>SUM(AA10:AA18)</f>
        <v>1068169.4200000002</v>
      </c>
      <c r="AB19" s="110">
        <f t="shared" si="11"/>
        <v>119.55614813267417</v>
      </c>
      <c r="AC19" s="110">
        <f t="shared" si="12"/>
        <v>12.406725283404574</v>
      </c>
      <c r="AD19" s="107">
        <f>SUM(AD10:AD18)</f>
        <v>113000</v>
      </c>
      <c r="AE19" s="107">
        <f>SUM(AE10:AE18)</f>
        <v>75310</v>
      </c>
      <c r="AF19" s="107">
        <f>SUM(AF10:AF18)</f>
        <v>49930</v>
      </c>
      <c r="AG19" s="113">
        <f>AF19/AE19*100</f>
        <v>66.2992962421989</v>
      </c>
      <c r="AH19" s="110">
        <f>AF19/AD19*100</f>
        <v>44.1858407079646</v>
      </c>
      <c r="AI19" s="108">
        <f>SUM(AI10:AI18)</f>
        <v>802000</v>
      </c>
      <c r="AJ19" s="108">
        <f>SUM(AJ10:AJ18)</f>
        <v>296149.86</v>
      </c>
      <c r="AK19" s="108">
        <f>SUM(AK10:AK18)</f>
        <v>408398.80999999994</v>
      </c>
      <c r="AL19" s="110">
        <f>AK19/AJ19*100</f>
        <v>137.9027530183536</v>
      </c>
      <c r="AM19" s="113">
        <f t="shared" si="15"/>
        <v>50.92254488778054</v>
      </c>
      <c r="AN19" s="107">
        <f>SUM(AN10:AN18)</f>
        <v>255900</v>
      </c>
      <c r="AO19" s="108">
        <f>SUM(AO10:AO18)</f>
        <v>190281.16999999998</v>
      </c>
      <c r="AP19" s="108">
        <f>SUM(AP10:AP18)</f>
        <v>189045.63</v>
      </c>
      <c r="AQ19" s="110">
        <f>AP19/AO19*100</f>
        <v>99.35067668545449</v>
      </c>
      <c r="AR19" s="113">
        <f>AP19/AN19*100</f>
        <v>73.87480656506447</v>
      </c>
      <c r="AS19" s="107">
        <f>SUM(AS10:AS18)</f>
        <v>237500</v>
      </c>
      <c r="AT19" s="108">
        <f>SUM(AT10:AT18)</f>
        <v>8720</v>
      </c>
      <c r="AU19" s="108">
        <f>SUM(AU10:AU18)</f>
        <v>81584</v>
      </c>
      <c r="AV19" s="110">
        <f>AU19/AT19*100</f>
        <v>935.5963302752293</v>
      </c>
      <c r="AW19" s="110">
        <f>AU19/AS19*100</f>
        <v>34.35115789473684</v>
      </c>
      <c r="AX19" s="109"/>
      <c r="AY19" s="109">
        <f>AY17</f>
        <v>58560.16</v>
      </c>
      <c r="AZ19" s="109">
        <f>AZ17</f>
        <v>9983.92</v>
      </c>
      <c r="BA19" s="109">
        <f>AZ19/AY19*100</f>
        <v>17.04899713388761</v>
      </c>
      <c r="BB19" s="109"/>
      <c r="BC19" s="108">
        <f>SUM(BC10:BC18)</f>
        <v>0</v>
      </c>
      <c r="BD19" s="108">
        <f>SUM(BD10:BD18)</f>
        <v>91253.66</v>
      </c>
      <c r="BE19" s="108">
        <f>SUM(BE10:BE18)</f>
        <v>79139.87</v>
      </c>
      <c r="BF19" s="113">
        <f>BE19/BD19*100</f>
        <v>86.72514614756273</v>
      </c>
      <c r="BG19" s="110">
        <v>0</v>
      </c>
      <c r="BH19" s="108">
        <f>SUM(BH10:BH18)</f>
        <v>0</v>
      </c>
      <c r="BI19" s="108">
        <f>SUM(BI10:BI18)</f>
        <v>120000</v>
      </c>
      <c r="BJ19" s="108">
        <f>SUM(BJ10:BJ18)</f>
        <v>0</v>
      </c>
      <c r="BK19" s="113">
        <f>SUM(BK10:BK18)</f>
        <v>0</v>
      </c>
      <c r="BL19" s="84"/>
      <c r="BM19" s="108">
        <f>SUM(BM10:BM18)</f>
        <v>131180</v>
      </c>
      <c r="BN19" s="108">
        <f>SUM(BN10:BN18)</f>
        <v>0</v>
      </c>
      <c r="BO19" s="108">
        <f>SUM(BO10:BO18)</f>
        <v>131180</v>
      </c>
      <c r="BP19" s="110">
        <v>0</v>
      </c>
      <c r="BQ19" s="110">
        <f>BO19/BM19*100</f>
        <v>100</v>
      </c>
      <c r="BR19" s="114">
        <f>SUM(BR10:BR18)</f>
        <v>153930.48</v>
      </c>
      <c r="BS19" s="114">
        <f>SUM(BS10:BS18)</f>
        <v>0</v>
      </c>
      <c r="BT19" s="114">
        <f>SUM(BT10:BT18)</f>
        <v>174590.98</v>
      </c>
      <c r="BU19" s="109">
        <v>0</v>
      </c>
      <c r="BV19" s="110">
        <v>0</v>
      </c>
      <c r="BW19" s="108">
        <f>SUM(BW10:BW18)</f>
        <v>0</v>
      </c>
      <c r="BX19" s="108">
        <f>BX10+BX12+BX14+BX17</f>
        <v>317562.62</v>
      </c>
      <c r="BY19" s="108">
        <f>BY10+BY12+BY14+BY17</f>
        <v>9654</v>
      </c>
      <c r="BZ19" s="108">
        <f>BY19/BX19*100</f>
        <v>3.0400303411024887</v>
      </c>
      <c r="CA19" s="110">
        <v>0</v>
      </c>
      <c r="CB19" s="108"/>
      <c r="CC19" s="114">
        <f>CC17</f>
        <v>68446.6</v>
      </c>
      <c r="CD19" s="114">
        <f>CD17</f>
        <v>72815.54</v>
      </c>
      <c r="CE19" s="110"/>
      <c r="CF19" s="110"/>
      <c r="CG19" s="108"/>
      <c r="CH19" s="108">
        <f>SUM(CH10:CH18)</f>
        <v>0</v>
      </c>
      <c r="CI19" s="108">
        <f>SUM(CI10:CI18)</f>
        <v>-5900</v>
      </c>
      <c r="CJ19" s="110"/>
      <c r="CK19" s="110"/>
    </row>
  </sheetData>
  <sheetProtection selectLockedCells="1" selectUnlockedCells="1"/>
  <mergeCells count="74">
    <mergeCell ref="CH8:CI8"/>
    <mergeCell ref="CJ8:CK8"/>
    <mergeCell ref="CB8:CB9"/>
    <mergeCell ref="CC8:CD8"/>
    <mergeCell ref="CE8:CF8"/>
    <mergeCell ref="CG8:CG9"/>
    <mergeCell ref="BX8:BY8"/>
    <mergeCell ref="BZ8:CA8"/>
    <mergeCell ref="BN8:BO8"/>
    <mergeCell ref="BP8:BQ8"/>
    <mergeCell ref="BR8:BR9"/>
    <mergeCell ref="BS8:BT8"/>
    <mergeCell ref="BU8:BV8"/>
    <mergeCell ref="BW8:BW9"/>
    <mergeCell ref="BH8:BH9"/>
    <mergeCell ref="BI8:BJ8"/>
    <mergeCell ref="BK8:BL8"/>
    <mergeCell ref="BM8:BM9"/>
    <mergeCell ref="BA8:BB8"/>
    <mergeCell ref="BC8:BC9"/>
    <mergeCell ref="BD8:BE8"/>
    <mergeCell ref="BF8:BG8"/>
    <mergeCell ref="AT8:AU8"/>
    <mergeCell ref="AV8:AW8"/>
    <mergeCell ref="AX8:AX9"/>
    <mergeCell ref="AY8:AZ8"/>
    <mergeCell ref="AN8:AN9"/>
    <mergeCell ref="AO8:AP8"/>
    <mergeCell ref="AQ8:AR8"/>
    <mergeCell ref="AS8:AS9"/>
    <mergeCell ref="AG8:AH8"/>
    <mergeCell ref="AI8:AI9"/>
    <mergeCell ref="AJ8:AK8"/>
    <mergeCell ref="AL8:AM8"/>
    <mergeCell ref="Z8:AA8"/>
    <mergeCell ref="AB8:AC8"/>
    <mergeCell ref="AD8:AD9"/>
    <mergeCell ref="AE8:AF8"/>
    <mergeCell ref="T8:T9"/>
    <mergeCell ref="U8:V8"/>
    <mergeCell ref="W8:X8"/>
    <mergeCell ref="Y8:Y9"/>
    <mergeCell ref="M8:N8"/>
    <mergeCell ref="O8:O9"/>
    <mergeCell ref="P8:Q8"/>
    <mergeCell ref="R8:S8"/>
    <mergeCell ref="BW7:CA7"/>
    <mergeCell ref="CB7:CF7"/>
    <mergeCell ref="CG7:CK7"/>
    <mergeCell ref="B8:B9"/>
    <mergeCell ref="C8:C9"/>
    <mergeCell ref="E8:E9"/>
    <mergeCell ref="F8:G8"/>
    <mergeCell ref="H8:I8"/>
    <mergeCell ref="J8:J9"/>
    <mergeCell ref="K8:L8"/>
    <mergeCell ref="BC7:BG7"/>
    <mergeCell ref="BH7:BL7"/>
    <mergeCell ref="BM7:BQ7"/>
    <mergeCell ref="BR7:BV7"/>
    <mergeCell ref="AI7:AM7"/>
    <mergeCell ref="AN7:AR7"/>
    <mergeCell ref="AS7:AW7"/>
    <mergeCell ref="AX7:BB7"/>
    <mergeCell ref="B3:AI3"/>
    <mergeCell ref="A6:A9"/>
    <mergeCell ref="B6:D7"/>
    <mergeCell ref="E6:CK6"/>
    <mergeCell ref="E7:I7"/>
    <mergeCell ref="J7:N7"/>
    <mergeCell ref="O7:S7"/>
    <mergeCell ref="T7:X7"/>
    <mergeCell ref="Y7:AC7"/>
    <mergeCell ref="AD7:AH7"/>
  </mergeCells>
  <printOptions/>
  <pageMargins left="0.19652777777777777" right="0" top="0.7875" bottom="0.7875" header="0.5118055555555555" footer="0.5118055555555555"/>
  <pageSetup horizontalDpi="300" verticalDpi="300" orientation="landscape" paperSize="9" scale="53" r:id="rId1"/>
  <colBreaks count="2" manualBreakCount="2">
    <brk id="29" max="65535" man="1"/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88" zoomScaleNormal="88" workbookViewId="0" topLeftCell="A1">
      <selection activeCell="J18" sqref="J18"/>
    </sheetView>
  </sheetViews>
  <sheetFormatPr defaultColWidth="9.140625" defaultRowHeight="12.75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38.421875" style="0" customWidth="1"/>
    <col min="7" max="7" width="12.28125" style="0" customWidth="1"/>
    <col min="8" max="8" width="12.57421875" style="0" customWidth="1"/>
    <col min="9" max="9" width="12.28125" style="0" customWidth="1"/>
    <col min="10" max="10" width="12.421875" style="0" customWidth="1"/>
    <col min="11" max="11" width="9.28125" style="0" customWidth="1"/>
    <col min="12" max="12" width="10.421875" style="0" customWidth="1"/>
    <col min="13" max="16384" width="9.00390625" style="0" customWidth="1"/>
  </cols>
  <sheetData>
    <row r="1" spans="1:12" ht="27.75" customHeight="1">
      <c r="A1" s="148" t="s">
        <v>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2.75">
      <c r="A2" s="4"/>
      <c r="B2" s="4"/>
      <c r="C2" s="4"/>
      <c r="D2" s="5"/>
      <c r="E2" s="45"/>
      <c r="F2" s="5"/>
      <c r="G2" s="5"/>
      <c r="H2" s="5"/>
      <c r="I2" s="7"/>
      <c r="J2" s="7"/>
      <c r="K2" s="5"/>
      <c r="L2" s="5"/>
    </row>
    <row r="3" spans="1:12" ht="14.25" customHeight="1">
      <c r="A3" s="149"/>
      <c r="B3" s="149"/>
      <c r="C3" s="149"/>
      <c r="D3" s="149"/>
      <c r="E3" s="149"/>
      <c r="F3" s="149"/>
      <c r="G3" s="150" t="s">
        <v>87</v>
      </c>
      <c r="H3" s="151" t="s">
        <v>88</v>
      </c>
      <c r="I3" s="129" t="s">
        <v>16</v>
      </c>
      <c r="J3" s="129"/>
      <c r="K3" s="129" t="s">
        <v>17</v>
      </c>
      <c r="L3" s="129"/>
    </row>
    <row r="4" spans="1:12" ht="35.25" customHeight="1">
      <c r="A4" s="149"/>
      <c r="B4" s="149"/>
      <c r="C4" s="149"/>
      <c r="D4" s="149"/>
      <c r="E4" s="149"/>
      <c r="F4" s="149"/>
      <c r="G4" s="150"/>
      <c r="H4" s="151"/>
      <c r="I4" s="48" t="s">
        <v>98</v>
      </c>
      <c r="J4" s="46" t="s">
        <v>96</v>
      </c>
      <c r="K4" s="46" t="s">
        <v>99</v>
      </c>
      <c r="L4" s="46" t="s">
        <v>97</v>
      </c>
    </row>
    <row r="5" spans="1:12" ht="18" customHeight="1">
      <c r="A5" s="139" t="s">
        <v>34</v>
      </c>
      <c r="B5" s="139"/>
      <c r="C5" s="139"/>
      <c r="D5" s="139"/>
      <c r="E5" s="139"/>
      <c r="F5" s="139"/>
      <c r="G5" s="115">
        <f>G6+G7+G8+G9+G11+G12+G13+G14+G10+G15+G16</f>
        <v>70317729.11000001</v>
      </c>
      <c r="H5" s="115">
        <f>SUM(H6:H16)</f>
        <v>75919600</v>
      </c>
      <c r="I5" s="115">
        <f>I6+I7+I8+I9+I10+I11+I12+I13+I14+I15+I16</f>
        <v>33734838.629999995</v>
      </c>
      <c r="J5" s="115">
        <f>J6+J7+J8+J9+J11+J12+J13+J14+J10+J15+J16</f>
        <v>35743061.36000001</v>
      </c>
      <c r="K5" s="116">
        <f aca="true" t="shared" si="0" ref="K5:K13">J5/I5*100</f>
        <v>105.95296379516137</v>
      </c>
      <c r="L5" s="116">
        <f aca="true" t="shared" si="1" ref="L5:L15">J5/H5*100</f>
        <v>47.080149737353736</v>
      </c>
    </row>
    <row r="6" spans="1:12" ht="18.75" customHeight="1">
      <c r="A6" s="140" t="s">
        <v>35</v>
      </c>
      <c r="B6" s="140"/>
      <c r="C6" s="140"/>
      <c r="D6" s="140"/>
      <c r="E6" s="140"/>
      <c r="F6" s="140"/>
      <c r="G6" s="80">
        <v>41257048.21</v>
      </c>
      <c r="H6" s="80">
        <f>Лист1!H26+Лист2!E19</f>
        <v>45766500</v>
      </c>
      <c r="I6" s="80">
        <f>Лист1!I26+Лист2!F19</f>
        <v>20833842.25</v>
      </c>
      <c r="J6" s="80">
        <f>Лист1!J26+Лист2!G19</f>
        <v>23455261.85</v>
      </c>
      <c r="K6" s="53">
        <f t="shared" si="0"/>
        <v>112.58250671452599</v>
      </c>
      <c r="L6" s="53">
        <f t="shared" si="1"/>
        <v>51.24984836070051</v>
      </c>
    </row>
    <row r="7" spans="1:12" ht="20.25" customHeight="1">
      <c r="A7" s="136" t="s">
        <v>36</v>
      </c>
      <c r="B7" s="136"/>
      <c r="C7" s="136"/>
      <c r="D7" s="136"/>
      <c r="E7" s="136"/>
      <c r="F7" s="136"/>
      <c r="G7" s="80">
        <v>6330647.39</v>
      </c>
      <c r="H7" s="80">
        <f>Лист1!H27+Лист2!J19</f>
        <v>6539000</v>
      </c>
      <c r="I7" s="80">
        <f>Лист1!I27+Лист2!K19</f>
        <v>3521659.85</v>
      </c>
      <c r="J7" s="80">
        <f>Лист1!J27+Лист2!L19</f>
        <v>3811826.9800000004</v>
      </c>
      <c r="K7" s="53">
        <f t="shared" si="0"/>
        <v>108.23949905326604</v>
      </c>
      <c r="L7" s="53">
        <f t="shared" si="1"/>
        <v>58.29372962226641</v>
      </c>
    </row>
    <row r="8" spans="1:12" ht="15.75" customHeight="1">
      <c r="A8" s="140" t="s">
        <v>37</v>
      </c>
      <c r="B8" s="140"/>
      <c r="C8" s="140"/>
      <c r="D8" s="140"/>
      <c r="E8" s="140"/>
      <c r="F8" s="140"/>
      <c r="G8" s="80">
        <v>6842061.14</v>
      </c>
      <c r="H8" s="80">
        <f>Лист1!H28</f>
        <v>6650000</v>
      </c>
      <c r="I8" s="80">
        <f>Лист1!I28</f>
        <v>4895748.58</v>
      </c>
      <c r="J8" s="80">
        <f>Лист1!J28</f>
        <v>3848742.51</v>
      </c>
      <c r="K8" s="53">
        <f t="shared" si="0"/>
        <v>78.61397388180418</v>
      </c>
      <c r="L8" s="53">
        <f t="shared" si="1"/>
        <v>57.8758272180451</v>
      </c>
    </row>
    <row r="9" spans="1:12" ht="15.75" customHeight="1">
      <c r="A9" s="140" t="s">
        <v>38</v>
      </c>
      <c r="B9" s="140"/>
      <c r="C9" s="140"/>
      <c r="D9" s="140"/>
      <c r="E9" s="140"/>
      <c r="F9" s="140"/>
      <c r="G9" s="80">
        <v>2553920.86</v>
      </c>
      <c r="H9" s="80">
        <f>Лист1!H29+Лист2!O19</f>
        <v>2735500</v>
      </c>
      <c r="I9" s="80">
        <f>Лист1!I29+Лист2!P19</f>
        <v>2174020.67</v>
      </c>
      <c r="J9" s="80">
        <f>Лист1!J29+Лист2!Q19</f>
        <v>2111054.39</v>
      </c>
      <c r="K9" s="53">
        <f t="shared" si="0"/>
        <v>97.10369451087143</v>
      </c>
      <c r="L9" s="53">
        <f t="shared" si="1"/>
        <v>77.17252385304333</v>
      </c>
    </row>
    <row r="10" spans="1:12" ht="23.25" customHeight="1">
      <c r="A10" s="136" t="s">
        <v>39</v>
      </c>
      <c r="B10" s="136"/>
      <c r="C10" s="136"/>
      <c r="D10" s="136"/>
      <c r="E10" s="136"/>
      <c r="F10" s="136"/>
      <c r="G10" s="80">
        <v>199974.95</v>
      </c>
      <c r="H10" s="80">
        <f>Лист1!H30</f>
        <v>101000</v>
      </c>
      <c r="I10" s="80">
        <f>Лист1!I30</f>
        <v>78279.95</v>
      </c>
      <c r="J10" s="80">
        <f>Лист1!J30</f>
        <v>45494.65</v>
      </c>
      <c r="K10" s="53">
        <f t="shared" si="0"/>
        <v>58.11788331494847</v>
      </c>
      <c r="L10" s="53">
        <f t="shared" si="1"/>
        <v>45.044207920792076</v>
      </c>
    </row>
    <row r="11" spans="1:12" ht="14.25" customHeight="1">
      <c r="A11" s="140" t="s">
        <v>89</v>
      </c>
      <c r="B11" s="140"/>
      <c r="C11" s="140"/>
      <c r="D11" s="140"/>
      <c r="E11" s="140"/>
      <c r="F11" s="140"/>
      <c r="G11" s="117">
        <v>1276052</v>
      </c>
      <c r="H11" s="80">
        <f>Лист2!T19</f>
        <v>1690000</v>
      </c>
      <c r="I11" s="80">
        <f>Лист2!U19</f>
        <v>82904.46</v>
      </c>
      <c r="J11" s="80">
        <f>Лист2!V19</f>
        <v>113369.51000000001</v>
      </c>
      <c r="K11" s="53">
        <f t="shared" si="0"/>
        <v>136.74717861982336</v>
      </c>
      <c r="L11" s="53">
        <f t="shared" si="1"/>
        <v>6.7082550295858</v>
      </c>
    </row>
    <row r="12" spans="1:12" ht="15" customHeight="1">
      <c r="A12" s="140" t="s">
        <v>90</v>
      </c>
      <c r="B12" s="140"/>
      <c r="C12" s="140"/>
      <c r="D12" s="140"/>
      <c r="E12" s="140"/>
      <c r="F12" s="140"/>
      <c r="G12" s="80">
        <v>8014816.32</v>
      </c>
      <c r="H12" s="80">
        <f>Лист2!Y19</f>
        <v>8609600</v>
      </c>
      <c r="I12" s="80">
        <f>Лист2!Z19</f>
        <v>893445.83</v>
      </c>
      <c r="J12" s="80">
        <f>Лист2!AA19</f>
        <v>1068169.4200000002</v>
      </c>
      <c r="K12" s="53">
        <f t="shared" si="0"/>
        <v>119.55614813267417</v>
      </c>
      <c r="L12" s="53">
        <f t="shared" si="1"/>
        <v>12.406725283404574</v>
      </c>
    </row>
    <row r="13" spans="1:12" ht="15.75" customHeight="1">
      <c r="A13" s="140" t="s">
        <v>40</v>
      </c>
      <c r="B13" s="140"/>
      <c r="C13" s="140"/>
      <c r="D13" s="140"/>
      <c r="E13" s="140"/>
      <c r="F13" s="140"/>
      <c r="G13" s="80">
        <v>1372244.37</v>
      </c>
      <c r="H13" s="80">
        <f>Лист1!H31</f>
        <v>1415000</v>
      </c>
      <c r="I13" s="80">
        <f>Лист1!I31</f>
        <v>207601.31</v>
      </c>
      <c r="J13" s="80">
        <f>Лист1!J31</f>
        <v>225122.09</v>
      </c>
      <c r="K13" s="53">
        <f t="shared" si="0"/>
        <v>108.43962882507823</v>
      </c>
      <c r="L13" s="53">
        <f t="shared" si="1"/>
        <v>15.909688339222614</v>
      </c>
    </row>
    <row r="14" spans="1:12" ht="15" customHeight="1">
      <c r="A14" s="140" t="s">
        <v>41</v>
      </c>
      <c r="B14" s="140"/>
      <c r="C14" s="140"/>
      <c r="D14" s="140"/>
      <c r="E14" s="140"/>
      <c r="F14" s="140"/>
      <c r="G14" s="80">
        <v>1041901.33</v>
      </c>
      <c r="H14" s="80">
        <f>Лист1!H32</f>
        <v>1000000</v>
      </c>
      <c r="I14" s="80">
        <f>Лист1!I32</f>
        <v>251919</v>
      </c>
      <c r="J14" s="80">
        <f>Лист1!J32</f>
        <v>169655</v>
      </c>
      <c r="K14" s="53">
        <v>0</v>
      </c>
      <c r="L14" s="53">
        <f t="shared" si="1"/>
        <v>16.9655</v>
      </c>
    </row>
    <row r="15" spans="1:12" ht="15.75" customHeight="1">
      <c r="A15" s="140" t="s">
        <v>42</v>
      </c>
      <c r="B15" s="140"/>
      <c r="C15" s="140"/>
      <c r="D15" s="140"/>
      <c r="E15" s="140"/>
      <c r="F15" s="140"/>
      <c r="G15" s="80">
        <v>1429062.54</v>
      </c>
      <c r="H15" s="80">
        <f>Лист1!H33+Лист2!AD19</f>
        <v>1413000</v>
      </c>
      <c r="I15" s="80">
        <f>Лист1!I33+Лист2!AE19</f>
        <v>795416.73</v>
      </c>
      <c r="J15" s="80">
        <f>Лист1!J33+Лист2!AF19</f>
        <v>894364.96</v>
      </c>
      <c r="K15" s="53">
        <f>J15/I15*100</f>
        <v>112.4397974380046</v>
      </c>
      <c r="L15" s="53">
        <f t="shared" si="1"/>
        <v>63.295467799009195</v>
      </c>
    </row>
    <row r="16" spans="1:12" ht="16.5" customHeight="1">
      <c r="A16" s="140" t="s">
        <v>43</v>
      </c>
      <c r="B16" s="140"/>
      <c r="C16" s="140"/>
      <c r="D16" s="140"/>
      <c r="E16" s="140"/>
      <c r="F16" s="140"/>
      <c r="G16" s="80"/>
      <c r="H16" s="80"/>
      <c r="I16" s="80"/>
      <c r="J16" s="80"/>
      <c r="K16" s="53"/>
      <c r="L16" s="53"/>
    </row>
    <row r="17" spans="1:12" ht="16.5" customHeight="1">
      <c r="A17" s="139" t="s">
        <v>44</v>
      </c>
      <c r="B17" s="139"/>
      <c r="C17" s="139"/>
      <c r="D17" s="139"/>
      <c r="E17" s="139"/>
      <c r="F17" s="139"/>
      <c r="G17" s="115">
        <f>G18+G19+G20+G21+G22+G23+G24+G25+G26+G27+G28+G29+G30+G31</f>
        <v>11941096.999999998</v>
      </c>
      <c r="H17" s="115">
        <f>H18+H19+H20+H21+H22+H23+H24+H25+H26+H27+H28+H29+H30+H31</f>
        <v>13050310.48</v>
      </c>
      <c r="I17" s="115">
        <f>I18+I19+I20+I21+I22+I23+I24+I25+I26+I27+I28+I29+I30+I31</f>
        <v>6392786.58</v>
      </c>
      <c r="J17" s="115">
        <f>J18+J19+J20+J21+J22+J23+J24+J25+J26+J27+J28+J29+J30+J31</f>
        <v>7169673.200000001</v>
      </c>
      <c r="K17" s="112">
        <f>J17/I17*100</f>
        <v>112.15255053923607</v>
      </c>
      <c r="L17" s="112">
        <f>J17/H17*100</f>
        <v>54.93871744268264</v>
      </c>
    </row>
    <row r="18" spans="1:12" ht="26.25" customHeight="1">
      <c r="A18" s="136" t="s">
        <v>45</v>
      </c>
      <c r="B18" s="136"/>
      <c r="C18" s="136"/>
      <c r="D18" s="136"/>
      <c r="E18" s="136"/>
      <c r="F18" s="136"/>
      <c r="G18" s="80">
        <v>7083.33</v>
      </c>
      <c r="H18" s="80">
        <f>Лист1!H36</f>
        <v>25000</v>
      </c>
      <c r="I18" s="80">
        <f>Лист1!I36</f>
        <v>0</v>
      </c>
      <c r="J18" s="80">
        <f>Лист1!J36</f>
        <v>21437.67</v>
      </c>
      <c r="K18" s="53">
        <v>0</v>
      </c>
      <c r="L18" s="53">
        <f>J18/H18*100</f>
        <v>85.75067999999999</v>
      </c>
    </row>
    <row r="19" spans="1:12" ht="15" customHeight="1">
      <c r="A19" s="140" t="s">
        <v>46</v>
      </c>
      <c r="B19" s="140"/>
      <c r="C19" s="140"/>
      <c r="D19" s="140"/>
      <c r="E19" s="140"/>
      <c r="F19" s="140"/>
      <c r="G19" s="80">
        <v>6014611.75</v>
      </c>
      <c r="H19" s="80">
        <f>Лист1!H37+Лист2!AI19</f>
        <v>5990000</v>
      </c>
      <c r="I19" s="80">
        <f>Лист1!I37+Лист2!AJ19</f>
        <v>2880994.9099999997</v>
      </c>
      <c r="J19" s="80">
        <f>Лист1!J37+Лист2!AK19</f>
        <v>3905271.83</v>
      </c>
      <c r="K19" s="53">
        <f>J19/I19*100</f>
        <v>135.5528889150311</v>
      </c>
      <c r="L19" s="53">
        <f>J19/H19*100</f>
        <v>65.19652470784642</v>
      </c>
    </row>
    <row r="20" spans="1:12" ht="15" customHeight="1">
      <c r="A20" s="140" t="s">
        <v>47</v>
      </c>
      <c r="B20" s="140"/>
      <c r="C20" s="140"/>
      <c r="D20" s="140"/>
      <c r="E20" s="140"/>
      <c r="F20" s="140"/>
      <c r="G20" s="80">
        <v>671070.82</v>
      </c>
      <c r="H20" s="80">
        <f>Лист1!H38+Лист2!AN19</f>
        <v>560900</v>
      </c>
      <c r="I20" s="80">
        <f>Лист1!I38+Лист2!AO19</f>
        <v>358058.82999999996</v>
      </c>
      <c r="J20" s="80">
        <f>Лист1!J38+Лист2!AP19</f>
        <v>353429.20999999996</v>
      </c>
      <c r="K20" s="53">
        <f>J20/I20*100</f>
        <v>98.70702253034787</v>
      </c>
      <c r="L20" s="53">
        <f>J20/H20*100</f>
        <v>63.01109110358352</v>
      </c>
    </row>
    <row r="21" spans="1:12" ht="24.75" customHeight="1">
      <c r="A21" s="136" t="s">
        <v>91</v>
      </c>
      <c r="B21" s="136"/>
      <c r="C21" s="136"/>
      <c r="D21" s="136"/>
      <c r="E21" s="136"/>
      <c r="F21" s="136"/>
      <c r="G21" s="80">
        <v>429839.56</v>
      </c>
      <c r="H21" s="80">
        <f>Лист2!AS17</f>
        <v>237500</v>
      </c>
      <c r="I21" s="80">
        <f>Лист2!AT19</f>
        <v>8720</v>
      </c>
      <c r="J21" s="80">
        <f>Лист2!AU19</f>
        <v>81584</v>
      </c>
      <c r="K21" s="53">
        <f>J21/I21*100</f>
        <v>935.5963302752293</v>
      </c>
      <c r="L21" s="53">
        <f>J21/H21*100</f>
        <v>34.35115789473684</v>
      </c>
    </row>
    <row r="22" spans="1:12" ht="24" customHeight="1">
      <c r="A22" s="136" t="s">
        <v>92</v>
      </c>
      <c r="B22" s="136"/>
      <c r="C22" s="136"/>
      <c r="D22" s="136"/>
      <c r="E22" s="136"/>
      <c r="F22" s="136"/>
      <c r="G22" s="80"/>
      <c r="H22" s="80"/>
      <c r="I22" s="80">
        <f>Лист2!AY17</f>
        <v>58560.16</v>
      </c>
      <c r="J22" s="80">
        <f>Лист2!AZ17</f>
        <v>9983.92</v>
      </c>
      <c r="K22" s="53">
        <f>J22/I22*100</f>
        <v>17.04899713388761</v>
      </c>
      <c r="L22" s="53"/>
    </row>
    <row r="23" spans="1:12" ht="17.25" customHeight="1">
      <c r="A23" s="140" t="s">
        <v>48</v>
      </c>
      <c r="B23" s="140"/>
      <c r="C23" s="140"/>
      <c r="D23" s="140"/>
      <c r="E23" s="140"/>
      <c r="F23" s="140"/>
      <c r="G23" s="80">
        <v>116849.67</v>
      </c>
      <c r="H23" s="80">
        <f>Лист1!H39</f>
        <v>130000</v>
      </c>
      <c r="I23" s="80">
        <f>Лист1!I39</f>
        <v>102303.94</v>
      </c>
      <c r="J23" s="80">
        <f>Лист1!J39</f>
        <v>107693.09</v>
      </c>
      <c r="K23" s="53">
        <f>J23/I23*100</f>
        <v>105.26778343043289</v>
      </c>
      <c r="L23" s="53">
        <f>J23/H23*100</f>
        <v>82.84083846153845</v>
      </c>
    </row>
    <row r="24" spans="1:12" ht="17.25" customHeight="1">
      <c r="A24" s="140" t="s">
        <v>49</v>
      </c>
      <c r="B24" s="140"/>
      <c r="C24" s="140"/>
      <c r="D24" s="140"/>
      <c r="E24" s="140"/>
      <c r="F24" s="140"/>
      <c r="G24" s="80">
        <v>754579.8</v>
      </c>
      <c r="H24" s="80">
        <f>Лист1!H40</f>
        <v>2321800</v>
      </c>
      <c r="I24" s="80"/>
      <c r="J24" s="80">
        <f>Лист1!J40</f>
        <v>928713.6</v>
      </c>
      <c r="K24" s="53"/>
      <c r="L24" s="53">
        <f>J24/H24*100</f>
        <v>39.99972435179602</v>
      </c>
    </row>
    <row r="25" spans="1:12" ht="14.25" customHeight="1">
      <c r="A25" s="136" t="s">
        <v>93</v>
      </c>
      <c r="B25" s="136"/>
      <c r="C25" s="136"/>
      <c r="D25" s="136"/>
      <c r="E25" s="136"/>
      <c r="F25" s="136"/>
      <c r="G25" s="50">
        <v>151911.94</v>
      </c>
      <c r="H25" s="50">
        <f>Лист1!H41+Лист2!BC19</f>
        <v>200000</v>
      </c>
      <c r="I25" s="80">
        <f>Лист1!I41+Лист2!BD19</f>
        <v>93987.54000000001</v>
      </c>
      <c r="J25" s="50">
        <f>Лист2!BE19+Лист1!J41</f>
        <v>82735.98</v>
      </c>
      <c r="K25" s="53">
        <f>J25/I25*100</f>
        <v>88.0286684809497</v>
      </c>
      <c r="L25" s="53">
        <f>J25/H25*100</f>
        <v>41.36799</v>
      </c>
    </row>
    <row r="26" spans="1:12" ht="14.25" customHeight="1">
      <c r="A26" s="136" t="s">
        <v>94</v>
      </c>
      <c r="B26" s="136"/>
      <c r="C26" s="136"/>
      <c r="D26" s="136"/>
      <c r="E26" s="136"/>
      <c r="F26" s="136"/>
      <c r="G26" s="80">
        <v>120001.01</v>
      </c>
      <c r="H26" s="50">
        <f>Лист1!H42+Лист2!BH19</f>
        <v>0</v>
      </c>
      <c r="I26" s="80">
        <f>Лист1!I42+Лист2!BI19</f>
        <v>120001.01</v>
      </c>
      <c r="J26" s="80">
        <f>Лист1!J42+Лист2!BJ19</f>
        <v>29772.53</v>
      </c>
      <c r="K26" s="53">
        <f>J26/I26*100</f>
        <v>24.81023284720687</v>
      </c>
      <c r="L26" s="53"/>
    </row>
    <row r="27" spans="1:12" ht="15.75" customHeight="1">
      <c r="A27" s="140" t="s">
        <v>95</v>
      </c>
      <c r="B27" s="140"/>
      <c r="C27" s="140"/>
      <c r="D27" s="140"/>
      <c r="E27" s="140"/>
      <c r="F27" s="140"/>
      <c r="G27" s="80">
        <v>641148</v>
      </c>
      <c r="H27" s="50">
        <f>Лист1!H43+Лист2!BR19</f>
        <v>1153930.48</v>
      </c>
      <c r="I27" s="80">
        <f>Лист1!I43+Лист2!BS19</f>
        <v>552113</v>
      </c>
      <c r="J27" s="80">
        <f>Лист1!J43+Лист2!BT19</f>
        <v>522352.98</v>
      </c>
      <c r="K27" s="53">
        <f>J27/I27*100</f>
        <v>94.60979545853837</v>
      </c>
      <c r="L27" s="53">
        <f>J27/H27*100</f>
        <v>45.267283346220296</v>
      </c>
    </row>
    <row r="28" spans="1:12" ht="16.5" customHeight="1">
      <c r="A28" s="140" t="s">
        <v>53</v>
      </c>
      <c r="B28" s="140"/>
      <c r="C28" s="140"/>
      <c r="D28" s="140"/>
      <c r="E28" s="140"/>
      <c r="F28" s="140"/>
      <c r="G28" s="80">
        <v>1011479.82</v>
      </c>
      <c r="H28" s="50">
        <f>Лист1!H44+Лист2!BM19</f>
        <v>831180</v>
      </c>
      <c r="I28" s="80">
        <f>Лист1!I44+Лист2!BN19</f>
        <v>897721.94</v>
      </c>
      <c r="J28" s="80">
        <f>Лист1!J44+Лист2!BO19</f>
        <v>342917.23</v>
      </c>
      <c r="K28" s="53">
        <f>J28/I28*100</f>
        <v>38.19860189670757</v>
      </c>
      <c r="L28" s="53">
        <f>J28/H28*100</f>
        <v>41.25667484780673</v>
      </c>
    </row>
    <row r="29" spans="1:12" ht="17.25" customHeight="1">
      <c r="A29" s="140" t="s">
        <v>54</v>
      </c>
      <c r="B29" s="140"/>
      <c r="C29" s="140"/>
      <c r="D29" s="140"/>
      <c r="E29" s="140"/>
      <c r="F29" s="140"/>
      <c r="G29" s="80">
        <v>1948174.7</v>
      </c>
      <c r="H29" s="50">
        <f>Лист1!H45+Лист2!BW19</f>
        <v>1600000</v>
      </c>
      <c r="I29" s="80">
        <f>Лист1!I45+Лист2!BX19</f>
        <v>1251878.65</v>
      </c>
      <c r="J29" s="80">
        <f>Лист1!J45+Лист2!BY19</f>
        <v>710865.62</v>
      </c>
      <c r="K29" s="53">
        <f>J29/I29*100</f>
        <v>56.783907929095214</v>
      </c>
      <c r="L29" s="53">
        <f>J29/H29*100</f>
        <v>44.429101249999995</v>
      </c>
    </row>
    <row r="30" spans="1:12" ht="16.5" customHeight="1">
      <c r="A30" s="136" t="s">
        <v>55</v>
      </c>
      <c r="B30" s="136"/>
      <c r="C30" s="136"/>
      <c r="D30" s="136"/>
      <c r="E30" s="136"/>
      <c r="F30" s="136"/>
      <c r="G30" s="80">
        <v>5900</v>
      </c>
      <c r="H30" s="80"/>
      <c r="I30" s="80">
        <f>Лист1!I46+Лист2!CH19</f>
        <v>0</v>
      </c>
      <c r="J30" s="80">
        <f>Лист1!J46+Лист2!CI19</f>
        <v>100</v>
      </c>
      <c r="K30" s="53"/>
      <c r="L30" s="53"/>
    </row>
    <row r="31" spans="1:12" ht="15.75" customHeight="1">
      <c r="A31" s="136" t="s">
        <v>56</v>
      </c>
      <c r="B31" s="136"/>
      <c r="C31" s="136"/>
      <c r="D31" s="136"/>
      <c r="E31" s="136"/>
      <c r="F31" s="136"/>
      <c r="G31" s="80">
        <v>68446.6</v>
      </c>
      <c r="H31" s="80">
        <f>Лист2!CB19</f>
        <v>0</v>
      </c>
      <c r="I31" s="80">
        <f>Лист1!I47+Лист2!CC19</f>
        <v>68446.6</v>
      </c>
      <c r="J31" s="80">
        <f>Лист2!CD19</f>
        <v>72815.54</v>
      </c>
      <c r="K31" s="53">
        <f>J31/I31*100</f>
        <v>106.38299053568765</v>
      </c>
      <c r="L31" s="53">
        <v>0</v>
      </c>
    </row>
    <row r="32" spans="1:12" ht="16.5" customHeight="1">
      <c r="A32" s="142" t="s">
        <v>57</v>
      </c>
      <c r="B32" s="142"/>
      <c r="C32" s="142"/>
      <c r="D32" s="142"/>
      <c r="E32" s="142"/>
      <c r="F32" s="142"/>
      <c r="G32" s="84">
        <f>G5+G17</f>
        <v>82258826.11000001</v>
      </c>
      <c r="H32" s="84">
        <f>H5+H17</f>
        <v>88969910.48</v>
      </c>
      <c r="I32" s="84">
        <f>I5+I17</f>
        <v>40127625.20999999</v>
      </c>
      <c r="J32" s="84">
        <f>J5+J17</f>
        <v>42912734.56000001</v>
      </c>
      <c r="K32" s="51">
        <f>J32/I32*100</f>
        <v>106.94062839608549</v>
      </c>
      <c r="L32" s="51">
        <f>J32/H32*100</f>
        <v>48.23286246831346</v>
      </c>
    </row>
  </sheetData>
  <sheetProtection selectLockedCells="1" selectUnlockedCells="1"/>
  <mergeCells count="34">
    <mergeCell ref="A29:F29"/>
    <mergeCell ref="A30:F30"/>
    <mergeCell ref="A31:F31"/>
    <mergeCell ref="A32:F32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</mergeCells>
  <printOptions/>
  <pageMargins left="0.5902777777777778" right="0.39375" top="0.39375" bottom="0.39375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2018-08-03T08:17:42Z</cp:lastPrinted>
  <dcterms:created xsi:type="dcterms:W3CDTF">2018-08-02T13:37:44Z</dcterms:created>
  <dcterms:modified xsi:type="dcterms:W3CDTF">2018-08-03T08:23:31Z</dcterms:modified>
  <cp:category/>
  <cp:version/>
  <cp:contentType/>
  <cp:contentStatus/>
</cp:coreProperties>
</file>