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<sst xmlns="http://schemas.openxmlformats.org/spreadsheetml/2006/main" count="273" uniqueCount="100">
  <si>
    <t xml:space="preserve">Исполнение консолидированного бюджета Яльчикского района по состоянию на 01.12.2018 год 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</si>
  <si>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</si>
  <si>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</si>
  <si>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</si>
  <si>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</si>
  <si>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</si>
  <si>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</si>
  <si>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</si>
  <si>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</si>
  <si>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</si>
  <si>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</si>
  <si>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</si>
  <si>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</si>
  <si>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</si>
  <si>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</si>
  <si>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</si>
  <si>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</si>
  <si>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01.01.2018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</si>
  <si>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</si>
  <si>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</si>
  <si>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</si>
  <si>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</si>
  <si>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</si>
  <si>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</si>
  <si>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</si>
  <si>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</si>
  <si>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</si>
  <si>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</si>
  <si>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</si>
  <si>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</si>
  <si>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</si>
  <si>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</si>
  <si>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2017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</si>
  <si>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</si>
  <si>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</si>
  <si>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</si>
  <si>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</si>
  <si>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</si>
  <si>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</si>
  <si>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</si>
  <si>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</si>
  <si>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</si>
  <si>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</si>
  <si>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</si>
  <si>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</si>
  <si>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</si>
  <si>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</si>
  <si>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</si>
  <si>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</si>
  <si>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</si>
  <si>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</si>
  <si>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</si>
  <si>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</si>
  <si>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</si>
  <si>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</si>
  <si>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</si>
  <si>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</si>
  <si>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</si>
  <si>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</si>
  <si>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</si>
  <si>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</si>
  <si>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</si>
  <si>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</si>
  <si>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</si>
  <si>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</si>
  <si>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</si>
  <si>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</si>
  <si>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</si>
  <si>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</si>
  <si>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</si>
  <si>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</si>
  <si>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</si>
  <si>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</si>
  <si>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</si>
  <si>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</si>
  <si>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</si>
  <si>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</si>
  <si>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</si>
  <si>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</si>
  <si>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</si>
  <si>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</si>
  <si>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</si>
  <si>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</si>
  <si>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</si>
  <si>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</si>
  <si>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</si>
  <si>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2017 год </t>
  </si>
  <si>
    <t>назначено     
на 2018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</si>
  <si>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</si>
  <si>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</si>
  <si>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</si>
  <si>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</si>
  <si>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</si>
  <si>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</si>
  <si>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</si>
  <si>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01.12.2017</t>
  </si>
  <si>
    <t>На 01.12.2018</t>
  </si>
  <si>
    <t>01.12.2018/01.12.2017</t>
  </si>
  <si>
    <t>01.12.2018 к плановым назначениям</t>
  </si>
  <si>
    <t>Всего доходов на 01.12.2017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</si>
</sst>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3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34" fillId="2" borderId="17" xfId="0" applyFont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/>
    </xf>
    <xf numFmtId="4" fontId="40" fillId="2" borderId="10" xfId="0" applyNumberFormat="1" applyFont="1" applyBorder="1" applyAlignment="1">
      <alignment/>
    </xf>
    <xf numFmtId="0" fontId="41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2" fillId="2" borderId="0" xfId="0" applyFont="1" applyAlignment="1">
      <alignment horizontal="center" wrapText="1"/>
    </xf>
    <xf numFmtId="0" fontId="43" fillId="2" borderId="18" xfId="0" applyFont="1" applyBorder="1" applyAlignment="1">
      <alignment horizontal="center"/>
    </xf>
    <xf numFmtId="0" fontId="43" fillId="2" borderId="19" xfId="0" applyFont="1" applyBorder="1" applyAlignment="1">
      <alignment horizont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3" fillId="2" borderId="17" xfId="0" applyFont="1" applyBorder="1" applyAlignment="1">
      <alignment horizontal="center" vertical="center" wrapText="1"/>
    </xf>
    <xf numFmtId="2" fontId="44" fillId="2" borderId="20" xfId="0" applyNumberFormat="1" applyFont="1" applyBorder="1" applyAlignment="1">
      <alignment horizontal="left"/>
    </xf>
    <xf numFmtId="4" fontId="43" fillId="2" borderId="10" xfId="0" applyNumberFormat="1" applyFont="1" applyBorder="1" applyAlignment="1">
      <alignment/>
    </xf>
    <xf numFmtId="164" fontId="43" fillId="2" borderId="10" xfId="0" applyNumberFormat="1" applyFont="1" applyBorder="1" applyAlignment="1">
      <alignment/>
    </xf>
    <xf numFmtId="3" fontId="43" fillId="2" borderId="21" xfId="0" applyNumberFormat="1" applyFont="1" applyBorder="1" applyAlignment="1">
      <alignment/>
    </xf>
    <xf numFmtId="4" fontId="43" fillId="2" borderId="10" xfId="0" applyNumberFormat="1" applyFont="1" applyBorder="1" applyAlignment="1">
      <alignment/>
    </xf>
    <xf numFmtId="165" fontId="43" fillId="2" borderId="21" xfId="0" applyNumberFormat="1" applyFont="1" applyBorder="1" applyAlignment="1">
      <alignment/>
    </xf>
    <xf numFmtId="165" fontId="43" fillId="2" borderId="10" xfId="0" applyNumberFormat="1" applyFont="1" applyBorder="1" applyAlignment="1">
      <alignment/>
    </xf>
    <xf numFmtId="3" fontId="43" fillId="2" borderId="10" xfId="0" applyNumberFormat="1" applyFont="1" applyBorder="1" applyAlignment="1">
      <alignment/>
    </xf>
    <xf numFmtId="4" fontId="43" fillId="2" borderId="10" xfId="0" applyNumberFormat="1" applyFont="1" applyBorder="1" applyAlignment="1">
      <alignment horizontal="right" wrapText="1"/>
    </xf>
    <xf numFmtId="165" fontId="43" fillId="2" borderId="10" xfId="0" applyNumberFormat="1" applyFont="1" applyBorder="1" applyAlignment="1">
      <alignment horizontal="right"/>
    </xf>
    <xf numFmtId="4" fontId="45" fillId="2" borderId="10" xfId="0" applyNumberFormat="1" applyFont="1" applyBorder="1" applyAlignment="1">
      <alignment/>
    </xf>
    <xf numFmtId="2" fontId="46" fillId="2" borderId="0" xfId="0" applyNumberFormat="1" applyFont="1" applyAlignment="1">
      <alignment/>
    </xf>
    <xf numFmtId="0" fontId="44" fillId="2" borderId="20" xfId="0" applyFont="1" applyBorder="1" applyAlignment="1">
      <alignment horizontal="left"/>
    </xf>
    <xf numFmtId="4" fontId="43" fillId="2" borderId="10" xfId="0" applyNumberFormat="1" applyFont="1" applyBorder="1" applyAlignment="1">
      <alignment wrapText="1"/>
    </xf>
    <xf numFmtId="4" fontId="43" fillId="2" borderId="10" xfId="0" applyNumberFormat="1" applyFont="1" applyBorder="1" applyAlignment="1">
      <alignment horizontal="right"/>
    </xf>
    <xf numFmtId="4" fontId="43" fillId="2" borderId="10" xfId="0" applyNumberFormat="1" applyFont="1" applyFill="1" applyBorder="1" applyAlignment="1">
      <alignment horizontal="right" shrinkToFit="1"/>
    </xf>
    <xf numFmtId="0" fontId="46" fillId="2" borderId="0" xfId="0" applyFont="1" applyAlignment="1">
      <alignment/>
    </xf>
    <xf numFmtId="3" fontId="43" fillId="2" borderId="19" xfId="0" applyNumberFormat="1" applyFont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3" fillId="2" borderId="10" xfId="0" applyNumberFormat="1" applyFont="1" applyFill="1" applyBorder="1" applyAlignment="1">
      <alignment/>
    </xf>
    <xf numFmtId="164" fontId="44" fillId="2" borderId="20" xfId="0" applyNumberFormat="1" applyFont="1" applyBorder="1" applyAlignment="1">
      <alignment horizontal="left"/>
    </xf>
    <xf numFmtId="4" fontId="43" fillId="2" borderId="21" xfId="0" applyNumberFormat="1" applyFont="1" applyBorder="1" applyAlignment="1">
      <alignment/>
    </xf>
    <xf numFmtId="164" fontId="46" fillId="2" borderId="0" xfId="0" applyNumberFormat="1" applyFont="1" applyAlignment="1">
      <alignment/>
    </xf>
    <xf numFmtId="3" fontId="43" fillId="2" borderId="22" xfId="0" applyNumberFormat="1" applyFont="1" applyBorder="1" applyAlignment="1">
      <alignment/>
    </xf>
    <xf numFmtId="3" fontId="43" fillId="2" borderId="10" xfId="0" applyNumberFormat="1" applyFont="1" applyBorder="1" applyAlignment="1">
      <alignment horizontal="right"/>
    </xf>
    <xf numFmtId="0" fontId="45" fillId="0" borderId="20" xfId="0" applyFont="1" applyFill="1" applyBorder="1" applyAlignment="1">
      <alignment horizontal="center"/>
    </xf>
    <xf numFmtId="4" fontId="45" fillId="2" borderId="10" xfId="0" applyNumberFormat="1" applyFont="1" applyBorder="1" applyAlignment="1">
      <alignment/>
    </xf>
    <xf numFmtId="164" fontId="45" fillId="2" borderId="10" xfId="0" applyNumberFormat="1" applyFont="1" applyBorder="1" applyAlignment="1">
      <alignment/>
    </xf>
    <xf numFmtId="3" fontId="45" fillId="0" borderId="21" xfId="0" applyNumberFormat="1" applyFont="1" applyFill="1" applyBorder="1" applyAlignment="1">
      <alignment/>
    </xf>
    <xf numFmtId="4" fontId="45" fillId="0" borderId="21" xfId="0" applyNumberFormat="1" applyFont="1" applyFill="1" applyBorder="1" applyAlignment="1">
      <alignment/>
    </xf>
    <xf numFmtId="165" fontId="45" fillId="2" borderId="21" xfId="0" applyNumberFormat="1" applyFont="1" applyBorder="1" applyAlignment="1">
      <alignment/>
    </xf>
    <xf numFmtId="165" fontId="45" fillId="2" borderId="10" xfId="0" applyNumberFormat="1" applyFont="1" applyBorder="1" applyAlignment="1">
      <alignment/>
    </xf>
    <xf numFmtId="4" fontId="45" fillId="2" borderId="10" xfId="0" applyNumberFormat="1" applyFont="1" applyBorder="1" applyAlignment="1">
      <alignment horizontal="right" wrapText="1"/>
    </xf>
    <xf numFmtId="165" fontId="45" fillId="2" borderId="10" xfId="0" applyNumberFormat="1" applyFont="1" applyBorder="1" applyAlignment="1">
      <alignment horizontal="right"/>
    </xf>
    <xf numFmtId="165" fontId="45" fillId="0" borderId="21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 wrapText="1"/>
    </xf>
    <xf numFmtId="4" fontId="45" fillId="2" borderId="21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40" fillId="2" borderId="0" xfId="0" applyFont="1" applyAlignment="1">
      <alignment/>
    </xf>
    <xf numFmtId="0" fontId="48" fillId="2" borderId="0" xfId="0" applyFont="1" applyAlignment="1">
      <alignment/>
    </xf>
    <xf numFmtId="4" fontId="49" fillId="2" borderId="0" xfId="0" applyNumberFormat="1" applyFont="1" applyAlignment="1">
      <alignment/>
    </xf>
    <xf numFmtId="0" fontId="50" fillId="2" borderId="0" xfId="0" applyFont="1" applyAlignment="1">
      <alignment/>
    </xf>
    <xf numFmtId="0" fontId="43" fillId="2" borderId="10" xfId="0" applyFont="1" applyBorder="1" applyAlignment="1">
      <alignment horizontal="center" vertical="center" wrapText="1"/>
    </xf>
    <xf numFmtId="4" fontId="45" fillId="2" borderId="10" xfId="0" applyNumberFormat="1" applyFont="1" applyBorder="1" applyAlignment="1">
      <alignment horizontal="right"/>
    </xf>
    <xf numFmtId="164" fontId="45" fillId="2" borderId="10" xfId="0" applyNumberFormat="1" applyFont="1" applyBorder="1" applyAlignment="1">
      <alignment horizontal="right"/>
    </xf>
    <xf numFmtId="164" fontId="43" fillId="0" borderId="10" xfId="0" applyNumberFormat="1" applyFont="1" applyFill="1" applyBorder="1" applyAlignment="1">
      <alignment wrapText="1"/>
    </xf>
    <xf numFmtId="4" fontId="43" fillId="0" borderId="10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41" fillId="2" borderId="0" xfId="0" applyFont="1" applyBorder="1" applyAlignment="1">
      <alignment horizontal="center" wrapText="1"/>
    </xf>
    <xf numFmtId="0" fontId="43" fillId="2" borderId="10" xfId="0" applyFont="1" applyBorder="1" applyAlignment="1">
      <alignment horizontal="center"/>
    </xf>
    <xf numFmtId="0" fontId="43" fillId="2" borderId="21" xfId="0" applyFont="1" applyBorder="1" applyAlignment="1">
      <alignment horizontal="center"/>
    </xf>
    <xf numFmtId="0" fontId="43" fillId="2" borderId="10" xfId="0" applyFont="1" applyBorder="1" applyAlignment="1">
      <alignment/>
    </xf>
    <xf numFmtId="0" fontId="43" fillId="2" borderId="10" xfId="0" applyFont="1" applyBorder="1" applyAlignment="1">
      <alignment horizontal="center" wrapText="1"/>
    </xf>
    <xf numFmtId="0" fontId="43" fillId="2" borderId="20" xfId="0" applyFont="1" applyBorder="1" applyAlignment="1">
      <alignment horizontal="center" wrapText="1"/>
    </xf>
    <xf numFmtId="0" fontId="47" fillId="2" borderId="0" xfId="0" applyFont="1" applyBorder="1" applyAlignment="1">
      <alignment horizontal="center" wrapText="1"/>
    </xf>
    <xf numFmtId="0" fontId="51" fillId="2" borderId="10" xfId="0" applyFont="1" applyBorder="1" applyAlignment="1">
      <alignment horizontal="center" vertical="center"/>
    </xf>
    <xf numFmtId="0" fontId="51" fillId="2" borderId="10" xfId="0" applyFont="1" applyBorder="1" applyAlignment="1">
      <alignment horizontal="center" vertical="center" wrapText="1"/>
    </xf>
    <xf numFmtId="0" fontId="43" fillId="2" borderId="10" xfId="0" applyFont="1" applyBorder="1" applyAlignment="1">
      <alignment horizontal="center" vertical="center" wrapText="1"/>
    </xf>
    <xf numFmtId="0" fontId="0" fillId="2" borderId="10" xfId="0" applyFont="1" applyBorder="1" applyAlignment="1">
      <alignment horizontal="center" vertical="center" wrapText="1"/>
    </xf>
    <xf numFmtId="0" fontId="44" fillId="2" borderId="10" xfId="0" applyFont="1" applyBorder="1" applyAlignment="1">
      <alignment horizontal="left"/>
    </xf>
    <xf numFmtId="0" fontId="52" fillId="2" borderId="10" xfId="0" applyFont="1" applyBorder="1" applyAlignment="1">
      <alignment horizontal="left"/>
    </xf>
    <xf numFmtId="0" fontId="52" fillId="2" borderId="10" xfId="0" applyFont="1" applyBorder="1" applyAlignment="1">
      <alignment horizontal="left" wrapText="1"/>
    </xf>
    <xf numFmtId="4" fontId="40" fillId="2" borderId="21" xfId="0" applyNumberFormat="1" applyFont="1" applyBorder="1" applyAlignment="1">
      <alignment/>
    </xf>
    <xf numFmtId="4" fontId="53" fillId="0" borderId="21" xfId="0" applyNumberFormat="1" applyFont="1" applyFill="1" applyBorder="1" applyAlignment="1">
      <alignment/>
    </xf>
    <xf numFmtId="4" fontId="40" fillId="2" borderId="10" xfId="0" applyNumberFormat="1" applyFont="1" applyBorder="1" applyAlignment="1">
      <alignment horizontal="right" wrapText="1"/>
    </xf>
    <xf numFmtId="4" fontId="53" fillId="2" borderId="10" xfId="0" applyNumberFormat="1" applyFont="1" applyBorder="1" applyAlignment="1">
      <alignment horizontal="right" wrapText="1"/>
    </xf>
    <xf numFmtId="4" fontId="40" fillId="2" borderId="10" xfId="0" applyNumberFormat="1" applyFont="1" applyBorder="1" applyAlignment="1">
      <alignment wrapText="1"/>
    </xf>
    <xf numFmtId="4" fontId="53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3" fontId="40" fillId="2" borderId="10" xfId="0" applyNumberFormat="1" applyFont="1" applyBorder="1" applyAlignment="1">
      <alignment/>
    </xf>
    <xf numFmtId="3" fontId="40" fillId="2" borderId="10" xfId="0" applyNumberFormat="1" applyFont="1" applyBorder="1" applyAlignment="1">
      <alignment horizontal="right"/>
    </xf>
    <xf numFmtId="3" fontId="53" fillId="0" borderId="21" xfId="0" applyNumberFormat="1" applyFont="1" applyFill="1" applyBorder="1" applyAlignment="1">
      <alignment/>
    </xf>
    <xf numFmtId="4" fontId="40" fillId="2" borderId="10" xfId="0" applyNumberFormat="1" applyFont="1" applyFill="1" applyBorder="1" applyAlignment="1">
      <alignment/>
    </xf>
    <xf numFmtId="4" fontId="53" fillId="2" borderId="10" xfId="0" applyNumberFormat="1" applyFont="1" applyBorder="1" applyAlignment="1">
      <alignment/>
    </xf>
    <xf numFmtId="0" fontId="45" fillId="2" borderId="23" xfId="0" applyFont="1" applyBorder="1" applyAlignment="1">
      <alignment horizontal="center" vertical="center" wrapText="1"/>
    </xf>
    <xf numFmtId="0" fontId="45" fillId="2" borderId="10" xfId="0" applyFont="1" applyBorder="1" applyAlignment="1">
      <alignment horizontal="center" vertical="center" wrapText="1"/>
    </xf>
    <xf numFmtId="0" fontId="43" fillId="2" borderId="20" xfId="0" applyFont="1" applyBorder="1" applyAlignment="1">
      <alignment horizontal="center" vertical="center" wrapText="1"/>
    </xf>
    <xf numFmtId="0" fontId="45" fillId="2" borderId="17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5" fillId="2" borderId="10" xfId="0" applyFont="1" applyBorder="1" applyAlignment="1">
      <alignment horizontal="center" vertical="center" wrapText="1"/>
    </xf>
    <xf numFmtId="14" fontId="43" fillId="2" borderId="10" xfId="0" applyNumberFormat="1" applyFont="1" applyBorder="1" applyAlignment="1">
      <alignment horizontal="center" vertical="center" wrapText="1"/>
    </xf>
    <xf numFmtId="0" fontId="43" fillId="2" borderId="10" xfId="0" applyFont="1" applyBorder="1" applyAlignment="1">
      <alignment horizontal="left" wrapText="1"/>
    </xf>
    <xf numFmtId="3" fontId="43" fillId="0" borderId="10" xfId="0" applyNumberFormat="1" applyFont="1" applyFill="1" applyBorder="1" applyAlignment="1">
      <alignment wrapText="1"/>
    </xf>
    <xf numFmtId="4" fontId="43" fillId="2" borderId="17" xfId="0" applyNumberFormat="1" applyFont="1" applyBorder="1" applyAlignment="1">
      <alignment horizontal="right" wrapText="1"/>
    </xf>
    <xf numFmtId="2" fontId="43" fillId="0" borderId="10" xfId="0" applyNumberFormat="1" applyFont="1" applyFill="1" applyBorder="1" applyAlignment="1">
      <alignment wrapText="1"/>
    </xf>
    <xf numFmtId="164" fontId="45" fillId="2" borderId="10" xfId="0" applyNumberFormat="1" applyFont="1" applyBorder="1" applyAlignment="1">
      <alignment wrapText="1"/>
    </xf>
    <xf numFmtId="4" fontId="43" fillId="0" borderId="10" xfId="0" applyNumberFormat="1" applyFont="1" applyFill="1" applyBorder="1" applyAlignment="1">
      <alignment horizontal="right" wrapText="1"/>
    </xf>
    <xf numFmtId="0" fontId="45" fillId="2" borderId="10" xfId="0" applyFont="1" applyBorder="1" applyAlignment="1">
      <alignment horizontal="left" wrapText="1"/>
    </xf>
    <xf numFmtId="3" fontId="45" fillId="0" borderId="10" xfId="0" applyNumberFormat="1" applyFont="1" applyFill="1" applyBorder="1" applyAlignment="1">
      <alignment wrapText="1"/>
    </xf>
    <xf numFmtId="3" fontId="54" fillId="0" borderId="10" xfId="0" applyNumberFormat="1" applyFont="1" applyFill="1" applyBorder="1" applyAlignment="1">
      <alignment wrapText="1"/>
    </xf>
    <xf numFmtId="2" fontId="45" fillId="0" borderId="10" xfId="0" applyNumberFormat="1" applyFont="1" applyFill="1" applyBorder="1" applyAlignment="1">
      <alignment wrapText="1"/>
    </xf>
    <xf numFmtId="4" fontId="45" fillId="2" borderId="10" xfId="0" applyNumberFormat="1" applyFont="1" applyBorder="1" applyAlignment="1">
      <alignment wrapText="1"/>
    </xf>
    <xf numFmtId="3" fontId="55" fillId="0" borderId="10" xfId="0" applyNumberFormat="1" applyFont="1" applyFill="1" applyBorder="1" applyAlignment="1">
      <alignment wrapText="1"/>
    </xf>
    <xf numFmtId="164" fontId="43" fillId="2" borderId="10" xfId="0" applyNumberFormat="1" applyFont="1" applyBorder="1" applyAlignment="1">
      <alignment wrapText="1"/>
    </xf>
    <xf numFmtId="4" fontId="45" fillId="0" borderId="10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wrapText="1"/>
    </xf>
    <xf numFmtId="2" fontId="45" fillId="0" borderId="0" xfId="0" applyNumberFormat="1" applyFont="1" applyFill="1" applyBorder="1" applyAlignment="1">
      <alignment wrapText="1"/>
    </xf>
    <xf numFmtId="164" fontId="45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3" fontId="45" fillId="0" borderId="0" xfId="0" applyNumberFormat="1" applyFont="1" applyFill="1" applyBorder="1" applyAlignment="1">
      <alignment wrapText="1"/>
    </xf>
    <xf numFmtId="3" fontId="45" fillId="0" borderId="0" xfId="0" applyNumberFormat="1" applyFont="1" applyFill="1" applyBorder="1" applyAlignment="1">
      <alignment horizontal="right" wrapText="1"/>
    </xf>
    <xf numFmtId="4" fontId="54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" fontId="45" fillId="2" borderId="0" xfId="0" applyNumberFormat="1" applyFont="1" applyBorder="1" applyAlignment="1">
      <alignment wrapText="1"/>
    </xf>
    <xf numFmtId="2" fontId="45" fillId="2" borderId="0" xfId="0" applyNumberFormat="1" applyFont="1" applyBorder="1" applyAlignment="1">
      <alignment wrapText="1"/>
    </xf>
    <xf numFmtId="164" fontId="45" fillId="2" borderId="0" xfId="0" applyNumberFormat="1" applyFont="1" applyBorder="1" applyAlignment="1">
      <alignment wrapText="1"/>
    </xf>
    <xf numFmtId="4" fontId="45" fillId="2" borderId="0" xfId="0" applyNumberFormat="1" applyFont="1" applyBorder="1" applyAlignment="1">
      <alignment/>
    </xf>
    <xf numFmtId="2" fontId="45" fillId="2" borderId="0" xfId="0" applyNumberFormat="1" applyFont="1" applyBorder="1" applyAlignment="1">
      <alignment/>
    </xf>
    <xf numFmtId="0" fontId="43" fillId="2" borderId="0" xfId="0" applyFont="1" applyBorder="1" applyAlignment="1">
      <alignment horizontal="left" wrapText="1"/>
    </xf>
    <xf numFmtId="164" fontId="54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0" fontId="43" fillId="2" borderId="0" xfId="0" applyFont="1" applyAlignment="1">
      <alignment/>
    </xf>
    <xf numFmtId="4" fontId="54" fillId="0" borderId="10" xfId="0" applyNumberFormat="1" applyFont="1" applyFill="1" applyBorder="1" applyAlignment="1">
      <alignment/>
    </xf>
    <xf numFmtId="164" fontId="54" fillId="0" borderId="2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0" fontId="43" fillId="2" borderId="10" xfId="0" applyFont="1" applyBorder="1" applyAlignment="1">
      <alignment horizontal="left"/>
    </xf>
    <xf numFmtId="164" fontId="43" fillId="0" borderId="20" xfId="0" applyNumberFormat="1" applyFont="1" applyFill="1" applyBorder="1" applyAlignment="1">
      <alignment wrapText="1"/>
    </xf>
    <xf numFmtId="0" fontId="43" fillId="2" borderId="10" xfId="0" applyFont="1" applyBorder="1" applyAlignment="1">
      <alignment horizontal="left" vertical="center" wrapText="1"/>
    </xf>
    <xf numFmtId="4" fontId="43" fillId="2" borderId="21" xfId="0" applyNumberFormat="1" applyFont="1" applyBorder="1" applyAlignment="1">
      <alignment horizontal="right" wrapText="1"/>
    </xf>
    <xf numFmtId="164" fontId="45" fillId="0" borderId="20" xfId="0" applyNumberFormat="1" applyFont="1" applyFill="1" applyBorder="1" applyAlignment="1">
      <alignment wrapText="1"/>
    </xf>
    <xf numFmtId="4" fontId="43" fillId="2" borderId="21" xfId="0" applyNumberFormat="1" applyFont="1" applyBorder="1" applyAlignment="1">
      <alignment horizontal="left"/>
    </xf>
    <xf numFmtId="0" fontId="45" fillId="2" borderId="10" xfId="0" applyFont="1" applyBorder="1" applyAlignment="1">
      <alignment horizontal="center"/>
    </xf>
    <xf numFmtId="0" fontId="45" fillId="2" borderId="10" xfId="0" applyFont="1" applyBorder="1" applyAlignment="1">
      <alignment horizontal="center" wrapText="1"/>
    </xf>
    <xf numFmtId="0" fontId="45" fillId="2" borderId="24" xfId="0" applyFont="1" applyBorder="1" applyAlignment="1">
      <alignment horizontal="center" vertical="center" wrapText="1"/>
    </xf>
    <xf numFmtId="0" fontId="45" fillId="2" borderId="23" xfId="0" applyFont="1" applyBorder="1" applyAlignment="1">
      <alignment horizontal="center"/>
    </xf>
    <xf numFmtId="0" fontId="45" fillId="2" borderId="0" xfId="0" applyFont="1" applyBorder="1" applyAlignment="1">
      <alignment horizontal="left" wrapText="1"/>
    </xf>
    <xf numFmtId="0" fontId="45" fillId="2" borderId="10" xfId="0" applyFont="1" applyBorder="1" applyAlignment="1">
      <alignment horizontal="left"/>
    </xf>
    <xf numFmtId="4" fontId="45" fillId="2" borderId="21" xfId="0" applyNumberFormat="1" applyFont="1" applyBorder="1" applyAlignment="1">
      <alignment horizontal="right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8" zoomScaleNormal="88" workbookViewId="0" topLeftCell="A1">
      <pane xSplit="3" ySplit="9" topLeftCell="D10" activePane="bottomRight" state="frozen"/>
      <selection pane="topLeft" activeCell="A1" sqref="A1"/>
      <selection pane="topRight" activeCell="Q1" sqref="Q1"/>
      <selection pane="bottomLeft" activeCell="A11" sqref="A11"/>
      <selection pane="bottomRight" activeCell="I44" sqref="I44"/>
    </sheetView>
  </sheetViews>
  <sheetFormatPr defaultColWidth="9.140625" defaultRowHeight="12.75"/>
  <cols>
    <col min="1" max="1" width="9.00390625" style="1" customWidth="1"/>
    <col min="2" max="2" width="3.8515625" style="1" customWidth="1"/>
    <col min="3" max="3" width="9.00390625" style="1" hidden="1" customWidth="1"/>
    <col min="4" max="4" width="11.28125" style="1" customWidth="1"/>
    <col min="5" max="5" width="11.57421875" style="1" customWidth="1"/>
    <col min="6" max="6" width="5.140625" style="1" customWidth="1"/>
    <col min="7" max="7" width="11.28125" style="1" customWidth="1"/>
    <col min="8" max="8" width="10.8515625" style="1" customWidth="1"/>
    <col min="9" max="10" width="10.7109375" style="1" customWidth="1"/>
    <col min="11" max="11" width="7.140625" style="1" customWidth="1"/>
    <col min="12" max="12" width="6.140625" style="1" customWidth="1"/>
    <col min="13" max="14" width="11.421875" style="1" customWidth="1"/>
    <col min="15" max="15" width="4.421875" style="1" customWidth="1"/>
    <col min="16" max="16" width="9.00390625" style="1" customWidth="1"/>
    <col min="17" max="17" width="9.7109375" style="1" customWidth="1"/>
    <col min="18" max="18" width="4.421875" style="1" customWidth="1"/>
    <col min="19" max="19" width="8.8515625" style="1" customWidth="1"/>
    <col min="20" max="20" width="9.28125" style="1" customWidth="1"/>
    <col min="21" max="21" width="5.421875" style="1" customWidth="1"/>
    <col min="22" max="22" width="9.57421875" style="1" customWidth="1"/>
    <col min="23" max="23" width="9.7109375" style="1" customWidth="1"/>
    <col min="24" max="24" width="5.00390625" style="1" customWidth="1"/>
    <col min="25" max="26" width="8.28125" style="1" customWidth="1"/>
    <col min="27" max="27" width="5.140625" style="1" customWidth="1"/>
    <col min="28" max="29" width="11.28125" style="1" customWidth="1"/>
    <col min="30" max="30" width="4.8515625" style="1" customWidth="1"/>
    <col min="31" max="31" width="10.7109375" style="1" customWidth="1"/>
    <col min="32" max="32" width="10.57421875" style="1" customWidth="1"/>
    <col min="33" max="33" width="10.00390625" style="1" customWidth="1"/>
    <col min="34" max="34" width="11.00390625" style="1" customWidth="1"/>
    <col min="35" max="16384" width="9.00390625" style="1" customWidth="1"/>
  </cols>
  <sheetData>
    <row r="1" spans="4:27" ht="13.5">
      <c r="D1" s="2"/>
      <c r="E1" s="3"/>
      <c r="F1" s="2"/>
      <c r="G1" s="2"/>
      <c r="H1" s="2"/>
      <c r="I1" s="4"/>
      <c r="J1" s="4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3.5">
      <c r="D2" s="2"/>
      <c r="E2" s="3"/>
      <c r="F2" s="2"/>
      <c r="G2" s="2"/>
      <c r="H2" s="2"/>
      <c r="I2" s="4"/>
      <c r="J2" s="4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30" ht="12.75">
      <c r="A4" s="5"/>
      <c r="B4" s="5"/>
      <c r="C4" s="5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73"/>
      <c r="B5" s="73"/>
      <c r="C5" s="73"/>
      <c r="D5" s="146" t="s">
        <v>1</v>
      </c>
      <c r="E5" s="146"/>
      <c r="F5" s="146"/>
      <c r="G5" s="147" t="s">
        <v>99</v>
      </c>
      <c r="H5" s="146" t="s">
        <v>2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98" t="s">
        <v>3</v>
      </c>
      <c r="AC5" s="98"/>
      <c r="AD5" s="98"/>
      <c r="AE5" s="98" t="s">
        <v>4</v>
      </c>
      <c r="AF5" s="98"/>
      <c r="AG5" s="98" t="s">
        <v>5</v>
      </c>
      <c r="AH5" s="98"/>
    </row>
    <row r="6" spans="1:34" ht="15" customHeight="1">
      <c r="A6" s="73"/>
      <c r="B6" s="73"/>
      <c r="C6" s="73"/>
      <c r="D6" s="146"/>
      <c r="E6" s="146"/>
      <c r="F6" s="146"/>
      <c r="G6" s="147"/>
      <c r="H6" s="148" t="s">
        <v>6</v>
      </c>
      <c r="I6" s="148"/>
      <c r="J6" s="148"/>
      <c r="K6" s="148"/>
      <c r="L6" s="148"/>
      <c r="M6" s="97" t="s">
        <v>7</v>
      </c>
      <c r="N6" s="97"/>
      <c r="O6" s="97"/>
      <c r="P6" s="149" t="s">
        <v>8</v>
      </c>
      <c r="Q6" s="149"/>
      <c r="R6" s="149"/>
      <c r="S6" s="149"/>
      <c r="T6" s="149"/>
      <c r="U6" s="149"/>
      <c r="V6" s="97" t="s">
        <v>9</v>
      </c>
      <c r="W6" s="97"/>
      <c r="X6" s="97"/>
      <c r="Y6" s="97" t="s">
        <v>10</v>
      </c>
      <c r="Z6" s="97"/>
      <c r="AA6" s="97" t="s">
        <v>11</v>
      </c>
      <c r="AB6" s="98"/>
      <c r="AC6" s="98"/>
      <c r="AD6" s="98"/>
      <c r="AE6" s="98"/>
      <c r="AF6" s="98"/>
      <c r="AG6" s="98"/>
      <c r="AH6" s="98"/>
    </row>
    <row r="7" spans="1:34" ht="6" customHeight="1">
      <c r="A7" s="73"/>
      <c r="B7" s="73"/>
      <c r="C7" s="73"/>
      <c r="D7" s="146"/>
      <c r="E7" s="146"/>
      <c r="F7" s="146"/>
      <c r="G7" s="147"/>
      <c r="H7" s="148"/>
      <c r="I7" s="148"/>
      <c r="J7" s="148"/>
      <c r="K7" s="148"/>
      <c r="L7" s="148"/>
      <c r="M7" s="97"/>
      <c r="N7" s="97"/>
      <c r="O7" s="97"/>
      <c r="P7" s="98" t="s">
        <v>12</v>
      </c>
      <c r="Q7" s="98"/>
      <c r="R7" s="98"/>
      <c r="S7" s="98" t="s">
        <v>13</v>
      </c>
      <c r="T7" s="98"/>
      <c r="U7" s="98"/>
      <c r="V7" s="97"/>
      <c r="W7" s="97"/>
      <c r="X7" s="97"/>
      <c r="Y7" s="97"/>
      <c r="Z7" s="97"/>
      <c r="AA7" s="97"/>
      <c r="AB7" s="98"/>
      <c r="AC7" s="98"/>
      <c r="AD7" s="98"/>
      <c r="AE7" s="98"/>
      <c r="AF7" s="98"/>
      <c r="AG7" s="98"/>
      <c r="AH7" s="98"/>
    </row>
    <row r="8" spans="1:34" ht="65.25" customHeight="1">
      <c r="A8" s="73"/>
      <c r="B8" s="73"/>
      <c r="C8" s="73"/>
      <c r="D8" s="146"/>
      <c r="E8" s="146"/>
      <c r="F8" s="146"/>
      <c r="G8" s="147"/>
      <c r="H8" s="99" t="s">
        <v>14</v>
      </c>
      <c r="I8" s="79" t="s">
        <v>15</v>
      </c>
      <c r="J8" s="79"/>
      <c r="K8" s="99" t="s">
        <v>16</v>
      </c>
      <c r="L8" s="99"/>
      <c r="M8" s="97"/>
      <c r="N8" s="97"/>
      <c r="O8" s="97"/>
      <c r="P8" s="98"/>
      <c r="Q8" s="98"/>
      <c r="R8" s="98"/>
      <c r="S8" s="98"/>
      <c r="T8" s="98"/>
      <c r="U8" s="98"/>
      <c r="V8" s="97"/>
      <c r="W8" s="97"/>
      <c r="X8" s="97"/>
      <c r="Y8" s="97"/>
      <c r="Z8" s="97"/>
      <c r="AA8" s="97"/>
      <c r="AB8" s="98"/>
      <c r="AC8" s="98"/>
      <c r="AD8" s="98"/>
      <c r="AE8" s="98"/>
      <c r="AF8" s="98"/>
      <c r="AG8" s="98"/>
      <c r="AH8" s="98"/>
    </row>
    <row r="9" spans="1:34" ht="65.25" customHeight="1">
      <c r="A9" s="73"/>
      <c r="B9" s="73"/>
      <c r="C9" s="73"/>
      <c r="D9" s="19" t="s">
        <v>14</v>
      </c>
      <c r="E9" s="19" t="s">
        <v>15</v>
      </c>
      <c r="F9" s="100" t="s">
        <v>16</v>
      </c>
      <c r="G9" s="147"/>
      <c r="H9" s="99"/>
      <c r="I9" s="18" t="s">
        <v>95</v>
      </c>
      <c r="J9" s="19" t="s">
        <v>96</v>
      </c>
      <c r="K9" s="19" t="s">
        <v>97</v>
      </c>
      <c r="L9" s="19" t="s">
        <v>98</v>
      </c>
      <c r="M9" s="19" t="s">
        <v>14</v>
      </c>
      <c r="N9" s="101" t="s">
        <v>15</v>
      </c>
      <c r="O9" s="100" t="s">
        <v>16</v>
      </c>
      <c r="P9" s="19" t="s">
        <v>14</v>
      </c>
      <c r="Q9" s="101" t="s">
        <v>15</v>
      </c>
      <c r="R9" s="100" t="s">
        <v>16</v>
      </c>
      <c r="S9" s="19" t="s">
        <v>14</v>
      </c>
      <c r="T9" s="101" t="s">
        <v>15</v>
      </c>
      <c r="U9" s="100" t="s">
        <v>16</v>
      </c>
      <c r="V9" s="19" t="s">
        <v>14</v>
      </c>
      <c r="W9" s="101" t="s">
        <v>15</v>
      </c>
      <c r="X9" s="100" t="s">
        <v>16</v>
      </c>
      <c r="Y9" s="19" t="s">
        <v>14</v>
      </c>
      <c r="Z9" s="101" t="s">
        <v>15</v>
      </c>
      <c r="AA9" s="101"/>
      <c r="AB9" s="62" t="s">
        <v>14</v>
      </c>
      <c r="AC9" s="62" t="s">
        <v>15</v>
      </c>
      <c r="AD9" s="102" t="s">
        <v>16</v>
      </c>
      <c r="AE9" s="62" t="s">
        <v>14</v>
      </c>
      <c r="AF9" s="62" t="s">
        <v>15</v>
      </c>
      <c r="AG9" s="62" t="s">
        <v>17</v>
      </c>
      <c r="AH9" s="103">
        <v>43435</v>
      </c>
    </row>
    <row r="10" spans="1:34" ht="15" customHeight="1">
      <c r="A10" s="104" t="s">
        <v>18</v>
      </c>
      <c r="B10" s="104"/>
      <c r="C10" s="104"/>
      <c r="D10" s="67">
        <f aca="true" t="shared" si="0" ref="D10:D18">H10+M10+V10</f>
        <v>4200881</v>
      </c>
      <c r="E10" s="67">
        <f aca="true" t="shared" si="1" ref="E10:E18">J10+N10+W10</f>
        <v>2680658.91</v>
      </c>
      <c r="F10" s="68">
        <f aca="true" t="shared" si="2" ref="F10:F21">E10/D10*100</f>
        <v>63.81182685251022</v>
      </c>
      <c r="G10" s="67">
        <v>3301420.16</v>
      </c>
      <c r="H10" s="67">
        <v>1029300</v>
      </c>
      <c r="I10" s="21">
        <f>Лист2!F10+Лист2!K10+Лист2!P10+Лист2!U10+Лист2!Z10+Лист2!AE10+Лист2!AJ10+Лист2!AO10+Лист2!AT10+Лист2!BD10+Лист2!BI10+Лист2!BN10+Лист2!BS10+Лист2!BX10+Лист2!CC10+Лист2!CH10</f>
        <v>1001367.61</v>
      </c>
      <c r="J10" s="21">
        <f>Лист2!C10</f>
        <v>948744.91</v>
      </c>
      <c r="K10" s="65">
        <f aca="true" t="shared" si="3" ref="K10:K21">J10/I10*100</f>
        <v>94.74491690419266</v>
      </c>
      <c r="L10" s="65">
        <f aca="true" t="shared" si="4" ref="L10:L21">J10/H10*100</f>
        <v>92.17379869814437</v>
      </c>
      <c r="M10" s="67">
        <v>3088581</v>
      </c>
      <c r="N10" s="67">
        <v>1648914</v>
      </c>
      <c r="O10" s="68">
        <f aca="true" t="shared" si="5" ref="O10:O21">N10/M10*100</f>
        <v>53.387429372906205</v>
      </c>
      <c r="P10" s="105">
        <v>795600</v>
      </c>
      <c r="Q10" s="105">
        <v>729300</v>
      </c>
      <c r="R10" s="65">
        <f aca="true" t="shared" si="6" ref="R10:R19">Q10/P10*100</f>
        <v>91.66666666666666</v>
      </c>
      <c r="S10" s="105">
        <v>1154880</v>
      </c>
      <c r="T10" s="105">
        <v>500000</v>
      </c>
      <c r="U10" s="65">
        <f aca="true" t="shared" si="7" ref="U10:U21">T10/S10*100</f>
        <v>43.294541424217236</v>
      </c>
      <c r="V10" s="106">
        <v>83000</v>
      </c>
      <c r="W10" s="67">
        <v>83000</v>
      </c>
      <c r="X10" s="65">
        <f aca="true" t="shared" si="8" ref="X10:X19">W10/V10*100</f>
        <v>100</v>
      </c>
      <c r="Y10" s="68"/>
      <c r="Z10" s="68"/>
      <c r="AA10" s="107"/>
      <c r="AB10" s="33">
        <v>4248540</v>
      </c>
      <c r="AC10" s="33">
        <v>2599869.07</v>
      </c>
      <c r="AD10" s="108">
        <f aca="true" t="shared" si="9" ref="AD10:AD21">AC10/AB10*100</f>
        <v>61.19441196269777</v>
      </c>
      <c r="AE10" s="24">
        <f aca="true" t="shared" si="10" ref="AE10:AE21">D10-AB10</f>
        <v>-47659</v>
      </c>
      <c r="AF10" s="24">
        <f aca="true" t="shared" si="11" ref="AF10:AF21">E10-AC10</f>
        <v>80789.84000000032</v>
      </c>
      <c r="AG10" s="109">
        <v>47659.11</v>
      </c>
      <c r="AH10" s="109">
        <v>128448.95</v>
      </c>
    </row>
    <row r="11" spans="1:34" ht="15" customHeight="1">
      <c r="A11" s="104" t="s">
        <v>19</v>
      </c>
      <c r="B11" s="104"/>
      <c r="C11" s="104"/>
      <c r="D11" s="67">
        <f t="shared" si="0"/>
        <v>4875111.01</v>
      </c>
      <c r="E11" s="67">
        <f t="shared" si="1"/>
        <v>4223764.14</v>
      </c>
      <c r="F11" s="68">
        <f t="shared" si="2"/>
        <v>86.63934280339598</v>
      </c>
      <c r="G11" s="67">
        <v>3667647.72</v>
      </c>
      <c r="H11" s="67">
        <v>1259300</v>
      </c>
      <c r="I11" s="21">
        <f>Лист2!F11+Лист2!K11+Лист2!P11+Лист2!U11+Лист2!Z11+Лист2!AE11+Лист2!AJ11+Лист2!AO11+Лист2!AT11+Лист2!BD11+Лист2!BI11+Лист2!BN11+Лист2!BS11+Лист2!BX11+Лист2!CC11+Лист2!CH11</f>
        <v>1025114.8600000001</v>
      </c>
      <c r="J11" s="21">
        <f>Лист2!C11</f>
        <v>1220244.13</v>
      </c>
      <c r="K11" s="65">
        <f t="shared" si="3"/>
        <v>119.03486893166291</v>
      </c>
      <c r="L11" s="65">
        <f t="shared" si="4"/>
        <v>96.89860478043356</v>
      </c>
      <c r="M11" s="67">
        <v>3417781</v>
      </c>
      <c r="N11" s="67">
        <v>2805490</v>
      </c>
      <c r="O11" s="68">
        <f t="shared" si="5"/>
        <v>82.08513067396653</v>
      </c>
      <c r="P11" s="105">
        <v>1691400</v>
      </c>
      <c r="Q11" s="105">
        <v>1550500</v>
      </c>
      <c r="R11" s="65">
        <f t="shared" si="6"/>
        <v>91.6696227976824</v>
      </c>
      <c r="S11" s="105">
        <v>462000</v>
      </c>
      <c r="T11" s="105">
        <v>55000</v>
      </c>
      <c r="U11" s="65">
        <f t="shared" si="7"/>
        <v>11.904761904761903</v>
      </c>
      <c r="V11" s="67">
        <v>198030.01</v>
      </c>
      <c r="W11" s="67">
        <v>198030.01</v>
      </c>
      <c r="X11" s="65">
        <f t="shared" si="8"/>
        <v>100</v>
      </c>
      <c r="Y11" s="107"/>
      <c r="Z11" s="107"/>
      <c r="AA11" s="107"/>
      <c r="AB11" s="33">
        <v>4974111.01</v>
      </c>
      <c r="AC11" s="33">
        <v>4173306.59</v>
      </c>
      <c r="AD11" s="108">
        <f t="shared" si="9"/>
        <v>83.90055190987786</v>
      </c>
      <c r="AE11" s="24">
        <f t="shared" si="10"/>
        <v>-99000</v>
      </c>
      <c r="AF11" s="24">
        <f t="shared" si="11"/>
        <v>50457.549999999814</v>
      </c>
      <c r="AG11" s="24">
        <v>99495.06</v>
      </c>
      <c r="AH11" s="24">
        <v>149952.61</v>
      </c>
    </row>
    <row r="12" spans="1:34" ht="15" customHeight="1">
      <c r="A12" s="104" t="s">
        <v>20</v>
      </c>
      <c r="B12" s="104"/>
      <c r="C12" s="104"/>
      <c r="D12" s="67">
        <f t="shared" si="0"/>
        <v>6589311.27</v>
      </c>
      <c r="E12" s="67">
        <f t="shared" si="1"/>
        <v>4858012.05</v>
      </c>
      <c r="F12" s="68">
        <f t="shared" si="2"/>
        <v>73.72564219446868</v>
      </c>
      <c r="G12" s="67">
        <v>4643505.63</v>
      </c>
      <c r="H12" s="67">
        <v>1909600</v>
      </c>
      <c r="I12" s="21">
        <f>Лист2!F12+Лист2!K12+Лист2!P12+Лист2!U12+Лист2!Z12+Лист2!AE12+Лист2!AJ12+Лист2!AO12+Лист2!AT12+Лист2!BD12+Лист2!BI12+Лист2!BN12+Лист2!BS12+Лист2!BX12+Лист2!CC12+Лист2!CH12</f>
        <v>1628974.34</v>
      </c>
      <c r="J12" s="21">
        <f>Лист2!C12</f>
        <v>1632090.78</v>
      </c>
      <c r="K12" s="65">
        <f t="shared" si="3"/>
        <v>100.19131301970047</v>
      </c>
      <c r="L12" s="65">
        <f t="shared" si="4"/>
        <v>85.4676780477587</v>
      </c>
      <c r="M12" s="67">
        <v>4399711.27</v>
      </c>
      <c r="N12" s="67">
        <v>2945921.27</v>
      </c>
      <c r="O12" s="68">
        <f t="shared" si="5"/>
        <v>66.95714989497482</v>
      </c>
      <c r="P12" s="105">
        <v>1347800</v>
      </c>
      <c r="Q12" s="105">
        <v>1235500</v>
      </c>
      <c r="R12" s="65">
        <f t="shared" si="6"/>
        <v>91.6679032497403</v>
      </c>
      <c r="S12" s="105">
        <v>1285510</v>
      </c>
      <c r="T12" s="105">
        <v>672000</v>
      </c>
      <c r="U12" s="65">
        <f t="shared" si="7"/>
        <v>52.274972578976445</v>
      </c>
      <c r="V12" s="67">
        <v>280000</v>
      </c>
      <c r="W12" s="67">
        <v>280000</v>
      </c>
      <c r="X12" s="65">
        <f t="shared" si="8"/>
        <v>100</v>
      </c>
      <c r="Y12" s="68"/>
      <c r="Z12" s="65"/>
      <c r="AA12" s="107"/>
      <c r="AB12" s="33">
        <v>6613111.27</v>
      </c>
      <c r="AC12" s="33">
        <v>4709349.81</v>
      </c>
      <c r="AD12" s="108">
        <f t="shared" si="9"/>
        <v>71.21231773860657</v>
      </c>
      <c r="AE12" s="24">
        <f t="shared" si="10"/>
        <v>-23800</v>
      </c>
      <c r="AF12" s="24">
        <f t="shared" si="11"/>
        <v>148662.24000000022</v>
      </c>
      <c r="AG12" s="24">
        <v>23815.8</v>
      </c>
      <c r="AH12" s="24">
        <v>172478.04</v>
      </c>
    </row>
    <row r="13" spans="1:34" ht="15" customHeight="1">
      <c r="A13" s="104" t="s">
        <v>21</v>
      </c>
      <c r="B13" s="104"/>
      <c r="C13" s="104"/>
      <c r="D13" s="67">
        <f t="shared" si="0"/>
        <v>6720964.61</v>
      </c>
      <c r="E13" s="67">
        <f t="shared" si="1"/>
        <v>5146519.02</v>
      </c>
      <c r="F13" s="68">
        <f t="shared" si="2"/>
        <v>76.57411277456495</v>
      </c>
      <c r="G13" s="67">
        <v>4925224.29</v>
      </c>
      <c r="H13" s="67">
        <v>2057000</v>
      </c>
      <c r="I13" s="21">
        <f>Лист2!F13+Лист2!K13+Лист2!P13+Лист2!U13+Лист2!Z13+Лист2!AE13+Лист2!AJ13+Лист2!AO13+Лист2!AT13+Лист2!BD13+Лист2!BI13+Лист2!BN13+Лист2!BS13+Лист2!BX13+Лист2!CC13+Лист2!CH13</f>
        <v>1736976.5700000003</v>
      </c>
      <c r="J13" s="21">
        <f>Лист2!C13</f>
        <v>2030736.29</v>
      </c>
      <c r="K13" s="65">
        <f t="shared" si="3"/>
        <v>116.91212910258196</v>
      </c>
      <c r="L13" s="65">
        <f t="shared" si="4"/>
        <v>98.72320320855616</v>
      </c>
      <c r="M13" s="67">
        <v>4573164.61</v>
      </c>
      <c r="N13" s="67">
        <v>3024982.73</v>
      </c>
      <c r="O13" s="68">
        <f t="shared" si="5"/>
        <v>66.1463775737563</v>
      </c>
      <c r="P13" s="105">
        <v>2129900</v>
      </c>
      <c r="Q13" s="105">
        <v>1952400</v>
      </c>
      <c r="R13" s="65">
        <f t="shared" si="6"/>
        <v>91.66627541199117</v>
      </c>
      <c r="S13" s="105">
        <v>1016480</v>
      </c>
      <c r="T13" s="105">
        <v>348550</v>
      </c>
      <c r="U13" s="65">
        <f t="shared" si="7"/>
        <v>34.289902408311036</v>
      </c>
      <c r="V13" s="67">
        <v>90800</v>
      </c>
      <c r="W13" s="67">
        <v>90800</v>
      </c>
      <c r="X13" s="65">
        <f t="shared" si="8"/>
        <v>100</v>
      </c>
      <c r="Y13" s="68"/>
      <c r="Z13" s="65"/>
      <c r="AA13" s="107"/>
      <c r="AB13" s="33">
        <v>6751228.61</v>
      </c>
      <c r="AC13" s="33">
        <v>4942123.66</v>
      </c>
      <c r="AD13" s="108">
        <f t="shared" si="9"/>
        <v>73.20332261715545</v>
      </c>
      <c r="AE13" s="24">
        <f t="shared" si="10"/>
        <v>-30264</v>
      </c>
      <c r="AF13" s="24">
        <f t="shared" si="11"/>
        <v>204395.3599999994</v>
      </c>
      <c r="AG13" s="24">
        <v>30278.52</v>
      </c>
      <c r="AH13" s="24">
        <v>234673.88</v>
      </c>
    </row>
    <row r="14" spans="1:34" ht="15" customHeight="1">
      <c r="A14" s="104" t="s">
        <v>22</v>
      </c>
      <c r="B14" s="104"/>
      <c r="C14" s="104"/>
      <c r="D14" s="67">
        <f t="shared" si="0"/>
        <v>5808019.48</v>
      </c>
      <c r="E14" s="67">
        <f t="shared" si="1"/>
        <v>5412962.73</v>
      </c>
      <c r="F14" s="68">
        <f t="shared" si="2"/>
        <v>93.19808152571831</v>
      </c>
      <c r="G14" s="67">
        <v>3474548.33</v>
      </c>
      <c r="H14" s="67">
        <v>1685010.48</v>
      </c>
      <c r="I14" s="21">
        <f>Лист2!F14+Лист2!K14+Лист2!P14+Лист2!U14+Лист2!Z14+Лист2!AE14+Лист2!AJ14+Лист2!AO14+Лист2!AT14+Лист2!BD14+Лист2!BI14+Лист2!BN14+Лист2!BS14+Лист2!BX14+Лист2!CC14+Лист2!CH14</f>
        <v>1332558.0300000003</v>
      </c>
      <c r="J14" s="21">
        <f>Лист2!C14</f>
        <v>1595775.73</v>
      </c>
      <c r="K14" s="65">
        <f t="shared" si="3"/>
        <v>119.75281331650523</v>
      </c>
      <c r="L14" s="65">
        <f t="shared" si="4"/>
        <v>94.70420207712891</v>
      </c>
      <c r="M14" s="67">
        <v>3913609</v>
      </c>
      <c r="N14" s="67">
        <v>3607787</v>
      </c>
      <c r="O14" s="68">
        <f t="shared" si="5"/>
        <v>92.18567823203595</v>
      </c>
      <c r="P14" s="105">
        <v>788800</v>
      </c>
      <c r="Q14" s="105">
        <v>723100</v>
      </c>
      <c r="R14" s="65">
        <f t="shared" si="6"/>
        <v>91.670892494929</v>
      </c>
      <c r="S14" s="105">
        <v>854040</v>
      </c>
      <c r="T14" s="105">
        <v>665330</v>
      </c>
      <c r="U14" s="65">
        <f t="shared" si="7"/>
        <v>77.90384525314974</v>
      </c>
      <c r="V14" s="67">
        <v>209400</v>
      </c>
      <c r="W14" s="67">
        <v>209400</v>
      </c>
      <c r="X14" s="65">
        <f t="shared" si="8"/>
        <v>100</v>
      </c>
      <c r="Y14" s="68"/>
      <c r="Z14" s="68"/>
      <c r="AA14" s="107"/>
      <c r="AB14" s="33">
        <v>5955919.48</v>
      </c>
      <c r="AC14" s="33">
        <v>5336609.07</v>
      </c>
      <c r="AD14" s="108">
        <f t="shared" si="9"/>
        <v>89.60176657727415</v>
      </c>
      <c r="AE14" s="24">
        <f t="shared" si="10"/>
        <v>-147900</v>
      </c>
      <c r="AF14" s="24">
        <f t="shared" si="11"/>
        <v>76353.66000000015</v>
      </c>
      <c r="AG14" s="24">
        <v>147987.1</v>
      </c>
      <c r="AH14" s="24">
        <v>224340.76</v>
      </c>
    </row>
    <row r="15" spans="1:34" ht="15" customHeight="1">
      <c r="A15" s="104" t="s">
        <v>23</v>
      </c>
      <c r="B15" s="104"/>
      <c r="C15" s="104"/>
      <c r="D15" s="67">
        <f t="shared" si="0"/>
        <v>5097424</v>
      </c>
      <c r="E15" s="67">
        <f t="shared" si="1"/>
        <v>4424416.3</v>
      </c>
      <c r="F15" s="68">
        <f t="shared" si="2"/>
        <v>86.79710183025779</v>
      </c>
      <c r="G15" s="67">
        <v>5661996.94</v>
      </c>
      <c r="H15" s="67">
        <v>1806200</v>
      </c>
      <c r="I15" s="21">
        <f>Лист2!F15+Лист2!K15+Лист2!P15+Лист2!U15+Лист2!Z15+Лист2!AE15+Лист2!AJ15+Лист2!AO15+Лист2!AT15+Лист2!BD15+Лист2!BI15+Лист2!BN15+Лист2!BS15+Лист2!BX15+Лист2!CC15+Лист2!CH15</f>
        <v>1400467.14</v>
      </c>
      <c r="J15" s="21">
        <f>Лист2!C15</f>
        <v>1801354.3</v>
      </c>
      <c r="K15" s="65">
        <f t="shared" si="3"/>
        <v>128.62524571622583</v>
      </c>
      <c r="L15" s="65">
        <f t="shared" si="4"/>
        <v>99.73171852508028</v>
      </c>
      <c r="M15" s="67">
        <v>3075211</v>
      </c>
      <c r="N15" s="67">
        <v>2407049</v>
      </c>
      <c r="O15" s="68">
        <f t="shared" si="5"/>
        <v>78.27264535669259</v>
      </c>
      <c r="P15" s="105">
        <v>1470200</v>
      </c>
      <c r="Q15" s="105">
        <v>1347700</v>
      </c>
      <c r="R15" s="65">
        <f t="shared" si="6"/>
        <v>91.66780029927901</v>
      </c>
      <c r="S15" s="105">
        <v>830180</v>
      </c>
      <c r="T15" s="105">
        <v>350000</v>
      </c>
      <c r="U15" s="65">
        <f t="shared" si="7"/>
        <v>42.159531667831075</v>
      </c>
      <c r="V15" s="67">
        <v>216013</v>
      </c>
      <c r="W15" s="67">
        <v>216013</v>
      </c>
      <c r="X15" s="65">
        <f t="shared" si="8"/>
        <v>100</v>
      </c>
      <c r="Y15" s="68"/>
      <c r="Z15" s="68"/>
      <c r="AA15" s="107"/>
      <c r="AB15" s="33">
        <v>5134424</v>
      </c>
      <c r="AC15" s="33">
        <v>4018674.15</v>
      </c>
      <c r="AD15" s="108">
        <f t="shared" si="9"/>
        <v>78.26923039468497</v>
      </c>
      <c r="AE15" s="24">
        <f t="shared" si="10"/>
        <v>-37000</v>
      </c>
      <c r="AF15" s="24">
        <f t="shared" si="11"/>
        <v>405742.1499999999</v>
      </c>
      <c r="AG15" s="24">
        <v>37499.63</v>
      </c>
      <c r="AH15" s="24">
        <v>443241.78</v>
      </c>
    </row>
    <row r="16" spans="1:34" ht="15" customHeight="1">
      <c r="A16" s="104" t="s">
        <v>24</v>
      </c>
      <c r="B16" s="104"/>
      <c r="C16" s="104"/>
      <c r="D16" s="67">
        <f t="shared" si="0"/>
        <v>3114519.64</v>
      </c>
      <c r="E16" s="67">
        <f t="shared" si="1"/>
        <v>2647250.69</v>
      </c>
      <c r="F16" s="68">
        <f t="shared" si="2"/>
        <v>84.99707807268796</v>
      </c>
      <c r="G16" s="67">
        <v>3734115.43</v>
      </c>
      <c r="H16" s="67">
        <v>1020000</v>
      </c>
      <c r="I16" s="21">
        <f>Лист2!F16+Лист2!K16+Лист2!P16+Лист2!U16+Лист2!Z16+Лист2!AE16+Лист2!AJ16+Лист2!AO16+Лист2!AT16+Лист2!BD16+Лист2!BI16+Лист2!BN16+Лист2!BS16+Лист2!BX16+Лист2!CC16+Лист2!CH16</f>
        <v>955115.8800000001</v>
      </c>
      <c r="J16" s="21">
        <f>Лист2!C16</f>
        <v>1028838.05</v>
      </c>
      <c r="K16" s="65">
        <f t="shared" si="3"/>
        <v>107.71866236796312</v>
      </c>
      <c r="L16" s="65">
        <f t="shared" si="4"/>
        <v>100.86647549019607</v>
      </c>
      <c r="M16" s="67">
        <v>2007143</v>
      </c>
      <c r="N16" s="67">
        <v>1531036</v>
      </c>
      <c r="O16" s="68">
        <f t="shared" si="5"/>
        <v>76.2793682363439</v>
      </c>
      <c r="P16" s="105">
        <v>909700</v>
      </c>
      <c r="Q16" s="105">
        <v>833900</v>
      </c>
      <c r="R16" s="65">
        <f t="shared" si="6"/>
        <v>91.66758271957788</v>
      </c>
      <c r="S16" s="105">
        <v>672050</v>
      </c>
      <c r="T16" s="105">
        <v>305000</v>
      </c>
      <c r="U16" s="65">
        <f t="shared" si="7"/>
        <v>45.383528011308684</v>
      </c>
      <c r="V16" s="67">
        <v>87376.64</v>
      </c>
      <c r="W16" s="67">
        <v>87376.64</v>
      </c>
      <c r="X16" s="65">
        <f t="shared" si="8"/>
        <v>100</v>
      </c>
      <c r="Y16" s="68"/>
      <c r="Z16" s="107"/>
      <c r="AA16" s="107"/>
      <c r="AB16" s="33">
        <v>3199319.64</v>
      </c>
      <c r="AC16" s="33">
        <v>2618103.13</v>
      </c>
      <c r="AD16" s="108">
        <f t="shared" si="9"/>
        <v>81.83312155705704</v>
      </c>
      <c r="AE16" s="24">
        <f t="shared" si="10"/>
        <v>-84800</v>
      </c>
      <c r="AF16" s="24">
        <f t="shared" si="11"/>
        <v>29147.560000000056</v>
      </c>
      <c r="AG16" s="24">
        <v>84824.32</v>
      </c>
      <c r="AH16" s="24">
        <v>113971.88</v>
      </c>
    </row>
    <row r="17" spans="1:34" ht="15" customHeight="1">
      <c r="A17" s="104" t="s">
        <v>25</v>
      </c>
      <c r="B17" s="104"/>
      <c r="C17" s="104"/>
      <c r="D17" s="67">
        <f t="shared" si="0"/>
        <v>18483663.36</v>
      </c>
      <c r="E17" s="67">
        <f t="shared" si="1"/>
        <v>15591731.599999998</v>
      </c>
      <c r="F17" s="68">
        <f t="shared" si="2"/>
        <v>84.35412015640604</v>
      </c>
      <c r="G17" s="67">
        <v>9779785.03</v>
      </c>
      <c r="H17" s="67">
        <v>5238000</v>
      </c>
      <c r="I17" s="21">
        <f>Лист2!F17+Лист2!K17+Лист2!P17+Лист2!U17+Лист2!Z17+Лист2!AE17+Лист2!AJ17+Лист2!AO17+Лист2!AT17+Лист2!BD17+Лист2!BI17+Лист2!BN17+Лист2!BS17+Лист2!BX17+Лист2!CC17+Лист2!CH17+Лист2!AY17</f>
        <v>4444313.83</v>
      </c>
      <c r="J17" s="21">
        <f>Лист2!C17</f>
        <v>4857916.239999998</v>
      </c>
      <c r="K17" s="65">
        <f t="shared" si="3"/>
        <v>109.30632772168562</v>
      </c>
      <c r="L17" s="65">
        <f t="shared" si="4"/>
        <v>92.74372355861013</v>
      </c>
      <c r="M17" s="67">
        <v>13190183.86</v>
      </c>
      <c r="N17" s="67">
        <v>10678335.86</v>
      </c>
      <c r="O17" s="68">
        <f t="shared" si="5"/>
        <v>80.95668698283028</v>
      </c>
      <c r="P17" s="105">
        <v>3503000</v>
      </c>
      <c r="Q17" s="105">
        <v>3211100</v>
      </c>
      <c r="R17" s="65">
        <f t="shared" si="6"/>
        <v>91.66714244932915</v>
      </c>
      <c r="S17" s="105">
        <v>1577140</v>
      </c>
      <c r="T17" s="105">
        <v>251100</v>
      </c>
      <c r="U17" s="65">
        <f t="shared" si="7"/>
        <v>15.921224494971911</v>
      </c>
      <c r="V17" s="67">
        <v>55479.5</v>
      </c>
      <c r="W17" s="67">
        <v>55479.5</v>
      </c>
      <c r="X17" s="65">
        <f t="shared" si="8"/>
        <v>100</v>
      </c>
      <c r="Y17" s="68"/>
      <c r="Z17" s="68"/>
      <c r="AA17" s="107"/>
      <c r="AB17" s="33">
        <v>18511863.36</v>
      </c>
      <c r="AC17" s="33">
        <v>15220399.87</v>
      </c>
      <c r="AD17" s="108">
        <f t="shared" si="9"/>
        <v>82.21970729801238</v>
      </c>
      <c r="AE17" s="24">
        <f t="shared" si="10"/>
        <v>-28200</v>
      </c>
      <c r="AF17" s="24">
        <f t="shared" si="11"/>
        <v>371331.7299999986</v>
      </c>
      <c r="AG17" s="24">
        <v>528214.49</v>
      </c>
      <c r="AH17" s="24">
        <v>899546.22</v>
      </c>
    </row>
    <row r="18" spans="1:34" ht="15" customHeight="1">
      <c r="A18" s="104" t="s">
        <v>26</v>
      </c>
      <c r="B18" s="104"/>
      <c r="C18" s="104"/>
      <c r="D18" s="67">
        <f t="shared" si="0"/>
        <v>6612158</v>
      </c>
      <c r="E18" s="67">
        <f t="shared" si="1"/>
        <v>6127992.239999999</v>
      </c>
      <c r="F18" s="68">
        <f t="shared" si="2"/>
        <v>92.67764381915858</v>
      </c>
      <c r="G18" s="67">
        <v>5894401.79</v>
      </c>
      <c r="H18" s="67">
        <v>2664700</v>
      </c>
      <c r="I18" s="21">
        <f>Лист2!F18+Лист2!K18+Лист2!P18+Лист2!U18+Лист2!Z18+Лист2!AE18+Лист2!AJ18+Лист2!AO18+Лист2!AT18+Лист2!BD18+Лист2!BI18+Лист2!BN18+Лист2!BS18+Лист2!BX18+Лист2!CC18+Лист2!CH18</f>
        <v>2157694.8600000003</v>
      </c>
      <c r="J18" s="21">
        <f>Лист2!C18</f>
        <v>2772244.0199999996</v>
      </c>
      <c r="K18" s="65">
        <f t="shared" si="3"/>
        <v>128.48174556063034</v>
      </c>
      <c r="L18" s="65">
        <f t="shared" si="4"/>
        <v>104.03587720944194</v>
      </c>
      <c r="M18" s="67">
        <v>3817458</v>
      </c>
      <c r="N18" s="67">
        <v>3145651</v>
      </c>
      <c r="O18" s="68">
        <f t="shared" si="5"/>
        <v>82.40171863056516</v>
      </c>
      <c r="P18" s="105">
        <v>2339400</v>
      </c>
      <c r="Q18" s="105">
        <v>2144500</v>
      </c>
      <c r="R18" s="65">
        <f t="shared" si="6"/>
        <v>91.6688039668291</v>
      </c>
      <c r="S18" s="105">
        <v>649190</v>
      </c>
      <c r="T18" s="105">
        <v>200000</v>
      </c>
      <c r="U18" s="65">
        <f t="shared" si="7"/>
        <v>30.807621805634717</v>
      </c>
      <c r="V18" s="67">
        <v>130000</v>
      </c>
      <c r="W18" s="67">
        <v>210097.22</v>
      </c>
      <c r="X18" s="65">
        <f t="shared" si="8"/>
        <v>161.61324615384615</v>
      </c>
      <c r="Y18" s="68"/>
      <c r="Z18" s="68"/>
      <c r="AA18" s="107"/>
      <c r="AB18" s="33">
        <v>6679332</v>
      </c>
      <c r="AC18" s="33">
        <v>5400543.78</v>
      </c>
      <c r="AD18" s="108">
        <f t="shared" si="9"/>
        <v>80.85454922737783</v>
      </c>
      <c r="AE18" s="24">
        <f t="shared" si="10"/>
        <v>-67174</v>
      </c>
      <c r="AF18" s="24">
        <f t="shared" si="11"/>
        <v>727448.459999999</v>
      </c>
      <c r="AG18" s="24">
        <v>102204.19</v>
      </c>
      <c r="AH18" s="24">
        <v>829652.65</v>
      </c>
    </row>
    <row r="19" spans="1:34" ht="18.75" customHeight="1">
      <c r="A19" s="110" t="s">
        <v>27</v>
      </c>
      <c r="B19" s="110"/>
      <c r="C19" s="110"/>
      <c r="D19" s="55">
        <f>SUM(D10:D18)</f>
        <v>61502052.37</v>
      </c>
      <c r="E19" s="55">
        <f>E10+E11+E12+E13+E14+E15+E16+E17+E18</f>
        <v>51113307.68</v>
      </c>
      <c r="F19" s="68">
        <f t="shared" si="2"/>
        <v>83.10829591913341</v>
      </c>
      <c r="G19" s="55">
        <f>SUM(G10:G18)</f>
        <v>45082645.32</v>
      </c>
      <c r="H19" s="55">
        <f>SUM(H10:H18)</f>
        <v>18669110.48</v>
      </c>
      <c r="I19" s="46">
        <f>I10+I11+I12+I13+I14+I15+I16+I17+I18</f>
        <v>15682583.120000001</v>
      </c>
      <c r="J19" s="46">
        <f>Лист2!C19</f>
        <v>17887944.45</v>
      </c>
      <c r="K19" s="68">
        <f t="shared" si="3"/>
        <v>114.06248774914829</v>
      </c>
      <c r="L19" s="68">
        <f t="shared" si="4"/>
        <v>95.81572978082241</v>
      </c>
      <c r="M19" s="55">
        <f>SUM(M10:M18)</f>
        <v>41482842.739999995</v>
      </c>
      <c r="N19" s="55">
        <f>SUM(N10:N18)</f>
        <v>31795166.86</v>
      </c>
      <c r="O19" s="68">
        <f t="shared" si="5"/>
        <v>76.6465477288551</v>
      </c>
      <c r="P19" s="111">
        <f>SUM(P10:P18)</f>
        <v>14975800</v>
      </c>
      <c r="Q19" s="112">
        <f>SUM(Q10:Q18)</f>
        <v>13728000</v>
      </c>
      <c r="R19" s="68">
        <f t="shared" si="6"/>
        <v>91.66789086392714</v>
      </c>
      <c r="S19" s="112">
        <f>SUM(S10:S18)</f>
        <v>8501470</v>
      </c>
      <c r="T19" s="112">
        <f>SUM(T10:T18)</f>
        <v>3346980</v>
      </c>
      <c r="U19" s="68">
        <f t="shared" si="7"/>
        <v>39.369426699147326</v>
      </c>
      <c r="V19" s="55">
        <f>SUM(V10:V18)</f>
        <v>1350099.15</v>
      </c>
      <c r="W19" s="55">
        <f>SUM(W10:W18)</f>
        <v>1430196.3699999999</v>
      </c>
      <c r="X19" s="68">
        <f t="shared" si="8"/>
        <v>105.93269168416259</v>
      </c>
      <c r="Y19" s="55">
        <f>Y10+Y11+Y12+Y13+Y14+Y15+Y16+Y17+Y18</f>
        <v>0</v>
      </c>
      <c r="Z19" s="113">
        <f>Z10+Z11+Z12+Z14+Z16+Z17+Z18</f>
        <v>0</v>
      </c>
      <c r="AA19" s="113"/>
      <c r="AB19" s="114">
        <f>AB10+AB11+AB12+AB13+AB14+AB15+AB16+AB17+AB18</f>
        <v>62067849.370000005</v>
      </c>
      <c r="AC19" s="114">
        <f>SUM(AC10:AC18)</f>
        <v>49018979.129999995</v>
      </c>
      <c r="AD19" s="108">
        <f t="shared" si="9"/>
        <v>78.97644211544555</v>
      </c>
      <c r="AE19" s="30">
        <f t="shared" si="10"/>
        <v>-565797.0000000075</v>
      </c>
      <c r="AF19" s="30">
        <f t="shared" si="11"/>
        <v>2094328.5500000045</v>
      </c>
      <c r="AG19" s="30">
        <f>SUM(AG10:AG18)</f>
        <v>1101978.22</v>
      </c>
      <c r="AH19" s="30">
        <f>SUM(AH10:AH18)</f>
        <v>3196306.77</v>
      </c>
    </row>
    <row r="20" spans="1:34" ht="16.5" customHeight="1">
      <c r="A20" s="104" t="s">
        <v>28</v>
      </c>
      <c r="B20" s="104"/>
      <c r="C20" s="104"/>
      <c r="D20" s="67">
        <f>H20+M20+V20+Y20</f>
        <v>379516052.98</v>
      </c>
      <c r="E20" s="67">
        <f>J20+N20+Z20+AA20</f>
        <v>309162722.52</v>
      </c>
      <c r="F20" s="65">
        <f t="shared" si="2"/>
        <v>81.46235714996025</v>
      </c>
      <c r="G20" s="67">
        <v>282156462.34</v>
      </c>
      <c r="H20" s="67">
        <v>72000800</v>
      </c>
      <c r="I20" s="67">
        <f>I47</f>
        <v>56089828.23</v>
      </c>
      <c r="J20" s="67">
        <f>J47</f>
        <v>59180598.760000005</v>
      </c>
      <c r="K20" s="65">
        <f t="shared" si="3"/>
        <v>105.51039400107645</v>
      </c>
      <c r="L20" s="65">
        <f t="shared" si="4"/>
        <v>82.19436278485796</v>
      </c>
      <c r="M20" s="67">
        <v>308653052.98</v>
      </c>
      <c r="N20" s="67">
        <v>251119923.76</v>
      </c>
      <c r="O20" s="65">
        <f t="shared" si="5"/>
        <v>81.3599351555003</v>
      </c>
      <c r="P20" s="105"/>
      <c r="Q20" s="115"/>
      <c r="R20" s="65"/>
      <c r="S20" s="105">
        <v>21619600</v>
      </c>
      <c r="T20" s="115">
        <v>19817600</v>
      </c>
      <c r="U20" s="65">
        <f t="shared" si="7"/>
        <v>91.6649706747581</v>
      </c>
      <c r="V20" s="67"/>
      <c r="W20" s="105"/>
      <c r="X20" s="68"/>
      <c r="Y20" s="105">
        <v>-1137800</v>
      </c>
      <c r="Z20" s="105">
        <v>-1137800</v>
      </c>
      <c r="AA20" s="107">
        <v>0</v>
      </c>
      <c r="AB20" s="33">
        <v>382109253.98</v>
      </c>
      <c r="AC20" s="33">
        <v>299278965.92</v>
      </c>
      <c r="AD20" s="116">
        <f t="shared" si="9"/>
        <v>78.32287828749223</v>
      </c>
      <c r="AE20" s="24">
        <f t="shared" si="10"/>
        <v>-2593201</v>
      </c>
      <c r="AF20" s="24">
        <f t="shared" si="11"/>
        <v>9883756.599999964</v>
      </c>
      <c r="AG20" s="24">
        <v>1455905.55</v>
      </c>
      <c r="AH20" s="24">
        <v>11339662.15</v>
      </c>
    </row>
    <row r="21" spans="1:34" ht="27" customHeight="1">
      <c r="A21" s="110" t="s">
        <v>29</v>
      </c>
      <c r="B21" s="110"/>
      <c r="C21" s="110"/>
      <c r="D21" s="55">
        <f>H21+M21+V21+Y21</f>
        <v>392003662.61</v>
      </c>
      <c r="E21" s="55">
        <f>J21+N21+W21+Z21+AA21</f>
        <v>322326363.34000003</v>
      </c>
      <c r="F21" s="68">
        <f t="shared" si="2"/>
        <v>82.22534483323919</v>
      </c>
      <c r="G21" s="55">
        <v>292864171.66</v>
      </c>
      <c r="H21" s="55">
        <f>H19+H20</f>
        <v>90669910.48</v>
      </c>
      <c r="I21" s="55">
        <f>SUM(I19:I20)</f>
        <v>71772411.35</v>
      </c>
      <c r="J21" s="55">
        <f>SUM(J19:J20)</f>
        <v>77068543.21000001</v>
      </c>
      <c r="K21" s="68">
        <f t="shared" si="3"/>
        <v>107.37906357106115</v>
      </c>
      <c r="L21" s="68">
        <f t="shared" si="4"/>
        <v>84.99902867666314</v>
      </c>
      <c r="M21" s="55">
        <f>M20-7531600</f>
        <v>301121452.98</v>
      </c>
      <c r="N21" s="117">
        <f>N20-6154500</f>
        <v>244965423.76</v>
      </c>
      <c r="O21" s="68">
        <f t="shared" si="5"/>
        <v>81.3510367115126</v>
      </c>
      <c r="P21" s="111"/>
      <c r="Q21" s="112"/>
      <c r="R21" s="65"/>
      <c r="S21" s="111">
        <f>S20</f>
        <v>21619600</v>
      </c>
      <c r="T21" s="112">
        <v>19817600</v>
      </c>
      <c r="U21" s="68">
        <f t="shared" si="7"/>
        <v>91.6649706747581</v>
      </c>
      <c r="V21" s="55">
        <f>V19</f>
        <v>1350099.15</v>
      </c>
      <c r="W21" s="55">
        <f>W19+W20</f>
        <v>1430196.3699999999</v>
      </c>
      <c r="X21" s="68">
        <f>W21/V21*100</f>
        <v>105.93269168416259</v>
      </c>
      <c r="Y21" s="111">
        <f>Y20</f>
        <v>-1137800</v>
      </c>
      <c r="Z21" s="111">
        <f>Z20</f>
        <v>-1137800</v>
      </c>
      <c r="AA21" s="113">
        <f>AA20</f>
        <v>0</v>
      </c>
      <c r="AB21" s="114">
        <f>AB19+AB20-M19-7531600</f>
        <v>395162660.61</v>
      </c>
      <c r="AC21" s="55">
        <f>AC19+AC20-N19-6154500</f>
        <v>310348278.19</v>
      </c>
      <c r="AD21" s="108">
        <f t="shared" si="9"/>
        <v>78.53684295751154</v>
      </c>
      <c r="AE21" s="30">
        <f t="shared" si="10"/>
        <v>-3158998</v>
      </c>
      <c r="AF21" s="30">
        <f t="shared" si="11"/>
        <v>11978085.150000036</v>
      </c>
      <c r="AG21" s="30">
        <f>AG19+AG20</f>
        <v>2557883.77</v>
      </c>
      <c r="AH21" s="30">
        <f>AH19+AH20</f>
        <v>14535968.92</v>
      </c>
    </row>
    <row r="22" spans="1:34" ht="18" customHeight="1">
      <c r="A22" s="150"/>
      <c r="B22" s="150"/>
      <c r="C22" s="150"/>
      <c r="D22" s="118"/>
      <c r="E22" s="119"/>
      <c r="F22" s="120"/>
      <c r="G22" s="120"/>
      <c r="H22" s="118"/>
      <c r="I22" s="119"/>
      <c r="J22" s="119"/>
      <c r="K22" s="120"/>
      <c r="L22" s="121"/>
      <c r="M22" s="122"/>
      <c r="N22" s="123"/>
      <c r="O22" s="120"/>
      <c r="P22" s="122"/>
      <c r="Q22" s="124"/>
      <c r="R22" s="120"/>
      <c r="S22" s="122"/>
      <c r="T22" s="124"/>
      <c r="U22" s="120"/>
      <c r="V22" s="125"/>
      <c r="W22" s="125"/>
      <c r="X22" s="120"/>
      <c r="Y22" s="119" t="s">
        <v>30</v>
      </c>
      <c r="Z22" s="119"/>
      <c r="AA22" s="119"/>
      <c r="AB22" s="126"/>
      <c r="AC22" s="127"/>
      <c r="AD22" s="128"/>
      <c r="AE22" s="129"/>
      <c r="AF22" s="130"/>
      <c r="AG22" s="129"/>
      <c r="AH22" s="129"/>
    </row>
    <row r="23" spans="1:34" ht="22.5" customHeight="1">
      <c r="A23" s="131"/>
      <c r="B23" s="131"/>
      <c r="C23" s="131"/>
      <c r="D23" s="132" t="s">
        <v>31</v>
      </c>
      <c r="E23" s="132"/>
      <c r="F23" s="132"/>
      <c r="G23" s="132" t="s">
        <v>32</v>
      </c>
      <c r="H23" s="132"/>
      <c r="I23" s="133"/>
      <c r="J23" s="133"/>
      <c r="K23" s="120"/>
      <c r="L23" s="120"/>
      <c r="M23" s="120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</row>
    <row r="24" spans="1:34" ht="18" customHeight="1">
      <c r="A24" s="151" t="s">
        <v>33</v>
      </c>
      <c r="B24" s="151"/>
      <c r="C24" s="151"/>
      <c r="D24" s="151"/>
      <c r="E24" s="151"/>
      <c r="F24" s="151"/>
      <c r="G24" s="136">
        <f>G25+G29+G27+G28+G31+G32+G33+G26+G30</f>
        <v>54583319.07</v>
      </c>
      <c r="H24" s="136">
        <f>SUM(H25:H33)</f>
        <v>58831000</v>
      </c>
      <c r="I24" s="136">
        <f>I25+I26+I27+I28+I29+I30+I32+I31+I33</f>
        <v>47943762.529999994</v>
      </c>
      <c r="J24" s="136">
        <f>J25+J26+J27+J28+J29+J30+J32+J31+J33</f>
        <v>50041256.970000006</v>
      </c>
      <c r="K24" s="137">
        <f aca="true" t="shared" si="12" ref="K24:K32">J24/I24*100</f>
        <v>104.37490578401632</v>
      </c>
      <c r="L24" s="138">
        <f aca="true" t="shared" si="13" ref="L24:L32">J24/H24*100</f>
        <v>85.0593343135422</v>
      </c>
      <c r="M24" s="139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</row>
    <row r="25" spans="1:34" ht="15.75" customHeight="1">
      <c r="A25" s="140" t="s">
        <v>34</v>
      </c>
      <c r="B25" s="140"/>
      <c r="C25" s="140"/>
      <c r="D25" s="140"/>
      <c r="E25" s="140"/>
      <c r="F25" s="140"/>
      <c r="G25" s="24">
        <v>39338079.09</v>
      </c>
      <c r="H25" s="24">
        <v>43649100</v>
      </c>
      <c r="I25" s="24">
        <v>33542431.61</v>
      </c>
      <c r="J25" s="24">
        <v>37116282.92</v>
      </c>
      <c r="K25" s="141">
        <f t="shared" si="12"/>
        <v>110.65471743835809</v>
      </c>
      <c r="L25" s="65">
        <f t="shared" si="13"/>
        <v>85.03332925535693</v>
      </c>
      <c r="M25" s="139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</row>
    <row r="26" spans="1:34" ht="26.25" customHeight="1">
      <c r="A26" s="142" t="s">
        <v>35</v>
      </c>
      <c r="B26" s="142"/>
      <c r="C26" s="142"/>
      <c r="D26" s="142"/>
      <c r="E26" s="142"/>
      <c r="F26" s="142"/>
      <c r="G26" s="143">
        <v>2702131.05</v>
      </c>
      <c r="H26" s="24">
        <v>2800900</v>
      </c>
      <c r="I26" s="24">
        <v>2485003.3</v>
      </c>
      <c r="J26" s="24">
        <v>2711877.02</v>
      </c>
      <c r="K26" s="141">
        <f t="shared" si="12"/>
        <v>109.12971503901021</v>
      </c>
      <c r="L26" s="65">
        <f t="shared" si="13"/>
        <v>96.82162947623978</v>
      </c>
      <c r="M26" s="139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</row>
    <row r="27" spans="1:34" ht="13.5" customHeight="1">
      <c r="A27" s="140" t="s">
        <v>36</v>
      </c>
      <c r="B27" s="140"/>
      <c r="C27" s="140"/>
      <c r="D27" s="140"/>
      <c r="E27" s="140"/>
      <c r="F27" s="140"/>
      <c r="G27" s="24">
        <v>6842061.14</v>
      </c>
      <c r="H27" s="24">
        <v>6650000</v>
      </c>
      <c r="I27" s="24">
        <v>6725808.97</v>
      </c>
      <c r="J27" s="24">
        <v>4967701.79</v>
      </c>
      <c r="K27" s="141">
        <f t="shared" si="12"/>
        <v>73.86028672770942</v>
      </c>
      <c r="L27" s="65">
        <f t="shared" si="13"/>
        <v>74.70228255639097</v>
      </c>
      <c r="M27" s="139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</row>
    <row r="28" spans="1:34" ht="15" customHeight="1">
      <c r="A28" s="140" t="s">
        <v>37</v>
      </c>
      <c r="B28" s="140"/>
      <c r="C28" s="140"/>
      <c r="D28" s="140"/>
      <c r="E28" s="140"/>
      <c r="F28" s="140"/>
      <c r="G28" s="24">
        <v>1787744.6</v>
      </c>
      <c r="H28" s="24">
        <v>1915000</v>
      </c>
      <c r="I28" s="24">
        <v>1777914.12</v>
      </c>
      <c r="J28" s="24">
        <v>1939762.42</v>
      </c>
      <c r="K28" s="141">
        <f t="shared" si="12"/>
        <v>109.10326872256348</v>
      </c>
      <c r="L28" s="65">
        <f t="shared" si="13"/>
        <v>101.2930767624021</v>
      </c>
      <c r="M28" s="139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</row>
    <row r="29" spans="1:34" ht="27" customHeight="1">
      <c r="A29" s="142" t="s">
        <v>38</v>
      </c>
      <c r="B29" s="142"/>
      <c r="C29" s="142"/>
      <c r="D29" s="142"/>
      <c r="E29" s="142"/>
      <c r="F29" s="142"/>
      <c r="G29" s="24">
        <v>199974.95</v>
      </c>
      <c r="H29" s="24">
        <v>101000</v>
      </c>
      <c r="I29" s="24">
        <v>78279.95</v>
      </c>
      <c r="J29" s="24">
        <v>45594.63</v>
      </c>
      <c r="K29" s="141">
        <f t="shared" si="12"/>
        <v>58.245604398061054</v>
      </c>
      <c r="L29" s="65">
        <f t="shared" si="13"/>
        <v>45.14319801980198</v>
      </c>
      <c r="M29" s="139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</row>
    <row r="30" spans="1:34" ht="12" customHeight="1">
      <c r="A30" s="140" t="s">
        <v>39</v>
      </c>
      <c r="B30" s="140"/>
      <c r="C30" s="140"/>
      <c r="D30" s="140"/>
      <c r="E30" s="140"/>
      <c r="F30" s="140"/>
      <c r="G30" s="24">
        <v>1372244.37</v>
      </c>
      <c r="H30" s="24">
        <v>1415000</v>
      </c>
      <c r="I30" s="24">
        <v>1088363.9</v>
      </c>
      <c r="J30" s="24">
        <v>1193973.14</v>
      </c>
      <c r="K30" s="141">
        <f t="shared" si="12"/>
        <v>109.70348612261027</v>
      </c>
      <c r="L30" s="65">
        <f t="shared" si="13"/>
        <v>84.37972720848056</v>
      </c>
      <c r="M30" s="139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</row>
    <row r="31" spans="1:34" ht="14.25" customHeight="1">
      <c r="A31" s="140" t="s">
        <v>40</v>
      </c>
      <c r="B31" s="140"/>
      <c r="C31" s="140"/>
      <c r="D31" s="140"/>
      <c r="E31" s="140"/>
      <c r="F31" s="140"/>
      <c r="G31" s="24">
        <v>1041901.33</v>
      </c>
      <c r="H31" s="24">
        <v>1000000</v>
      </c>
      <c r="I31" s="24">
        <v>1034666.76</v>
      </c>
      <c r="J31" s="24">
        <v>668270</v>
      </c>
      <c r="K31" s="141">
        <f t="shared" si="12"/>
        <v>64.58794520469566</v>
      </c>
      <c r="L31" s="65">
        <f t="shared" si="13"/>
        <v>66.827</v>
      </c>
      <c r="M31" s="139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</row>
    <row r="32" spans="1:34" ht="12.75">
      <c r="A32" s="140" t="s">
        <v>41</v>
      </c>
      <c r="B32" s="140"/>
      <c r="C32" s="140"/>
      <c r="D32" s="140"/>
      <c r="E32" s="140"/>
      <c r="F32" s="140"/>
      <c r="G32" s="24">
        <v>1299182.54</v>
      </c>
      <c r="H32" s="24">
        <v>1300000</v>
      </c>
      <c r="I32" s="24">
        <v>1211293.92</v>
      </c>
      <c r="J32" s="24">
        <v>1397795.05</v>
      </c>
      <c r="K32" s="141">
        <f t="shared" si="12"/>
        <v>115.39685182271865</v>
      </c>
      <c r="L32" s="65">
        <f t="shared" si="13"/>
        <v>107.52269615384616</v>
      </c>
      <c r="M32" s="139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</row>
    <row r="33" spans="1:34" ht="15" customHeight="1">
      <c r="A33" s="140" t="s">
        <v>42</v>
      </c>
      <c r="B33" s="140"/>
      <c r="C33" s="140"/>
      <c r="D33" s="140"/>
      <c r="E33" s="140"/>
      <c r="F33" s="140"/>
      <c r="G33" s="24"/>
      <c r="H33" s="24"/>
      <c r="I33" s="24"/>
      <c r="J33" s="24"/>
      <c r="K33" s="141"/>
      <c r="L33" s="65"/>
      <c r="M33" s="139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</row>
    <row r="34" spans="1:34" ht="15" customHeight="1">
      <c r="A34" s="151" t="s">
        <v>43</v>
      </c>
      <c r="B34" s="151"/>
      <c r="C34" s="151"/>
      <c r="D34" s="151"/>
      <c r="E34" s="151"/>
      <c r="F34" s="151"/>
      <c r="G34" s="30">
        <f>G35+G36+G37+G38+G39+G40+G41+G42+G43+G44+G45+G46</f>
        <v>9723762.25</v>
      </c>
      <c r="H34" s="30">
        <f>H35+H36+H37+H38+H39+H40+H41+H42+H43+H44+H45+H46</f>
        <v>13169800</v>
      </c>
      <c r="I34" s="30">
        <f>I35+I36+I37+I38+I39+I40+I41+I42+I43+I44+I45+I46</f>
        <v>8146065.7</v>
      </c>
      <c r="J34" s="30">
        <f>J35+J36+J37+J38+J39+J40+J41+J42+J43+J44+J45+J46</f>
        <v>9139341.790000001</v>
      </c>
      <c r="K34" s="144">
        <f>J34/I34*100</f>
        <v>112.19332284540747</v>
      </c>
      <c r="L34" s="68">
        <f aca="true" t="shared" si="14" ref="L34:L40">J34/H34*100</f>
        <v>69.39620791507845</v>
      </c>
      <c r="M34" s="139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</row>
    <row r="35" spans="1:34" ht="25.5" customHeight="1">
      <c r="A35" s="104" t="s">
        <v>44</v>
      </c>
      <c r="B35" s="104"/>
      <c r="C35" s="104"/>
      <c r="D35" s="104"/>
      <c r="E35" s="104"/>
      <c r="F35" s="104"/>
      <c r="G35" s="24">
        <v>7083.33</v>
      </c>
      <c r="H35" s="24">
        <v>25000</v>
      </c>
      <c r="I35" s="24">
        <v>0</v>
      </c>
      <c r="J35" s="24">
        <v>21437.67</v>
      </c>
      <c r="K35" s="141"/>
      <c r="L35" s="65">
        <f t="shared" si="14"/>
        <v>85.75067999999999</v>
      </c>
      <c r="M35" s="139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</row>
    <row r="36" spans="1:34" ht="14.25" customHeight="1">
      <c r="A36" s="140" t="s">
        <v>45</v>
      </c>
      <c r="B36" s="140"/>
      <c r="C36" s="140"/>
      <c r="D36" s="140"/>
      <c r="E36" s="140"/>
      <c r="F36" s="140"/>
      <c r="G36" s="24">
        <v>5355145.91</v>
      </c>
      <c r="H36" s="24">
        <v>5188000</v>
      </c>
      <c r="I36" s="24">
        <v>4452218.71</v>
      </c>
      <c r="J36" s="24">
        <v>4844988.74</v>
      </c>
      <c r="K36" s="141">
        <f>J36/I36*100</f>
        <v>108.82189433142202</v>
      </c>
      <c r="L36" s="65">
        <f t="shared" si="14"/>
        <v>93.38837201233616</v>
      </c>
      <c r="M36" s="139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</row>
    <row r="37" spans="1:34" ht="17.25" customHeight="1">
      <c r="A37" s="140" t="s">
        <v>46</v>
      </c>
      <c r="B37" s="140"/>
      <c r="C37" s="140"/>
      <c r="D37" s="140"/>
      <c r="E37" s="140"/>
      <c r="F37" s="140"/>
      <c r="G37" s="24">
        <v>344561.75</v>
      </c>
      <c r="H37" s="24">
        <v>305000</v>
      </c>
      <c r="I37" s="24">
        <v>310532.2</v>
      </c>
      <c r="J37" s="24">
        <v>239061.65</v>
      </c>
      <c r="K37" s="141">
        <f>J37/I37*100</f>
        <v>76.98449629378209</v>
      </c>
      <c r="L37" s="65">
        <f t="shared" si="14"/>
        <v>78.38086885245902</v>
      </c>
      <c r="M37" s="139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</row>
    <row r="38" spans="1:34" ht="14.25" customHeight="1">
      <c r="A38" s="140" t="s">
        <v>47</v>
      </c>
      <c r="B38" s="140"/>
      <c r="C38" s="140"/>
      <c r="D38" s="140"/>
      <c r="E38" s="140"/>
      <c r="F38" s="140"/>
      <c r="G38" s="24">
        <v>116849.67</v>
      </c>
      <c r="H38" s="24">
        <v>130000</v>
      </c>
      <c r="I38" s="24">
        <v>100681.86</v>
      </c>
      <c r="J38" s="24">
        <v>121576.34</v>
      </c>
      <c r="K38" s="141">
        <f>J38/I38*100</f>
        <v>120.7529737730312</v>
      </c>
      <c r="L38" s="65">
        <f t="shared" si="14"/>
        <v>93.52026153846154</v>
      </c>
      <c r="M38" s="139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ht="15.75" customHeight="1">
      <c r="A39" s="140" t="s">
        <v>48</v>
      </c>
      <c r="B39" s="140"/>
      <c r="C39" s="140"/>
      <c r="D39" s="140"/>
      <c r="E39" s="140"/>
      <c r="F39" s="140"/>
      <c r="G39" s="24">
        <v>754579.8</v>
      </c>
      <c r="H39" s="24">
        <v>2321800</v>
      </c>
      <c r="I39" s="24">
        <v>377289.9</v>
      </c>
      <c r="J39" s="24">
        <v>1780034.4</v>
      </c>
      <c r="K39" s="141">
        <f>J39/I39*100</f>
        <v>471.7948717948717</v>
      </c>
      <c r="L39" s="65">
        <f t="shared" si="14"/>
        <v>76.66613834094237</v>
      </c>
      <c r="M39" s="139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1:34" ht="39.75" customHeight="1">
      <c r="A40" s="104" t="s">
        <v>49</v>
      </c>
      <c r="B40" s="104"/>
      <c r="C40" s="104"/>
      <c r="D40" s="104"/>
      <c r="E40" s="104"/>
      <c r="F40" s="104"/>
      <c r="G40" s="24">
        <v>60658.28</v>
      </c>
      <c r="H40" s="24">
        <v>200000</v>
      </c>
      <c r="I40" s="24">
        <v>5467.76</v>
      </c>
      <c r="J40" s="24">
        <v>9636.62</v>
      </c>
      <c r="K40" s="141">
        <f>J40/I40*100</f>
        <v>176.24438526928762</v>
      </c>
      <c r="L40" s="65">
        <f t="shared" si="14"/>
        <v>4.81831</v>
      </c>
      <c r="M40" s="139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</row>
    <row r="41" spans="1:34" ht="24.75" customHeight="1">
      <c r="A41" s="104" t="s">
        <v>50</v>
      </c>
      <c r="B41" s="104"/>
      <c r="C41" s="104"/>
      <c r="D41" s="104"/>
      <c r="E41" s="104"/>
      <c r="F41" s="104"/>
      <c r="G41" s="24">
        <v>1.01</v>
      </c>
      <c r="H41" s="24">
        <v>0</v>
      </c>
      <c r="I41" s="24">
        <v>1.01</v>
      </c>
      <c r="J41" s="24">
        <v>29772.53</v>
      </c>
      <c r="K41" s="141">
        <f>J41/100</f>
        <v>297.7253</v>
      </c>
      <c r="L41" s="65">
        <v>0</v>
      </c>
      <c r="M41" s="139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</row>
    <row r="42" spans="1:34" ht="17.25" customHeight="1">
      <c r="A42" s="140" t="s">
        <v>51</v>
      </c>
      <c r="B42" s="140"/>
      <c r="C42" s="140"/>
      <c r="D42" s="140"/>
      <c r="E42" s="140"/>
      <c r="F42" s="140"/>
      <c r="G42" s="24">
        <v>554588</v>
      </c>
      <c r="H42" s="24">
        <v>2700000</v>
      </c>
      <c r="I42" s="24">
        <v>554588</v>
      </c>
      <c r="J42" s="24">
        <v>619825</v>
      </c>
      <c r="K42" s="141">
        <f>J42/I42*100</f>
        <v>111.76314669628624</v>
      </c>
      <c r="L42" s="65">
        <f>J42/H42*100</f>
        <v>22.95648148148148</v>
      </c>
      <c r="M42" s="139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</row>
    <row r="43" spans="1:34" ht="15" customHeight="1">
      <c r="A43" s="140" t="s">
        <v>52</v>
      </c>
      <c r="B43" s="140"/>
      <c r="C43" s="140"/>
      <c r="D43" s="140"/>
      <c r="E43" s="140"/>
      <c r="F43" s="140"/>
      <c r="G43" s="24">
        <v>904709.82</v>
      </c>
      <c r="H43" s="24">
        <v>700000</v>
      </c>
      <c r="I43" s="24">
        <v>809459.09</v>
      </c>
      <c r="J43" s="24">
        <v>285300.16</v>
      </c>
      <c r="K43" s="141">
        <f>J43/I43*100</f>
        <v>35.24577875825695</v>
      </c>
      <c r="L43" s="65">
        <f>J43/H43*100</f>
        <v>40.75716571428571</v>
      </c>
      <c r="M43" s="139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</row>
    <row r="44" spans="1:34" ht="13.5" customHeight="1">
      <c r="A44" s="140" t="s">
        <v>53</v>
      </c>
      <c r="B44" s="140"/>
      <c r="C44" s="140"/>
      <c r="D44" s="140"/>
      <c r="E44" s="140"/>
      <c r="F44" s="140"/>
      <c r="G44" s="24">
        <v>1625584.68</v>
      </c>
      <c r="H44" s="24">
        <v>1600000</v>
      </c>
      <c r="I44" s="24">
        <v>1535827.17</v>
      </c>
      <c r="J44" s="24">
        <v>1187063.68</v>
      </c>
      <c r="K44" s="141">
        <f>J44/I44*100</f>
        <v>77.29148846871878</v>
      </c>
      <c r="L44" s="65">
        <f>J44/H44*100</f>
        <v>74.19148</v>
      </c>
      <c r="M44" s="139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</row>
    <row r="45" spans="1:34" ht="15.75" customHeight="1">
      <c r="A45" s="140" t="s">
        <v>54</v>
      </c>
      <c r="B45" s="140"/>
      <c r="C45" s="140"/>
      <c r="D45" s="140"/>
      <c r="E45" s="140"/>
      <c r="F45" s="140"/>
      <c r="G45" s="145"/>
      <c r="H45" s="24"/>
      <c r="I45" s="24"/>
      <c r="J45" s="24">
        <v>645</v>
      </c>
      <c r="K45" s="141"/>
      <c r="L45" s="65"/>
      <c r="M45" s="139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</row>
    <row r="46" spans="1:13" ht="12.75" customHeight="1">
      <c r="A46" s="104" t="s">
        <v>55</v>
      </c>
      <c r="B46" s="104"/>
      <c r="C46" s="104"/>
      <c r="D46" s="104"/>
      <c r="E46" s="104"/>
      <c r="F46" s="104"/>
      <c r="G46" s="24"/>
      <c r="H46" s="24"/>
      <c r="I46" s="24"/>
      <c r="J46" s="24"/>
      <c r="K46" s="141"/>
      <c r="L46" s="65"/>
      <c r="M46" s="11"/>
    </row>
    <row r="47" spans="1:13" ht="14.25" customHeight="1">
      <c r="A47" s="151" t="s">
        <v>56</v>
      </c>
      <c r="B47" s="151"/>
      <c r="C47" s="151"/>
      <c r="D47" s="151"/>
      <c r="E47" s="151"/>
      <c r="F47" s="151"/>
      <c r="G47" s="152">
        <f>G24+G34</f>
        <v>64307081.32</v>
      </c>
      <c r="H47" s="30">
        <f>H24+H34</f>
        <v>72000800</v>
      </c>
      <c r="I47" s="30">
        <f>I24+I34</f>
        <v>56089828.23</v>
      </c>
      <c r="J47" s="30">
        <f>J24+J34</f>
        <v>59180598.760000005</v>
      </c>
      <c r="K47" s="144">
        <f>J47/I47*100</f>
        <v>105.51039400107645</v>
      </c>
      <c r="L47" s="68">
        <f>J47/H47*100</f>
        <v>82.19436278485796</v>
      </c>
      <c r="M47" s="11"/>
    </row>
  </sheetData>
  <sheetProtection selectLockedCells="1" selectUnlockedCells="1"/>
  <mergeCells count="55"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E5:AF8"/>
    <mergeCell ref="AG5:AH8"/>
    <mergeCell ref="H6:L7"/>
    <mergeCell ref="M6:O8"/>
    <mergeCell ref="P6:U6"/>
    <mergeCell ref="V6:X8"/>
    <mergeCell ref="Y6:Z8"/>
    <mergeCell ref="AA6:AA8"/>
    <mergeCell ref="P7:R8"/>
    <mergeCell ref="S7:U8"/>
    <mergeCell ref="B3:AC3"/>
    <mergeCell ref="A5:C9"/>
    <mergeCell ref="D5:F8"/>
    <mergeCell ref="G5:G9"/>
    <mergeCell ref="H5:AA5"/>
    <mergeCell ref="AB5:AD8"/>
    <mergeCell ref="H8:H9"/>
    <mergeCell ref="I8:J8"/>
    <mergeCell ref="K8:L8"/>
  </mergeCells>
  <printOptions/>
  <pageMargins left="0.15763888888888888" right="0.15763888888888888" top="0.7875" bottom="0.39375" header="0.5118055555555555" footer="0.511805555555555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19"/>
  <sheetViews>
    <sheetView zoomScale="88" zoomScaleNormal="88" workbookViewId="0" topLeftCell="A1">
      <pane xSplit="3" topLeftCell="AC1" activePane="topRight" state="frozen"/>
      <selection pane="topLeft" activeCell="A1" sqref="A1"/>
      <selection pane="topRight" activeCell="BZ17" sqref="BZ17"/>
    </sheetView>
  </sheetViews>
  <sheetFormatPr defaultColWidth="9.140625" defaultRowHeight="12.75"/>
  <cols>
    <col min="1" max="1" width="18.28125" style="0" customWidth="1"/>
    <col min="2" max="3" width="12.28125" style="0" customWidth="1"/>
    <col min="4" max="4" width="5.7109375" style="0" customWidth="1"/>
    <col min="5" max="5" width="8.8515625" style="0" customWidth="1"/>
    <col min="6" max="7" width="12.00390625" style="0" customWidth="1"/>
    <col min="8" max="8" width="7.140625" style="0" customWidth="1"/>
    <col min="9" max="9" width="7.7109375" style="0" customWidth="1"/>
    <col min="10" max="10" width="9.851562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9.8515625" style="0" customWidth="1"/>
    <col min="17" max="17" width="10.00390625" style="0" customWidth="1"/>
    <col min="18" max="18" width="7.00390625" style="0" customWidth="1"/>
    <col min="19" max="19" width="6.140625" style="0" customWidth="1"/>
    <col min="20" max="20" width="8.8515625" style="0" customWidth="1"/>
    <col min="21" max="21" width="10.140625" style="0" customWidth="1"/>
    <col min="22" max="22" width="12.28125" style="0" customWidth="1"/>
    <col min="23" max="23" width="6.421875" style="0" customWidth="1"/>
    <col min="24" max="24" width="6.140625" style="0" customWidth="1"/>
    <col min="25" max="25" width="9.421875" style="0" customWidth="1"/>
    <col min="26" max="26" width="11.140625" style="0" customWidth="1"/>
    <col min="27" max="27" width="11.7109375" style="0" customWidth="1"/>
    <col min="28" max="28" width="8.8515625" style="0" customWidth="1"/>
    <col min="29" max="29" width="7.42187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10.140625" style="0" customWidth="1"/>
    <col min="36" max="36" width="10.00390625" style="0" customWidth="1"/>
    <col min="37" max="37" width="9.57421875" style="0" customWidth="1"/>
    <col min="38" max="38" width="6.00390625" style="0" customWidth="1"/>
    <col min="39" max="39" width="6.140625" style="0" customWidth="1"/>
    <col min="40" max="40" width="7.57421875" style="0" customWidth="1"/>
    <col min="41" max="41" width="9.140625" style="0" customWidth="1"/>
    <col min="42" max="42" width="9.00390625" style="0" customWidth="1"/>
    <col min="43" max="43" width="5.8515625" style="0" customWidth="1"/>
    <col min="44" max="44" width="5.421875" style="0" customWidth="1"/>
    <col min="45" max="45" width="7.28125" style="0" customWidth="1"/>
    <col min="46" max="46" width="8.8515625" style="0" customWidth="1"/>
    <col min="47" max="47" width="8.00390625" style="0" customWidth="1"/>
    <col min="48" max="48" width="6.57421875" style="0" customWidth="1"/>
    <col min="49" max="49" width="6.421875" style="0" customWidth="1"/>
    <col min="50" max="50" width="6.7109375" style="0" customWidth="1"/>
    <col min="51" max="51" width="9.00390625" style="0" customWidth="1"/>
    <col min="52" max="52" width="8.57421875" style="0" customWidth="1"/>
    <col min="53" max="53" width="6.8515625" style="0" customWidth="1"/>
    <col min="54" max="54" width="6.7109375" style="0" customWidth="1"/>
    <col min="55" max="55" width="7.7109375" style="0" customWidth="1"/>
    <col min="56" max="56" width="9.00390625" style="0" customWidth="1"/>
    <col min="57" max="57" width="8.7109375" style="0" customWidth="1"/>
    <col min="58" max="58" width="8.0039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8.42187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2812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9.00390625" style="0" customWidth="1"/>
    <col min="71" max="71" width="8.8515625" style="0" customWidth="1"/>
    <col min="72" max="72" width="8.7109375" style="0" customWidth="1"/>
    <col min="73" max="73" width="6.8515625" style="0" customWidth="1"/>
    <col min="74" max="74" width="7.57421875" style="0" customWidth="1"/>
    <col min="75" max="75" width="10.00390625" style="0" customWidth="1"/>
    <col min="76" max="77" width="8.5742187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421875" style="0" customWidth="1"/>
    <col min="82" max="82" width="8.5742187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7.710937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13"/>
      <c r="AK3" s="13"/>
      <c r="AL3" s="13"/>
      <c r="AM3" s="13"/>
      <c r="AN3" s="14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6" spans="1:89" ht="12.75" customHeight="1">
      <c r="A6" s="71" t="s">
        <v>57</v>
      </c>
      <c r="B6" s="72" t="s">
        <v>1</v>
      </c>
      <c r="C6" s="72"/>
      <c r="D6" s="72"/>
      <c r="E6" s="73" t="s">
        <v>2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</row>
    <row r="7" spans="1:89" ht="72" customHeight="1">
      <c r="A7" s="71"/>
      <c r="B7" s="72"/>
      <c r="C7" s="72"/>
      <c r="D7" s="72"/>
      <c r="E7" s="74" t="s">
        <v>58</v>
      </c>
      <c r="F7" s="74"/>
      <c r="G7" s="74"/>
      <c r="H7" s="74"/>
      <c r="I7" s="74"/>
      <c r="J7" s="74" t="s">
        <v>59</v>
      </c>
      <c r="K7" s="74"/>
      <c r="L7" s="74"/>
      <c r="M7" s="74"/>
      <c r="N7" s="74"/>
      <c r="O7" s="74" t="s">
        <v>37</v>
      </c>
      <c r="P7" s="74"/>
      <c r="Q7" s="74"/>
      <c r="R7" s="74"/>
      <c r="S7" s="74"/>
      <c r="T7" s="71" t="s">
        <v>60</v>
      </c>
      <c r="U7" s="71"/>
      <c r="V7" s="71"/>
      <c r="W7" s="71"/>
      <c r="X7" s="71"/>
      <c r="Y7" s="71" t="s">
        <v>61</v>
      </c>
      <c r="Z7" s="71"/>
      <c r="AA7" s="71"/>
      <c r="AB7" s="71"/>
      <c r="AC7" s="71"/>
      <c r="AD7" s="74" t="s">
        <v>62</v>
      </c>
      <c r="AE7" s="74"/>
      <c r="AF7" s="74"/>
      <c r="AG7" s="74"/>
      <c r="AH7" s="74"/>
      <c r="AI7" s="74" t="s">
        <v>63</v>
      </c>
      <c r="AJ7" s="74"/>
      <c r="AK7" s="74"/>
      <c r="AL7" s="74"/>
      <c r="AM7" s="74"/>
      <c r="AN7" s="74" t="s">
        <v>64</v>
      </c>
      <c r="AO7" s="74"/>
      <c r="AP7" s="74"/>
      <c r="AQ7" s="74"/>
      <c r="AR7" s="74"/>
      <c r="AS7" s="74" t="s">
        <v>65</v>
      </c>
      <c r="AT7" s="74"/>
      <c r="AU7" s="74"/>
      <c r="AV7" s="74"/>
      <c r="AW7" s="74"/>
      <c r="AX7" s="74" t="s">
        <v>66</v>
      </c>
      <c r="AY7" s="74"/>
      <c r="AZ7" s="74"/>
      <c r="BA7" s="74"/>
      <c r="BB7" s="74"/>
      <c r="BC7" s="74" t="s">
        <v>67</v>
      </c>
      <c r="BD7" s="74"/>
      <c r="BE7" s="74"/>
      <c r="BF7" s="74"/>
      <c r="BG7" s="74"/>
      <c r="BH7" s="74" t="s">
        <v>68</v>
      </c>
      <c r="BI7" s="74"/>
      <c r="BJ7" s="74"/>
      <c r="BK7" s="74"/>
      <c r="BL7" s="74"/>
      <c r="BM7" s="74" t="s">
        <v>69</v>
      </c>
      <c r="BN7" s="74"/>
      <c r="BO7" s="74"/>
      <c r="BP7" s="74"/>
      <c r="BQ7" s="74"/>
      <c r="BR7" s="74" t="s">
        <v>70</v>
      </c>
      <c r="BS7" s="74"/>
      <c r="BT7" s="74"/>
      <c r="BU7" s="74"/>
      <c r="BV7" s="74"/>
      <c r="BW7" s="75" t="s">
        <v>71</v>
      </c>
      <c r="BX7" s="75"/>
      <c r="BY7" s="75"/>
      <c r="BZ7" s="75"/>
      <c r="CA7" s="75"/>
      <c r="CB7" s="74" t="s">
        <v>72</v>
      </c>
      <c r="CC7" s="74"/>
      <c r="CD7" s="74"/>
      <c r="CE7" s="74"/>
      <c r="CF7" s="74"/>
      <c r="CG7" s="74" t="s">
        <v>54</v>
      </c>
      <c r="CH7" s="74"/>
      <c r="CI7" s="74"/>
      <c r="CJ7" s="74"/>
      <c r="CK7" s="74"/>
    </row>
    <row r="8" spans="1:89" ht="26.25" customHeight="1">
      <c r="A8" s="71"/>
      <c r="B8" s="74" t="s">
        <v>73</v>
      </c>
      <c r="C8" s="74" t="s">
        <v>15</v>
      </c>
      <c r="D8" s="16"/>
      <c r="E8" s="75" t="s">
        <v>73</v>
      </c>
      <c r="F8" s="74" t="s">
        <v>15</v>
      </c>
      <c r="G8" s="74"/>
      <c r="H8" s="74" t="s">
        <v>74</v>
      </c>
      <c r="I8" s="74"/>
      <c r="J8" s="75" t="s">
        <v>73</v>
      </c>
      <c r="K8" s="74" t="s">
        <v>15</v>
      </c>
      <c r="L8" s="74"/>
      <c r="M8" s="74" t="s">
        <v>74</v>
      </c>
      <c r="N8" s="74"/>
      <c r="O8" s="75" t="s">
        <v>73</v>
      </c>
      <c r="P8" s="74" t="s">
        <v>15</v>
      </c>
      <c r="Q8" s="74"/>
      <c r="R8" s="74" t="s">
        <v>74</v>
      </c>
      <c r="S8" s="74"/>
      <c r="T8" s="75" t="s">
        <v>73</v>
      </c>
      <c r="U8" s="74" t="s">
        <v>15</v>
      </c>
      <c r="V8" s="74"/>
      <c r="W8" s="74" t="s">
        <v>74</v>
      </c>
      <c r="X8" s="74"/>
      <c r="Y8" s="74" t="s">
        <v>73</v>
      </c>
      <c r="Z8" s="74" t="s">
        <v>15</v>
      </c>
      <c r="AA8" s="74"/>
      <c r="AB8" s="71" t="s">
        <v>74</v>
      </c>
      <c r="AC8" s="71"/>
      <c r="AD8" s="74" t="s">
        <v>73</v>
      </c>
      <c r="AE8" s="74" t="s">
        <v>15</v>
      </c>
      <c r="AF8" s="74"/>
      <c r="AG8" s="71" t="s">
        <v>74</v>
      </c>
      <c r="AH8" s="71"/>
      <c r="AI8" s="74" t="s">
        <v>73</v>
      </c>
      <c r="AJ8" s="74" t="s">
        <v>15</v>
      </c>
      <c r="AK8" s="74"/>
      <c r="AL8" s="71" t="s">
        <v>74</v>
      </c>
      <c r="AM8" s="71"/>
      <c r="AN8" s="74" t="s">
        <v>73</v>
      </c>
      <c r="AO8" s="74" t="s">
        <v>15</v>
      </c>
      <c r="AP8" s="74"/>
      <c r="AQ8" s="71" t="s">
        <v>74</v>
      </c>
      <c r="AR8" s="71"/>
      <c r="AS8" s="74" t="s">
        <v>73</v>
      </c>
      <c r="AT8" s="74" t="s">
        <v>15</v>
      </c>
      <c r="AU8" s="74"/>
      <c r="AV8" s="71" t="s">
        <v>74</v>
      </c>
      <c r="AW8" s="71"/>
      <c r="AX8" s="74" t="s">
        <v>73</v>
      </c>
      <c r="AY8" s="74" t="s">
        <v>15</v>
      </c>
      <c r="AZ8" s="74"/>
      <c r="BA8" s="71" t="s">
        <v>74</v>
      </c>
      <c r="BB8" s="71"/>
      <c r="BC8" s="74" t="s">
        <v>73</v>
      </c>
      <c r="BD8" s="74" t="s">
        <v>15</v>
      </c>
      <c r="BE8" s="74"/>
      <c r="BF8" s="71" t="s">
        <v>74</v>
      </c>
      <c r="BG8" s="71"/>
      <c r="BH8" s="74" t="s">
        <v>73</v>
      </c>
      <c r="BI8" s="74" t="s">
        <v>15</v>
      </c>
      <c r="BJ8" s="74"/>
      <c r="BK8" s="71" t="s">
        <v>74</v>
      </c>
      <c r="BL8" s="71"/>
      <c r="BM8" s="74" t="s">
        <v>73</v>
      </c>
      <c r="BN8" s="74" t="s">
        <v>15</v>
      </c>
      <c r="BO8" s="74"/>
      <c r="BP8" s="71" t="s">
        <v>74</v>
      </c>
      <c r="BQ8" s="71"/>
      <c r="BR8" s="74" t="s">
        <v>73</v>
      </c>
      <c r="BS8" s="74" t="s">
        <v>15</v>
      </c>
      <c r="BT8" s="74"/>
      <c r="BU8" s="71" t="s">
        <v>74</v>
      </c>
      <c r="BV8" s="71"/>
      <c r="BW8" s="74" t="s">
        <v>73</v>
      </c>
      <c r="BX8" s="74" t="s">
        <v>15</v>
      </c>
      <c r="BY8" s="74"/>
      <c r="BZ8" s="71" t="s">
        <v>74</v>
      </c>
      <c r="CA8" s="71"/>
      <c r="CB8" s="74" t="s">
        <v>73</v>
      </c>
      <c r="CC8" s="74" t="s">
        <v>15</v>
      </c>
      <c r="CD8" s="74"/>
      <c r="CE8" s="71" t="s">
        <v>74</v>
      </c>
      <c r="CF8" s="71"/>
      <c r="CG8" s="74" t="s">
        <v>73</v>
      </c>
      <c r="CH8" s="74" t="s">
        <v>15</v>
      </c>
      <c r="CI8" s="74"/>
      <c r="CJ8" s="71" t="s">
        <v>74</v>
      </c>
      <c r="CK8" s="71"/>
    </row>
    <row r="9" spans="1:89" ht="66" customHeight="1">
      <c r="A9" s="71"/>
      <c r="B9" s="74"/>
      <c r="C9" s="74"/>
      <c r="D9" s="17" t="s">
        <v>75</v>
      </c>
      <c r="E9" s="75"/>
      <c r="F9" s="10" t="s">
        <v>95</v>
      </c>
      <c r="G9" s="9" t="s">
        <v>96</v>
      </c>
      <c r="H9" s="9" t="s">
        <v>97</v>
      </c>
      <c r="I9" s="9" t="s">
        <v>98</v>
      </c>
      <c r="J9" s="75"/>
      <c r="K9" s="10" t="s">
        <v>95</v>
      </c>
      <c r="L9" s="9" t="s">
        <v>96</v>
      </c>
      <c r="M9" s="9" t="s">
        <v>97</v>
      </c>
      <c r="N9" s="9" t="s">
        <v>98</v>
      </c>
      <c r="O9" s="75"/>
      <c r="P9" s="10" t="s">
        <v>95</v>
      </c>
      <c r="Q9" s="9" t="s">
        <v>96</v>
      </c>
      <c r="R9" s="9" t="s">
        <v>97</v>
      </c>
      <c r="S9" s="9" t="s">
        <v>98</v>
      </c>
      <c r="T9" s="75"/>
      <c r="U9" s="10" t="s">
        <v>95</v>
      </c>
      <c r="V9" s="9" t="s">
        <v>96</v>
      </c>
      <c r="W9" s="9" t="s">
        <v>97</v>
      </c>
      <c r="X9" s="9" t="s">
        <v>98</v>
      </c>
      <c r="Y9" s="74"/>
      <c r="Z9" s="10" t="s">
        <v>95</v>
      </c>
      <c r="AA9" s="9" t="s">
        <v>96</v>
      </c>
      <c r="AB9" s="9" t="s">
        <v>97</v>
      </c>
      <c r="AC9" s="9" t="s">
        <v>98</v>
      </c>
      <c r="AD9" s="74"/>
      <c r="AE9" s="10" t="s">
        <v>95</v>
      </c>
      <c r="AF9" s="9" t="s">
        <v>96</v>
      </c>
      <c r="AG9" s="9" t="s">
        <v>97</v>
      </c>
      <c r="AH9" s="9" t="s">
        <v>98</v>
      </c>
      <c r="AI9" s="74"/>
      <c r="AJ9" s="10" t="s">
        <v>95</v>
      </c>
      <c r="AK9" s="9" t="s">
        <v>96</v>
      </c>
      <c r="AL9" s="9" t="s">
        <v>97</v>
      </c>
      <c r="AM9" s="9" t="s">
        <v>98</v>
      </c>
      <c r="AN9" s="74"/>
      <c r="AO9" s="10" t="s">
        <v>95</v>
      </c>
      <c r="AP9" s="9" t="s">
        <v>96</v>
      </c>
      <c r="AQ9" s="9" t="s">
        <v>97</v>
      </c>
      <c r="AR9" s="9" t="s">
        <v>98</v>
      </c>
      <c r="AS9" s="74"/>
      <c r="AT9" s="10" t="s">
        <v>95</v>
      </c>
      <c r="AU9" s="9" t="s">
        <v>96</v>
      </c>
      <c r="AV9" s="9" t="s">
        <v>97</v>
      </c>
      <c r="AW9" s="9" t="s">
        <v>98</v>
      </c>
      <c r="AX9" s="74"/>
      <c r="AY9" s="10" t="s">
        <v>95</v>
      </c>
      <c r="AZ9" s="9" t="s">
        <v>96</v>
      </c>
      <c r="BA9" s="9" t="s">
        <v>97</v>
      </c>
      <c r="BB9" s="9" t="s">
        <v>98</v>
      </c>
      <c r="BC9" s="74"/>
      <c r="BD9" s="10" t="s">
        <v>95</v>
      </c>
      <c r="BE9" s="9" t="s">
        <v>96</v>
      </c>
      <c r="BF9" s="9" t="s">
        <v>97</v>
      </c>
      <c r="BG9" s="9" t="s">
        <v>98</v>
      </c>
      <c r="BH9" s="74"/>
      <c r="BI9" s="10" t="s">
        <v>95</v>
      </c>
      <c r="BJ9" s="9" t="s">
        <v>96</v>
      </c>
      <c r="BK9" s="9" t="s">
        <v>97</v>
      </c>
      <c r="BL9" s="9" t="s">
        <v>98</v>
      </c>
      <c r="BM9" s="74"/>
      <c r="BN9" s="10" t="s">
        <v>95</v>
      </c>
      <c r="BO9" s="9" t="s">
        <v>96</v>
      </c>
      <c r="BP9" s="9" t="s">
        <v>97</v>
      </c>
      <c r="BQ9" s="9" t="s">
        <v>98</v>
      </c>
      <c r="BR9" s="74"/>
      <c r="BS9" s="10" t="s">
        <v>95</v>
      </c>
      <c r="BT9" s="9" t="s">
        <v>96</v>
      </c>
      <c r="BU9" s="9" t="s">
        <v>97</v>
      </c>
      <c r="BV9" s="9" t="s">
        <v>98</v>
      </c>
      <c r="BW9" s="74"/>
      <c r="BX9" s="10" t="s">
        <v>95</v>
      </c>
      <c r="BY9" s="9" t="s">
        <v>96</v>
      </c>
      <c r="BZ9" s="9" t="s">
        <v>97</v>
      </c>
      <c r="CA9" s="9" t="s">
        <v>98</v>
      </c>
      <c r="CB9" s="74"/>
      <c r="CC9" s="10" t="s">
        <v>95</v>
      </c>
      <c r="CD9" s="9" t="s">
        <v>96</v>
      </c>
      <c r="CE9" s="9" t="s">
        <v>97</v>
      </c>
      <c r="CF9" s="9" t="s">
        <v>98</v>
      </c>
      <c r="CG9" s="74"/>
      <c r="CH9" s="10" t="s">
        <v>95</v>
      </c>
      <c r="CI9" s="9" t="s">
        <v>96</v>
      </c>
      <c r="CJ9" s="9" t="s">
        <v>97</v>
      </c>
      <c r="CK9" s="9" t="s">
        <v>98</v>
      </c>
    </row>
    <row r="10" spans="1:89" s="31" customFormat="1" ht="25.5" customHeight="1">
      <c r="A10" s="20" t="s">
        <v>76</v>
      </c>
      <c r="B10" s="21">
        <f aca="true" t="shared" si="0" ref="B10:B18">E10+O10+T10+Y10+AD10+AI10+AN10+BC10+BM10+CG10+J10+AS10+BR10+BW10+CB10+BH10</f>
        <v>1029300</v>
      </c>
      <c r="C10" s="21">
        <f aca="true" t="shared" si="1" ref="C10:C16">G10+L10+Q10+V10+AA10+AK10+AP10+BE10+BO10+BT10+BY10+CD10+CI10+AF10+BJ10</f>
        <v>948744.91</v>
      </c>
      <c r="D10" s="22">
        <f aca="true" t="shared" si="2" ref="D10:D19">C10/B10*100</f>
        <v>92.17379869814437</v>
      </c>
      <c r="E10" s="23">
        <v>24600</v>
      </c>
      <c r="F10" s="12">
        <v>18759.8</v>
      </c>
      <c r="G10" s="24">
        <v>17613.38</v>
      </c>
      <c r="H10" s="25">
        <f aca="true" t="shared" si="3" ref="H10:H19">G10/F10*100</f>
        <v>93.88895404002176</v>
      </c>
      <c r="I10" s="26">
        <f aca="true" t="shared" si="4" ref="I10:I19">G10/E10*100</f>
        <v>71.59910569105692</v>
      </c>
      <c r="J10" s="27">
        <v>330900</v>
      </c>
      <c r="K10" s="86">
        <v>294830.91</v>
      </c>
      <c r="L10" s="28">
        <v>320381.78</v>
      </c>
      <c r="M10" s="29">
        <f aca="true" t="shared" si="5" ref="M10:M19">L10/K10*100</f>
        <v>108.66627925816871</v>
      </c>
      <c r="N10" s="26">
        <f aca="true" t="shared" si="6" ref="N10:N19">L10/J10*100</f>
        <v>96.82132970686008</v>
      </c>
      <c r="O10" s="27">
        <v>33000</v>
      </c>
      <c r="P10" s="86">
        <v>18861</v>
      </c>
      <c r="Q10" s="28">
        <v>18608.1</v>
      </c>
      <c r="R10" s="29">
        <f aca="true" t="shared" si="7" ref="R10:R19">Q10/P10*100</f>
        <v>98.65913790361061</v>
      </c>
      <c r="S10" s="26">
        <f aca="true" t="shared" si="8" ref="S10:S19">Q10/O10*100</f>
        <v>56.38818181818181</v>
      </c>
      <c r="T10" s="27">
        <v>65000</v>
      </c>
      <c r="U10" s="12">
        <v>51521.72</v>
      </c>
      <c r="V10" s="24">
        <v>111616.33</v>
      </c>
      <c r="W10" s="26">
        <f aca="true" t="shared" si="9" ref="W10:W19">V10/U10*100</f>
        <v>216.63937073529377</v>
      </c>
      <c r="X10" s="26">
        <f aca="true" t="shared" si="10" ref="X10:X19">V10/T10*100</f>
        <v>171.71743076923076</v>
      </c>
      <c r="Y10" s="27">
        <v>455200</v>
      </c>
      <c r="Z10" s="12">
        <v>441888.03</v>
      </c>
      <c r="AA10" s="24">
        <v>381029.64</v>
      </c>
      <c r="AB10" s="26">
        <f aca="true" t="shared" si="11" ref="AB10:AB19">AA10/Z10*100</f>
        <v>86.22764459132328</v>
      </c>
      <c r="AC10" s="26">
        <f aca="true" t="shared" si="12" ref="AC10:AC19">AA10/Y10*100</f>
        <v>83.7059841827768</v>
      </c>
      <c r="AD10" s="27">
        <v>15000</v>
      </c>
      <c r="AE10" s="92">
        <v>11900</v>
      </c>
      <c r="AF10" s="27">
        <v>11100</v>
      </c>
      <c r="AG10" s="26">
        <f aca="true" t="shared" si="13" ref="AG10:AG16">AF10/AE10*100</f>
        <v>93.27731092436974</v>
      </c>
      <c r="AH10" s="26">
        <f aca="true" t="shared" si="14" ref="AH10:AH16">AF10/AD10*100</f>
        <v>74</v>
      </c>
      <c r="AI10" s="24">
        <v>89000</v>
      </c>
      <c r="AJ10" s="24">
        <v>23260</v>
      </c>
      <c r="AK10" s="24">
        <v>68049.53</v>
      </c>
      <c r="AL10" s="26">
        <f>AK10/AJ10*100</f>
        <v>292.56031814273433</v>
      </c>
      <c r="AM10" s="26">
        <f aca="true" t="shared" si="15" ref="AM10:AM19">AK10/AI10*100</f>
        <v>76.46014606741572</v>
      </c>
      <c r="AN10" s="27">
        <v>16600</v>
      </c>
      <c r="AO10" s="12">
        <v>20346.15</v>
      </c>
      <c r="AP10" s="24">
        <v>20346.15</v>
      </c>
      <c r="AQ10" s="26">
        <f>AP10/AO10*100</f>
        <v>100</v>
      </c>
      <c r="AR10" s="26">
        <f>AP10/AN10*100</f>
        <v>122.5671686746988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4"/>
      <c r="BD10" s="96"/>
      <c r="BE10" s="30"/>
      <c r="BF10" s="24"/>
      <c r="BG10" s="24"/>
      <c r="BH10" s="24"/>
      <c r="BI10" s="24">
        <v>120000</v>
      </c>
      <c r="BJ10" s="24"/>
      <c r="BK10" s="24"/>
      <c r="BL10" s="26"/>
      <c r="BM10" s="27"/>
      <c r="BN10" s="24"/>
      <c r="BO10" s="24"/>
      <c r="BP10" s="26"/>
      <c r="BQ10" s="26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30"/>
      <c r="CH10" s="24"/>
      <c r="CI10" s="24"/>
      <c r="CJ10" s="24"/>
      <c r="CK10" s="24"/>
    </row>
    <row r="11" spans="1:89" s="36" customFormat="1" ht="24.75" customHeight="1">
      <c r="A11" s="32" t="s">
        <v>77</v>
      </c>
      <c r="B11" s="21">
        <f t="shared" si="0"/>
        <v>1259300</v>
      </c>
      <c r="C11" s="21">
        <f t="shared" si="1"/>
        <v>1220244.13</v>
      </c>
      <c r="D11" s="22">
        <f t="shared" si="2"/>
        <v>96.89860478043356</v>
      </c>
      <c r="E11" s="23">
        <v>66600</v>
      </c>
      <c r="F11" s="12">
        <v>51842.76</v>
      </c>
      <c r="G11" s="24">
        <v>51698.71</v>
      </c>
      <c r="H11" s="25">
        <f t="shared" si="3"/>
        <v>99.72214056504707</v>
      </c>
      <c r="I11" s="26">
        <f t="shared" si="4"/>
        <v>77.62569069069069</v>
      </c>
      <c r="J11" s="27">
        <v>431200</v>
      </c>
      <c r="K11" s="86">
        <v>384811.74</v>
      </c>
      <c r="L11" s="28">
        <v>417529.9</v>
      </c>
      <c r="M11" s="29">
        <f t="shared" si="5"/>
        <v>108.50238093047786</v>
      </c>
      <c r="N11" s="26">
        <f t="shared" si="6"/>
        <v>96.82975417439704</v>
      </c>
      <c r="O11" s="27">
        <v>30000</v>
      </c>
      <c r="P11" s="88">
        <v>25023.65</v>
      </c>
      <c r="Q11" s="33">
        <v>25267.54</v>
      </c>
      <c r="R11" s="29">
        <f t="shared" si="7"/>
        <v>100.97463799245914</v>
      </c>
      <c r="S11" s="26">
        <f t="shared" si="8"/>
        <v>84.22513333333333</v>
      </c>
      <c r="T11" s="27">
        <v>110000</v>
      </c>
      <c r="U11" s="12">
        <v>86899.01</v>
      </c>
      <c r="V11" s="24">
        <v>203587.51</v>
      </c>
      <c r="W11" s="26">
        <f t="shared" si="9"/>
        <v>234.28058616548108</v>
      </c>
      <c r="X11" s="26">
        <f t="shared" si="10"/>
        <v>185.07955454545456</v>
      </c>
      <c r="Y11" s="27">
        <v>549500</v>
      </c>
      <c r="Z11" s="90">
        <v>450797.7</v>
      </c>
      <c r="AA11" s="34">
        <v>449854.76</v>
      </c>
      <c r="AB11" s="26">
        <f t="shared" si="11"/>
        <v>99.79082856900114</v>
      </c>
      <c r="AC11" s="26">
        <f t="shared" si="12"/>
        <v>81.86619836214741</v>
      </c>
      <c r="AD11" s="27">
        <v>10000</v>
      </c>
      <c r="AE11" s="92">
        <v>10400</v>
      </c>
      <c r="AF11" s="27">
        <v>8200</v>
      </c>
      <c r="AG11" s="26">
        <f t="shared" si="13"/>
        <v>78.84615384615384</v>
      </c>
      <c r="AH11" s="26">
        <f t="shared" si="14"/>
        <v>82</v>
      </c>
      <c r="AI11" s="24">
        <v>62000</v>
      </c>
      <c r="AJ11" s="35">
        <v>15340</v>
      </c>
      <c r="AK11" s="35">
        <v>68005.71</v>
      </c>
      <c r="AL11" s="26">
        <f aca="true" t="shared" si="16" ref="AL10:AL19">AK11/AJ11*100</f>
        <v>443.32275097783577</v>
      </c>
      <c r="AM11" s="26">
        <f t="shared" si="15"/>
        <v>109.68662903225808</v>
      </c>
      <c r="AN11" s="27"/>
      <c r="AO11" s="12"/>
      <c r="AP11" s="24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4"/>
      <c r="BD11" s="12"/>
      <c r="BE11" s="24"/>
      <c r="BF11" s="24"/>
      <c r="BG11" s="24"/>
      <c r="BH11" s="24"/>
      <c r="BI11" s="24"/>
      <c r="BJ11" s="24"/>
      <c r="BK11" s="24"/>
      <c r="BL11" s="24"/>
      <c r="BM11" s="27"/>
      <c r="BN11" s="26"/>
      <c r="BO11" s="26"/>
      <c r="BP11" s="26"/>
      <c r="BQ11" s="26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30"/>
      <c r="CH11" s="24"/>
      <c r="CI11" s="24">
        <v>-3900</v>
      </c>
      <c r="CJ11" s="26"/>
      <c r="CK11" s="24"/>
    </row>
    <row r="12" spans="1:89" s="36" customFormat="1" ht="24.75" customHeight="1">
      <c r="A12" s="32" t="s">
        <v>78</v>
      </c>
      <c r="B12" s="21">
        <f t="shared" si="0"/>
        <v>1909600</v>
      </c>
      <c r="C12" s="21">
        <f t="shared" si="1"/>
        <v>1632090.78</v>
      </c>
      <c r="D12" s="22">
        <f t="shared" si="2"/>
        <v>85.4676780477587</v>
      </c>
      <c r="E12" s="37">
        <v>150600</v>
      </c>
      <c r="F12" s="12">
        <v>109707.55</v>
      </c>
      <c r="G12" s="24">
        <v>138394.41</v>
      </c>
      <c r="H12" s="25">
        <f t="shared" si="3"/>
        <v>126.14848294397241</v>
      </c>
      <c r="I12" s="26">
        <f t="shared" si="4"/>
        <v>91.89535856573706</v>
      </c>
      <c r="J12" s="27">
        <v>429100</v>
      </c>
      <c r="K12" s="86">
        <v>382897.28</v>
      </c>
      <c r="L12" s="28">
        <v>415462.88</v>
      </c>
      <c r="M12" s="29">
        <f t="shared" si="5"/>
        <v>108.50504866474893</v>
      </c>
      <c r="N12" s="26">
        <f t="shared" si="6"/>
        <v>96.82192495921697</v>
      </c>
      <c r="O12" s="27">
        <v>120000</v>
      </c>
      <c r="P12" s="88">
        <v>108660.3</v>
      </c>
      <c r="Q12" s="33">
        <v>44190</v>
      </c>
      <c r="R12" s="29">
        <f t="shared" si="7"/>
        <v>40.66802686905889</v>
      </c>
      <c r="S12" s="26">
        <f t="shared" si="8"/>
        <v>36.825</v>
      </c>
      <c r="T12" s="27">
        <v>130000</v>
      </c>
      <c r="U12" s="88">
        <v>62976.81</v>
      </c>
      <c r="V12" s="33">
        <v>73043.27</v>
      </c>
      <c r="W12" s="26">
        <f t="shared" si="9"/>
        <v>115.98439171498207</v>
      </c>
      <c r="X12" s="26">
        <f t="shared" si="10"/>
        <v>56.18713076923078</v>
      </c>
      <c r="Y12" s="27">
        <v>922200</v>
      </c>
      <c r="Z12" s="91">
        <v>817721.89</v>
      </c>
      <c r="AA12" s="38">
        <v>813159.45</v>
      </c>
      <c r="AB12" s="26">
        <f t="shared" si="11"/>
        <v>99.44205480423179</v>
      </c>
      <c r="AC12" s="26">
        <f t="shared" si="12"/>
        <v>88.17604098893949</v>
      </c>
      <c r="AD12" s="27">
        <v>19000</v>
      </c>
      <c r="AE12" s="92">
        <v>19400</v>
      </c>
      <c r="AF12" s="27">
        <v>6600</v>
      </c>
      <c r="AG12" s="26">
        <f t="shared" si="13"/>
        <v>34.02061855670103</v>
      </c>
      <c r="AH12" s="26">
        <f t="shared" si="14"/>
        <v>34.73684210526316</v>
      </c>
      <c r="AI12" s="24">
        <v>123000</v>
      </c>
      <c r="AJ12" s="95">
        <v>111654.79</v>
      </c>
      <c r="AK12" s="39">
        <v>128115.77</v>
      </c>
      <c r="AL12" s="26">
        <f t="shared" si="16"/>
        <v>114.74274413126389</v>
      </c>
      <c r="AM12" s="26">
        <f t="shared" si="15"/>
        <v>104.15916260162601</v>
      </c>
      <c r="AN12" s="27">
        <v>15700</v>
      </c>
      <c r="AO12" s="12">
        <v>15955.72</v>
      </c>
      <c r="AP12" s="24">
        <v>13125</v>
      </c>
      <c r="AQ12" s="26">
        <f>AP12/AO12*100</f>
        <v>82.25890150992873</v>
      </c>
      <c r="AR12" s="26">
        <f>AP12/AN12*100</f>
        <v>83.59872611464968</v>
      </c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4"/>
      <c r="BD12" s="12"/>
      <c r="BE12" s="24"/>
      <c r="BF12" s="24"/>
      <c r="BG12" s="24"/>
      <c r="BH12" s="24"/>
      <c r="BI12" s="24"/>
      <c r="BJ12" s="24"/>
      <c r="BK12" s="24"/>
      <c r="BL12" s="24"/>
      <c r="BM12" s="27"/>
      <c r="BN12" s="26"/>
      <c r="BO12" s="26"/>
      <c r="BP12" s="26"/>
      <c r="BQ12" s="26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30"/>
      <c r="CH12" s="24"/>
      <c r="CI12" s="24">
        <v>0</v>
      </c>
      <c r="CJ12" s="26"/>
      <c r="CK12" s="24"/>
    </row>
    <row r="13" spans="1:89" s="42" customFormat="1" ht="24.75" customHeight="1">
      <c r="A13" s="40" t="s">
        <v>79</v>
      </c>
      <c r="B13" s="21">
        <f t="shared" si="0"/>
        <v>2057000</v>
      </c>
      <c r="C13" s="21">
        <f t="shared" si="1"/>
        <v>2030736.29</v>
      </c>
      <c r="D13" s="22">
        <f t="shared" si="2"/>
        <v>98.72320320855616</v>
      </c>
      <c r="E13" s="27">
        <v>115800</v>
      </c>
      <c r="F13" s="84">
        <v>90385.57</v>
      </c>
      <c r="G13" s="41">
        <v>93686.14</v>
      </c>
      <c r="H13" s="25">
        <f t="shared" si="3"/>
        <v>103.6516559003832</v>
      </c>
      <c r="I13" s="26">
        <f t="shared" si="4"/>
        <v>80.903402417962</v>
      </c>
      <c r="J13" s="27">
        <v>631900</v>
      </c>
      <c r="K13" s="86">
        <v>560944.55</v>
      </c>
      <c r="L13" s="28">
        <v>611825.92</v>
      </c>
      <c r="M13" s="29">
        <f t="shared" si="5"/>
        <v>109.07065947962235</v>
      </c>
      <c r="N13" s="26">
        <f t="shared" si="6"/>
        <v>96.82321886374426</v>
      </c>
      <c r="O13" s="27">
        <v>22500</v>
      </c>
      <c r="P13" s="86">
        <v>22765.59</v>
      </c>
      <c r="Q13" s="28">
        <v>18984.04</v>
      </c>
      <c r="R13" s="29">
        <f t="shared" si="7"/>
        <v>83.38918516937184</v>
      </c>
      <c r="S13" s="26">
        <f t="shared" si="8"/>
        <v>84.37351111111111</v>
      </c>
      <c r="T13" s="27">
        <v>165000</v>
      </c>
      <c r="U13" s="86">
        <v>85571.47</v>
      </c>
      <c r="V13" s="28">
        <v>268769.54</v>
      </c>
      <c r="W13" s="26">
        <f t="shared" si="9"/>
        <v>314.08779117619457</v>
      </c>
      <c r="X13" s="26">
        <f t="shared" si="10"/>
        <v>162.8906303030303</v>
      </c>
      <c r="Y13" s="27">
        <v>1002800</v>
      </c>
      <c r="Z13" s="12">
        <v>870214.79</v>
      </c>
      <c r="AA13" s="24">
        <v>960791.71</v>
      </c>
      <c r="AB13" s="26">
        <f t="shared" si="11"/>
        <v>110.40857050935666</v>
      </c>
      <c r="AC13" s="26">
        <f t="shared" si="12"/>
        <v>95.81090047865975</v>
      </c>
      <c r="AD13" s="27">
        <v>23000</v>
      </c>
      <c r="AE13" s="92">
        <v>25650</v>
      </c>
      <c r="AF13" s="27">
        <v>19210</v>
      </c>
      <c r="AG13" s="26">
        <f t="shared" si="13"/>
        <v>74.89278752436647</v>
      </c>
      <c r="AH13" s="26">
        <f t="shared" si="14"/>
        <v>83.52173913043478</v>
      </c>
      <c r="AI13" s="24">
        <v>96000</v>
      </c>
      <c r="AJ13" s="12">
        <v>76569.75</v>
      </c>
      <c r="AK13" s="24">
        <v>57468.94</v>
      </c>
      <c r="AL13" s="26">
        <f t="shared" si="16"/>
        <v>75.0543654641683</v>
      </c>
      <c r="AM13" s="26">
        <f t="shared" si="15"/>
        <v>59.863479166666664</v>
      </c>
      <c r="AN13" s="27"/>
      <c r="AO13" s="12"/>
      <c r="AP13" s="24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4"/>
      <c r="BD13" s="12">
        <v>4874.85</v>
      </c>
      <c r="BE13" s="24"/>
      <c r="BF13" s="26"/>
      <c r="BG13" s="26"/>
      <c r="BH13" s="24"/>
      <c r="BI13" s="24"/>
      <c r="BJ13" s="24"/>
      <c r="BK13" s="24"/>
      <c r="BL13" s="24"/>
      <c r="BM13" s="27"/>
      <c r="BN13" s="26"/>
      <c r="BO13" s="26"/>
      <c r="BP13" s="26"/>
      <c r="BQ13" s="26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30"/>
      <c r="CH13" s="24"/>
      <c r="CI13" s="24"/>
      <c r="CJ13" s="26"/>
      <c r="CK13" s="24"/>
    </row>
    <row r="14" spans="1:89" s="36" customFormat="1" ht="24.75" customHeight="1">
      <c r="A14" s="32" t="s">
        <v>80</v>
      </c>
      <c r="B14" s="21">
        <f t="shared" si="0"/>
        <v>1685010.48</v>
      </c>
      <c r="C14" s="21">
        <f t="shared" si="1"/>
        <v>1595775.73</v>
      </c>
      <c r="D14" s="22">
        <f t="shared" si="2"/>
        <v>94.70420207712891</v>
      </c>
      <c r="E14" s="43">
        <v>49200</v>
      </c>
      <c r="F14" s="12">
        <v>26282.56</v>
      </c>
      <c r="G14" s="24">
        <v>20703.05</v>
      </c>
      <c r="H14" s="25">
        <f t="shared" si="3"/>
        <v>78.77105578756407</v>
      </c>
      <c r="I14" s="26">
        <f t="shared" si="4"/>
        <v>42.079369918699186</v>
      </c>
      <c r="J14" s="27">
        <v>326600</v>
      </c>
      <c r="K14" s="86">
        <v>292916.46</v>
      </c>
      <c r="L14" s="28">
        <v>316247.84</v>
      </c>
      <c r="M14" s="29">
        <f t="shared" si="5"/>
        <v>107.96519936093725</v>
      </c>
      <c r="N14" s="26">
        <f t="shared" si="6"/>
        <v>96.83032455603185</v>
      </c>
      <c r="O14" s="27">
        <v>36000</v>
      </c>
      <c r="P14" s="88">
        <v>33769.41</v>
      </c>
      <c r="Q14" s="33">
        <v>32837.18</v>
      </c>
      <c r="R14" s="29">
        <f t="shared" si="7"/>
        <v>97.23942467457974</v>
      </c>
      <c r="S14" s="26">
        <f t="shared" si="8"/>
        <v>91.21438888888889</v>
      </c>
      <c r="T14" s="27">
        <v>120000</v>
      </c>
      <c r="U14" s="12">
        <v>57498.07</v>
      </c>
      <c r="V14" s="24">
        <v>166031.55</v>
      </c>
      <c r="W14" s="26">
        <f t="shared" si="9"/>
        <v>288.7602140384886</v>
      </c>
      <c r="X14" s="26">
        <f t="shared" si="10"/>
        <v>138.359625</v>
      </c>
      <c r="Y14" s="27">
        <v>638400</v>
      </c>
      <c r="Z14" s="90">
        <v>591417.57</v>
      </c>
      <c r="AA14" s="34">
        <v>652398.28</v>
      </c>
      <c r="AB14" s="26">
        <f t="shared" si="11"/>
        <v>110.31093986605775</v>
      </c>
      <c r="AC14" s="26">
        <f t="shared" si="12"/>
        <v>102.19271303258147</v>
      </c>
      <c r="AD14" s="27">
        <v>15000</v>
      </c>
      <c r="AE14" s="93">
        <v>15900</v>
      </c>
      <c r="AF14" s="44">
        <v>6700</v>
      </c>
      <c r="AG14" s="26">
        <f t="shared" si="13"/>
        <v>42.138364779874216</v>
      </c>
      <c r="AH14" s="26">
        <f t="shared" si="14"/>
        <v>44.666666666666664</v>
      </c>
      <c r="AI14" s="24">
        <v>52000</v>
      </c>
      <c r="AJ14" s="12">
        <v>2200</v>
      </c>
      <c r="AK14" s="24">
        <v>12100</v>
      </c>
      <c r="AL14" s="26">
        <f t="shared" si="16"/>
        <v>550</v>
      </c>
      <c r="AM14" s="26">
        <f t="shared" si="15"/>
        <v>23.26923076923077</v>
      </c>
      <c r="AN14" s="27">
        <v>162700</v>
      </c>
      <c r="AO14" s="12">
        <v>156100</v>
      </c>
      <c r="AP14" s="24">
        <v>82986.85</v>
      </c>
      <c r="AQ14" s="26">
        <f>AP14/AO14*100</f>
        <v>53.1626201153107</v>
      </c>
      <c r="AR14" s="26">
        <f>AP14/AN14*100</f>
        <v>51.0060540872772</v>
      </c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4"/>
      <c r="BD14" s="12"/>
      <c r="BE14" s="24"/>
      <c r="BF14" s="24"/>
      <c r="BG14" s="24"/>
      <c r="BH14" s="24"/>
      <c r="BI14" s="24"/>
      <c r="BJ14" s="24"/>
      <c r="BK14" s="24"/>
      <c r="BL14" s="24"/>
      <c r="BM14" s="24">
        <v>131180</v>
      </c>
      <c r="BN14" s="24">
        <v>106770</v>
      </c>
      <c r="BO14" s="24">
        <v>131180</v>
      </c>
      <c r="BP14" s="26">
        <f>BO14/BN14*100</f>
        <v>122.86222721738315</v>
      </c>
      <c r="BQ14" s="26">
        <f>BO14/BM14*100</f>
        <v>100</v>
      </c>
      <c r="BR14" s="24">
        <v>153930.48</v>
      </c>
      <c r="BS14" s="24">
        <v>44777.84</v>
      </c>
      <c r="BT14" s="24">
        <v>174590.98</v>
      </c>
      <c r="BU14" s="26">
        <f>BT14/BS14*100</f>
        <v>389.9048725887627</v>
      </c>
      <c r="BV14" s="26">
        <f>BT14/BR14*100</f>
        <v>113.42196815081718</v>
      </c>
      <c r="BW14" s="24"/>
      <c r="BX14" s="24">
        <v>4926.12</v>
      </c>
      <c r="BY14" s="24">
        <v>0</v>
      </c>
      <c r="BZ14" s="24">
        <f>BY14/BX14*100</f>
        <v>0</v>
      </c>
      <c r="CA14" s="26">
        <v>0</v>
      </c>
      <c r="CB14" s="24"/>
      <c r="CC14" s="24"/>
      <c r="CD14" s="24"/>
      <c r="CE14" s="24"/>
      <c r="CF14" s="24"/>
      <c r="CG14" s="30"/>
      <c r="CH14" s="24"/>
      <c r="CI14" s="24"/>
      <c r="CJ14" s="26"/>
      <c r="CK14" s="24"/>
    </row>
    <row r="15" spans="1:89" s="36" customFormat="1" ht="24.75" customHeight="1">
      <c r="A15" s="32" t="s">
        <v>81</v>
      </c>
      <c r="B15" s="21">
        <f t="shared" si="0"/>
        <v>1806200</v>
      </c>
      <c r="C15" s="21">
        <f t="shared" si="1"/>
        <v>1801354.3</v>
      </c>
      <c r="D15" s="22">
        <f t="shared" si="2"/>
        <v>99.73171852508028</v>
      </c>
      <c r="E15" s="23">
        <v>122700</v>
      </c>
      <c r="F15" s="12">
        <v>98493.89</v>
      </c>
      <c r="G15" s="24">
        <v>95702.71</v>
      </c>
      <c r="H15" s="25">
        <f t="shared" si="3"/>
        <v>97.16613893511567</v>
      </c>
      <c r="I15" s="26">
        <f t="shared" si="4"/>
        <v>77.99731866340669</v>
      </c>
      <c r="J15" s="27">
        <v>343700</v>
      </c>
      <c r="K15" s="86">
        <v>306317.84</v>
      </c>
      <c r="L15" s="28">
        <v>332783.69</v>
      </c>
      <c r="M15" s="29">
        <f t="shared" si="5"/>
        <v>108.63999628621042</v>
      </c>
      <c r="N15" s="26">
        <f t="shared" si="6"/>
        <v>96.82388420133837</v>
      </c>
      <c r="O15" s="27">
        <v>69000</v>
      </c>
      <c r="P15" s="88">
        <v>66479.2</v>
      </c>
      <c r="Q15" s="33">
        <v>158779.89</v>
      </c>
      <c r="R15" s="29">
        <f t="shared" si="7"/>
        <v>238.84145717758338</v>
      </c>
      <c r="S15" s="26">
        <f t="shared" si="8"/>
        <v>230.11578260869564</v>
      </c>
      <c r="T15" s="27">
        <v>190000</v>
      </c>
      <c r="U15" s="12">
        <v>83815.73</v>
      </c>
      <c r="V15" s="24">
        <v>281224.28</v>
      </c>
      <c r="W15" s="26">
        <f t="shared" si="9"/>
        <v>335.52685158263256</v>
      </c>
      <c r="X15" s="26">
        <f t="shared" si="10"/>
        <v>148.01277894736845</v>
      </c>
      <c r="Y15" s="27">
        <v>944000</v>
      </c>
      <c r="Z15" s="12">
        <v>751996.35</v>
      </c>
      <c r="AA15" s="24">
        <v>810085.31</v>
      </c>
      <c r="AB15" s="26">
        <f t="shared" si="11"/>
        <v>107.72463323791399</v>
      </c>
      <c r="AC15" s="26">
        <f t="shared" si="12"/>
        <v>85.81412182203391</v>
      </c>
      <c r="AD15" s="27">
        <v>13000</v>
      </c>
      <c r="AE15" s="92">
        <v>14420</v>
      </c>
      <c r="AF15" s="27">
        <v>12000</v>
      </c>
      <c r="AG15" s="26">
        <f t="shared" si="13"/>
        <v>83.21775312066573</v>
      </c>
      <c r="AH15" s="26">
        <f t="shared" si="14"/>
        <v>92.3076923076923</v>
      </c>
      <c r="AI15" s="24">
        <v>104000</v>
      </c>
      <c r="AJ15" s="12">
        <v>58279.5</v>
      </c>
      <c r="AK15" s="24">
        <v>72079.76</v>
      </c>
      <c r="AL15" s="26">
        <f t="shared" si="16"/>
        <v>123.67944131298312</v>
      </c>
      <c r="AM15" s="26">
        <f t="shared" si="15"/>
        <v>69.30746153846154</v>
      </c>
      <c r="AN15" s="27">
        <v>19800</v>
      </c>
      <c r="AO15" s="12">
        <v>20664.63</v>
      </c>
      <c r="AP15" s="24">
        <v>38698.66</v>
      </c>
      <c r="AQ15" s="26">
        <f>AP15/AO15*100</f>
        <v>187.27003580514145</v>
      </c>
      <c r="AR15" s="26">
        <f>AP15/AN15*100</f>
        <v>195.4477777777778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4"/>
      <c r="BD15" s="12"/>
      <c r="BE15" s="24"/>
      <c r="BF15" s="24"/>
      <c r="BG15" s="24"/>
      <c r="BH15" s="24"/>
      <c r="BI15" s="24"/>
      <c r="BJ15" s="24"/>
      <c r="BK15" s="24"/>
      <c r="BL15" s="24"/>
      <c r="BM15" s="24"/>
      <c r="BN15" s="26"/>
      <c r="BO15" s="26"/>
      <c r="BP15" s="26"/>
      <c r="BQ15" s="26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30"/>
      <c r="CH15" s="24"/>
      <c r="CI15" s="24"/>
      <c r="CJ15" s="26"/>
      <c r="CK15" s="26"/>
    </row>
    <row r="16" spans="1:89" s="36" customFormat="1" ht="25.5" customHeight="1">
      <c r="A16" s="32" t="s">
        <v>82</v>
      </c>
      <c r="B16" s="21">
        <f t="shared" si="0"/>
        <v>1020000</v>
      </c>
      <c r="C16" s="21">
        <f t="shared" si="1"/>
        <v>1028838.05</v>
      </c>
      <c r="D16" s="22">
        <f t="shared" si="2"/>
        <v>100.86647549019607</v>
      </c>
      <c r="E16" s="23">
        <v>63000</v>
      </c>
      <c r="F16" s="12">
        <v>48204.24</v>
      </c>
      <c r="G16" s="24">
        <v>55119.06</v>
      </c>
      <c r="H16" s="25">
        <f t="shared" si="3"/>
        <v>114.34483771552047</v>
      </c>
      <c r="I16" s="26">
        <f t="shared" si="4"/>
        <v>87.49057142857143</v>
      </c>
      <c r="J16" s="27">
        <v>187900</v>
      </c>
      <c r="K16" s="86">
        <v>168474.85</v>
      </c>
      <c r="L16" s="28">
        <v>181894.19</v>
      </c>
      <c r="M16" s="29">
        <f t="shared" si="5"/>
        <v>107.9651888694366</v>
      </c>
      <c r="N16" s="26">
        <f t="shared" si="6"/>
        <v>96.80372006386376</v>
      </c>
      <c r="O16" s="27">
        <v>30000</v>
      </c>
      <c r="P16" s="88">
        <v>27322.37</v>
      </c>
      <c r="Q16" s="33">
        <v>21722.27</v>
      </c>
      <c r="R16" s="29">
        <f t="shared" si="7"/>
        <v>79.50360821553913</v>
      </c>
      <c r="S16" s="26">
        <f t="shared" si="8"/>
        <v>72.40756666666667</v>
      </c>
      <c r="T16" s="27">
        <v>130000</v>
      </c>
      <c r="U16" s="12">
        <v>58082.68</v>
      </c>
      <c r="V16" s="24">
        <v>152118.99</v>
      </c>
      <c r="W16" s="26">
        <f t="shared" si="9"/>
        <v>261.9007766170569</v>
      </c>
      <c r="X16" s="26">
        <f t="shared" si="10"/>
        <v>117.01460769230769</v>
      </c>
      <c r="Y16" s="27">
        <v>524800</v>
      </c>
      <c r="Z16" s="90">
        <v>472136.32</v>
      </c>
      <c r="AA16" s="34">
        <v>441215.04</v>
      </c>
      <c r="AB16" s="26">
        <f t="shared" si="11"/>
        <v>93.45077286153287</v>
      </c>
      <c r="AC16" s="26">
        <f t="shared" si="12"/>
        <v>84.07298780487804</v>
      </c>
      <c r="AD16" s="27">
        <v>5000</v>
      </c>
      <c r="AE16" s="92">
        <v>4500</v>
      </c>
      <c r="AF16" s="27">
        <v>5000</v>
      </c>
      <c r="AG16" s="26">
        <f t="shared" si="13"/>
        <v>111.11111111111111</v>
      </c>
      <c r="AH16" s="26">
        <f t="shared" si="14"/>
        <v>100</v>
      </c>
      <c r="AI16" s="24">
        <v>56000</v>
      </c>
      <c r="AJ16" s="12">
        <v>56299.81</v>
      </c>
      <c r="AK16" s="24">
        <v>47076.38</v>
      </c>
      <c r="AL16" s="26">
        <f t="shared" si="16"/>
        <v>83.61729817560663</v>
      </c>
      <c r="AM16" s="26">
        <f t="shared" si="15"/>
        <v>84.06496428571428</v>
      </c>
      <c r="AN16" s="27">
        <v>23300</v>
      </c>
      <c r="AO16" s="12">
        <v>33716.8</v>
      </c>
      <c r="AP16" s="24">
        <v>33716.8</v>
      </c>
      <c r="AQ16" s="26">
        <f>AP16/AO16*100</f>
        <v>100</v>
      </c>
      <c r="AR16" s="26">
        <f>AP16/AN16*100</f>
        <v>144.70729613733906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4"/>
      <c r="BD16" s="12">
        <v>86378.81</v>
      </c>
      <c r="BE16" s="24">
        <v>90975.32</v>
      </c>
      <c r="BF16" s="26">
        <f>BE16/BD16*100</f>
        <v>105.32133980544536</v>
      </c>
      <c r="BG16" s="26"/>
      <c r="BH16" s="24"/>
      <c r="BI16" s="24"/>
      <c r="BJ16" s="24"/>
      <c r="BK16" s="26"/>
      <c r="BL16" s="24"/>
      <c r="BM16" s="27"/>
      <c r="BN16" s="24"/>
      <c r="BO16" s="24"/>
      <c r="BP16" s="26"/>
      <c r="BQ16" s="26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30"/>
      <c r="CH16" s="24"/>
      <c r="CI16" s="24"/>
      <c r="CJ16" s="26"/>
      <c r="CK16" s="24"/>
    </row>
    <row r="17" spans="1:89" s="36" customFormat="1" ht="24.75" customHeight="1">
      <c r="A17" s="32" t="s">
        <v>83</v>
      </c>
      <c r="B17" s="21">
        <f t="shared" si="0"/>
        <v>5238000</v>
      </c>
      <c r="C17" s="21">
        <f>G17+L17+Q17+V17+AA17+AK17+AP17+BE17+BO17+BT17+BY17+CD17+CI17+AF17+BJ17+AU17+AZ17</f>
        <v>4857916.239999998</v>
      </c>
      <c r="D17" s="22">
        <f t="shared" si="2"/>
        <v>92.74372355861013</v>
      </c>
      <c r="E17" s="23">
        <v>1297200</v>
      </c>
      <c r="F17" s="12">
        <v>1003482.58</v>
      </c>
      <c r="G17" s="24">
        <v>1135327.32</v>
      </c>
      <c r="H17" s="25">
        <f t="shared" si="3"/>
        <v>113.13871736567664</v>
      </c>
      <c r="I17" s="26">
        <f t="shared" si="4"/>
        <v>87.5213783533765</v>
      </c>
      <c r="J17" s="27">
        <v>495300</v>
      </c>
      <c r="K17" s="86">
        <v>444160.89</v>
      </c>
      <c r="L17" s="28">
        <v>479539.18</v>
      </c>
      <c r="M17" s="29">
        <f t="shared" si="5"/>
        <v>107.96519702578946</v>
      </c>
      <c r="N17" s="26">
        <f t="shared" si="6"/>
        <v>96.81792449020796</v>
      </c>
      <c r="O17" s="27">
        <v>240000</v>
      </c>
      <c r="P17" s="88">
        <v>219325.8</v>
      </c>
      <c r="Q17" s="33">
        <v>195582.43</v>
      </c>
      <c r="R17" s="29">
        <f t="shared" si="7"/>
        <v>89.17438349706237</v>
      </c>
      <c r="S17" s="26">
        <f t="shared" si="8"/>
        <v>81.49267916666666</v>
      </c>
      <c r="T17" s="27">
        <v>560000</v>
      </c>
      <c r="U17" s="12">
        <v>404502.87</v>
      </c>
      <c r="V17" s="24">
        <v>891097.46</v>
      </c>
      <c r="W17" s="26">
        <f t="shared" si="9"/>
        <v>220.29447158187034</v>
      </c>
      <c r="X17" s="26">
        <f t="shared" si="10"/>
        <v>159.12454642857142</v>
      </c>
      <c r="Y17" s="27">
        <v>2306200</v>
      </c>
      <c r="Z17" s="12">
        <v>1635301.67</v>
      </c>
      <c r="AA17" s="24">
        <v>1847024.91</v>
      </c>
      <c r="AB17" s="26">
        <f t="shared" si="11"/>
        <v>112.94704481039268</v>
      </c>
      <c r="AC17" s="26">
        <f t="shared" si="12"/>
        <v>80.08953733414275</v>
      </c>
      <c r="AD17" s="27"/>
      <c r="AE17" s="92"/>
      <c r="AF17" s="27"/>
      <c r="AG17" s="26"/>
      <c r="AH17" s="26"/>
      <c r="AI17" s="24">
        <v>84000</v>
      </c>
      <c r="AJ17" s="12">
        <v>57500</v>
      </c>
      <c r="AK17" s="24">
        <v>64075.92</v>
      </c>
      <c r="AL17" s="26">
        <f t="shared" si="16"/>
        <v>111.43638260869564</v>
      </c>
      <c r="AM17" s="26">
        <f t="shared" si="15"/>
        <v>76.28085714285714</v>
      </c>
      <c r="AN17" s="27">
        <v>17800</v>
      </c>
      <c r="AO17" s="12">
        <v>16420.75</v>
      </c>
      <c r="AP17" s="24">
        <v>39404.51</v>
      </c>
      <c r="AQ17" s="26">
        <f>AP17/AO17*100</f>
        <v>239.9677846626981</v>
      </c>
      <c r="AR17" s="26">
        <f>AP17/AN17*100</f>
        <v>221.3736516853933</v>
      </c>
      <c r="AS17" s="27">
        <v>237500</v>
      </c>
      <c r="AT17" s="24">
        <v>270220</v>
      </c>
      <c r="AU17" s="24">
        <v>90209.02</v>
      </c>
      <c r="AV17" s="26">
        <f>AU17/AT17*100</f>
        <v>33.383546739693585</v>
      </c>
      <c r="AW17" s="26">
        <f>AU17/AS17*100</f>
        <v>37.982745263157895</v>
      </c>
      <c r="AX17" s="26"/>
      <c r="AY17" s="24">
        <v>12316.17</v>
      </c>
      <c r="AZ17" s="24">
        <v>16359.14</v>
      </c>
      <c r="BA17" s="26">
        <f>AZ17/AY17*100</f>
        <v>132.82651993273882</v>
      </c>
      <c r="BB17" s="26"/>
      <c r="BC17" s="24"/>
      <c r="BD17" s="96"/>
      <c r="BE17" s="30"/>
      <c r="BF17" s="26"/>
      <c r="BG17" s="24"/>
      <c r="BH17" s="24"/>
      <c r="BI17" s="24"/>
      <c r="BJ17" s="24"/>
      <c r="BK17" s="24"/>
      <c r="BL17" s="24"/>
      <c r="BM17" s="27"/>
      <c r="BN17" s="26"/>
      <c r="BO17" s="26"/>
      <c r="BP17" s="26"/>
      <c r="BQ17" s="26"/>
      <c r="BR17" s="24"/>
      <c r="BS17" s="24"/>
      <c r="BT17" s="24"/>
      <c r="BU17" s="24"/>
      <c r="BV17" s="24"/>
      <c r="BW17" s="24"/>
      <c r="BX17" s="24">
        <v>312636.5</v>
      </c>
      <c r="BY17" s="24">
        <v>14199.26</v>
      </c>
      <c r="BZ17" s="24">
        <f>BY17/BX17</f>
        <v>0.045417793507795796</v>
      </c>
      <c r="CA17" s="26">
        <v>0</v>
      </c>
      <c r="CB17" s="24"/>
      <c r="CC17" s="24">
        <v>68446.6</v>
      </c>
      <c r="CD17" s="24">
        <v>85097.09</v>
      </c>
      <c r="CE17" s="26">
        <f>CD17/CC17*100</f>
        <v>124.32624849152477</v>
      </c>
      <c r="CF17" s="26"/>
      <c r="CG17" s="30"/>
      <c r="CH17" s="24"/>
      <c r="CI17" s="24"/>
      <c r="CJ17" s="26"/>
      <c r="CK17" s="24"/>
    </row>
    <row r="18" spans="1:89" s="36" customFormat="1" ht="21.75" customHeight="1">
      <c r="A18" s="32" t="s">
        <v>84</v>
      </c>
      <c r="B18" s="21">
        <f t="shared" si="0"/>
        <v>2664700</v>
      </c>
      <c r="C18" s="21">
        <f>G18+L18+Q18+V18+AA18+AK18+AP18+BE18+BO18+BT18+BY18+CD18+CI18+AF18+BJ18</f>
        <v>2772244.0199999996</v>
      </c>
      <c r="D18" s="22">
        <f t="shared" si="2"/>
        <v>104.03587720944194</v>
      </c>
      <c r="E18" s="23">
        <v>227700</v>
      </c>
      <c r="F18" s="12">
        <v>189068.28</v>
      </c>
      <c r="G18" s="24">
        <v>202305.73</v>
      </c>
      <c r="H18" s="25">
        <f t="shared" si="3"/>
        <v>107.00141239979546</v>
      </c>
      <c r="I18" s="26">
        <f t="shared" si="4"/>
        <v>88.84748792270531</v>
      </c>
      <c r="J18" s="27">
        <v>561500</v>
      </c>
      <c r="K18" s="86">
        <v>501595.46</v>
      </c>
      <c r="L18" s="28">
        <v>543615.64</v>
      </c>
      <c r="M18" s="29">
        <f t="shared" si="5"/>
        <v>108.37730469091566</v>
      </c>
      <c r="N18" s="26">
        <f t="shared" si="6"/>
        <v>96.81489581478183</v>
      </c>
      <c r="O18" s="27">
        <v>240000</v>
      </c>
      <c r="P18" s="88">
        <v>239755.89</v>
      </c>
      <c r="Q18" s="33">
        <v>315355.34</v>
      </c>
      <c r="R18" s="29">
        <f t="shared" si="7"/>
        <v>131.53184265879767</v>
      </c>
      <c r="S18" s="26">
        <f t="shared" si="8"/>
        <v>131.39805833333332</v>
      </c>
      <c r="T18" s="27">
        <v>220000</v>
      </c>
      <c r="U18" s="12">
        <v>98167.67</v>
      </c>
      <c r="V18" s="24">
        <v>305548.49</v>
      </c>
      <c r="W18" s="26">
        <f t="shared" si="9"/>
        <v>311.25164730913957</v>
      </c>
      <c r="X18" s="26">
        <f t="shared" si="10"/>
        <v>138.88567727272726</v>
      </c>
      <c r="Y18" s="27">
        <v>1266500</v>
      </c>
      <c r="Z18" s="12">
        <v>982645.84</v>
      </c>
      <c r="AA18" s="24">
        <v>1268067.69</v>
      </c>
      <c r="AB18" s="26">
        <f t="shared" si="11"/>
        <v>129.04625841595177</v>
      </c>
      <c r="AC18" s="26">
        <f t="shared" si="12"/>
        <v>100.12378128701145</v>
      </c>
      <c r="AD18" s="27">
        <v>13000</v>
      </c>
      <c r="AE18" s="92">
        <v>12170</v>
      </c>
      <c r="AF18" s="27">
        <v>8600</v>
      </c>
      <c r="AG18" s="26">
        <f>AF18/AE18*100</f>
        <v>70.66557107641742</v>
      </c>
      <c r="AH18" s="26">
        <f>AF18/AD18*100</f>
        <v>66.15384615384615</v>
      </c>
      <c r="AI18" s="24">
        <v>136000</v>
      </c>
      <c r="AJ18" s="12">
        <v>134291.72</v>
      </c>
      <c r="AK18" s="24">
        <v>130751.13</v>
      </c>
      <c r="AL18" s="26">
        <f t="shared" si="16"/>
        <v>97.36350833841432</v>
      </c>
      <c r="AM18" s="26">
        <f t="shared" si="15"/>
        <v>96.14053676470589</v>
      </c>
      <c r="AN18" s="27"/>
      <c r="AO18" s="12"/>
      <c r="AP18" s="24"/>
      <c r="AQ18" s="26"/>
      <c r="AR18" s="26"/>
      <c r="AS18" s="27"/>
      <c r="AT18" s="26"/>
      <c r="AU18" s="26"/>
      <c r="AV18" s="26"/>
      <c r="AW18" s="26"/>
      <c r="AX18" s="26"/>
      <c r="AY18" s="26"/>
      <c r="AZ18" s="26"/>
      <c r="BA18" s="26"/>
      <c r="BB18" s="26"/>
      <c r="BC18" s="24"/>
      <c r="BD18" s="12"/>
      <c r="BE18" s="24"/>
      <c r="BF18" s="26"/>
      <c r="BG18" s="24"/>
      <c r="BH18" s="24"/>
      <c r="BI18" s="24"/>
      <c r="BJ18" s="24"/>
      <c r="BK18" s="24"/>
      <c r="BL18" s="24"/>
      <c r="BM18" s="27"/>
      <c r="BN18" s="24"/>
      <c r="BO18" s="24"/>
      <c r="BP18" s="26"/>
      <c r="BQ18" s="26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30"/>
      <c r="CH18" s="24"/>
      <c r="CI18" s="24">
        <v>-2000</v>
      </c>
      <c r="CJ18" s="26"/>
      <c r="CK18" s="24"/>
    </row>
    <row r="19" spans="1:89" s="57" customFormat="1" ht="24.75" customHeight="1">
      <c r="A19" s="45" t="s">
        <v>85</v>
      </c>
      <c r="B19" s="46">
        <f>SUM(B10:B18)</f>
        <v>18669110.48</v>
      </c>
      <c r="C19" s="46">
        <f>SUM(C10:C18)</f>
        <v>17887944.45</v>
      </c>
      <c r="D19" s="47">
        <f t="shared" si="2"/>
        <v>95.81572978082241</v>
      </c>
      <c r="E19" s="48">
        <f>SUM(E10:E18)</f>
        <v>2117400</v>
      </c>
      <c r="F19" s="85">
        <f>SUM(F10:F18)</f>
        <v>1636227.23</v>
      </c>
      <c r="G19" s="49">
        <f>SUM(G10:G18)</f>
        <v>1810550.51</v>
      </c>
      <c r="H19" s="50">
        <f t="shared" si="3"/>
        <v>110.6539774429741</v>
      </c>
      <c r="I19" s="51">
        <f t="shared" si="4"/>
        <v>85.50819448380089</v>
      </c>
      <c r="J19" s="48">
        <f>SUM(J10:J18)</f>
        <v>3738100</v>
      </c>
      <c r="K19" s="87">
        <f>SUM(K10:K18)</f>
        <v>3336949.98</v>
      </c>
      <c r="L19" s="52">
        <f>SUM(L10:L18)</f>
        <v>3619281.0200000005</v>
      </c>
      <c r="M19" s="53">
        <f t="shared" si="5"/>
        <v>108.46075133556543</v>
      </c>
      <c r="N19" s="54">
        <f t="shared" si="6"/>
        <v>96.82140713196546</v>
      </c>
      <c r="O19" s="48">
        <f>SUM(O10:O18)</f>
        <v>820500</v>
      </c>
      <c r="P19" s="89">
        <f>P18+P17+P16+P15+P14+P12+P11+P13+P10</f>
        <v>761963.2100000001</v>
      </c>
      <c r="Q19" s="55">
        <f>Q18+Q17+Q16+Q15+Q14+Q12+Q11+Q13+Q10</f>
        <v>831326.7900000002</v>
      </c>
      <c r="R19" s="53">
        <f t="shared" si="7"/>
        <v>109.10327153459288</v>
      </c>
      <c r="S19" s="54">
        <f t="shared" si="8"/>
        <v>101.31953564899455</v>
      </c>
      <c r="T19" s="48">
        <f>SUM(T10:T18)</f>
        <v>1690000</v>
      </c>
      <c r="U19" s="85">
        <f>SUM(U10:U18)</f>
        <v>989036.03</v>
      </c>
      <c r="V19" s="49">
        <f>SUM(V10:V18)</f>
        <v>2453037.42</v>
      </c>
      <c r="W19" s="51">
        <f t="shared" si="9"/>
        <v>248.02305938237657</v>
      </c>
      <c r="X19" s="51">
        <f t="shared" si="10"/>
        <v>145.15014319526628</v>
      </c>
      <c r="Y19" s="48">
        <f>SUM(Y10:Y18)</f>
        <v>8609600</v>
      </c>
      <c r="Z19" s="85">
        <f>SUM(Z10:Z18)</f>
        <v>7014120.16</v>
      </c>
      <c r="AA19" s="49">
        <f>SUM(AA10:AA18)</f>
        <v>7623626.789999999</v>
      </c>
      <c r="AB19" s="51">
        <f t="shared" si="11"/>
        <v>108.68970898839005</v>
      </c>
      <c r="AC19" s="51">
        <f t="shared" si="12"/>
        <v>88.54797888403641</v>
      </c>
      <c r="AD19" s="48">
        <f>SUM(AD10:AD18)</f>
        <v>113000</v>
      </c>
      <c r="AE19" s="94">
        <f>SUM(AE10:AE18)</f>
        <v>114340</v>
      </c>
      <c r="AF19" s="48">
        <f>SUM(AF10:AF18)</f>
        <v>77410</v>
      </c>
      <c r="AG19" s="54">
        <f>AF19/AE19*100</f>
        <v>67.70159174392164</v>
      </c>
      <c r="AH19" s="51">
        <f>AF19/AD19*100</f>
        <v>68.50442477876106</v>
      </c>
      <c r="AI19" s="49">
        <f>SUM(AI10:AI18)</f>
        <v>802000</v>
      </c>
      <c r="AJ19" s="85">
        <f>SUM(AJ10:AJ18)</f>
        <v>535395.57</v>
      </c>
      <c r="AK19" s="49">
        <f>SUM(AK10:AK18)</f>
        <v>647723.14</v>
      </c>
      <c r="AL19" s="51">
        <f t="shared" si="16"/>
        <v>120.98029499945247</v>
      </c>
      <c r="AM19" s="54">
        <f t="shared" si="15"/>
        <v>80.7634837905237</v>
      </c>
      <c r="AN19" s="48">
        <f>SUM(AN10:AN18)</f>
        <v>255900</v>
      </c>
      <c r="AO19" s="85">
        <f>SUM(AO10:AO18)</f>
        <v>263204.05</v>
      </c>
      <c r="AP19" s="49">
        <f>SUM(AP10:AP18)</f>
        <v>228277.97000000003</v>
      </c>
      <c r="AQ19" s="51">
        <f>AP19/AO19*100</f>
        <v>86.73041695217077</v>
      </c>
      <c r="AR19" s="54">
        <f>AP19/AN19*100</f>
        <v>89.20592809691287</v>
      </c>
      <c r="AS19" s="48">
        <f>SUM(AS10:AS18)</f>
        <v>237500</v>
      </c>
      <c r="AT19" s="49">
        <f>SUM(AT10:AT18)</f>
        <v>270220</v>
      </c>
      <c r="AU19" s="49">
        <f>SUM(AU10:AU18)</f>
        <v>90209.02</v>
      </c>
      <c r="AV19" s="51">
        <f>AU19/AT19*100</f>
        <v>33.383546739693585</v>
      </c>
      <c r="AW19" s="51">
        <f>AU19/AS19*100</f>
        <v>37.982745263157895</v>
      </c>
      <c r="AX19" s="50"/>
      <c r="AY19" s="56">
        <f>AY17</f>
        <v>12316.17</v>
      </c>
      <c r="AZ19" s="50">
        <f>AZ17</f>
        <v>16359.14</v>
      </c>
      <c r="BA19" s="50">
        <f>AZ19/AY19*100</f>
        <v>132.82651993273882</v>
      </c>
      <c r="BB19" s="50"/>
      <c r="BC19" s="49">
        <f>SUM(BC10:BC18)</f>
        <v>0</v>
      </c>
      <c r="BD19" s="85">
        <f>SUM(BD10:BD18)</f>
        <v>91253.66</v>
      </c>
      <c r="BE19" s="49">
        <f>SUM(BE10:BE18)</f>
        <v>90975.32</v>
      </c>
      <c r="BF19" s="54">
        <f>BE19/BD19*100</f>
        <v>99.69498209715644</v>
      </c>
      <c r="BG19" s="51">
        <v>0</v>
      </c>
      <c r="BH19" s="49">
        <f>SUM(BH10:BH18)</f>
        <v>0</v>
      </c>
      <c r="BI19" s="49">
        <f>SUM(BI10:BI18)</f>
        <v>120000</v>
      </c>
      <c r="BJ19" s="49">
        <f>SUM(BJ10:BJ18)</f>
        <v>0</v>
      </c>
      <c r="BK19" s="54">
        <f>SUM(BK10:BK18)</f>
        <v>0</v>
      </c>
      <c r="BL19" s="30"/>
      <c r="BM19" s="49">
        <f>SUM(BM10:BM18)</f>
        <v>131180</v>
      </c>
      <c r="BN19" s="49">
        <f>SUM(BN10:BN18)</f>
        <v>106770</v>
      </c>
      <c r="BO19" s="49">
        <f>SUM(BO10:BO18)</f>
        <v>131180</v>
      </c>
      <c r="BP19" s="51">
        <f>BO19/BN19*100</f>
        <v>122.86222721738315</v>
      </c>
      <c r="BQ19" s="51">
        <f>BO19/BM19*100</f>
        <v>100</v>
      </c>
      <c r="BR19" s="56">
        <f>SUM(BR10:BR18)</f>
        <v>153930.48</v>
      </c>
      <c r="BS19" s="56">
        <f>SUM(BS10:BS18)</f>
        <v>44777.84</v>
      </c>
      <c r="BT19" s="56">
        <f>SUM(BT10:BT18)</f>
        <v>174590.98</v>
      </c>
      <c r="BU19" s="50">
        <f>BT19/BS19*100</f>
        <v>389.9048725887627</v>
      </c>
      <c r="BV19" s="51">
        <f>BT19/BR19*100</f>
        <v>113.42196815081718</v>
      </c>
      <c r="BW19" s="49">
        <f>SUM(BW10:BW18)</f>
        <v>0</v>
      </c>
      <c r="BX19" s="49">
        <f>BX10+BX12+BX14+BX17</f>
        <v>317562.62</v>
      </c>
      <c r="BY19" s="49">
        <f>BY10+BY12+BY14+BY17</f>
        <v>14199.26</v>
      </c>
      <c r="BZ19" s="49">
        <f>BY19/BX19*100</f>
        <v>4.471326001781948</v>
      </c>
      <c r="CA19" s="51">
        <v>0</v>
      </c>
      <c r="CB19" s="49"/>
      <c r="CC19" s="56">
        <f>CC17</f>
        <v>68446.6</v>
      </c>
      <c r="CD19" s="56">
        <f>CD17</f>
        <v>85097.09</v>
      </c>
      <c r="CE19" s="51">
        <f>CD19/CC19*100</f>
        <v>124.32624849152477</v>
      </c>
      <c r="CF19" s="51"/>
      <c r="CG19" s="49"/>
      <c r="CH19" s="49">
        <f>SUM(CH10:CH18)</f>
        <v>0</v>
      </c>
      <c r="CI19" s="49">
        <f>SUM(CI10:CI18)</f>
        <v>-5900</v>
      </c>
      <c r="CJ19" s="51"/>
      <c r="CK19" s="51"/>
    </row>
  </sheetData>
  <sheetProtection selectLockedCells="1" selectUnlockedCells="1"/>
  <mergeCells count="74">
    <mergeCell ref="CH8:CI8"/>
    <mergeCell ref="CJ8:CK8"/>
    <mergeCell ref="CB8:CB9"/>
    <mergeCell ref="CC8:CD8"/>
    <mergeCell ref="CE8:CF8"/>
    <mergeCell ref="CG8:CG9"/>
    <mergeCell ref="BU8:BV8"/>
    <mergeCell ref="BW8:BW9"/>
    <mergeCell ref="BX8:BY8"/>
    <mergeCell ref="BZ8:CA8"/>
    <mergeCell ref="BN8:BO8"/>
    <mergeCell ref="BP8:BQ8"/>
    <mergeCell ref="BR8:BR9"/>
    <mergeCell ref="BS8:BT8"/>
    <mergeCell ref="BH8:BH9"/>
    <mergeCell ref="BI8:BJ8"/>
    <mergeCell ref="BK8:BL8"/>
    <mergeCell ref="BM8:BM9"/>
    <mergeCell ref="BA8:BB8"/>
    <mergeCell ref="BC8:BC9"/>
    <mergeCell ref="BD8:BE8"/>
    <mergeCell ref="BF8:BG8"/>
    <mergeCell ref="AT8:AU8"/>
    <mergeCell ref="AV8:AW8"/>
    <mergeCell ref="AX8:AX9"/>
    <mergeCell ref="AY8:AZ8"/>
    <mergeCell ref="AN8:AN9"/>
    <mergeCell ref="AO8:AP8"/>
    <mergeCell ref="AQ8:AR8"/>
    <mergeCell ref="AS8:AS9"/>
    <mergeCell ref="AG8:AH8"/>
    <mergeCell ref="AI8:AI9"/>
    <mergeCell ref="AJ8:AK8"/>
    <mergeCell ref="AL8:AM8"/>
    <mergeCell ref="Z8:AA8"/>
    <mergeCell ref="AB8:AC8"/>
    <mergeCell ref="AD8:AD9"/>
    <mergeCell ref="AE8:AF8"/>
    <mergeCell ref="T8:T9"/>
    <mergeCell ref="U8:V8"/>
    <mergeCell ref="W8:X8"/>
    <mergeCell ref="Y8:Y9"/>
    <mergeCell ref="M8:N8"/>
    <mergeCell ref="O8:O9"/>
    <mergeCell ref="P8:Q8"/>
    <mergeCell ref="R8:S8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8" zoomScaleNormal="88" workbookViewId="0" topLeftCell="A4">
      <selection activeCell="A24" sqref="A24:F24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3.28125" style="0" customWidth="1"/>
    <col min="7" max="7" width="12.28125" style="0" customWidth="1"/>
    <col min="8" max="8" width="12.5742187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  <col min="13" max="16384" width="9.00390625" style="0" customWidth="1"/>
  </cols>
  <sheetData>
    <row r="1" spans="1:12" ht="27.75" customHeight="1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58"/>
      <c r="B2" s="58"/>
      <c r="C2" s="58"/>
      <c r="D2" s="59"/>
      <c r="E2" s="60"/>
      <c r="F2" s="59"/>
      <c r="G2" s="59"/>
      <c r="H2" s="59"/>
      <c r="I2" s="61"/>
      <c r="J2" s="61"/>
      <c r="K2" s="59"/>
      <c r="L2" s="59"/>
    </row>
    <row r="3" spans="1:12" ht="14.25" customHeight="1">
      <c r="A3" s="77"/>
      <c r="B3" s="77"/>
      <c r="C3" s="77"/>
      <c r="D3" s="77"/>
      <c r="E3" s="77"/>
      <c r="F3" s="77"/>
      <c r="G3" s="78" t="s">
        <v>86</v>
      </c>
      <c r="H3" s="79" t="s">
        <v>87</v>
      </c>
      <c r="I3" s="80" t="s">
        <v>15</v>
      </c>
      <c r="J3" s="80"/>
      <c r="K3" s="80" t="s">
        <v>16</v>
      </c>
      <c r="L3" s="80"/>
    </row>
    <row r="4" spans="1:12" ht="35.25" customHeight="1">
      <c r="A4" s="77"/>
      <c r="B4" s="77"/>
      <c r="C4" s="77"/>
      <c r="D4" s="77"/>
      <c r="E4" s="77"/>
      <c r="F4" s="77"/>
      <c r="G4" s="78"/>
      <c r="H4" s="79"/>
      <c r="I4" s="10" t="s">
        <v>95</v>
      </c>
      <c r="J4" s="9" t="s">
        <v>96</v>
      </c>
      <c r="K4" s="9" t="s">
        <v>97</v>
      </c>
      <c r="L4" s="9" t="s">
        <v>98</v>
      </c>
    </row>
    <row r="5" spans="1:12" ht="18" customHeight="1">
      <c r="A5" s="81" t="s">
        <v>33</v>
      </c>
      <c r="B5" s="81"/>
      <c r="C5" s="81"/>
      <c r="D5" s="81"/>
      <c r="E5" s="81"/>
      <c r="F5" s="81"/>
      <c r="G5" s="63">
        <f>G6+G7+G8+G9+G11+G12+G13+G14+G10+G15+G16</f>
        <v>70317729.11000001</v>
      </c>
      <c r="H5" s="63">
        <f>SUM(H6:H16)</f>
        <v>75919600</v>
      </c>
      <c r="I5" s="63">
        <f>I6+I7+I8+I9+I10+I11+I12+I13+I14+I15+I16</f>
        <v>61796399.14</v>
      </c>
      <c r="J5" s="63">
        <f>J6+J7+J8+J9+J11+J12+J13+J14+J10+J15+J16</f>
        <v>66456489.5</v>
      </c>
      <c r="K5" s="64">
        <f aca="true" t="shared" si="0" ref="K5:K15">J5/I5*100</f>
        <v>107.54103867677232</v>
      </c>
      <c r="L5" s="64">
        <f aca="true" t="shared" si="1" ref="L5:L15">J5/H5*100</f>
        <v>87.53535253083525</v>
      </c>
    </row>
    <row r="6" spans="1:12" ht="15" customHeight="1">
      <c r="A6" s="82" t="s">
        <v>34</v>
      </c>
      <c r="B6" s="82"/>
      <c r="C6" s="82"/>
      <c r="D6" s="82"/>
      <c r="E6" s="82"/>
      <c r="F6" s="82"/>
      <c r="G6" s="24">
        <v>41257048.21</v>
      </c>
      <c r="H6" s="24">
        <f>Лист1!H25+Лист2!E19</f>
        <v>45766500</v>
      </c>
      <c r="I6" s="24">
        <f>Лист1!I25+Лист2!F19</f>
        <v>35178658.839999996</v>
      </c>
      <c r="J6" s="24">
        <f>Лист1!J25+Лист2!G19</f>
        <v>38926833.43</v>
      </c>
      <c r="K6" s="65">
        <f t="shared" si="0"/>
        <v>110.65468301974641</v>
      </c>
      <c r="L6" s="65">
        <f t="shared" si="1"/>
        <v>85.05529902876559</v>
      </c>
    </row>
    <row r="7" spans="1:12" ht="17.25" customHeight="1">
      <c r="A7" s="83" t="s">
        <v>35</v>
      </c>
      <c r="B7" s="83"/>
      <c r="C7" s="83"/>
      <c r="D7" s="83"/>
      <c r="E7" s="83"/>
      <c r="F7" s="83"/>
      <c r="G7" s="24">
        <v>6330647.39</v>
      </c>
      <c r="H7" s="24">
        <f>Лист1!H26+Лист2!J19</f>
        <v>6539000</v>
      </c>
      <c r="I7" s="24">
        <f>Лист1!I26+Лист2!K19</f>
        <v>5821953.279999999</v>
      </c>
      <c r="J7" s="24">
        <f>Лист1!J26+Лист2!L19</f>
        <v>6331158.040000001</v>
      </c>
      <c r="K7" s="65">
        <f t="shared" si="0"/>
        <v>108.7462872941502</v>
      </c>
      <c r="L7" s="65">
        <f t="shared" si="1"/>
        <v>96.82150237039305</v>
      </c>
    </row>
    <row r="8" spans="1:12" ht="15.75" customHeight="1">
      <c r="A8" s="82" t="s">
        <v>36</v>
      </c>
      <c r="B8" s="82"/>
      <c r="C8" s="82"/>
      <c r="D8" s="82"/>
      <c r="E8" s="82"/>
      <c r="F8" s="82"/>
      <c r="G8" s="24">
        <v>6842061.14</v>
      </c>
      <c r="H8" s="24">
        <f>Лист1!H27</f>
        <v>6650000</v>
      </c>
      <c r="I8" s="24">
        <f>Лист1!I27</f>
        <v>6725808.97</v>
      </c>
      <c r="J8" s="24">
        <f>Лист1!J27</f>
        <v>4967701.79</v>
      </c>
      <c r="K8" s="65">
        <f t="shared" si="0"/>
        <v>73.86028672770942</v>
      </c>
      <c r="L8" s="65">
        <f t="shared" si="1"/>
        <v>74.70228255639097</v>
      </c>
    </row>
    <row r="9" spans="1:12" ht="15.75" customHeight="1">
      <c r="A9" s="82" t="s">
        <v>37</v>
      </c>
      <c r="B9" s="82"/>
      <c r="C9" s="82"/>
      <c r="D9" s="82"/>
      <c r="E9" s="82"/>
      <c r="F9" s="82"/>
      <c r="G9" s="24">
        <v>2553920.86</v>
      </c>
      <c r="H9" s="24">
        <f>Лист1!H28+Лист2!O19</f>
        <v>2735500</v>
      </c>
      <c r="I9" s="24">
        <f>Лист1!I28+Лист2!P19</f>
        <v>2539877.33</v>
      </c>
      <c r="J9" s="24">
        <f>Лист1!J28+Лист2!Q19</f>
        <v>2771089.21</v>
      </c>
      <c r="K9" s="65">
        <f t="shared" si="0"/>
        <v>109.10326956617232</v>
      </c>
      <c r="L9" s="65">
        <f t="shared" si="1"/>
        <v>101.30101297751781</v>
      </c>
    </row>
    <row r="10" spans="1:12" ht="25.5" customHeight="1">
      <c r="A10" s="83" t="s">
        <v>38</v>
      </c>
      <c r="B10" s="83"/>
      <c r="C10" s="83"/>
      <c r="D10" s="83"/>
      <c r="E10" s="83"/>
      <c r="F10" s="83"/>
      <c r="G10" s="24">
        <v>199974.95</v>
      </c>
      <c r="H10" s="24">
        <f>Лист1!H29</f>
        <v>101000</v>
      </c>
      <c r="I10" s="24">
        <f>Лист1!I29</f>
        <v>78279.95</v>
      </c>
      <c r="J10" s="24">
        <f>Лист1!J29</f>
        <v>45594.63</v>
      </c>
      <c r="K10" s="65">
        <f t="shared" si="0"/>
        <v>58.245604398061054</v>
      </c>
      <c r="L10" s="65">
        <f t="shared" si="1"/>
        <v>45.14319801980198</v>
      </c>
    </row>
    <row r="11" spans="1:12" ht="14.25" customHeight="1">
      <c r="A11" s="82" t="s">
        <v>88</v>
      </c>
      <c r="B11" s="82"/>
      <c r="C11" s="82"/>
      <c r="D11" s="82"/>
      <c r="E11" s="82"/>
      <c r="F11" s="82"/>
      <c r="G11" s="66">
        <v>1276052</v>
      </c>
      <c r="H11" s="24">
        <f>Лист2!T19</f>
        <v>1690000</v>
      </c>
      <c r="I11" s="24">
        <f>Лист2!U19</f>
        <v>989036.03</v>
      </c>
      <c r="J11" s="24">
        <f>Лист2!V19</f>
        <v>2453037.42</v>
      </c>
      <c r="K11" s="65">
        <f t="shared" si="0"/>
        <v>248.02305938237657</v>
      </c>
      <c r="L11" s="65">
        <f t="shared" si="1"/>
        <v>145.15014319526628</v>
      </c>
    </row>
    <row r="12" spans="1:12" ht="15.75" customHeight="1">
      <c r="A12" s="82" t="s">
        <v>89</v>
      </c>
      <c r="B12" s="82"/>
      <c r="C12" s="82"/>
      <c r="D12" s="82"/>
      <c r="E12" s="82"/>
      <c r="F12" s="82"/>
      <c r="G12" s="24">
        <v>8014816.32</v>
      </c>
      <c r="H12" s="24">
        <f>Лист2!Y19</f>
        <v>8609600</v>
      </c>
      <c r="I12" s="24">
        <f>Лист2!Z19</f>
        <v>7014120.16</v>
      </c>
      <c r="J12" s="24">
        <f>Лист2!AA19</f>
        <v>7623626.789999999</v>
      </c>
      <c r="K12" s="65">
        <f t="shared" si="0"/>
        <v>108.68970898839005</v>
      </c>
      <c r="L12" s="65">
        <f t="shared" si="1"/>
        <v>88.54797888403641</v>
      </c>
    </row>
    <row r="13" spans="1:12" ht="15.75" customHeight="1">
      <c r="A13" s="82" t="s">
        <v>39</v>
      </c>
      <c r="B13" s="82"/>
      <c r="C13" s="82"/>
      <c r="D13" s="82"/>
      <c r="E13" s="82"/>
      <c r="F13" s="82"/>
      <c r="G13" s="24">
        <v>1372244.37</v>
      </c>
      <c r="H13" s="24">
        <f>Лист1!H30</f>
        <v>1415000</v>
      </c>
      <c r="I13" s="24">
        <f>Лист1!I30</f>
        <v>1088363.9</v>
      </c>
      <c r="J13" s="24">
        <f>Лист1!J30</f>
        <v>1193973.14</v>
      </c>
      <c r="K13" s="65">
        <f t="shared" si="0"/>
        <v>109.70348612261027</v>
      </c>
      <c r="L13" s="65">
        <f t="shared" si="1"/>
        <v>84.37972720848056</v>
      </c>
    </row>
    <row r="14" spans="1:12" ht="15" customHeight="1">
      <c r="A14" s="82" t="s">
        <v>40</v>
      </c>
      <c r="B14" s="82"/>
      <c r="C14" s="82"/>
      <c r="D14" s="82"/>
      <c r="E14" s="82"/>
      <c r="F14" s="82"/>
      <c r="G14" s="24">
        <v>1041901.33</v>
      </c>
      <c r="H14" s="24">
        <f>Лист1!H31</f>
        <v>1000000</v>
      </c>
      <c r="I14" s="24">
        <f>Лист1!I31</f>
        <v>1034666.76</v>
      </c>
      <c r="J14" s="24">
        <f>Лист1!J31</f>
        <v>668270</v>
      </c>
      <c r="K14" s="65">
        <f t="shared" si="0"/>
        <v>64.58794520469566</v>
      </c>
      <c r="L14" s="65">
        <f t="shared" si="1"/>
        <v>66.827</v>
      </c>
    </row>
    <row r="15" spans="1:12" ht="15.75" customHeight="1">
      <c r="A15" s="82" t="s">
        <v>41</v>
      </c>
      <c r="B15" s="82"/>
      <c r="C15" s="82"/>
      <c r="D15" s="82"/>
      <c r="E15" s="82"/>
      <c r="F15" s="82"/>
      <c r="G15" s="24">
        <v>1429062.54</v>
      </c>
      <c r="H15" s="24">
        <f>Лист1!H32+Лист2!AD19</f>
        <v>1413000</v>
      </c>
      <c r="I15" s="24">
        <f>Лист1!I32+Лист2!AE19</f>
        <v>1325633.92</v>
      </c>
      <c r="J15" s="24">
        <f>Лист1!J32+Лист2!AF19</f>
        <v>1475205.05</v>
      </c>
      <c r="K15" s="65">
        <f t="shared" si="0"/>
        <v>111.28298904723259</v>
      </c>
      <c r="L15" s="65">
        <f t="shared" si="1"/>
        <v>104.40233899504601</v>
      </c>
    </row>
    <row r="16" spans="1:12" ht="15" customHeight="1">
      <c r="A16" s="82" t="s">
        <v>42</v>
      </c>
      <c r="B16" s="82"/>
      <c r="C16" s="82"/>
      <c r="D16" s="82"/>
      <c r="E16" s="82"/>
      <c r="F16" s="82"/>
      <c r="G16" s="24"/>
      <c r="H16" s="24"/>
      <c r="I16" s="24"/>
      <c r="J16" s="24"/>
      <c r="K16" s="65"/>
      <c r="L16" s="65"/>
    </row>
    <row r="17" spans="1:12" ht="16.5" customHeight="1">
      <c r="A17" s="81" t="s">
        <v>43</v>
      </c>
      <c r="B17" s="81"/>
      <c r="C17" s="81"/>
      <c r="D17" s="81"/>
      <c r="E17" s="81"/>
      <c r="F17" s="81"/>
      <c r="G17" s="63">
        <f>G18+G19+G20+G21+G22+G23+G24+G25+G26+G27+G28+G29+G30+G31</f>
        <v>11941096.999999998</v>
      </c>
      <c r="H17" s="63">
        <f>H18+H19+H20+H21+H22+H23+H24+H25+H26+H27+H28+H29+H30+H31</f>
        <v>14750310.48</v>
      </c>
      <c r="I17" s="63">
        <f>I18+I19+I20+I21+I22+I23+I24+I25+I26+I27+I28+I29+I30+I31</f>
        <v>9976012.209999999</v>
      </c>
      <c r="J17" s="63">
        <f>J18+J19+J20+J21+J22+J23+J24+J25+J26+J27+J28+J29+J30+J31</f>
        <v>10612053.709999999</v>
      </c>
      <c r="K17" s="53">
        <f>J17/I17*100</f>
        <v>106.37570891665939</v>
      </c>
      <c r="L17" s="53">
        <f>J17/H17*100</f>
        <v>71.94461244994756</v>
      </c>
    </row>
    <row r="18" spans="1:12" ht="26.25" customHeight="1">
      <c r="A18" s="83" t="s">
        <v>44</v>
      </c>
      <c r="B18" s="83"/>
      <c r="C18" s="83"/>
      <c r="D18" s="83"/>
      <c r="E18" s="83"/>
      <c r="F18" s="83"/>
      <c r="G18" s="24">
        <v>7083.33</v>
      </c>
      <c r="H18" s="24">
        <f>Лист1!H35</f>
        <v>25000</v>
      </c>
      <c r="I18" s="24">
        <f>Лист1!I35</f>
        <v>0</v>
      </c>
      <c r="J18" s="24">
        <f>Лист1!J35</f>
        <v>21437.67</v>
      </c>
      <c r="K18" s="65">
        <v>0</v>
      </c>
      <c r="L18" s="65">
        <f>J18/H18*100</f>
        <v>85.75067999999999</v>
      </c>
    </row>
    <row r="19" spans="1:12" ht="15" customHeight="1">
      <c r="A19" s="82" t="s">
        <v>45</v>
      </c>
      <c r="B19" s="82"/>
      <c r="C19" s="82"/>
      <c r="D19" s="82"/>
      <c r="E19" s="82"/>
      <c r="F19" s="82"/>
      <c r="G19" s="24">
        <v>6014611.75</v>
      </c>
      <c r="H19" s="24">
        <f>Лист1!H36+Лист2!AI19</f>
        <v>5990000</v>
      </c>
      <c r="I19" s="24">
        <f>Лист1!I36+Лист2!AJ19</f>
        <v>4987614.28</v>
      </c>
      <c r="J19" s="24">
        <f>Лист1!J36+Лист2!AK19</f>
        <v>5492711.88</v>
      </c>
      <c r="K19" s="65">
        <f aca="true" t="shared" si="2" ref="K19:K29">J19/I19*100</f>
        <v>110.12703813174582</v>
      </c>
      <c r="L19" s="65">
        <f>J19/H19*100</f>
        <v>91.69802804674457</v>
      </c>
    </row>
    <row r="20" spans="1:12" ht="15" customHeight="1">
      <c r="A20" s="82" t="s">
        <v>46</v>
      </c>
      <c r="B20" s="82"/>
      <c r="C20" s="82"/>
      <c r="D20" s="82"/>
      <c r="E20" s="82"/>
      <c r="F20" s="82"/>
      <c r="G20" s="24">
        <v>671070.82</v>
      </c>
      <c r="H20" s="24">
        <f>Лист1!H37+Лист2!AN19</f>
        <v>560900</v>
      </c>
      <c r="I20" s="24">
        <f>Лист1!I37+Лист2!AO19</f>
        <v>573736.25</v>
      </c>
      <c r="J20" s="24">
        <f>Лист1!J37+Лист2!AP19</f>
        <v>467339.62</v>
      </c>
      <c r="K20" s="65">
        <f t="shared" si="2"/>
        <v>81.45548063243345</v>
      </c>
      <c r="L20" s="65">
        <f>J20/H20*100</f>
        <v>83.31959707612765</v>
      </c>
    </row>
    <row r="21" spans="1:12" ht="26.25" customHeight="1">
      <c r="A21" s="83" t="s">
        <v>90</v>
      </c>
      <c r="B21" s="83"/>
      <c r="C21" s="83"/>
      <c r="D21" s="83"/>
      <c r="E21" s="83"/>
      <c r="F21" s="83"/>
      <c r="G21" s="24">
        <v>429839.56</v>
      </c>
      <c r="H21" s="24">
        <f>Лист2!AS17</f>
        <v>237500</v>
      </c>
      <c r="I21" s="24">
        <f>Лист2!AT19</f>
        <v>270220</v>
      </c>
      <c r="J21" s="24">
        <f>Лист2!AU19</f>
        <v>90209.02</v>
      </c>
      <c r="K21" s="65">
        <f t="shared" si="2"/>
        <v>33.383546739693585</v>
      </c>
      <c r="L21" s="65">
        <f>J21/H21*100</f>
        <v>37.982745263157895</v>
      </c>
    </row>
    <row r="22" spans="1:12" ht="29.25" customHeight="1">
      <c r="A22" s="83" t="s">
        <v>91</v>
      </c>
      <c r="B22" s="83"/>
      <c r="C22" s="83"/>
      <c r="D22" s="83"/>
      <c r="E22" s="83"/>
      <c r="F22" s="83"/>
      <c r="G22" s="24"/>
      <c r="H22" s="24"/>
      <c r="I22" s="24">
        <f>Лист2!AY17</f>
        <v>12316.17</v>
      </c>
      <c r="J22" s="24">
        <f>Лист2!AZ17</f>
        <v>16359.14</v>
      </c>
      <c r="K22" s="65">
        <f t="shared" si="2"/>
        <v>132.82651993273882</v>
      </c>
      <c r="L22" s="65"/>
    </row>
    <row r="23" spans="1:12" ht="17.25" customHeight="1">
      <c r="A23" s="82" t="s">
        <v>47</v>
      </c>
      <c r="B23" s="82"/>
      <c r="C23" s="82"/>
      <c r="D23" s="82"/>
      <c r="E23" s="82"/>
      <c r="F23" s="82"/>
      <c r="G23" s="24">
        <v>116849.67</v>
      </c>
      <c r="H23" s="24">
        <f>Лист1!H38</f>
        <v>130000</v>
      </c>
      <c r="I23" s="24">
        <f>Лист1!I38</f>
        <v>100681.86</v>
      </c>
      <c r="J23" s="24">
        <f>Лист1!J38</f>
        <v>121576.34</v>
      </c>
      <c r="K23" s="65">
        <f t="shared" si="2"/>
        <v>120.7529737730312</v>
      </c>
      <c r="L23" s="65">
        <f>J23/H23*100</f>
        <v>93.52026153846154</v>
      </c>
    </row>
    <row r="24" spans="1:12" ht="17.25" customHeight="1">
      <c r="A24" s="82" t="s">
        <v>48</v>
      </c>
      <c r="B24" s="82"/>
      <c r="C24" s="82"/>
      <c r="D24" s="82"/>
      <c r="E24" s="82"/>
      <c r="F24" s="82"/>
      <c r="G24" s="24">
        <v>754579.8</v>
      </c>
      <c r="H24" s="24">
        <f>Лист1!H39</f>
        <v>2321800</v>
      </c>
      <c r="I24" s="24">
        <f>Лист1!I39</f>
        <v>377289.9</v>
      </c>
      <c r="J24" s="24">
        <f>Лист1!J39</f>
        <v>1780034.4</v>
      </c>
      <c r="K24" s="65">
        <f t="shared" si="2"/>
        <v>471.7948717948717</v>
      </c>
      <c r="L24" s="65">
        <f>J24/H24*100</f>
        <v>76.66613834094237</v>
      </c>
    </row>
    <row r="25" spans="1:12" ht="24" customHeight="1">
      <c r="A25" s="83" t="s">
        <v>92</v>
      </c>
      <c r="B25" s="83"/>
      <c r="C25" s="83"/>
      <c r="D25" s="83"/>
      <c r="E25" s="83"/>
      <c r="F25" s="83"/>
      <c r="G25" s="67">
        <v>151911.94</v>
      </c>
      <c r="H25" s="67">
        <f>Лист1!H40+Лист2!BC19</f>
        <v>200000</v>
      </c>
      <c r="I25" s="24">
        <f>Лист1!I40+Лист2!BD19</f>
        <v>96721.42</v>
      </c>
      <c r="J25" s="67">
        <f>Лист2!BE19+Лист1!J40</f>
        <v>100611.94</v>
      </c>
      <c r="K25" s="65">
        <f t="shared" si="2"/>
        <v>104.02239752063194</v>
      </c>
      <c r="L25" s="65">
        <f>J25/H25*100</f>
        <v>50.30597</v>
      </c>
    </row>
    <row r="26" spans="1:12" ht="14.25" customHeight="1">
      <c r="A26" s="83" t="s">
        <v>93</v>
      </c>
      <c r="B26" s="83"/>
      <c r="C26" s="83"/>
      <c r="D26" s="83"/>
      <c r="E26" s="83"/>
      <c r="F26" s="83"/>
      <c r="G26" s="24">
        <v>120001.01</v>
      </c>
      <c r="H26" s="67">
        <f>Лист1!H41+Лист2!BH19</f>
        <v>0</v>
      </c>
      <c r="I26" s="24">
        <f>Лист1!I41+Лист2!BI19</f>
        <v>120001.01</v>
      </c>
      <c r="J26" s="24">
        <f>Лист1!J41+Лист2!BJ19</f>
        <v>29772.53</v>
      </c>
      <c r="K26" s="65">
        <f t="shared" si="2"/>
        <v>24.81023284720687</v>
      </c>
      <c r="L26" s="65"/>
    </row>
    <row r="27" spans="1:12" ht="15.75" customHeight="1">
      <c r="A27" s="82" t="s">
        <v>94</v>
      </c>
      <c r="B27" s="82"/>
      <c r="C27" s="82"/>
      <c r="D27" s="82"/>
      <c r="E27" s="82"/>
      <c r="F27" s="82"/>
      <c r="G27" s="24">
        <v>641148</v>
      </c>
      <c r="H27" s="67">
        <f>Лист1!H42+Лист2!BR19</f>
        <v>2853930.48</v>
      </c>
      <c r="I27" s="24">
        <f>Лист1!I42+Лист2!BS19</f>
        <v>599365.84</v>
      </c>
      <c r="J27" s="24">
        <f>Лист1!J42+Лист2!BT19</f>
        <v>794415.98</v>
      </c>
      <c r="K27" s="65">
        <f t="shared" si="2"/>
        <v>132.5427521862107</v>
      </c>
      <c r="L27" s="65">
        <f>J27/H27*100</f>
        <v>27.835856043697323</v>
      </c>
    </row>
    <row r="28" spans="1:12" ht="16.5" customHeight="1">
      <c r="A28" s="82" t="s">
        <v>52</v>
      </c>
      <c r="B28" s="82"/>
      <c r="C28" s="82"/>
      <c r="D28" s="82"/>
      <c r="E28" s="82"/>
      <c r="F28" s="82"/>
      <c r="G28" s="24">
        <v>1011479.82</v>
      </c>
      <c r="H28" s="67">
        <f>Лист1!H43+Лист2!BM19</f>
        <v>831180</v>
      </c>
      <c r="I28" s="24">
        <f>Лист1!I43+Лист2!BN19</f>
        <v>916229.09</v>
      </c>
      <c r="J28" s="24">
        <f>Лист1!J43+Лист2!BO19</f>
        <v>416480.16</v>
      </c>
      <c r="K28" s="65">
        <f t="shared" si="2"/>
        <v>45.45589793487129</v>
      </c>
      <c r="L28" s="65">
        <f>J28/H28*100</f>
        <v>50.10709593589836</v>
      </c>
    </row>
    <row r="29" spans="1:12" ht="17.25" customHeight="1">
      <c r="A29" s="82" t="s">
        <v>53</v>
      </c>
      <c r="B29" s="82"/>
      <c r="C29" s="82"/>
      <c r="D29" s="82"/>
      <c r="E29" s="82"/>
      <c r="F29" s="82"/>
      <c r="G29" s="24">
        <v>1948174.7</v>
      </c>
      <c r="H29" s="67">
        <f>Лист1!H44+Лист2!BW19</f>
        <v>1600000</v>
      </c>
      <c r="I29" s="24">
        <f>Лист1!I44+Лист2!BX19</f>
        <v>1853389.79</v>
      </c>
      <c r="J29" s="24">
        <f>Лист1!J44+Лист2!BY19</f>
        <v>1201262.94</v>
      </c>
      <c r="K29" s="65">
        <f t="shared" si="2"/>
        <v>64.8143712931536</v>
      </c>
      <c r="L29" s="65">
        <f>J29/H29*100</f>
        <v>75.07893375</v>
      </c>
    </row>
    <row r="30" spans="1:12" ht="16.5" customHeight="1">
      <c r="A30" s="83" t="s">
        <v>54</v>
      </c>
      <c r="B30" s="83"/>
      <c r="C30" s="83"/>
      <c r="D30" s="83"/>
      <c r="E30" s="83"/>
      <c r="F30" s="83"/>
      <c r="G30" s="24">
        <v>5900</v>
      </c>
      <c r="H30" s="24"/>
      <c r="I30" s="24">
        <f>Лист1!I45+Лист2!CH19</f>
        <v>0</v>
      </c>
      <c r="J30" s="24">
        <f>Лист1!J45+Лист2!CI19</f>
        <v>-5255</v>
      </c>
      <c r="K30" s="65"/>
      <c r="L30" s="65"/>
    </row>
    <row r="31" spans="1:12" ht="15.75" customHeight="1">
      <c r="A31" s="83" t="s">
        <v>55</v>
      </c>
      <c r="B31" s="83"/>
      <c r="C31" s="83"/>
      <c r="D31" s="83"/>
      <c r="E31" s="83"/>
      <c r="F31" s="83"/>
      <c r="G31" s="24">
        <v>68446.6</v>
      </c>
      <c r="H31" s="24">
        <f>Лист2!CB19</f>
        <v>0</v>
      </c>
      <c r="I31" s="24">
        <f>Лист1!I46+Лист2!CC19</f>
        <v>68446.6</v>
      </c>
      <c r="J31" s="24">
        <f>Лист2!CD19</f>
        <v>85097.09</v>
      </c>
      <c r="K31" s="65">
        <f>J31/I31*100</f>
        <v>124.32624849152477</v>
      </c>
      <c r="L31" s="65">
        <v>0</v>
      </c>
    </row>
    <row r="32" spans="1:12" ht="16.5" customHeight="1">
      <c r="A32" s="81" t="s">
        <v>56</v>
      </c>
      <c r="B32" s="81"/>
      <c r="C32" s="81"/>
      <c r="D32" s="81"/>
      <c r="E32" s="81"/>
      <c r="F32" s="81"/>
      <c r="G32" s="30">
        <f>G5+G17</f>
        <v>82258826.11000001</v>
      </c>
      <c r="H32" s="30">
        <f>H5+H17</f>
        <v>90669910.48</v>
      </c>
      <c r="I32" s="30">
        <f>I5+I17</f>
        <v>71772411.35</v>
      </c>
      <c r="J32" s="30">
        <f>J5+J17</f>
        <v>77068543.21</v>
      </c>
      <c r="K32" s="68">
        <f>J32/I32*100</f>
        <v>107.37906357106112</v>
      </c>
      <c r="L32" s="68">
        <f>J32/H32*100</f>
        <v>84.99902867666313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9840277777777777" right="0.39375" top="0.39375" bottom="0.393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2018-12-04T12:58:50Z</cp:lastPrinted>
  <dcterms:modified xsi:type="dcterms:W3CDTF">2018-12-04T13:00:17Z</dcterms:modified>
  <cp:category/>
  <cp:version/>
  <cp:contentType/>
  <cp:contentStatus/>
</cp:coreProperties>
</file>