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570" windowHeight="11595" activeTab="0"/>
  </bookViews>
  <sheets>
    <sheet name="Лист2" sheetId="1" r:id="rId1"/>
    <sheet name="Лист1" sheetId="2" r:id="rId2"/>
  </sheets>
  <definedNames/>
  <calcPr fullCalcOnLoad="1"/>
</workbook>
</file>

<file path=xl/comments1.xml><?xml version="1.0" encoding="utf-8"?>
<comments xmlns="http://schemas.openxmlformats.org/spreadsheetml/2006/main">
  <authors>
    <author>sinina</author>
  </authors>
  <commentList>
    <comment ref="U27" authorId="0">
      <text>
        <r>
          <rPr>
            <b/>
            <sz val="9"/>
            <rFont val="Tahoma"/>
            <family val="2"/>
          </rPr>
          <t>sinina: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<sst xmlns="http://schemas.openxmlformats.org/spreadsheetml/2006/main" count="168" uniqueCount="94">
  <si>
    <t>Всего доходов</t>
  </si>
  <si>
    <t>НДФЛ</t>
  </si>
  <si>
    <t>Сельские поселения</t>
  </si>
  <si>
    <t>Всего</t>
  </si>
  <si>
    <t>Единый с/х налог</t>
  </si>
  <si>
    <t xml:space="preserve"> % исп-ия</t>
  </si>
  <si>
    <t>в том числе</t>
  </si>
  <si>
    <t>налоговые и неналоговые доходы</t>
  </si>
  <si>
    <t>безвозмездные перечисления</t>
  </si>
  <si>
    <t>назначено     на год</t>
  </si>
  <si>
    <t>исполнено</t>
  </si>
  <si>
    <t>%</t>
  </si>
  <si>
    <t>Бюджет района:</t>
  </si>
  <si>
    <t>Консолидированный бюджет</t>
  </si>
  <si>
    <t>Государственная пошлина за совершение нотариальных действий должностными лицами органов местного самоуправления</t>
  </si>
  <si>
    <t>Налог на доходы физ.лиц</t>
  </si>
  <si>
    <t>Единый налог на вмененный доход</t>
  </si>
  <si>
    <t>Налог на добычу полезных ископаемых</t>
  </si>
  <si>
    <t>Госпошлина</t>
  </si>
  <si>
    <t>Доходы от продажи муниц.имущества</t>
  </si>
  <si>
    <t>Штрафы</t>
  </si>
  <si>
    <t>Итого налог. и неналог. доходы бюджета района</t>
  </si>
  <si>
    <t>Всего по пос-м</t>
  </si>
  <si>
    <t xml:space="preserve">Земельный налог ( по обязательствам, возникшим до 1 января 2006 года), мобилизуемый на территориях поселений </t>
  </si>
  <si>
    <t>Доходы от сдачи в аренду имущества</t>
  </si>
  <si>
    <t>Доходы от арендной платы за земельные участки</t>
  </si>
  <si>
    <t>Доходы от продажи земли</t>
  </si>
  <si>
    <t>Уточненный план            год</t>
  </si>
  <si>
    <t>Налог на имущество</t>
  </si>
  <si>
    <t>Арендная плата за аренду земли</t>
  </si>
  <si>
    <t>Доходы от оказания платных услуг</t>
  </si>
  <si>
    <t>Невыясненные поступления</t>
  </si>
  <si>
    <t>всего расходов</t>
  </si>
  <si>
    <t>Дефицит (-),Профицит (+)</t>
  </si>
  <si>
    <t>дотации на выравнивание уровня бюджетной обеспеченности</t>
  </si>
  <si>
    <t xml:space="preserve">Доходы от перечисления части прибыли, остающейся после уплаты налогов и иных обязательных платежей МУП </t>
  </si>
  <si>
    <t>Прочие доходы от использования имущества</t>
  </si>
  <si>
    <t>Прочие неналоговые доходы (невыясненные поступления)</t>
  </si>
  <si>
    <t>Доходы от реализации иного имущества, находящихся в собственности поселений</t>
  </si>
  <si>
    <t>Муниципальный район</t>
  </si>
  <si>
    <t>Возврат остаков субсидий,субвенций и иных межбюджетных трансфертов прошлых лет</t>
  </si>
  <si>
    <t>Прочие доходы от компенсации затрат бюджетов муниципальных районов</t>
  </si>
  <si>
    <t>Консолидированный бюджет без межбюджетных трансфертов из бюджета с/п</t>
  </si>
  <si>
    <t>Абашевское</t>
  </si>
  <si>
    <t>Акулевское</t>
  </si>
  <si>
    <t>Атлашевское</t>
  </si>
  <si>
    <t>Большекатрасьское</t>
  </si>
  <si>
    <t>Вурман-Сюктерское</t>
  </si>
  <si>
    <t xml:space="preserve">Ишакское </t>
  </si>
  <si>
    <t xml:space="preserve">Ишлейское </t>
  </si>
  <si>
    <t xml:space="preserve">Кугесьское </t>
  </si>
  <si>
    <t>Кшаушское</t>
  </si>
  <si>
    <t>Сарабакасинское</t>
  </si>
  <si>
    <t>Синьяльское</t>
  </si>
  <si>
    <t>Синьял-Покровское</t>
  </si>
  <si>
    <t xml:space="preserve">Сирмапосинское </t>
  </si>
  <si>
    <t>Чиршкасинское</t>
  </si>
  <si>
    <t>Шинерпосинское</t>
  </si>
  <si>
    <t>Лапсарское</t>
  </si>
  <si>
    <t>Доходы бюджетов муниципальных районов от возврата остатков субсидий,субвенций и иных межбюджетных трансфертов, имеющих целевле назначение, прошлых лет из бюджетов поселений</t>
  </si>
  <si>
    <t>Янышское</t>
  </si>
  <si>
    <t>Платежи за пользование природными ресурсами</t>
  </si>
  <si>
    <t>Большекатраськое</t>
  </si>
  <si>
    <t>Ишакское</t>
  </si>
  <si>
    <t>Ишлейское</t>
  </si>
  <si>
    <t xml:space="preserve"> к плановым назчениям</t>
  </si>
  <si>
    <t>Прочие налоговые доходы</t>
  </si>
  <si>
    <t>Земельный налог и зем.налог взимаемый по ставке пп2 п1 ст 394 НК РФ</t>
  </si>
  <si>
    <t>Арендная плата за аренду имущества</t>
  </si>
  <si>
    <t>Сирмапосинское</t>
  </si>
  <si>
    <t>Кугесьское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</si>
  <si>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</si>
  <si>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</si>
  <si>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Прочие доходы от оказания платных услуг получателями средств бюджетов поселений, на возмещ.расходов, понесенных в связи с эксплуат.имущества поселений, прочие доходы от компенс.затрат бюджетов</t>
  </si>
  <si>
    <t xml:space="preserve">Прочие безвозмездные поступления (добр.взносы юр.и физ.лиц)
</t>
  </si>
  <si>
    <t>(руб.коп.)</t>
  </si>
  <si>
    <t>Акцизы по подакцизным товарам</t>
  </si>
  <si>
    <t>Транспортный налог с юр.лиц</t>
  </si>
  <si>
    <t>Транспортный налог с физ.лиц</t>
  </si>
  <si>
    <t>Прочие неналоговые доходы бюджетов поселений (в т.ч. штрафы)</t>
  </si>
  <si>
    <t>назначено на год</t>
  </si>
  <si>
    <t>Доходы от продажи земельных участков, находящихся в собственности  поселений</t>
  </si>
  <si>
    <t>Возврат субсидии прошлых лет</t>
  </si>
  <si>
    <t>Прочие поступления от использования имущества, находящихся в собственности сельских поселений</t>
  </si>
  <si>
    <t>,</t>
  </si>
  <si>
    <t xml:space="preserve">   </t>
  </si>
  <si>
    <t>Доходы от арендной платы за земельные участкинаход соб-ти мун р-на</t>
  </si>
  <si>
    <t>Доходы от продажи земли собств.муниц.района</t>
  </si>
  <si>
    <t xml:space="preserve">Транспортный налог </t>
  </si>
  <si>
    <t>Исполнение консолидированного бюджета Чебоксарского района по состоянию на 01.10.2019 (Бюджетные средства)</t>
  </si>
  <si>
    <t>исполнено на 01.10.2019</t>
  </si>
  <si>
    <t>на 01.10.2019</t>
  </si>
  <si>
    <t>01.10.2019 к Плановым назчениям</t>
  </si>
  <si>
    <t xml:space="preserve">Исполнение налоговых и неналоговых доходов бюджетов сельских поселений Чебоксарского района по состоянию на 01.10.2019 года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</si>
</sst>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&quot;р.&quot;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0"/>
    </font>
    <font>
      <sz val="8"/>
      <name val="Arial Cyr"/>
      <family val="0"/>
    </font>
    <font>
      <b/>
      <sz val="10"/>
      <color indexed="57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sz val="10"/>
      <name val="Arial Cyr"/>
      <family val="0"/>
    </font>
    <font>
      <b/>
      <sz val="8"/>
      <color indexed="57"/>
      <name val="Arial Cyr"/>
      <family val="0"/>
    </font>
    <font>
      <b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sz val="8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0"/>
      <color indexed="8"/>
      <name val="Arial Cyr"/>
      <family val="0"/>
    </font>
    <font>
      <b/>
      <sz val="9"/>
      <color indexed="8"/>
      <name val="Arial Cyr"/>
      <family val="0"/>
    </font>
    <font>
      <sz val="8"/>
      <name val="Arial Cyr "/>
      <family val="0"/>
    </font>
    <font>
      <b/>
      <sz val="8"/>
      <name val="Arial Cyr "/>
      <family val="0"/>
    </font>
    <font>
      <b/>
      <sz val="8"/>
      <color indexed="8"/>
      <name val="Arial Cyr "/>
      <family val="0"/>
    </font>
    <font>
      <sz val="8"/>
      <color indexed="8"/>
      <name val="Arial Cyr "/>
      <family val="0"/>
    </font>
    <font>
      <b/>
      <sz val="9"/>
      <name val="Arial Cyr "/>
      <family val="0"/>
    </font>
    <font>
      <b/>
      <i/>
      <sz val="8"/>
      <color indexed="10"/>
      <name val="Arial Cyr "/>
      <family val="0"/>
    </font>
    <font>
      <b/>
      <sz val="8"/>
      <color indexed="57"/>
      <name val="Arial Cyr "/>
      <family val="0"/>
    </font>
    <font>
      <b/>
      <sz val="8"/>
      <color indexed="10"/>
      <name val="Arial Cyr "/>
      <family val="0"/>
    </font>
    <font>
      <sz val="10"/>
      <name val="Arial Cyr "/>
      <family val="0"/>
    </font>
    <font>
      <b/>
      <sz val="14"/>
      <name val="Arial Cyr"/>
      <family val="0"/>
    </font>
    <font>
      <b/>
      <i/>
      <sz val="10"/>
      <name val="Arial Cyr"/>
      <family val="0"/>
    </font>
    <font>
      <b/>
      <i/>
      <sz val="9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30" fillId="30" borderId="0">
      <alignment/>
      <protection/>
    </xf>
    <xf numFmtId="0" fontId="59" fillId="31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3" fillId="33" borderId="0" applyNumberFormat="0" applyBorder="0" applyAlignment="0" applyProtection="0"/>
  </cellStyleXfs>
  <cellXfs count="25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13" fillId="0" borderId="0" xfId="0" applyNumberFormat="1" applyFont="1" applyAlignment="1">
      <alignment/>
    </xf>
    <xf numFmtId="0" fontId="13" fillId="0" borderId="0" xfId="0" applyFont="1" applyAlignment="1">
      <alignment/>
    </xf>
    <xf numFmtId="174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174" fontId="0" fillId="0" borderId="0" xfId="0" applyNumberFormat="1" applyFont="1" applyBorder="1" applyAlignment="1">
      <alignment/>
    </xf>
    <xf numFmtId="1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174" fontId="7" fillId="0" borderId="0" xfId="0" applyNumberFormat="1" applyFont="1" applyBorder="1" applyAlignment="1">
      <alignment/>
    </xf>
    <xf numFmtId="2" fontId="7" fillId="0" borderId="0" xfId="0" applyNumberFormat="1" applyFont="1" applyFill="1" applyBorder="1" applyAlignment="1">
      <alignment/>
    </xf>
    <xf numFmtId="1" fontId="14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13" fillId="0" borderId="11" xfId="0" applyNumberFormat="1" applyFont="1" applyBorder="1" applyAlignment="1">
      <alignment/>
    </xf>
    <xf numFmtId="4" fontId="13" fillId="0" borderId="12" xfId="0" applyNumberFormat="1" applyFont="1" applyBorder="1" applyAlignment="1">
      <alignment/>
    </xf>
    <xf numFmtId="4" fontId="13" fillId="0" borderId="11" xfId="0" applyNumberFormat="1" applyFont="1" applyBorder="1" applyAlignment="1">
      <alignment horizontal="right" wrapText="1"/>
    </xf>
    <xf numFmtId="4" fontId="12" fillId="0" borderId="11" xfId="0" applyNumberFormat="1" applyFont="1" applyBorder="1" applyAlignment="1">
      <alignment/>
    </xf>
    <xf numFmtId="4" fontId="13" fillId="0" borderId="11" xfId="0" applyNumberFormat="1" applyFont="1" applyBorder="1" applyAlignment="1">
      <alignment wrapText="1"/>
    </xf>
    <xf numFmtId="4" fontId="13" fillId="0" borderId="11" xfId="0" applyNumberFormat="1" applyFont="1" applyBorder="1" applyAlignment="1">
      <alignment horizontal="right"/>
    </xf>
    <xf numFmtId="4" fontId="13" fillId="0" borderId="13" xfId="0" applyNumberFormat="1" applyFont="1" applyBorder="1" applyAlignment="1">
      <alignment/>
    </xf>
    <xf numFmtId="4" fontId="13" fillId="0" borderId="14" xfId="0" applyNumberFormat="1" applyFont="1" applyBorder="1" applyAlignment="1">
      <alignment/>
    </xf>
    <xf numFmtId="4" fontId="12" fillId="0" borderId="11" xfId="0" applyNumberFormat="1" applyFont="1" applyBorder="1" applyAlignment="1">
      <alignment/>
    </xf>
    <xf numFmtId="4" fontId="12" fillId="0" borderId="12" xfId="0" applyNumberFormat="1" applyFont="1" applyFill="1" applyBorder="1" applyAlignment="1">
      <alignment/>
    </xf>
    <xf numFmtId="4" fontId="12" fillId="0" borderId="12" xfId="0" applyNumberFormat="1" applyFont="1" applyBorder="1" applyAlignment="1">
      <alignment/>
    </xf>
    <xf numFmtId="4" fontId="15" fillId="0" borderId="12" xfId="0" applyNumberFormat="1" applyFont="1" applyBorder="1" applyAlignment="1">
      <alignment/>
    </xf>
    <xf numFmtId="4" fontId="12" fillId="0" borderId="11" xfId="0" applyNumberFormat="1" applyFont="1" applyBorder="1" applyAlignment="1">
      <alignment wrapText="1"/>
    </xf>
    <xf numFmtId="176" fontId="13" fillId="0" borderId="11" xfId="0" applyNumberFormat="1" applyFont="1" applyBorder="1" applyAlignment="1">
      <alignment/>
    </xf>
    <xf numFmtId="176" fontId="12" fillId="0" borderId="11" xfId="0" applyNumberFormat="1" applyFont="1" applyBorder="1" applyAlignment="1">
      <alignment/>
    </xf>
    <xf numFmtId="176" fontId="13" fillId="0" borderId="12" xfId="0" applyNumberFormat="1" applyFont="1" applyBorder="1" applyAlignment="1">
      <alignment/>
    </xf>
    <xf numFmtId="176" fontId="12" fillId="0" borderId="12" xfId="0" applyNumberFormat="1" applyFont="1" applyBorder="1" applyAlignment="1">
      <alignment/>
    </xf>
    <xf numFmtId="4" fontId="16" fillId="34" borderId="11" xfId="0" applyNumberFormat="1" applyFont="1" applyFill="1" applyBorder="1" applyAlignment="1">
      <alignment wrapText="1"/>
    </xf>
    <xf numFmtId="174" fontId="17" fillId="0" borderId="11" xfId="0" applyNumberFormat="1" applyFont="1" applyFill="1" applyBorder="1" applyAlignment="1">
      <alignment wrapText="1"/>
    </xf>
    <xf numFmtId="4" fontId="16" fillId="0" borderId="11" xfId="0" applyNumberFormat="1" applyFont="1" applyFill="1" applyBorder="1" applyAlignment="1">
      <alignment wrapText="1"/>
    </xf>
    <xf numFmtId="176" fontId="17" fillId="0" borderId="11" xfId="0" applyNumberFormat="1" applyFont="1" applyFill="1" applyBorder="1" applyAlignment="1">
      <alignment wrapText="1"/>
    </xf>
    <xf numFmtId="176" fontId="17" fillId="0" borderId="11" xfId="0" applyNumberFormat="1" applyFont="1" applyBorder="1" applyAlignment="1">
      <alignment wrapText="1"/>
    </xf>
    <xf numFmtId="4" fontId="16" fillId="0" borderId="11" xfId="0" applyNumberFormat="1" applyFont="1" applyBorder="1" applyAlignment="1">
      <alignment/>
    </xf>
    <xf numFmtId="174" fontId="16" fillId="0" borderId="11" xfId="0" applyNumberFormat="1" applyFont="1" applyFill="1" applyBorder="1" applyAlignment="1">
      <alignment wrapText="1"/>
    </xf>
    <xf numFmtId="4" fontId="17" fillId="34" borderId="11" xfId="0" applyNumberFormat="1" applyFont="1" applyFill="1" applyBorder="1" applyAlignment="1">
      <alignment wrapText="1"/>
    </xf>
    <xf numFmtId="4" fontId="17" fillId="0" borderId="11" xfId="0" applyNumberFormat="1" applyFont="1" applyFill="1" applyBorder="1" applyAlignment="1">
      <alignment wrapText="1"/>
    </xf>
    <xf numFmtId="4" fontId="18" fillId="0" borderId="11" xfId="0" applyNumberFormat="1" applyFont="1" applyFill="1" applyBorder="1" applyAlignment="1">
      <alignment wrapText="1"/>
    </xf>
    <xf numFmtId="4" fontId="17" fillId="0" borderId="11" xfId="0" applyNumberFormat="1" applyFont="1" applyBorder="1" applyAlignment="1">
      <alignment/>
    </xf>
    <xf numFmtId="176" fontId="16" fillId="0" borderId="11" xfId="0" applyNumberFormat="1" applyFont="1" applyFill="1" applyBorder="1" applyAlignment="1">
      <alignment wrapText="1"/>
    </xf>
    <xf numFmtId="4" fontId="19" fillId="0" borderId="11" xfId="0" applyNumberFormat="1" applyFont="1" applyFill="1" applyBorder="1" applyAlignment="1">
      <alignment wrapText="1"/>
    </xf>
    <xf numFmtId="176" fontId="16" fillId="0" borderId="11" xfId="0" applyNumberFormat="1" applyFont="1" applyBorder="1" applyAlignment="1">
      <alignment wrapText="1"/>
    </xf>
    <xf numFmtId="174" fontId="17" fillId="0" borderId="11" xfId="0" applyNumberFormat="1" applyFont="1" applyBorder="1" applyAlignment="1">
      <alignment wrapText="1"/>
    </xf>
    <xf numFmtId="0" fontId="16" fillId="0" borderId="0" xfId="0" applyFont="1" applyBorder="1" applyAlignment="1">
      <alignment horizontal="left" wrapText="1"/>
    </xf>
    <xf numFmtId="174" fontId="18" fillId="0" borderId="0" xfId="0" applyNumberFormat="1" applyFont="1" applyFill="1" applyBorder="1" applyAlignment="1">
      <alignment/>
    </xf>
    <xf numFmtId="174" fontId="21" fillId="0" borderId="0" xfId="0" applyNumberFormat="1" applyFont="1" applyFill="1" applyBorder="1" applyAlignment="1">
      <alignment/>
    </xf>
    <xf numFmtId="174" fontId="20" fillId="0" borderId="0" xfId="0" applyNumberFormat="1" applyFont="1" applyFill="1" applyBorder="1" applyAlignment="1">
      <alignment wrapText="1"/>
    </xf>
    <xf numFmtId="174" fontId="22" fillId="0" borderId="0" xfId="0" applyNumberFormat="1" applyFont="1" applyFill="1" applyBorder="1" applyAlignment="1">
      <alignment wrapText="1"/>
    </xf>
    <xf numFmtId="174" fontId="23" fillId="0" borderId="0" xfId="0" applyNumberFormat="1" applyFont="1" applyFill="1" applyBorder="1" applyAlignment="1">
      <alignment/>
    </xf>
    <xf numFmtId="174" fontId="22" fillId="0" borderId="0" xfId="0" applyNumberFormat="1" applyFont="1" applyFill="1" applyBorder="1" applyAlignment="1">
      <alignment/>
    </xf>
    <xf numFmtId="0" fontId="16" fillId="0" borderId="15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12" xfId="0" applyFont="1" applyBorder="1" applyAlignment="1">
      <alignment/>
    </xf>
    <xf numFmtId="174" fontId="16" fillId="0" borderId="0" xfId="0" applyNumberFormat="1" applyFont="1" applyBorder="1" applyAlignment="1">
      <alignment/>
    </xf>
    <xf numFmtId="0" fontId="24" fillId="0" borderId="0" xfId="0" applyFont="1" applyAlignment="1">
      <alignment/>
    </xf>
    <xf numFmtId="0" fontId="16" fillId="0" borderId="11" xfId="0" applyFont="1" applyBorder="1" applyAlignment="1">
      <alignment/>
    </xf>
    <xf numFmtId="174" fontId="20" fillId="0" borderId="0" xfId="0" applyNumberFormat="1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4" fontId="16" fillId="34" borderId="11" xfId="0" applyNumberFormat="1" applyFont="1" applyFill="1" applyBorder="1" applyAlignment="1">
      <alignment/>
    </xf>
    <xf numFmtId="2" fontId="16" fillId="0" borderId="11" xfId="0" applyNumberFormat="1" applyFont="1" applyFill="1" applyBorder="1" applyAlignment="1">
      <alignment wrapText="1"/>
    </xf>
    <xf numFmtId="176" fontId="13" fillId="34" borderId="11" xfId="0" applyNumberFormat="1" applyFont="1" applyFill="1" applyBorder="1" applyAlignment="1">
      <alignment/>
    </xf>
    <xf numFmtId="4" fontId="13" fillId="34" borderId="12" xfId="0" applyNumberFormat="1" applyFont="1" applyFill="1" applyBorder="1" applyAlignment="1">
      <alignment/>
    </xf>
    <xf numFmtId="4" fontId="13" fillId="34" borderId="11" xfId="0" applyNumberFormat="1" applyFont="1" applyFill="1" applyBorder="1" applyAlignment="1">
      <alignment/>
    </xf>
    <xf numFmtId="4" fontId="13" fillId="34" borderId="11" xfId="0" applyNumberFormat="1" applyFont="1" applyFill="1" applyBorder="1" applyAlignment="1">
      <alignment wrapText="1"/>
    </xf>
    <xf numFmtId="4" fontId="13" fillId="34" borderId="11" xfId="0" applyNumberFormat="1" applyFont="1" applyFill="1" applyBorder="1" applyAlignment="1">
      <alignment horizontal="right"/>
    </xf>
    <xf numFmtId="4" fontId="12" fillId="34" borderId="11" xfId="0" applyNumberFormat="1" applyFont="1" applyFill="1" applyBorder="1" applyAlignment="1">
      <alignment/>
    </xf>
    <xf numFmtId="174" fontId="17" fillId="34" borderId="11" xfId="0" applyNumberFormat="1" applyFont="1" applyFill="1" applyBorder="1" applyAlignment="1">
      <alignment wrapText="1"/>
    </xf>
    <xf numFmtId="0" fontId="16" fillId="0" borderId="12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center" vertical="center" wrapText="1"/>
    </xf>
    <xf numFmtId="2" fontId="17" fillId="0" borderId="11" xfId="0" applyNumberFormat="1" applyFont="1" applyFill="1" applyBorder="1" applyAlignment="1">
      <alignment wrapText="1"/>
    </xf>
    <xf numFmtId="0" fontId="0" fillId="0" borderId="11" xfId="0" applyBorder="1" applyAlignment="1">
      <alignment/>
    </xf>
    <xf numFmtId="2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4" fontId="13" fillId="0" borderId="11" xfId="0" applyNumberFormat="1" applyFont="1" applyBorder="1" applyAlignment="1">
      <alignment/>
    </xf>
    <xf numFmtId="174" fontId="13" fillId="0" borderId="11" xfId="0" applyNumberFormat="1" applyFont="1" applyBorder="1" applyAlignment="1">
      <alignment/>
    </xf>
    <xf numFmtId="4" fontId="13" fillId="0" borderId="0" xfId="0" applyNumberFormat="1" applyFont="1" applyAlignment="1">
      <alignment/>
    </xf>
    <xf numFmtId="4" fontId="12" fillId="0" borderId="11" xfId="0" applyNumberFormat="1" applyFont="1" applyFill="1" applyBorder="1" applyAlignment="1">
      <alignment/>
    </xf>
    <xf numFmtId="4" fontId="13" fillId="0" borderId="12" xfId="0" applyNumberFormat="1" applyFont="1" applyBorder="1" applyAlignment="1">
      <alignment wrapText="1"/>
    </xf>
    <xf numFmtId="0" fontId="27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 wrapText="1"/>
    </xf>
    <xf numFmtId="4" fontId="27" fillId="35" borderId="11" xfId="0" applyNumberFormat="1" applyFont="1" applyFill="1" applyBorder="1" applyAlignment="1">
      <alignment/>
    </xf>
    <xf numFmtId="176" fontId="27" fillId="0" borderId="11" xfId="0" applyNumberFormat="1" applyFont="1" applyBorder="1" applyAlignment="1">
      <alignment/>
    </xf>
    <xf numFmtId="4" fontId="27" fillId="0" borderId="11" xfId="0" applyNumberFormat="1" applyFont="1" applyFill="1" applyBorder="1" applyAlignment="1">
      <alignment/>
    </xf>
    <xf numFmtId="176" fontId="27" fillId="34" borderId="11" xfId="0" applyNumberFormat="1" applyFont="1" applyFill="1" applyBorder="1" applyAlignment="1">
      <alignment/>
    </xf>
    <xf numFmtId="174" fontId="16" fillId="0" borderId="11" xfId="0" applyNumberFormat="1" applyFont="1" applyFill="1" applyBorder="1" applyAlignment="1">
      <alignment horizontal="right" wrapText="1"/>
    </xf>
    <xf numFmtId="4" fontId="13" fillId="0" borderId="11" xfId="0" applyNumberFormat="1" applyFont="1" applyFill="1" applyBorder="1" applyAlignment="1">
      <alignment wrapText="1"/>
    </xf>
    <xf numFmtId="4" fontId="16" fillId="0" borderId="10" xfId="0" applyNumberFormat="1" applyFont="1" applyBorder="1" applyAlignment="1">
      <alignment horizontal="right" vertical="center" wrapText="1"/>
    </xf>
    <xf numFmtId="0" fontId="25" fillId="0" borderId="0" xfId="0" applyFont="1" applyAlignment="1">
      <alignment horizontal="center" wrapText="1"/>
    </xf>
    <xf numFmtId="0" fontId="16" fillId="0" borderId="15" xfId="0" applyFont="1" applyBorder="1" applyAlignment="1">
      <alignment horizontal="left" vertical="top" wrapText="1"/>
    </xf>
    <xf numFmtId="0" fontId="16" fillId="0" borderId="16" xfId="0" applyFont="1" applyBorder="1" applyAlignment="1">
      <alignment horizontal="left" vertical="top" wrapText="1"/>
    </xf>
    <xf numFmtId="0" fontId="16" fillId="0" borderId="1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0" xfId="0" applyFont="1" applyFill="1" applyAlignment="1">
      <alignment horizontal="center" wrapText="1"/>
    </xf>
    <xf numFmtId="0" fontId="2" fillId="0" borderId="0" xfId="0" applyFont="1" applyAlignment="1">
      <alignment/>
    </xf>
    <xf numFmtId="0" fontId="11" fillId="0" borderId="2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right"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12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7" fillId="0" borderId="15" xfId="0" applyFont="1" applyBorder="1" applyAlignment="1">
      <alignment horizontal="left"/>
    </xf>
    <xf numFmtId="0" fontId="17" fillId="0" borderId="16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16" fillId="0" borderId="15" xfId="0" applyFont="1" applyBorder="1" applyAlignment="1">
      <alignment horizontal="left" wrapText="1"/>
    </xf>
    <xf numFmtId="0" fontId="16" fillId="0" borderId="16" xfId="0" applyFont="1" applyBorder="1" applyAlignment="1">
      <alignment horizontal="left" wrapText="1"/>
    </xf>
    <xf numFmtId="0" fontId="16" fillId="0" borderId="12" xfId="0" applyFont="1" applyBorder="1" applyAlignment="1">
      <alignment horizontal="left" wrapText="1"/>
    </xf>
    <xf numFmtId="0" fontId="16" fillId="0" borderId="15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17" fillId="0" borderId="15" xfId="0" applyFont="1" applyBorder="1" applyAlignment="1">
      <alignment horizontal="left" vertical="top" wrapText="1"/>
    </xf>
    <xf numFmtId="0" fontId="17" fillId="0" borderId="16" xfId="0" applyFont="1" applyBorder="1" applyAlignment="1">
      <alignment horizontal="left" vertical="top" wrapText="1"/>
    </xf>
    <xf numFmtId="0" fontId="17" fillId="0" borderId="12" xfId="0" applyFont="1" applyBorder="1" applyAlignment="1">
      <alignment horizontal="left" vertical="top" wrapText="1"/>
    </xf>
    <xf numFmtId="0" fontId="24" fillId="0" borderId="16" xfId="0" applyFont="1" applyBorder="1" applyAlignment="1">
      <alignment horizontal="left" wrapText="1"/>
    </xf>
    <xf numFmtId="0" fontId="24" fillId="0" borderId="12" xfId="0" applyFont="1" applyBorder="1" applyAlignment="1">
      <alignment horizontal="left" wrapText="1"/>
    </xf>
    <xf numFmtId="0" fontId="20" fillId="0" borderId="15" xfId="0" applyFont="1" applyBorder="1" applyAlignment="1">
      <alignment horizontal="left" vertical="top" wrapText="1"/>
    </xf>
    <xf numFmtId="0" fontId="20" fillId="0" borderId="16" xfId="0" applyFont="1" applyBorder="1" applyAlignment="1">
      <alignment horizontal="left" vertical="top" wrapText="1"/>
    </xf>
    <xf numFmtId="0" fontId="20" fillId="0" borderId="12" xfId="0" applyFont="1" applyBorder="1" applyAlignment="1">
      <alignment horizontal="left" vertical="top" wrapText="1"/>
    </xf>
    <xf numFmtId="0" fontId="24" fillId="0" borderId="16" xfId="0" applyFont="1" applyBorder="1" applyAlignment="1">
      <alignment horizontal="left"/>
    </xf>
    <xf numFmtId="0" fontId="24" fillId="0" borderId="12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3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21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wrapText="1"/>
    </xf>
    <xf numFmtId="2" fontId="11" fillId="0" borderId="11" xfId="0" applyNumberFormat="1" applyFont="1" applyBorder="1" applyAlignment="1">
      <alignment horizontal="left"/>
    </xf>
    <xf numFmtId="2" fontId="11" fillId="0" borderId="15" xfId="0" applyNumberFormat="1" applyFont="1" applyBorder="1" applyAlignment="1">
      <alignment horizontal="left"/>
    </xf>
    <xf numFmtId="0" fontId="0" fillId="0" borderId="21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19" xfId="0" applyFont="1" applyBorder="1" applyAlignment="1">
      <alignment horizontal="center" wrapText="1"/>
    </xf>
    <xf numFmtId="0" fontId="11" fillId="0" borderId="15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174" fontId="11" fillId="0" borderId="11" xfId="0" applyNumberFormat="1" applyFont="1" applyBorder="1" applyAlignment="1">
      <alignment horizontal="left"/>
    </xf>
    <xf numFmtId="174" fontId="11" fillId="0" borderId="15" xfId="0" applyNumberFormat="1" applyFont="1" applyBorder="1" applyAlignment="1">
      <alignment horizontal="left"/>
    </xf>
    <xf numFmtId="0" fontId="12" fillId="0" borderId="11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left"/>
    </xf>
    <xf numFmtId="0" fontId="11" fillId="0" borderId="16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center"/>
    </xf>
    <xf numFmtId="0" fontId="11" fillId="34" borderId="11" xfId="0" applyFont="1" applyFill="1" applyBorder="1" applyAlignment="1">
      <alignment horizontal="left"/>
    </xf>
    <xf numFmtId="0" fontId="11" fillId="34" borderId="15" xfId="0" applyFont="1" applyFill="1" applyBorder="1" applyAlignment="1">
      <alignment horizontal="left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/>
    </xf>
    <xf numFmtId="0" fontId="25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5"/>
  <sheetViews>
    <sheetView tabSelected="1" zoomScalePageLayoutView="0" workbookViewId="0" topLeftCell="A1">
      <pane xSplit="3" ySplit="11" topLeftCell="T18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AB1" sqref="AB1:AD16384"/>
    </sheetView>
  </sheetViews>
  <sheetFormatPr defaultColWidth="9.00390625" defaultRowHeight="12.75"/>
  <cols>
    <col min="2" max="2" width="16.625" style="0" customWidth="1"/>
    <col min="3" max="3" width="2.00390625" style="0" hidden="1" customWidth="1"/>
    <col min="4" max="4" width="13.00390625" style="0" customWidth="1"/>
    <col min="5" max="5" width="13.125" style="0" customWidth="1"/>
    <col min="6" max="6" width="6.125" style="0" customWidth="1"/>
    <col min="7" max="7" width="12.875" style="0" customWidth="1"/>
    <col min="8" max="8" width="13.25390625" style="0" customWidth="1"/>
    <col min="9" max="9" width="9.75390625" style="0" customWidth="1"/>
    <col min="10" max="10" width="13.125" style="0" customWidth="1"/>
    <col min="11" max="11" width="13.25390625" style="0" customWidth="1"/>
    <col min="12" max="12" width="6.00390625" style="0" customWidth="1"/>
    <col min="13" max="13" width="11.875" style="0" customWidth="1"/>
    <col min="14" max="14" width="11.25390625" style="0" customWidth="1"/>
    <col min="15" max="15" width="5.875" style="0" customWidth="1"/>
    <col min="16" max="22" width="11.875" style="0" customWidth="1"/>
    <col min="23" max="23" width="14.625" style="0" customWidth="1"/>
    <col min="24" max="24" width="15.25390625" style="0" customWidth="1"/>
    <col min="25" max="25" width="5.875" style="0" customWidth="1"/>
    <col min="26" max="27" width="14.625" style="0" customWidth="1"/>
  </cols>
  <sheetData>
    <row r="1" spans="4:22" ht="12.75">
      <c r="D1" s="4"/>
      <c r="E1" s="3"/>
      <c r="F1" s="4"/>
      <c r="G1" s="4"/>
      <c r="H1" s="5"/>
      <c r="I1" s="4"/>
      <c r="J1" s="4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4:22" ht="12.75">
      <c r="D2" s="4"/>
      <c r="E2" s="3"/>
      <c r="F2" s="4"/>
      <c r="G2" s="4"/>
      <c r="H2" s="5"/>
      <c r="I2" s="4"/>
      <c r="J2" s="4"/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4" ht="19.5" customHeight="1">
      <c r="A3" s="1"/>
      <c r="B3" s="134" t="s">
        <v>89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5"/>
      <c r="X3" s="135"/>
    </row>
    <row r="4" spans="1:25" ht="12.75">
      <c r="A4" s="1"/>
      <c r="B4" s="1"/>
      <c r="C4" s="1"/>
      <c r="D4" s="6"/>
      <c r="E4" s="7"/>
      <c r="F4" s="6"/>
      <c r="G4" s="6"/>
      <c r="H4" s="8"/>
      <c r="I4" s="6"/>
      <c r="J4" s="6"/>
      <c r="K4" s="7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1"/>
      <c r="X4" s="1"/>
      <c r="Y4" s="1"/>
    </row>
    <row r="5" spans="1:27" ht="12.75">
      <c r="A5" s="1"/>
      <c r="B5" s="1"/>
      <c r="C5" s="1"/>
      <c r="D5" s="6"/>
      <c r="E5" s="7"/>
      <c r="F5" s="6"/>
      <c r="G5" s="6"/>
      <c r="H5" s="8"/>
      <c r="I5" s="6"/>
      <c r="J5" s="6"/>
      <c r="K5" s="9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1"/>
      <c r="X5" s="153" t="s">
        <v>75</v>
      </c>
      <c r="Y5" s="153"/>
      <c r="Z5" s="153"/>
      <c r="AA5" s="153"/>
    </row>
    <row r="6" spans="1:27" ht="19.5" customHeight="1">
      <c r="A6" s="154"/>
      <c r="B6" s="155"/>
      <c r="C6" s="156"/>
      <c r="D6" s="168" t="s">
        <v>0</v>
      </c>
      <c r="E6" s="169"/>
      <c r="F6" s="170"/>
      <c r="G6" s="165" t="s">
        <v>6</v>
      </c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7"/>
      <c r="W6" s="122" t="s">
        <v>32</v>
      </c>
      <c r="X6" s="151"/>
      <c r="Y6" s="123"/>
      <c r="Z6" s="122" t="s">
        <v>33</v>
      </c>
      <c r="AA6" s="123"/>
    </row>
    <row r="7" spans="1:27" ht="15.75" customHeight="1">
      <c r="A7" s="157"/>
      <c r="B7" s="158"/>
      <c r="C7" s="159"/>
      <c r="D7" s="171"/>
      <c r="E7" s="172"/>
      <c r="F7" s="173"/>
      <c r="G7" s="145" t="s">
        <v>7</v>
      </c>
      <c r="H7" s="146"/>
      <c r="I7" s="147"/>
      <c r="J7" s="122" t="s">
        <v>8</v>
      </c>
      <c r="K7" s="151"/>
      <c r="L7" s="123"/>
      <c r="M7" s="128" t="s">
        <v>34</v>
      </c>
      <c r="N7" s="136"/>
      <c r="O7" s="137"/>
      <c r="P7" s="128" t="s">
        <v>74</v>
      </c>
      <c r="Q7" s="136"/>
      <c r="R7" s="137"/>
      <c r="S7" s="128" t="s">
        <v>59</v>
      </c>
      <c r="T7" s="137"/>
      <c r="U7" s="128" t="s">
        <v>40</v>
      </c>
      <c r="V7" s="129"/>
      <c r="W7" s="124"/>
      <c r="X7" s="152"/>
      <c r="Y7" s="125"/>
      <c r="Z7" s="124"/>
      <c r="AA7" s="125"/>
    </row>
    <row r="8" spans="1:27" ht="16.5" customHeight="1">
      <c r="A8" s="157"/>
      <c r="B8" s="158"/>
      <c r="C8" s="159"/>
      <c r="D8" s="171"/>
      <c r="E8" s="172"/>
      <c r="F8" s="173"/>
      <c r="G8" s="148"/>
      <c r="H8" s="149"/>
      <c r="I8" s="150"/>
      <c r="J8" s="124"/>
      <c r="K8" s="152"/>
      <c r="L8" s="125"/>
      <c r="M8" s="138"/>
      <c r="N8" s="139"/>
      <c r="O8" s="140"/>
      <c r="P8" s="138"/>
      <c r="Q8" s="139"/>
      <c r="R8" s="140"/>
      <c r="S8" s="138"/>
      <c r="T8" s="140"/>
      <c r="U8" s="130"/>
      <c r="V8" s="131"/>
      <c r="W8" s="124"/>
      <c r="X8" s="152"/>
      <c r="Y8" s="125"/>
      <c r="Z8" s="124"/>
      <c r="AA8" s="125"/>
    </row>
    <row r="9" spans="1:27" ht="78" customHeight="1">
      <c r="A9" s="157"/>
      <c r="B9" s="158"/>
      <c r="C9" s="159"/>
      <c r="D9" s="174"/>
      <c r="E9" s="175"/>
      <c r="F9" s="176"/>
      <c r="G9" s="164" t="s">
        <v>80</v>
      </c>
      <c r="H9" s="33"/>
      <c r="I9" s="32"/>
      <c r="J9" s="132"/>
      <c r="K9" s="144"/>
      <c r="L9" s="133"/>
      <c r="M9" s="132"/>
      <c r="N9" s="144"/>
      <c r="O9" s="133"/>
      <c r="P9" s="141"/>
      <c r="Q9" s="142"/>
      <c r="R9" s="143"/>
      <c r="S9" s="141"/>
      <c r="T9" s="143"/>
      <c r="U9" s="132"/>
      <c r="V9" s="133"/>
      <c r="W9" s="126"/>
      <c r="X9" s="163"/>
      <c r="Y9" s="127"/>
      <c r="Z9" s="126"/>
      <c r="AA9" s="127"/>
    </row>
    <row r="10" spans="1:27" ht="42" customHeight="1">
      <c r="A10" s="160"/>
      <c r="B10" s="161"/>
      <c r="C10" s="162"/>
      <c r="D10" s="10" t="s">
        <v>80</v>
      </c>
      <c r="E10" s="10" t="s">
        <v>10</v>
      </c>
      <c r="F10" s="11" t="s">
        <v>11</v>
      </c>
      <c r="G10" s="132"/>
      <c r="H10" s="30" t="s">
        <v>90</v>
      </c>
      <c r="I10" s="30" t="s">
        <v>65</v>
      </c>
      <c r="J10" s="10" t="s">
        <v>9</v>
      </c>
      <c r="K10" s="12" t="s">
        <v>10</v>
      </c>
      <c r="L10" s="11" t="s">
        <v>11</v>
      </c>
      <c r="M10" s="10" t="s">
        <v>9</v>
      </c>
      <c r="N10" s="12" t="s">
        <v>10</v>
      </c>
      <c r="O10" s="11" t="s">
        <v>11</v>
      </c>
      <c r="P10" s="10" t="s">
        <v>9</v>
      </c>
      <c r="Q10" s="12" t="s">
        <v>10</v>
      </c>
      <c r="R10" s="11" t="s">
        <v>11</v>
      </c>
      <c r="S10" s="10" t="s">
        <v>9</v>
      </c>
      <c r="T10" s="12" t="s">
        <v>10</v>
      </c>
      <c r="U10" s="10" t="s">
        <v>9</v>
      </c>
      <c r="V10" s="12" t="s">
        <v>10</v>
      </c>
      <c r="W10" s="27" t="s">
        <v>9</v>
      </c>
      <c r="X10" s="27" t="s">
        <v>10</v>
      </c>
      <c r="Y10" s="28" t="s">
        <v>11</v>
      </c>
      <c r="Z10" s="27" t="s">
        <v>9</v>
      </c>
      <c r="AA10" s="27" t="s">
        <v>10</v>
      </c>
    </row>
    <row r="11" spans="1:27" ht="16.5" customHeight="1">
      <c r="A11" s="177">
        <v>1</v>
      </c>
      <c r="B11" s="178"/>
      <c r="C11" s="80"/>
      <c r="D11" s="81">
        <v>2</v>
      </c>
      <c r="E11" s="81">
        <v>3</v>
      </c>
      <c r="F11" s="81">
        <v>4</v>
      </c>
      <c r="G11" s="82">
        <v>5</v>
      </c>
      <c r="H11" s="81">
        <v>6</v>
      </c>
      <c r="I11" s="81">
        <v>7</v>
      </c>
      <c r="J11" s="81">
        <v>8</v>
      </c>
      <c r="K11" s="83">
        <v>9</v>
      </c>
      <c r="L11" s="81">
        <v>10</v>
      </c>
      <c r="M11" s="81">
        <v>11</v>
      </c>
      <c r="N11" s="83">
        <v>12</v>
      </c>
      <c r="O11" s="81">
        <v>13</v>
      </c>
      <c r="P11" s="81">
        <v>14</v>
      </c>
      <c r="Q11" s="83">
        <v>15</v>
      </c>
      <c r="R11" s="81">
        <v>16</v>
      </c>
      <c r="S11" s="81">
        <v>17</v>
      </c>
      <c r="T11" s="83">
        <v>18</v>
      </c>
      <c r="U11" s="81">
        <v>19</v>
      </c>
      <c r="V11" s="83">
        <v>20</v>
      </c>
      <c r="W11" s="84">
        <v>21</v>
      </c>
      <c r="X11" s="84">
        <v>22</v>
      </c>
      <c r="Y11" s="84">
        <v>23</v>
      </c>
      <c r="Z11" s="84">
        <v>24</v>
      </c>
      <c r="AA11" s="84">
        <v>25</v>
      </c>
    </row>
    <row r="12" spans="1:27" ht="15.75" customHeight="1">
      <c r="A12" s="119" t="s">
        <v>43</v>
      </c>
      <c r="B12" s="120"/>
      <c r="C12" s="121"/>
      <c r="D12" s="51">
        <f>G12+J12+P12</f>
        <v>7150733</v>
      </c>
      <c r="E12" s="51">
        <f>H12+K12+Q12</f>
        <v>5339402.63</v>
      </c>
      <c r="F12" s="52">
        <f aca="true" t="shared" si="0" ref="F12:F28">E12/D12*100</f>
        <v>74.66930495097496</v>
      </c>
      <c r="G12" s="53">
        <v>2232990</v>
      </c>
      <c r="H12" s="53">
        <v>1601978.63</v>
      </c>
      <c r="I12" s="52">
        <f aca="true" t="shared" si="1" ref="I12:I28">H12/G12*100</f>
        <v>71.74141532205697</v>
      </c>
      <c r="J12" s="53">
        <v>4897743</v>
      </c>
      <c r="K12" s="53">
        <v>3717424</v>
      </c>
      <c r="L12" s="54">
        <f aca="true" t="shared" si="2" ref="L12:L28">K12/J12*100</f>
        <v>75.90075673631712</v>
      </c>
      <c r="M12" s="53">
        <v>1922900</v>
      </c>
      <c r="N12" s="53">
        <v>1442178</v>
      </c>
      <c r="O12" s="52">
        <f aca="true" t="shared" si="3" ref="O12:O28">N12/M12*100</f>
        <v>75.00015601435332</v>
      </c>
      <c r="P12" s="117">
        <v>20000</v>
      </c>
      <c r="Q12" s="62">
        <v>20000</v>
      </c>
      <c r="R12" s="115">
        <f>Q12/P12*100</f>
        <v>100</v>
      </c>
      <c r="S12" s="52"/>
      <c r="T12" s="52"/>
      <c r="U12" s="52"/>
      <c r="V12" s="59"/>
      <c r="W12" s="51">
        <v>8238378</v>
      </c>
      <c r="X12" s="51">
        <v>4938002.67</v>
      </c>
      <c r="Y12" s="55">
        <f>X12/W12*100</f>
        <v>59.93901554407919</v>
      </c>
      <c r="Z12" s="88">
        <f aca="true" t="shared" si="4" ref="Z12:AA27">D12-W12</f>
        <v>-1087645</v>
      </c>
      <c r="AA12" s="88">
        <f t="shared" si="4"/>
        <v>401399.95999999996</v>
      </c>
    </row>
    <row r="13" spans="1:27" ht="15.75" customHeight="1">
      <c r="A13" s="119" t="s">
        <v>44</v>
      </c>
      <c r="B13" s="120"/>
      <c r="C13" s="121"/>
      <c r="D13" s="51">
        <f aca="true" t="shared" si="5" ref="D13:D28">G13+J13+P13</f>
        <v>5475458</v>
      </c>
      <c r="E13" s="51">
        <f>H13+K13+Q13+V13</f>
        <v>2800834.15</v>
      </c>
      <c r="F13" s="52">
        <f t="shared" si="0"/>
        <v>51.15250906864777</v>
      </c>
      <c r="G13" s="53">
        <v>1392800</v>
      </c>
      <c r="H13" s="53">
        <v>1003464.15</v>
      </c>
      <c r="I13" s="52">
        <f t="shared" si="1"/>
        <v>72.04653575531303</v>
      </c>
      <c r="J13" s="53">
        <v>4029243</v>
      </c>
      <c r="K13" s="53">
        <v>1743955</v>
      </c>
      <c r="L13" s="54">
        <f t="shared" si="2"/>
        <v>43.2824478444214</v>
      </c>
      <c r="M13" s="53">
        <v>1107000</v>
      </c>
      <c r="N13" s="53">
        <v>830250</v>
      </c>
      <c r="O13" s="52">
        <f t="shared" si="3"/>
        <v>75</v>
      </c>
      <c r="P13" s="53">
        <v>53415</v>
      </c>
      <c r="Q13" s="53">
        <v>53415</v>
      </c>
      <c r="R13" s="115">
        <f>Q13/P13*100</f>
        <v>100</v>
      </c>
      <c r="S13" s="52"/>
      <c r="T13" s="52"/>
      <c r="U13" s="57"/>
      <c r="V13" s="53">
        <v>0</v>
      </c>
      <c r="W13" s="51">
        <v>7584029</v>
      </c>
      <c r="X13" s="51">
        <v>3671436.19</v>
      </c>
      <c r="Y13" s="55">
        <f aca="true" t="shared" si="6" ref="Y13:Y31">X13/W13*100</f>
        <v>48.410102202931974</v>
      </c>
      <c r="Z13" s="88">
        <f t="shared" si="4"/>
        <v>-2108571</v>
      </c>
      <c r="AA13" s="56">
        <f t="shared" si="4"/>
        <v>-870602.04</v>
      </c>
    </row>
    <row r="14" spans="1:27" ht="15.75" customHeight="1">
      <c r="A14" s="119" t="s">
        <v>45</v>
      </c>
      <c r="B14" s="120"/>
      <c r="C14" s="121"/>
      <c r="D14" s="51">
        <f t="shared" si="5"/>
        <v>28805244.39</v>
      </c>
      <c r="E14" s="51">
        <f aca="true" t="shared" si="7" ref="E14:E26">H14+K14+Q14</f>
        <v>14178085.68</v>
      </c>
      <c r="F14" s="52">
        <f t="shared" si="0"/>
        <v>49.22050126719997</v>
      </c>
      <c r="G14" s="53">
        <v>7882650</v>
      </c>
      <c r="H14" s="53">
        <v>5249375.68</v>
      </c>
      <c r="I14" s="52">
        <f t="shared" si="1"/>
        <v>66.59404743328703</v>
      </c>
      <c r="J14" s="53">
        <v>20396894.39</v>
      </c>
      <c r="K14" s="53">
        <v>8459542</v>
      </c>
      <c r="L14" s="54">
        <f t="shared" si="2"/>
        <v>41.47465706420221</v>
      </c>
      <c r="M14" s="53">
        <v>8298000</v>
      </c>
      <c r="N14" s="53">
        <v>6223509</v>
      </c>
      <c r="O14" s="52">
        <f t="shared" si="3"/>
        <v>75.00010845986985</v>
      </c>
      <c r="P14" s="53">
        <v>525700</v>
      </c>
      <c r="Q14" s="53">
        <v>469168</v>
      </c>
      <c r="R14" s="115">
        <f aca="true" t="shared" si="8" ref="R14:R28">Q14/P14*100</f>
        <v>89.24633821571238</v>
      </c>
      <c r="S14" s="52"/>
      <c r="T14" s="52"/>
      <c r="U14" s="53">
        <v>0</v>
      </c>
      <c r="V14" s="53">
        <v>0</v>
      </c>
      <c r="W14" s="51">
        <v>29628530.39</v>
      </c>
      <c r="X14" s="51">
        <v>13240836.91</v>
      </c>
      <c r="Y14" s="55">
        <f t="shared" si="6"/>
        <v>44.68948252144476</v>
      </c>
      <c r="Z14" s="56">
        <f t="shared" si="4"/>
        <v>-823286</v>
      </c>
      <c r="AA14" s="56">
        <f t="shared" si="4"/>
        <v>937248.7699999996</v>
      </c>
    </row>
    <row r="15" spans="1:27" ht="15.75" customHeight="1">
      <c r="A15" s="119" t="s">
        <v>46</v>
      </c>
      <c r="B15" s="120"/>
      <c r="C15" s="121"/>
      <c r="D15" s="51">
        <f t="shared" si="5"/>
        <v>19207663.080000002</v>
      </c>
      <c r="E15" s="51">
        <f t="shared" si="7"/>
        <v>10021840.19</v>
      </c>
      <c r="F15" s="52">
        <f t="shared" si="0"/>
        <v>52.17625979932588</v>
      </c>
      <c r="G15" s="53">
        <v>3979100</v>
      </c>
      <c r="H15" s="53">
        <v>2748710.19</v>
      </c>
      <c r="I15" s="52">
        <f t="shared" si="1"/>
        <v>69.07869091000477</v>
      </c>
      <c r="J15" s="53">
        <v>14957907.67</v>
      </c>
      <c r="K15" s="53">
        <v>7042930</v>
      </c>
      <c r="L15" s="54">
        <f t="shared" si="2"/>
        <v>47.08499447503275</v>
      </c>
      <c r="M15" s="53">
        <v>3528000</v>
      </c>
      <c r="N15" s="53">
        <v>2646009</v>
      </c>
      <c r="O15" s="52">
        <f t="shared" si="3"/>
        <v>75.00025510204081</v>
      </c>
      <c r="P15" s="53">
        <v>270655.41</v>
      </c>
      <c r="Q15" s="53">
        <v>230200</v>
      </c>
      <c r="R15" s="115">
        <f t="shared" si="8"/>
        <v>85.05279831650142</v>
      </c>
      <c r="S15" s="52"/>
      <c r="T15" s="52"/>
      <c r="U15" s="57"/>
      <c r="V15" s="53"/>
      <c r="W15" s="51">
        <v>20870497.67</v>
      </c>
      <c r="X15" s="51">
        <v>10108938.64</v>
      </c>
      <c r="Y15" s="55">
        <f t="shared" si="6"/>
        <v>48.43650017282985</v>
      </c>
      <c r="Z15" s="56">
        <f t="shared" si="4"/>
        <v>-1662834.5899999999</v>
      </c>
      <c r="AA15" s="56">
        <f t="shared" si="4"/>
        <v>-87098.45000000112</v>
      </c>
    </row>
    <row r="16" spans="1:27" ht="15.75" customHeight="1">
      <c r="A16" s="119" t="s">
        <v>47</v>
      </c>
      <c r="B16" s="120"/>
      <c r="C16" s="121"/>
      <c r="D16" s="51">
        <f t="shared" si="5"/>
        <v>24782866</v>
      </c>
      <c r="E16" s="51">
        <f t="shared" si="7"/>
        <v>17536839.66</v>
      </c>
      <c r="F16" s="52">
        <f t="shared" si="0"/>
        <v>70.76195166450886</v>
      </c>
      <c r="G16" s="53">
        <v>9132258</v>
      </c>
      <c r="H16" s="53">
        <v>5421679.85</v>
      </c>
      <c r="I16" s="52">
        <f t="shared" si="1"/>
        <v>59.36844808808511</v>
      </c>
      <c r="J16" s="53">
        <v>15026908</v>
      </c>
      <c r="K16" s="53">
        <v>11489662</v>
      </c>
      <c r="L16" s="54">
        <f>K16/J16*100</f>
        <v>76.46058656910657</v>
      </c>
      <c r="M16" s="53">
        <v>1402000</v>
      </c>
      <c r="N16" s="53">
        <v>1051506</v>
      </c>
      <c r="O16" s="52">
        <f>N16/M16*100</f>
        <v>75.00042796005705</v>
      </c>
      <c r="P16" s="53">
        <v>623700</v>
      </c>
      <c r="Q16" s="53">
        <v>625497.81</v>
      </c>
      <c r="R16" s="115">
        <f t="shared" si="8"/>
        <v>100.28824915824916</v>
      </c>
      <c r="S16" s="52"/>
      <c r="T16" s="52"/>
      <c r="U16" s="57"/>
      <c r="V16" s="53"/>
      <c r="W16" s="51">
        <v>25110086.4</v>
      </c>
      <c r="X16" s="51">
        <v>17272409.43</v>
      </c>
      <c r="Y16" s="55">
        <f t="shared" si="6"/>
        <v>68.78673834431729</v>
      </c>
      <c r="Z16" s="56">
        <f t="shared" si="4"/>
        <v>-327220.3999999985</v>
      </c>
      <c r="AA16" s="56">
        <f t="shared" si="4"/>
        <v>264430.23000000045</v>
      </c>
    </row>
    <row r="17" spans="1:27" ht="15.75" customHeight="1">
      <c r="A17" s="119" t="s">
        <v>48</v>
      </c>
      <c r="B17" s="120"/>
      <c r="C17" s="121"/>
      <c r="D17" s="51">
        <f>G17+J17+P17+U17</f>
        <v>7142711.53</v>
      </c>
      <c r="E17" s="51">
        <f>H17+K17+Q17+V17</f>
        <v>4923183.350000001</v>
      </c>
      <c r="F17" s="52">
        <f t="shared" si="0"/>
        <v>68.92597201108023</v>
      </c>
      <c r="G17" s="53">
        <v>2273141</v>
      </c>
      <c r="H17" s="53">
        <v>1414257.82</v>
      </c>
      <c r="I17" s="52">
        <f t="shared" si="1"/>
        <v>62.21601827603303</v>
      </c>
      <c r="J17" s="53">
        <v>4860260</v>
      </c>
      <c r="K17" s="53">
        <v>3499615</v>
      </c>
      <c r="L17" s="54">
        <f t="shared" si="2"/>
        <v>72.00468699205392</v>
      </c>
      <c r="M17" s="53">
        <v>2040500</v>
      </c>
      <c r="N17" s="53">
        <v>1530378</v>
      </c>
      <c r="O17" s="52">
        <f t="shared" si="3"/>
        <v>75.00014702278854</v>
      </c>
      <c r="P17" s="53">
        <v>10798</v>
      </c>
      <c r="Q17" s="53">
        <v>10798</v>
      </c>
      <c r="R17" s="115">
        <f t="shared" si="8"/>
        <v>100</v>
      </c>
      <c r="S17" s="52"/>
      <c r="T17" s="52"/>
      <c r="U17" s="53">
        <v>-1487.47</v>
      </c>
      <c r="V17" s="53">
        <v>-1487.47</v>
      </c>
      <c r="W17" s="51">
        <v>7422698</v>
      </c>
      <c r="X17" s="51">
        <v>4412633.94</v>
      </c>
      <c r="Y17" s="55">
        <f t="shared" si="6"/>
        <v>59.44784416663591</v>
      </c>
      <c r="Z17" s="56">
        <f t="shared" si="4"/>
        <v>-279986.46999999974</v>
      </c>
      <c r="AA17" s="56">
        <f t="shared" si="4"/>
        <v>510549.41000000015</v>
      </c>
    </row>
    <row r="18" spans="1:27" ht="15.75" customHeight="1">
      <c r="A18" s="119" t="s">
        <v>49</v>
      </c>
      <c r="B18" s="120"/>
      <c r="C18" s="121"/>
      <c r="D18" s="51">
        <f>G18+J18+P18+U18</f>
        <v>34213466.64</v>
      </c>
      <c r="E18" s="51">
        <f>H18+K18+Q18+V18</f>
        <v>20012777.08</v>
      </c>
      <c r="F18" s="52">
        <f t="shared" si="0"/>
        <v>58.493859422600735</v>
      </c>
      <c r="G18" s="53">
        <v>13640350</v>
      </c>
      <c r="H18" s="53">
        <v>7692077.51</v>
      </c>
      <c r="I18" s="52">
        <f t="shared" si="1"/>
        <v>56.39208312103429</v>
      </c>
      <c r="J18" s="53">
        <v>20213116.64</v>
      </c>
      <c r="K18" s="53">
        <v>12004199.57</v>
      </c>
      <c r="L18" s="54">
        <f t="shared" si="2"/>
        <v>59.388167514181035</v>
      </c>
      <c r="M18" s="53">
        <v>1316900</v>
      </c>
      <c r="N18" s="53">
        <v>987678</v>
      </c>
      <c r="O18" s="52">
        <f t="shared" si="3"/>
        <v>75.00022780773028</v>
      </c>
      <c r="P18" s="53">
        <v>360000</v>
      </c>
      <c r="Q18" s="53">
        <v>316500</v>
      </c>
      <c r="R18" s="115">
        <f t="shared" si="8"/>
        <v>87.91666666666667</v>
      </c>
      <c r="S18" s="52"/>
      <c r="T18" s="53"/>
      <c r="U18" s="53">
        <v>0</v>
      </c>
      <c r="V18" s="53">
        <v>0</v>
      </c>
      <c r="W18" s="51">
        <v>37335142.64</v>
      </c>
      <c r="X18" s="51">
        <v>22348032.62</v>
      </c>
      <c r="Y18" s="55">
        <f t="shared" si="6"/>
        <v>59.85790073306655</v>
      </c>
      <c r="Z18" s="56">
        <f t="shared" si="4"/>
        <v>-3121676</v>
      </c>
      <c r="AA18" s="56">
        <f t="shared" si="4"/>
        <v>-2335255.540000003</v>
      </c>
    </row>
    <row r="19" spans="1:27" ht="15.75" customHeight="1">
      <c r="A19" s="119" t="s">
        <v>50</v>
      </c>
      <c r="B19" s="120"/>
      <c r="C19" s="121"/>
      <c r="D19" s="51">
        <f t="shared" si="5"/>
        <v>44984592.33</v>
      </c>
      <c r="E19" s="51">
        <f t="shared" si="7"/>
        <v>19521259.6</v>
      </c>
      <c r="F19" s="52">
        <f t="shared" si="0"/>
        <v>43.39543516765711</v>
      </c>
      <c r="G19" s="53">
        <v>25080760</v>
      </c>
      <c r="H19" s="53">
        <v>10046043.23</v>
      </c>
      <c r="I19" s="52">
        <f t="shared" si="1"/>
        <v>40.05477995882102</v>
      </c>
      <c r="J19" s="53">
        <v>19654879.33</v>
      </c>
      <c r="K19" s="53">
        <v>9231146.37</v>
      </c>
      <c r="L19" s="54">
        <f t="shared" si="2"/>
        <v>46.96618185750012</v>
      </c>
      <c r="M19" s="53">
        <v>6420000</v>
      </c>
      <c r="N19" s="53">
        <v>4815009</v>
      </c>
      <c r="O19" s="52">
        <f t="shared" si="3"/>
        <v>75.00014018691589</v>
      </c>
      <c r="P19" s="53">
        <v>248953</v>
      </c>
      <c r="Q19" s="53">
        <v>244070</v>
      </c>
      <c r="R19" s="115">
        <f t="shared" si="8"/>
        <v>98.03858559647804</v>
      </c>
      <c r="S19" s="52"/>
      <c r="T19" s="53"/>
      <c r="U19" s="53">
        <v>0</v>
      </c>
      <c r="V19" s="53">
        <v>0</v>
      </c>
      <c r="W19" s="51">
        <v>48120315.35</v>
      </c>
      <c r="X19" s="51">
        <v>17997893.4</v>
      </c>
      <c r="Y19" s="55">
        <f t="shared" si="6"/>
        <v>37.40186087537766</v>
      </c>
      <c r="Z19" s="56">
        <f t="shared" si="4"/>
        <v>-3135723.0200000033</v>
      </c>
      <c r="AA19" s="56">
        <f t="shared" si="4"/>
        <v>1523366.200000003</v>
      </c>
    </row>
    <row r="20" spans="1:27" ht="12.75" customHeight="1">
      <c r="A20" s="119" t="s">
        <v>51</v>
      </c>
      <c r="B20" s="120"/>
      <c r="C20" s="121"/>
      <c r="D20" s="51">
        <f t="shared" si="5"/>
        <v>18014699.32</v>
      </c>
      <c r="E20" s="51">
        <f t="shared" si="7"/>
        <v>12934470.81</v>
      </c>
      <c r="F20" s="52">
        <f t="shared" si="0"/>
        <v>71.79953759006176</v>
      </c>
      <c r="G20" s="53">
        <v>2562100</v>
      </c>
      <c r="H20" s="53">
        <v>2027042.57</v>
      </c>
      <c r="I20" s="96">
        <f t="shared" si="1"/>
        <v>79.1164501775887</v>
      </c>
      <c r="J20" s="53">
        <v>14574920.57</v>
      </c>
      <c r="K20" s="53">
        <v>9995201.92</v>
      </c>
      <c r="L20" s="54">
        <f t="shared" si="2"/>
        <v>68.57808844991874</v>
      </c>
      <c r="M20" s="53">
        <v>3726000</v>
      </c>
      <c r="N20" s="53">
        <v>2794509</v>
      </c>
      <c r="O20" s="52">
        <f>N20/M20*100</f>
        <v>75.00024154589372</v>
      </c>
      <c r="P20" s="53">
        <v>877678.75</v>
      </c>
      <c r="Q20" s="53">
        <v>912226.32</v>
      </c>
      <c r="R20" s="115">
        <f t="shared" si="8"/>
        <v>103.93624318692916</v>
      </c>
      <c r="S20" s="52"/>
      <c r="T20" s="53">
        <v>0</v>
      </c>
      <c r="U20" s="89">
        <v>0</v>
      </c>
      <c r="V20" s="53">
        <v>0</v>
      </c>
      <c r="W20" s="51">
        <v>18140512.32</v>
      </c>
      <c r="X20" s="51">
        <v>11711537.72</v>
      </c>
      <c r="Y20" s="55">
        <f t="shared" si="6"/>
        <v>64.56012660176071</v>
      </c>
      <c r="Z20" s="56">
        <f t="shared" si="4"/>
        <v>-125813</v>
      </c>
      <c r="AA20" s="56">
        <f t="shared" si="4"/>
        <v>1222933.0899999999</v>
      </c>
    </row>
    <row r="21" spans="1:27" ht="12.75" customHeight="1">
      <c r="A21" s="119" t="s">
        <v>58</v>
      </c>
      <c r="B21" s="120"/>
      <c r="C21" s="97"/>
      <c r="D21" s="51">
        <f t="shared" si="5"/>
        <v>20779426.06</v>
      </c>
      <c r="E21" s="51">
        <f t="shared" si="7"/>
        <v>9512789.72</v>
      </c>
      <c r="F21" s="52">
        <f t="shared" si="0"/>
        <v>45.77984826208429</v>
      </c>
      <c r="G21" s="53">
        <v>6248800</v>
      </c>
      <c r="H21" s="53">
        <v>4056556.48</v>
      </c>
      <c r="I21" s="96">
        <f t="shared" si="1"/>
        <v>64.9173678146204</v>
      </c>
      <c r="J21" s="53">
        <v>13817354.84</v>
      </c>
      <c r="K21" s="53">
        <v>4907185.84</v>
      </c>
      <c r="L21" s="54">
        <f t="shared" si="2"/>
        <v>35.51465455453267</v>
      </c>
      <c r="M21" s="53">
        <v>5093500</v>
      </c>
      <c r="N21" s="53">
        <v>3820131</v>
      </c>
      <c r="O21" s="52">
        <f>N21/M21*100</f>
        <v>75.0001177971925</v>
      </c>
      <c r="P21" s="53">
        <v>713271.22</v>
      </c>
      <c r="Q21" s="53">
        <v>549047.4</v>
      </c>
      <c r="R21" s="115">
        <f t="shared" si="8"/>
        <v>76.97596434635342</v>
      </c>
      <c r="S21" s="52"/>
      <c r="T21" s="53"/>
      <c r="U21" s="89"/>
      <c r="V21" s="53"/>
      <c r="W21" s="51">
        <v>20968175.49</v>
      </c>
      <c r="X21" s="51">
        <v>7538287.47</v>
      </c>
      <c r="Y21" s="55">
        <f t="shared" si="6"/>
        <v>35.95108918081647</v>
      </c>
      <c r="Z21" s="56">
        <f t="shared" si="4"/>
        <v>-188749.4299999997</v>
      </c>
      <c r="AA21" s="56">
        <f t="shared" si="4"/>
        <v>1974502.250000001</v>
      </c>
    </row>
    <row r="22" spans="1:27" ht="12.75" customHeight="1">
      <c r="A22" s="119" t="s">
        <v>52</v>
      </c>
      <c r="B22" s="120"/>
      <c r="C22" s="97"/>
      <c r="D22" s="51">
        <f t="shared" si="5"/>
        <v>9694720</v>
      </c>
      <c r="E22" s="51">
        <f t="shared" si="7"/>
        <v>5563505.36</v>
      </c>
      <c r="F22" s="52">
        <f t="shared" si="0"/>
        <v>57.38696280036969</v>
      </c>
      <c r="G22" s="53">
        <v>1795200</v>
      </c>
      <c r="H22" s="53">
        <v>1468661.86</v>
      </c>
      <c r="I22" s="96">
        <f t="shared" si="1"/>
        <v>81.81048685383244</v>
      </c>
      <c r="J22" s="53">
        <v>7633889</v>
      </c>
      <c r="K22" s="53">
        <v>3969559</v>
      </c>
      <c r="L22" s="54">
        <f t="shared" si="2"/>
        <v>51.99917106470896</v>
      </c>
      <c r="M22" s="53">
        <v>2531400</v>
      </c>
      <c r="N22" s="53">
        <v>1898550</v>
      </c>
      <c r="O22" s="52">
        <f t="shared" si="3"/>
        <v>75</v>
      </c>
      <c r="P22" s="53">
        <v>265631</v>
      </c>
      <c r="Q22" s="53">
        <v>125284.5</v>
      </c>
      <c r="R22" s="115">
        <f t="shared" si="8"/>
        <v>47.16486404071814</v>
      </c>
      <c r="S22" s="52"/>
      <c r="T22" s="53"/>
      <c r="U22" s="89"/>
      <c r="V22" s="59"/>
      <c r="W22" s="51">
        <v>10003484</v>
      </c>
      <c r="X22" s="51">
        <v>5102510.25</v>
      </c>
      <c r="Y22" s="55">
        <f t="shared" si="6"/>
        <v>51.00733154568948</v>
      </c>
      <c r="Z22" s="56">
        <f t="shared" si="4"/>
        <v>-308764</v>
      </c>
      <c r="AA22" s="56">
        <f t="shared" si="4"/>
        <v>460995.11000000034</v>
      </c>
    </row>
    <row r="23" spans="1:27" ht="12.75" customHeight="1">
      <c r="A23" s="119" t="s">
        <v>53</v>
      </c>
      <c r="B23" s="120"/>
      <c r="C23" s="97"/>
      <c r="D23" s="51">
        <f>G23+J23+P23+U23</f>
        <v>40460091.510000005</v>
      </c>
      <c r="E23" s="51">
        <f>H23+K23+Q23+V23</f>
        <v>29431096.189999998</v>
      </c>
      <c r="F23" s="52">
        <f t="shared" si="0"/>
        <v>72.74105196407153</v>
      </c>
      <c r="G23" s="53">
        <v>18464870</v>
      </c>
      <c r="H23" s="53">
        <v>15357680.94</v>
      </c>
      <c r="I23" s="52">
        <f t="shared" si="1"/>
        <v>83.17242926703518</v>
      </c>
      <c r="J23" s="53">
        <v>21665990.51</v>
      </c>
      <c r="K23" s="53">
        <v>13813609.25</v>
      </c>
      <c r="L23" s="54">
        <f t="shared" si="2"/>
        <v>63.75710929820766</v>
      </c>
      <c r="M23" s="53">
        <v>3186000</v>
      </c>
      <c r="N23" s="53">
        <v>2389500</v>
      </c>
      <c r="O23" s="52">
        <f t="shared" si="3"/>
        <v>75</v>
      </c>
      <c r="P23" s="53">
        <v>329231</v>
      </c>
      <c r="Q23" s="53">
        <v>259806</v>
      </c>
      <c r="R23" s="115">
        <f t="shared" si="8"/>
        <v>78.91298207033967</v>
      </c>
      <c r="S23" s="52"/>
      <c r="T23" s="53"/>
      <c r="U23" s="53">
        <v>0</v>
      </c>
      <c r="V23" s="53">
        <v>0</v>
      </c>
      <c r="W23" s="51">
        <v>43987655.51</v>
      </c>
      <c r="X23" s="51">
        <v>23783672.54</v>
      </c>
      <c r="Y23" s="55">
        <f t="shared" si="6"/>
        <v>54.06897063334758</v>
      </c>
      <c r="Z23" s="56">
        <f t="shared" si="4"/>
        <v>-3527563.9999999925</v>
      </c>
      <c r="AA23" s="56">
        <f t="shared" si="4"/>
        <v>5647423.6499999985</v>
      </c>
    </row>
    <row r="24" spans="1:27" ht="12.75" customHeight="1">
      <c r="A24" s="119" t="s">
        <v>54</v>
      </c>
      <c r="B24" s="120"/>
      <c r="C24" s="97"/>
      <c r="D24" s="51">
        <f t="shared" si="5"/>
        <v>10156893</v>
      </c>
      <c r="E24" s="51">
        <f t="shared" si="7"/>
        <v>5367614.800000001</v>
      </c>
      <c r="F24" s="52">
        <f t="shared" si="0"/>
        <v>52.8470153225007</v>
      </c>
      <c r="G24" s="53">
        <v>3649400</v>
      </c>
      <c r="H24" s="53">
        <v>2293324.6</v>
      </c>
      <c r="I24" s="52">
        <f t="shared" si="1"/>
        <v>62.841141009481014</v>
      </c>
      <c r="J24" s="53">
        <v>6327493</v>
      </c>
      <c r="K24" s="53">
        <v>2869290.2</v>
      </c>
      <c r="L24" s="54">
        <f t="shared" si="2"/>
        <v>45.34639864477132</v>
      </c>
      <c r="M24" s="53">
        <v>323400</v>
      </c>
      <c r="N24" s="53">
        <v>242550</v>
      </c>
      <c r="O24" s="52">
        <f t="shared" si="3"/>
        <v>75</v>
      </c>
      <c r="P24" s="53">
        <v>180000</v>
      </c>
      <c r="Q24" s="53">
        <v>205000</v>
      </c>
      <c r="R24" s="115">
        <f t="shared" si="8"/>
        <v>113.88888888888889</v>
      </c>
      <c r="S24" s="52"/>
      <c r="T24" s="53"/>
      <c r="U24" s="99"/>
      <c r="V24" s="59"/>
      <c r="W24" s="51">
        <v>11422893</v>
      </c>
      <c r="X24" s="51">
        <v>5827037.12</v>
      </c>
      <c r="Y24" s="55">
        <f t="shared" si="6"/>
        <v>51.01192071045399</v>
      </c>
      <c r="Z24" s="56">
        <f t="shared" si="4"/>
        <v>-1266000</v>
      </c>
      <c r="AA24" s="56">
        <f t="shared" si="4"/>
        <v>-459422.31999999937</v>
      </c>
    </row>
    <row r="25" spans="1:27" ht="12.75" customHeight="1">
      <c r="A25" s="119" t="s">
        <v>55</v>
      </c>
      <c r="B25" s="120"/>
      <c r="C25" s="97"/>
      <c r="D25" s="51">
        <f t="shared" si="5"/>
        <v>12599780</v>
      </c>
      <c r="E25" s="51">
        <f t="shared" si="7"/>
        <v>10463887.07</v>
      </c>
      <c r="F25" s="52">
        <f t="shared" si="0"/>
        <v>83.0481728252398</v>
      </c>
      <c r="G25" s="53">
        <v>7262650</v>
      </c>
      <c r="H25" s="53">
        <v>6338815.07</v>
      </c>
      <c r="I25" s="52">
        <f t="shared" si="1"/>
        <v>87.27964406931355</v>
      </c>
      <c r="J25" s="53">
        <v>5337130</v>
      </c>
      <c r="K25" s="53">
        <v>4125072</v>
      </c>
      <c r="L25" s="54">
        <f t="shared" si="2"/>
        <v>77.29007912492295</v>
      </c>
      <c r="M25" s="53">
        <v>1920000</v>
      </c>
      <c r="N25" s="53">
        <v>1440000</v>
      </c>
      <c r="O25" s="52">
        <f t="shared" si="3"/>
        <v>75</v>
      </c>
      <c r="P25" s="53">
        <v>0</v>
      </c>
      <c r="Q25" s="53">
        <v>0</v>
      </c>
      <c r="R25" s="115">
        <v>0</v>
      </c>
      <c r="S25" s="52"/>
      <c r="T25" s="53"/>
      <c r="U25" s="52"/>
      <c r="V25" s="59"/>
      <c r="W25" s="51">
        <v>12987666</v>
      </c>
      <c r="X25" s="51">
        <v>8163202.2</v>
      </c>
      <c r="Y25" s="55">
        <f t="shared" si="6"/>
        <v>62.85349654048695</v>
      </c>
      <c r="Z25" s="56">
        <f t="shared" si="4"/>
        <v>-387886</v>
      </c>
      <c r="AA25" s="56">
        <f t="shared" si="4"/>
        <v>2300684.87</v>
      </c>
    </row>
    <row r="26" spans="1:27" ht="12.75" customHeight="1">
      <c r="A26" s="119" t="s">
        <v>56</v>
      </c>
      <c r="B26" s="120"/>
      <c r="C26" s="97"/>
      <c r="D26" s="51">
        <f t="shared" si="5"/>
        <v>15939987.89</v>
      </c>
      <c r="E26" s="51">
        <f t="shared" si="7"/>
        <v>9575761.28</v>
      </c>
      <c r="F26" s="52">
        <f t="shared" si="0"/>
        <v>60.0738303321258</v>
      </c>
      <c r="G26" s="53">
        <v>2230977</v>
      </c>
      <c r="H26" s="53">
        <v>1745631.64</v>
      </c>
      <c r="I26" s="52">
        <f t="shared" si="1"/>
        <v>78.24516523478279</v>
      </c>
      <c r="J26" s="53">
        <v>13349921.89</v>
      </c>
      <c r="K26" s="53">
        <v>7513604.64</v>
      </c>
      <c r="L26" s="54">
        <f t="shared" si="2"/>
        <v>56.28201199909791</v>
      </c>
      <c r="M26" s="53">
        <v>2426000</v>
      </c>
      <c r="N26" s="53">
        <v>1819503</v>
      </c>
      <c r="O26" s="52">
        <f t="shared" si="3"/>
        <v>75.00012366034625</v>
      </c>
      <c r="P26" s="53">
        <v>359089</v>
      </c>
      <c r="Q26" s="53">
        <v>316525</v>
      </c>
      <c r="R26" s="115">
        <f t="shared" si="8"/>
        <v>88.14667115951755</v>
      </c>
      <c r="S26" s="52"/>
      <c r="T26" s="53"/>
      <c r="U26" s="52"/>
      <c r="V26" s="59"/>
      <c r="W26" s="51">
        <v>16769558.89</v>
      </c>
      <c r="X26" s="51">
        <v>9488918.01</v>
      </c>
      <c r="Y26" s="55">
        <f t="shared" si="6"/>
        <v>56.58418371194258</v>
      </c>
      <c r="Z26" s="88">
        <f t="shared" si="4"/>
        <v>-829571</v>
      </c>
      <c r="AA26" s="88">
        <f t="shared" si="4"/>
        <v>86843.26999999955</v>
      </c>
    </row>
    <row r="27" spans="1:27" ht="12.75" customHeight="1">
      <c r="A27" s="119" t="s">
        <v>57</v>
      </c>
      <c r="B27" s="120"/>
      <c r="C27" s="97"/>
      <c r="D27" s="51">
        <f>G27+J27+P27+U27</f>
        <v>21737003.14</v>
      </c>
      <c r="E27" s="51">
        <f>H27+K27+Q27+V27</f>
        <v>13193249.81</v>
      </c>
      <c r="F27" s="52">
        <f t="shared" si="0"/>
        <v>60.694888458299225</v>
      </c>
      <c r="G27" s="53">
        <v>4100100</v>
      </c>
      <c r="H27" s="53">
        <v>2786158.67</v>
      </c>
      <c r="I27" s="52">
        <f t="shared" si="1"/>
        <v>67.95343211141191</v>
      </c>
      <c r="J27" s="53">
        <v>17315673</v>
      </c>
      <c r="K27" s="53">
        <v>10085861</v>
      </c>
      <c r="L27" s="54">
        <f t="shared" si="2"/>
        <v>58.247005473018575</v>
      </c>
      <c r="M27" s="53">
        <v>5729000</v>
      </c>
      <c r="N27" s="53">
        <v>4296762</v>
      </c>
      <c r="O27" s="52">
        <f t="shared" si="3"/>
        <v>75.00020946063886</v>
      </c>
      <c r="P27" s="53">
        <v>321230.14</v>
      </c>
      <c r="Q27" s="53">
        <v>321230.14</v>
      </c>
      <c r="R27" s="115">
        <f t="shared" si="8"/>
        <v>100</v>
      </c>
      <c r="S27" s="52"/>
      <c r="T27" s="53"/>
      <c r="U27" s="62">
        <v>0</v>
      </c>
      <c r="V27" s="53">
        <v>0</v>
      </c>
      <c r="W27" s="51">
        <v>22673644.82</v>
      </c>
      <c r="X27" s="51">
        <v>11995356.27</v>
      </c>
      <c r="Y27" s="55">
        <f t="shared" si="6"/>
        <v>52.90440229274086</v>
      </c>
      <c r="Z27" s="56">
        <f t="shared" si="4"/>
        <v>-936641.6799999997</v>
      </c>
      <c r="AA27" s="56">
        <f t="shared" si="4"/>
        <v>1197893.540000001</v>
      </c>
    </row>
    <row r="28" spans="1:27" ht="12.75" customHeight="1">
      <c r="A28" s="119" t="s">
        <v>60</v>
      </c>
      <c r="B28" s="120"/>
      <c r="C28" s="97"/>
      <c r="D28" s="51">
        <f t="shared" si="5"/>
        <v>6556447</v>
      </c>
      <c r="E28" s="51">
        <f>H28+K28+Q28</f>
        <v>5169473.46</v>
      </c>
      <c r="F28" s="52">
        <f t="shared" si="0"/>
        <v>78.84565314109913</v>
      </c>
      <c r="G28" s="53">
        <v>1644408</v>
      </c>
      <c r="H28" s="53">
        <v>1493049.46</v>
      </c>
      <c r="I28" s="52">
        <f t="shared" si="1"/>
        <v>90.79556046917796</v>
      </c>
      <c r="J28" s="53">
        <v>4852115</v>
      </c>
      <c r="K28" s="53">
        <v>3616500</v>
      </c>
      <c r="L28" s="54">
        <f t="shared" si="2"/>
        <v>74.53450711699949</v>
      </c>
      <c r="M28" s="53">
        <v>1602300</v>
      </c>
      <c r="N28" s="53">
        <v>1201725</v>
      </c>
      <c r="O28" s="52">
        <f t="shared" si="3"/>
        <v>75</v>
      </c>
      <c r="P28" s="53">
        <v>59924</v>
      </c>
      <c r="Q28" s="53">
        <v>59924</v>
      </c>
      <c r="R28" s="115">
        <f t="shared" si="8"/>
        <v>100</v>
      </c>
      <c r="S28" s="52"/>
      <c r="T28" s="52"/>
      <c r="U28" s="52"/>
      <c r="V28" s="59"/>
      <c r="W28" s="51">
        <v>6836120</v>
      </c>
      <c r="X28" s="51">
        <v>4467044.38</v>
      </c>
      <c r="Y28" s="55">
        <f t="shared" si="6"/>
        <v>65.34473326974951</v>
      </c>
      <c r="Z28" s="56">
        <f aca="true" t="shared" si="9" ref="Z28:AA31">D28-W28</f>
        <v>-279673</v>
      </c>
      <c r="AA28" s="56">
        <f t="shared" si="9"/>
        <v>702429.0800000001</v>
      </c>
    </row>
    <row r="29" spans="1:27" ht="12.75" customHeight="1">
      <c r="A29" s="188" t="s">
        <v>22</v>
      </c>
      <c r="B29" s="189"/>
      <c r="C29" s="190"/>
      <c r="D29" s="58">
        <f>G29+J29+U29+P29</f>
        <v>327701782.8899999</v>
      </c>
      <c r="E29" s="58">
        <f>H29+K29+V29+Q29</f>
        <v>195546070.83999997</v>
      </c>
      <c r="F29" s="52">
        <f>E29/D29*100</f>
        <v>59.671958179623076</v>
      </c>
      <c r="G29" s="59">
        <f>SUM(G12:G28)</f>
        <v>113572554</v>
      </c>
      <c r="H29" s="59">
        <f>SUM(H12:H28)</f>
        <v>72744508.35</v>
      </c>
      <c r="I29" s="52">
        <f>H29/G29*100</f>
        <v>64.05113364801147</v>
      </c>
      <c r="J29" s="59">
        <f>SUM(J12:J28)</f>
        <v>208911439.83999997</v>
      </c>
      <c r="K29" s="59">
        <f>SUM(K12:K28)</f>
        <v>118084357.79</v>
      </c>
      <c r="L29" s="54">
        <f>K29/J29*100</f>
        <v>56.52364364557434</v>
      </c>
      <c r="M29" s="59">
        <f>M12+M13+M14+M15+M16+M17+M18+M19+M20+M21+M22+M23+M24+M25+M26+M27+M28</f>
        <v>52572900</v>
      </c>
      <c r="N29" s="60">
        <f>SUM(N12:N28)</f>
        <v>39429747</v>
      </c>
      <c r="O29" s="52">
        <f>N29/M29*100</f>
        <v>75.00013695268855</v>
      </c>
      <c r="P29" s="60">
        <f>SUM(P12:P28)</f>
        <v>5219276.52</v>
      </c>
      <c r="Q29" s="60">
        <f>SUM(Q12:Q28)</f>
        <v>4718692.169999999</v>
      </c>
      <c r="R29" s="57">
        <f>Q29/P29*100</f>
        <v>90.40893219430343</v>
      </c>
      <c r="S29" s="52"/>
      <c r="T29" s="59">
        <f>T20+T18</f>
        <v>0</v>
      </c>
      <c r="U29" s="59">
        <f>U17</f>
        <v>-1487.47</v>
      </c>
      <c r="V29" s="59">
        <f>V12+V13+V14+V15+V16+V17+V18+V19+V20+V21+V22+V23+V24+V25+V26+V27+V28</f>
        <v>-1487.47</v>
      </c>
      <c r="W29" s="58">
        <f>SUM(W12:W28)</f>
        <v>348099387.48</v>
      </c>
      <c r="X29" s="58">
        <f>SUM(X12:X28)</f>
        <v>182067749.76</v>
      </c>
      <c r="Y29" s="55">
        <f t="shared" si="6"/>
        <v>52.30338124925906</v>
      </c>
      <c r="Z29" s="61">
        <f t="shared" si="9"/>
        <v>-20397604.590000093</v>
      </c>
      <c r="AA29" s="61">
        <f t="shared" si="9"/>
        <v>13478321.079999983</v>
      </c>
    </row>
    <row r="30" spans="1:27" ht="12.75" customHeight="1">
      <c r="A30" s="119" t="s">
        <v>12</v>
      </c>
      <c r="B30" s="120"/>
      <c r="C30" s="121"/>
      <c r="D30" s="51">
        <f>G30+J30+P30+S30+U30</f>
        <v>1195572110.6599998</v>
      </c>
      <c r="E30" s="51">
        <f>H30+K30+T30+V30</f>
        <v>730065446.9300001</v>
      </c>
      <c r="F30" s="57">
        <f>E30/D30*100</f>
        <v>61.06410817219356</v>
      </c>
      <c r="G30" s="53">
        <v>365021690</v>
      </c>
      <c r="H30" s="53">
        <v>251269376.37</v>
      </c>
      <c r="I30" s="57">
        <f>H30/G30*100</f>
        <v>68.83683442756512</v>
      </c>
      <c r="J30" s="53">
        <v>868344470.18</v>
      </c>
      <c r="K30" s="53">
        <v>516590120.08</v>
      </c>
      <c r="L30" s="62">
        <f>K30/J30*100</f>
        <v>59.4913813377444</v>
      </c>
      <c r="M30" s="53">
        <v>1853300</v>
      </c>
      <c r="N30" s="63">
        <v>1389600</v>
      </c>
      <c r="O30" s="53">
        <f>N30/M30*100</f>
        <v>74.97976582312631</v>
      </c>
      <c r="P30" s="53"/>
      <c r="Q30" s="53">
        <v>0</v>
      </c>
      <c r="R30" s="57">
        <v>0</v>
      </c>
      <c r="S30" s="53">
        <v>283767.79</v>
      </c>
      <c r="T30" s="53">
        <v>283767.79</v>
      </c>
      <c r="U30" s="53">
        <v>-38077817.31</v>
      </c>
      <c r="V30" s="53">
        <v>-38077817.31</v>
      </c>
      <c r="W30" s="51">
        <v>1235402138.65</v>
      </c>
      <c r="X30" s="51">
        <v>762697776.17</v>
      </c>
      <c r="Y30" s="64">
        <f t="shared" si="6"/>
        <v>61.73680231794375</v>
      </c>
      <c r="Z30" s="56">
        <f t="shared" si="9"/>
        <v>-39830027.99000025</v>
      </c>
      <c r="AA30" s="88">
        <f t="shared" si="9"/>
        <v>-32632329.23999989</v>
      </c>
    </row>
    <row r="31" spans="1:27" ht="16.5" customHeight="1">
      <c r="A31" s="193" t="s">
        <v>13</v>
      </c>
      <c r="B31" s="194"/>
      <c r="C31" s="195"/>
      <c r="D31" s="58">
        <f>D29+D30-J29</f>
        <v>1314362453.7099998</v>
      </c>
      <c r="E31" s="58">
        <f>E29+E30-K29</f>
        <v>807527159.98</v>
      </c>
      <c r="F31" s="52">
        <f>E31/D31*100</f>
        <v>61.43869658636585</v>
      </c>
      <c r="G31" s="59">
        <f>G29+G30</f>
        <v>478594244</v>
      </c>
      <c r="H31" s="59">
        <f>SUM(H29:H30)</f>
        <v>324013884.72</v>
      </c>
      <c r="I31" s="52">
        <f>H31/G31*100</f>
        <v>67.70116623466956</v>
      </c>
      <c r="J31" s="59">
        <f>J29+J30</f>
        <v>1077255910.02</v>
      </c>
      <c r="K31" s="59">
        <f>K29+K30</f>
        <v>634674477.87</v>
      </c>
      <c r="L31" s="54">
        <f>K31/J31*100</f>
        <v>58.915850167692916</v>
      </c>
      <c r="M31" s="59">
        <f>M30+M29</f>
        <v>54426200</v>
      </c>
      <c r="N31" s="59">
        <f>N30+N29</f>
        <v>40819347</v>
      </c>
      <c r="O31" s="59">
        <f>N31/M31*100</f>
        <v>74.9994432828307</v>
      </c>
      <c r="P31" s="59">
        <f>P29</f>
        <v>5219276.52</v>
      </c>
      <c r="Q31" s="59">
        <f>Q29</f>
        <v>4718692.169999999</v>
      </c>
      <c r="R31" s="52">
        <v>0</v>
      </c>
      <c r="S31" s="59">
        <f>S30</f>
        <v>283767.79</v>
      </c>
      <c r="T31" s="59">
        <f>T29+T30</f>
        <v>283767.79</v>
      </c>
      <c r="U31" s="59">
        <f>U29+U30</f>
        <v>-38079304.78</v>
      </c>
      <c r="V31" s="59">
        <f>V29+V30</f>
        <v>-38079304.78</v>
      </c>
      <c r="W31" s="58">
        <f>W29+W30-J29</f>
        <v>1374590086.2900002</v>
      </c>
      <c r="X31" s="58">
        <f>X29+X30-K29</f>
        <v>826681168.14</v>
      </c>
      <c r="Y31" s="55">
        <f t="shared" si="6"/>
        <v>60.140195712541555</v>
      </c>
      <c r="Z31" s="61">
        <f t="shared" si="9"/>
        <v>-60227632.5800004</v>
      </c>
      <c r="AA31" s="61">
        <f t="shared" si="9"/>
        <v>-19154008.159999967</v>
      </c>
    </row>
    <row r="32" spans="1:27" ht="37.5" customHeight="1">
      <c r="A32" s="193" t="s">
        <v>42</v>
      </c>
      <c r="B32" s="194"/>
      <c r="C32" s="195"/>
      <c r="D32" s="58">
        <f>G32+J32+S32+P32+U32</f>
        <v>1297599653.71</v>
      </c>
      <c r="E32" s="58">
        <f>H32+K32+T32+Q32+V32</f>
        <v>796336955.9799999</v>
      </c>
      <c r="F32" s="52">
        <f>E32/D32*100</f>
        <v>61.370003737529736</v>
      </c>
      <c r="G32" s="59">
        <f>G31</f>
        <v>478594244</v>
      </c>
      <c r="H32" s="59">
        <f>H31</f>
        <v>324013884.72</v>
      </c>
      <c r="I32" s="52">
        <f>H32/G32*100</f>
        <v>67.70116623466956</v>
      </c>
      <c r="J32" s="59">
        <f>J31-J29-16762800</f>
        <v>851581670.1800001</v>
      </c>
      <c r="K32" s="59">
        <f>K31-K29-11190204</f>
        <v>505399916.08</v>
      </c>
      <c r="L32" s="52">
        <f>K32/J32*100</f>
        <v>59.348378878701425</v>
      </c>
      <c r="M32" s="59">
        <f>M31</f>
        <v>54426200</v>
      </c>
      <c r="N32" s="59">
        <f>N31</f>
        <v>40819347</v>
      </c>
      <c r="O32" s="59">
        <f>N32/M32*100</f>
        <v>74.9994432828307</v>
      </c>
      <c r="P32" s="59">
        <f>P31</f>
        <v>5219276.52</v>
      </c>
      <c r="Q32" s="59">
        <f>Q31</f>
        <v>4718692.169999999</v>
      </c>
      <c r="R32" s="52">
        <v>0</v>
      </c>
      <c r="S32" s="59">
        <f>S31</f>
        <v>283767.79</v>
      </c>
      <c r="T32" s="59">
        <f>T31</f>
        <v>283767.79</v>
      </c>
      <c r="U32" s="59">
        <f>U31</f>
        <v>-38079304.78</v>
      </c>
      <c r="V32" s="59">
        <f>V31</f>
        <v>-38079304.78</v>
      </c>
      <c r="W32" s="58">
        <f>W31-16762800</f>
        <v>1357827286.2900002</v>
      </c>
      <c r="X32" s="58">
        <f>X31-11190204</f>
        <v>815490964.14</v>
      </c>
      <c r="Y32" s="65">
        <f>X32/W32*100</f>
        <v>60.05851939889726</v>
      </c>
      <c r="Z32" s="61">
        <f>D32-W32</f>
        <v>-60227632.58000016</v>
      </c>
      <c r="AA32" s="61">
        <f>E32-X32</f>
        <v>-19154008.160000086</v>
      </c>
    </row>
    <row r="33" spans="1:27" ht="21" customHeight="1">
      <c r="A33" s="66"/>
      <c r="B33" s="66"/>
      <c r="C33" s="66"/>
      <c r="D33" s="67" t="s">
        <v>39</v>
      </c>
      <c r="E33" s="67"/>
      <c r="F33" s="67"/>
      <c r="G33" s="67"/>
      <c r="H33" s="68"/>
      <c r="I33" s="69"/>
      <c r="J33" s="70"/>
      <c r="K33" s="71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</row>
    <row r="34" spans="1:27" ht="12.75">
      <c r="A34" s="73" t="s">
        <v>15</v>
      </c>
      <c r="B34" s="74"/>
      <c r="C34" s="74"/>
      <c r="D34" s="74"/>
      <c r="E34" s="74"/>
      <c r="F34" s="75"/>
      <c r="G34" s="56">
        <v>289112900</v>
      </c>
      <c r="H34" s="56">
        <v>192544435.15</v>
      </c>
      <c r="I34" s="57">
        <f aca="true" t="shared" si="10" ref="I34:I43">H34/G34*100</f>
        <v>66.59835488143213</v>
      </c>
      <c r="J34" s="76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</row>
    <row r="35" spans="1:27" ht="12.75">
      <c r="A35" s="185" t="s">
        <v>76</v>
      </c>
      <c r="B35" s="186"/>
      <c r="C35" s="186"/>
      <c r="D35" s="186"/>
      <c r="E35" s="186"/>
      <c r="F35" s="187"/>
      <c r="G35" s="56">
        <v>6116290</v>
      </c>
      <c r="H35" s="56">
        <v>5540182.33</v>
      </c>
      <c r="I35" s="57">
        <f t="shared" si="10"/>
        <v>90.58076595452472</v>
      </c>
      <c r="J35" s="76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</row>
    <row r="36" spans="1:27" ht="12.75">
      <c r="A36" s="73" t="s">
        <v>16</v>
      </c>
      <c r="B36" s="74"/>
      <c r="C36" s="74"/>
      <c r="D36" s="74"/>
      <c r="E36" s="74"/>
      <c r="F36" s="75"/>
      <c r="G36" s="56">
        <v>17050000</v>
      </c>
      <c r="H36" s="56">
        <v>13589967.84</v>
      </c>
      <c r="I36" s="57">
        <f t="shared" si="10"/>
        <v>79.70655624633432</v>
      </c>
      <c r="J36" s="76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</row>
    <row r="37" spans="1:27" ht="12.75">
      <c r="A37" s="78" t="s">
        <v>4</v>
      </c>
      <c r="B37" s="73"/>
      <c r="C37" s="74"/>
      <c r="D37" s="74"/>
      <c r="E37" s="74"/>
      <c r="F37" s="75"/>
      <c r="G37" s="56">
        <v>3731500</v>
      </c>
      <c r="H37" s="56">
        <v>3864421.37</v>
      </c>
      <c r="I37" s="57">
        <f t="shared" si="10"/>
        <v>103.56214310598955</v>
      </c>
      <c r="J37" s="76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</row>
    <row r="38" spans="1:27" ht="23.25" customHeight="1">
      <c r="A38" s="182" t="s">
        <v>71</v>
      </c>
      <c r="B38" s="183"/>
      <c r="C38" s="183"/>
      <c r="D38" s="183"/>
      <c r="E38" s="183"/>
      <c r="F38" s="184"/>
      <c r="G38" s="56">
        <v>580000</v>
      </c>
      <c r="H38" s="56">
        <v>196462.73</v>
      </c>
      <c r="I38" s="57">
        <f t="shared" si="10"/>
        <v>33.87288448275862</v>
      </c>
      <c r="J38" s="76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</row>
    <row r="39" spans="1:27" ht="11.25" customHeight="1">
      <c r="A39" s="179" t="s">
        <v>88</v>
      </c>
      <c r="B39" s="180"/>
      <c r="C39" s="180"/>
      <c r="D39" s="180"/>
      <c r="E39" s="180"/>
      <c r="F39" s="181"/>
      <c r="G39" s="61">
        <f>G40+G41</f>
        <v>5161000</v>
      </c>
      <c r="H39" s="61">
        <f>H40+H41</f>
        <v>2384295.9</v>
      </c>
      <c r="I39" s="52">
        <f t="shared" si="10"/>
        <v>46.198331718659176</v>
      </c>
      <c r="J39" s="76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</row>
    <row r="40" spans="1:27" ht="12.75">
      <c r="A40" s="185" t="s">
        <v>77</v>
      </c>
      <c r="B40" s="186"/>
      <c r="C40" s="186"/>
      <c r="D40" s="186"/>
      <c r="E40" s="186"/>
      <c r="F40" s="187"/>
      <c r="G40" s="56">
        <v>1500000</v>
      </c>
      <c r="H40" s="56">
        <v>490404.93</v>
      </c>
      <c r="I40" s="57">
        <f t="shared" si="10"/>
        <v>32.693662</v>
      </c>
      <c r="J40" s="76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</row>
    <row r="41" spans="1:27" ht="12.75">
      <c r="A41" s="185" t="s">
        <v>78</v>
      </c>
      <c r="B41" s="186"/>
      <c r="C41" s="186"/>
      <c r="D41" s="186"/>
      <c r="E41" s="186"/>
      <c r="F41" s="187"/>
      <c r="G41" s="56">
        <v>3661000</v>
      </c>
      <c r="H41" s="56">
        <v>1893890.97</v>
      </c>
      <c r="I41" s="57">
        <f t="shared" si="10"/>
        <v>51.73152062278066</v>
      </c>
      <c r="J41" s="76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</row>
    <row r="42" spans="1:27" ht="12.75">
      <c r="A42" s="185" t="s">
        <v>17</v>
      </c>
      <c r="B42" s="186"/>
      <c r="C42" s="186"/>
      <c r="D42" s="186"/>
      <c r="E42" s="186"/>
      <c r="F42" s="187"/>
      <c r="G42" s="56">
        <v>10000</v>
      </c>
      <c r="H42" s="56">
        <v>6900</v>
      </c>
      <c r="I42" s="57">
        <f t="shared" si="10"/>
        <v>69</v>
      </c>
      <c r="J42" s="76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</row>
    <row r="43" spans="1:27" ht="12.75">
      <c r="A43" s="185" t="s">
        <v>18</v>
      </c>
      <c r="B43" s="186"/>
      <c r="C43" s="186"/>
      <c r="D43" s="186"/>
      <c r="E43" s="186"/>
      <c r="F43" s="187"/>
      <c r="G43" s="56">
        <v>6000000</v>
      </c>
      <c r="H43" s="56">
        <v>4798884.79</v>
      </c>
      <c r="I43" s="57">
        <f t="shared" si="10"/>
        <v>79.98141316666667</v>
      </c>
      <c r="J43" s="76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</row>
    <row r="44" spans="1:27" ht="12.75">
      <c r="A44" s="185" t="s">
        <v>66</v>
      </c>
      <c r="B44" s="196"/>
      <c r="C44" s="196"/>
      <c r="D44" s="196"/>
      <c r="E44" s="196"/>
      <c r="F44" s="197"/>
      <c r="G44" s="56">
        <v>0</v>
      </c>
      <c r="H44" s="56">
        <v>0</v>
      </c>
      <c r="I44" s="57">
        <v>0</v>
      </c>
      <c r="J44" s="76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</row>
    <row r="45" spans="1:27" ht="33.75" customHeight="1">
      <c r="A45" s="182" t="s">
        <v>72</v>
      </c>
      <c r="B45" s="183"/>
      <c r="C45" s="183"/>
      <c r="D45" s="183"/>
      <c r="E45" s="183"/>
      <c r="F45" s="184"/>
      <c r="G45" s="56">
        <v>0</v>
      </c>
      <c r="H45" s="56">
        <v>0</v>
      </c>
      <c r="I45" s="57">
        <v>0</v>
      </c>
      <c r="J45" s="76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</row>
    <row r="46" spans="1:27" ht="12.75">
      <c r="A46" s="185" t="s">
        <v>25</v>
      </c>
      <c r="B46" s="186"/>
      <c r="C46" s="186"/>
      <c r="D46" s="186"/>
      <c r="E46" s="186"/>
      <c r="F46" s="187"/>
      <c r="G46" s="56">
        <v>10000000</v>
      </c>
      <c r="H46" s="56">
        <v>9743091.29</v>
      </c>
      <c r="I46" s="57">
        <f>H46/G46*100</f>
        <v>97.43091289999998</v>
      </c>
      <c r="J46" s="76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</row>
    <row r="47" spans="1:27" ht="12.75">
      <c r="A47" s="185" t="s">
        <v>86</v>
      </c>
      <c r="B47" s="186"/>
      <c r="C47" s="186"/>
      <c r="D47" s="186"/>
      <c r="E47" s="186"/>
      <c r="F47" s="187"/>
      <c r="G47" s="56">
        <v>0</v>
      </c>
      <c r="H47" s="56">
        <v>52945.28</v>
      </c>
      <c r="I47" s="57">
        <v>0</v>
      </c>
      <c r="J47" s="76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</row>
    <row r="48" spans="1:27" ht="12.75">
      <c r="A48" s="185" t="s">
        <v>24</v>
      </c>
      <c r="B48" s="186"/>
      <c r="C48" s="186"/>
      <c r="D48" s="186"/>
      <c r="E48" s="186"/>
      <c r="F48" s="187"/>
      <c r="G48" s="56">
        <v>1800000</v>
      </c>
      <c r="H48" s="56">
        <v>1339123.96</v>
      </c>
      <c r="I48" s="57">
        <f>H48/G48*100</f>
        <v>74.39577555555556</v>
      </c>
      <c r="J48" s="76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ht="22.5" customHeight="1">
      <c r="A49" s="182" t="s">
        <v>35</v>
      </c>
      <c r="B49" s="191"/>
      <c r="C49" s="191"/>
      <c r="D49" s="191"/>
      <c r="E49" s="191"/>
      <c r="F49" s="192"/>
      <c r="G49" s="56">
        <v>0</v>
      </c>
      <c r="H49" s="56">
        <v>900</v>
      </c>
      <c r="I49" s="57">
        <v>0</v>
      </c>
      <c r="J49" s="76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2.75" customHeight="1">
      <c r="A50" s="182" t="s">
        <v>36</v>
      </c>
      <c r="B50" s="183"/>
      <c r="C50" s="183"/>
      <c r="D50" s="183"/>
      <c r="E50" s="183"/>
      <c r="F50" s="184"/>
      <c r="G50" s="56">
        <v>0</v>
      </c>
      <c r="H50" s="56">
        <v>0</v>
      </c>
      <c r="I50" s="57">
        <v>0</v>
      </c>
      <c r="J50" s="76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2.75">
      <c r="A51" s="185" t="s">
        <v>61</v>
      </c>
      <c r="B51" s="186"/>
      <c r="C51" s="186"/>
      <c r="D51" s="186"/>
      <c r="E51" s="186"/>
      <c r="F51" s="187"/>
      <c r="G51" s="56">
        <v>2500000</v>
      </c>
      <c r="H51" s="56">
        <v>1540585.05</v>
      </c>
      <c r="I51" s="57">
        <f>H51/G51*100</f>
        <v>61.623402000000006</v>
      </c>
      <c r="J51" s="76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2.75">
      <c r="A52" s="185" t="s">
        <v>30</v>
      </c>
      <c r="B52" s="196"/>
      <c r="C52" s="196"/>
      <c r="D52" s="196"/>
      <c r="E52" s="196"/>
      <c r="F52" s="197"/>
      <c r="G52" s="56">
        <v>680000</v>
      </c>
      <c r="H52" s="56">
        <v>604935.03</v>
      </c>
      <c r="I52" s="57">
        <v>0</v>
      </c>
      <c r="J52" s="76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4.25" customHeight="1">
      <c r="A53" s="182" t="s">
        <v>41</v>
      </c>
      <c r="B53" s="191"/>
      <c r="C53" s="191"/>
      <c r="D53" s="191"/>
      <c r="E53" s="191"/>
      <c r="F53" s="192"/>
      <c r="G53" s="56">
        <v>0</v>
      </c>
      <c r="H53" s="56"/>
      <c r="I53" s="57">
        <v>0</v>
      </c>
      <c r="J53" s="76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2.75">
      <c r="A54" s="185" t="s">
        <v>19</v>
      </c>
      <c r="B54" s="186"/>
      <c r="C54" s="186"/>
      <c r="D54" s="186"/>
      <c r="E54" s="186"/>
      <c r="F54" s="187"/>
      <c r="G54" s="56">
        <v>280000</v>
      </c>
      <c r="H54" s="56">
        <v>281667</v>
      </c>
      <c r="I54" s="57">
        <f>H54/G54*100</f>
        <v>100.59535714285714</v>
      </c>
      <c r="J54" s="76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2.75">
      <c r="A55" s="185" t="s">
        <v>26</v>
      </c>
      <c r="B55" s="186"/>
      <c r="C55" s="186"/>
      <c r="D55" s="186"/>
      <c r="E55" s="186"/>
      <c r="F55" s="187"/>
      <c r="G55" s="56">
        <v>15000000</v>
      </c>
      <c r="H55" s="56">
        <v>8243446.08</v>
      </c>
      <c r="I55" s="57">
        <f>H55/G55*100</f>
        <v>54.9563072</v>
      </c>
      <c r="J55" s="76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2.75">
      <c r="A56" s="185" t="s">
        <v>87</v>
      </c>
      <c r="B56" s="186"/>
      <c r="C56" s="186"/>
      <c r="D56" s="186"/>
      <c r="E56" s="186"/>
      <c r="F56" s="187"/>
      <c r="G56" s="56">
        <v>0</v>
      </c>
      <c r="H56" s="56">
        <v>29000</v>
      </c>
      <c r="I56" s="57" t="e">
        <f>H56/G56*100</f>
        <v>#DIV/0!</v>
      </c>
      <c r="J56" s="76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2.75">
      <c r="A57" s="185" t="s">
        <v>20</v>
      </c>
      <c r="B57" s="186"/>
      <c r="C57" s="186"/>
      <c r="D57" s="186"/>
      <c r="E57" s="186"/>
      <c r="F57" s="187"/>
      <c r="G57" s="56">
        <v>7000000</v>
      </c>
      <c r="H57" s="56">
        <v>6460772.57</v>
      </c>
      <c r="I57" s="57">
        <f>H57/G57*100</f>
        <v>92.296751</v>
      </c>
      <c r="J57" s="76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5.75" customHeight="1">
      <c r="A58" s="182" t="s">
        <v>37</v>
      </c>
      <c r="B58" s="183"/>
      <c r="C58" s="183"/>
      <c r="D58" s="183"/>
      <c r="E58" s="183"/>
      <c r="F58" s="184"/>
      <c r="G58" s="56">
        <v>0</v>
      </c>
      <c r="H58" s="56">
        <v>47360</v>
      </c>
      <c r="I58" s="57">
        <v>0</v>
      </c>
      <c r="J58" s="76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</row>
    <row r="59" spans="1:27" ht="14.25" customHeight="1">
      <c r="A59" s="179" t="s">
        <v>21</v>
      </c>
      <c r="B59" s="180"/>
      <c r="C59" s="180"/>
      <c r="D59" s="180"/>
      <c r="E59" s="180"/>
      <c r="F59" s="181"/>
      <c r="G59" s="61">
        <f>G34+G35+G36+G37+G38+G39+G42+G43+G44+G45+G46+G47+G48+G49+G50+G51+G52+G53+G54+G55+G56+G57+G58</f>
        <v>365021690</v>
      </c>
      <c r="H59" s="61">
        <f>H34+H35+H36+H37+H38+H39+H42+H43+H46+H47+H48+H49+H51+H52+H54+H55+H56+H57+H58</f>
        <v>251269376.37000003</v>
      </c>
      <c r="I59" s="52">
        <f>H59/G59*100</f>
        <v>68.83683442756512</v>
      </c>
      <c r="J59" s="79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</row>
    <row r="60" spans="1:27" ht="12.75">
      <c r="A60" s="77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</row>
    <row r="61" spans="1:27" ht="12.75">
      <c r="A61" s="77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</row>
    <row r="62" spans="1:27" ht="12.75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</row>
    <row r="63" spans="1:27" ht="12.75">
      <c r="A63" s="77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</row>
    <row r="64" spans="1:27" ht="12.75">
      <c r="A64" s="77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</row>
    <row r="65" spans="1:27" ht="12.75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</row>
    <row r="66" spans="1:27" ht="12.75">
      <c r="A66" s="77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</row>
    <row r="67" spans="1:27" ht="12.75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</row>
    <row r="68" spans="1:27" ht="12.75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</row>
    <row r="69" spans="1:27" ht="12.75">
      <c r="A69" s="77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</row>
    <row r="70" spans="1:27" ht="12.75">
      <c r="A70" s="77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</row>
    <row r="71" spans="1:27" ht="12.75">
      <c r="A71" s="77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</row>
    <row r="72" spans="1:27" ht="12.75">
      <c r="A72" s="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</row>
    <row r="73" spans="1:27" ht="12.75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</row>
    <row r="74" spans="1:27" ht="12.75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</row>
    <row r="75" spans="1:27" ht="12.75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</row>
  </sheetData>
  <sheetProtection/>
  <mergeCells count="59">
    <mergeCell ref="A49:F49"/>
    <mergeCell ref="A32:C32"/>
    <mergeCell ref="A56:F56"/>
    <mergeCell ref="A57:F57"/>
    <mergeCell ref="A52:F52"/>
    <mergeCell ref="A30:C30"/>
    <mergeCell ref="A31:C31"/>
    <mergeCell ref="A48:F48"/>
    <mergeCell ref="A46:F46"/>
    <mergeCell ref="A44:F44"/>
    <mergeCell ref="A35:F35"/>
    <mergeCell ref="A53:F53"/>
    <mergeCell ref="A45:F45"/>
    <mergeCell ref="A41:F41"/>
    <mergeCell ref="A54:F54"/>
    <mergeCell ref="A47:F47"/>
    <mergeCell ref="A26:B26"/>
    <mergeCell ref="A50:F50"/>
    <mergeCell ref="A40:F40"/>
    <mergeCell ref="A39:F39"/>
    <mergeCell ref="A16:C16"/>
    <mergeCell ref="A59:F59"/>
    <mergeCell ref="A28:B28"/>
    <mergeCell ref="A58:F58"/>
    <mergeCell ref="A55:F55"/>
    <mergeCell ref="A51:F51"/>
    <mergeCell ref="A43:F43"/>
    <mergeCell ref="A42:F42"/>
    <mergeCell ref="A38:F38"/>
    <mergeCell ref="A29:C29"/>
    <mergeCell ref="D6:F9"/>
    <mergeCell ref="A11:B11"/>
    <mergeCell ref="A25:B25"/>
    <mergeCell ref="A20:C20"/>
    <mergeCell ref="A21:B21"/>
    <mergeCell ref="A17:C17"/>
    <mergeCell ref="A22:B22"/>
    <mergeCell ref="A14:C14"/>
    <mergeCell ref="A15:C15"/>
    <mergeCell ref="A23:B23"/>
    <mergeCell ref="S7:T9"/>
    <mergeCell ref="A6:C10"/>
    <mergeCell ref="A27:B27"/>
    <mergeCell ref="W6:Y9"/>
    <mergeCell ref="G9:G10"/>
    <mergeCell ref="G6:V6"/>
    <mergeCell ref="A12:C12"/>
    <mergeCell ref="A18:C18"/>
    <mergeCell ref="A19:C19"/>
    <mergeCell ref="A24:B24"/>
    <mergeCell ref="A13:C13"/>
    <mergeCell ref="U7:V9"/>
    <mergeCell ref="B3:X3"/>
    <mergeCell ref="P7:R9"/>
    <mergeCell ref="M7:O9"/>
    <mergeCell ref="G7:I8"/>
    <mergeCell ref="J7:L9"/>
    <mergeCell ref="X5:AA5"/>
    <mergeCell ref="Z6:AA9"/>
  </mergeCells>
  <printOptions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4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BD31"/>
  <sheetViews>
    <sheetView zoomScaleSheetLayoutView="100" zoomScalePageLayoutView="0" workbookViewId="0" topLeftCell="A1">
      <pane xSplit="3" ySplit="10" topLeftCell="R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V8" sqref="V8:V9"/>
    </sheetView>
  </sheetViews>
  <sheetFormatPr defaultColWidth="9.00390625" defaultRowHeight="12.75"/>
  <cols>
    <col min="2" max="2" width="5.75390625" style="0" customWidth="1"/>
    <col min="3" max="3" width="2.125" style="0" customWidth="1"/>
    <col min="4" max="4" width="16.00390625" style="0" customWidth="1"/>
    <col min="5" max="5" width="14.125" style="0" customWidth="1"/>
    <col min="6" max="6" width="6.75390625" style="0" customWidth="1"/>
    <col min="7" max="7" width="13.25390625" style="0" customWidth="1"/>
    <col min="8" max="8" width="12.875" style="0" customWidth="1"/>
    <col min="9" max="9" width="10.625" style="0" customWidth="1"/>
    <col min="10" max="10" width="12.125" style="0" customWidth="1"/>
    <col min="11" max="11" width="14.375" style="0" customWidth="1"/>
    <col min="12" max="12" width="9.375" style="0" customWidth="1"/>
    <col min="13" max="13" width="12.00390625" style="0" customWidth="1"/>
    <col min="14" max="14" width="11.375" style="0" customWidth="1"/>
    <col min="15" max="15" width="11.125" style="0" customWidth="1"/>
    <col min="16" max="16" width="12.00390625" style="0" customWidth="1"/>
    <col min="17" max="17" width="11.25390625" style="0" customWidth="1"/>
    <col min="18" max="18" width="8.875" style="0" customWidth="1"/>
    <col min="19" max="19" width="13.00390625" style="0" customWidth="1"/>
    <col min="20" max="20" width="12.625" style="0" customWidth="1"/>
    <col min="22" max="22" width="12.00390625" style="0" customWidth="1"/>
    <col min="23" max="23" width="10.625" style="0" customWidth="1"/>
    <col min="24" max="24" width="8.875" style="0" customWidth="1"/>
    <col min="25" max="26" width="10.75390625" style="0" customWidth="1"/>
    <col min="27" max="27" width="11.125" style="0" customWidth="1"/>
    <col min="28" max="28" width="5.25390625" style="0" customWidth="1"/>
    <col min="29" max="29" width="7.00390625" style="0" customWidth="1"/>
    <col min="30" max="30" width="5.125" style="0" customWidth="1"/>
    <col min="31" max="31" width="12.625" style="0" customWidth="1"/>
    <col min="32" max="32" width="11.25390625" style="0" customWidth="1"/>
    <col min="33" max="33" width="9.75390625" style="0" customWidth="1"/>
    <col min="34" max="34" width="11.875" style="0" customWidth="1"/>
    <col min="35" max="35" width="11.625" style="0" customWidth="1"/>
    <col min="36" max="36" width="8.75390625" style="0" customWidth="1"/>
    <col min="37" max="37" width="10.75390625" style="0" customWidth="1"/>
    <col min="38" max="38" width="12.625" style="0" customWidth="1"/>
    <col min="39" max="39" width="8.75390625" style="0" customWidth="1"/>
    <col min="40" max="40" width="11.00390625" style="0" customWidth="1"/>
    <col min="41" max="41" width="11.125" style="0" customWidth="1"/>
    <col min="42" max="42" width="9.25390625" style="0" customWidth="1"/>
    <col min="43" max="43" width="12.625" style="0" customWidth="1"/>
    <col min="44" max="44" width="11.375" style="0" customWidth="1"/>
    <col min="45" max="45" width="8.875" style="0" customWidth="1"/>
    <col min="46" max="46" width="11.75390625" style="0" customWidth="1"/>
    <col min="47" max="47" width="13.75390625" style="0" customWidth="1"/>
    <col min="48" max="48" width="9.625" style="0" customWidth="1"/>
    <col min="49" max="49" width="12.375" style="0" customWidth="1"/>
    <col min="50" max="50" width="11.125" style="0" customWidth="1"/>
    <col min="51" max="51" width="10.00390625" style="0" customWidth="1"/>
    <col min="52" max="52" width="11.00390625" style="0" customWidth="1"/>
    <col min="53" max="53" width="11.125" style="0" customWidth="1"/>
    <col min="54" max="54" width="10.00390625" style="0" customWidth="1"/>
    <col min="55" max="55" width="11.125" style="0" customWidth="1"/>
    <col min="56" max="56" width="12.375" style="0" customWidth="1"/>
  </cols>
  <sheetData>
    <row r="1" ht="3" customHeight="1"/>
    <row r="2" ht="12.75" customHeight="1" hidden="1"/>
    <row r="3" spans="1:40" ht="25.5" customHeight="1">
      <c r="A3" s="254" t="s">
        <v>93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118"/>
      <c r="AC3" s="118"/>
      <c r="AD3" s="118"/>
      <c r="AE3" s="118"/>
      <c r="AF3" s="118"/>
      <c r="AG3" s="118"/>
      <c r="AH3" s="29"/>
      <c r="AI3" s="2"/>
      <c r="AJ3" s="2"/>
      <c r="AK3" s="2"/>
      <c r="AL3" s="2"/>
      <c r="AM3" s="2"/>
      <c r="AN3" s="2"/>
    </row>
    <row r="4" ht="12.75">
      <c r="A4" t="s">
        <v>84</v>
      </c>
    </row>
    <row r="6" spans="1:56" ht="12.75">
      <c r="A6" s="215" t="s">
        <v>2</v>
      </c>
      <c r="B6" s="215"/>
      <c r="C6" s="215"/>
      <c r="D6" s="216" t="s">
        <v>0</v>
      </c>
      <c r="E6" s="216"/>
      <c r="F6" s="217"/>
      <c r="G6" s="198" t="s">
        <v>6</v>
      </c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209"/>
      <c r="AV6" s="209"/>
      <c r="AW6" s="209"/>
      <c r="AX6" s="209"/>
      <c r="AY6" s="209"/>
      <c r="AZ6" s="209"/>
      <c r="BA6" s="209"/>
      <c r="BB6" s="199"/>
      <c r="BC6" s="198"/>
      <c r="BD6" s="199"/>
    </row>
    <row r="7" spans="1:56" ht="65.25" customHeight="1">
      <c r="A7" s="215"/>
      <c r="B7" s="215"/>
      <c r="C7" s="215"/>
      <c r="D7" s="218"/>
      <c r="E7" s="218"/>
      <c r="F7" s="219"/>
      <c r="G7" s="202" t="s">
        <v>1</v>
      </c>
      <c r="H7" s="212"/>
      <c r="I7" s="213"/>
      <c r="J7" s="202" t="s">
        <v>76</v>
      </c>
      <c r="K7" s="208"/>
      <c r="L7" s="203"/>
      <c r="M7" s="202" t="s">
        <v>4</v>
      </c>
      <c r="N7" s="212"/>
      <c r="O7" s="213"/>
      <c r="P7" s="214" t="s">
        <v>28</v>
      </c>
      <c r="Q7" s="209"/>
      <c r="R7" s="199"/>
      <c r="S7" s="202" t="s">
        <v>67</v>
      </c>
      <c r="T7" s="212"/>
      <c r="U7" s="213"/>
      <c r="V7" s="202" t="s">
        <v>14</v>
      </c>
      <c r="W7" s="209"/>
      <c r="X7" s="199"/>
      <c r="Y7" s="202" t="s">
        <v>23</v>
      </c>
      <c r="Z7" s="209"/>
      <c r="AA7" s="199"/>
      <c r="AB7" s="226" t="s">
        <v>2</v>
      </c>
      <c r="AC7" s="227"/>
      <c r="AD7" s="228"/>
      <c r="AE7" s="202" t="s">
        <v>29</v>
      </c>
      <c r="AF7" s="209"/>
      <c r="AG7" s="199"/>
      <c r="AH7" s="202" t="s">
        <v>68</v>
      </c>
      <c r="AI7" s="209"/>
      <c r="AJ7" s="199"/>
      <c r="AK7" s="202" t="s">
        <v>83</v>
      </c>
      <c r="AL7" s="208"/>
      <c r="AM7" s="203"/>
      <c r="AN7" s="202" t="s">
        <v>73</v>
      </c>
      <c r="AO7" s="209"/>
      <c r="AP7" s="199"/>
      <c r="AQ7" s="202" t="s">
        <v>81</v>
      </c>
      <c r="AR7" s="206"/>
      <c r="AS7" s="207"/>
      <c r="AT7" s="202" t="s">
        <v>38</v>
      </c>
      <c r="AU7" s="208"/>
      <c r="AV7" s="203"/>
      <c r="AW7" s="202" t="s">
        <v>79</v>
      </c>
      <c r="AX7" s="208"/>
      <c r="AY7" s="203"/>
      <c r="AZ7" s="202" t="s">
        <v>31</v>
      </c>
      <c r="BA7" s="206"/>
      <c r="BB7" s="207"/>
      <c r="BC7" s="202" t="s">
        <v>82</v>
      </c>
      <c r="BD7" s="203"/>
    </row>
    <row r="8" spans="1:56" ht="27.75" customHeight="1">
      <c r="A8" s="215"/>
      <c r="B8" s="215"/>
      <c r="C8" s="215"/>
      <c r="D8" s="223" t="s">
        <v>27</v>
      </c>
      <c r="E8" s="253" t="s">
        <v>10</v>
      </c>
      <c r="F8" s="234" t="s">
        <v>5</v>
      </c>
      <c r="G8" s="210" t="s">
        <v>27</v>
      </c>
      <c r="H8" s="200" t="s">
        <v>91</v>
      </c>
      <c r="I8" s="200" t="s">
        <v>92</v>
      </c>
      <c r="J8" s="210" t="s">
        <v>27</v>
      </c>
      <c r="K8" s="200" t="s">
        <v>91</v>
      </c>
      <c r="L8" s="200" t="s">
        <v>92</v>
      </c>
      <c r="M8" s="210" t="s">
        <v>27</v>
      </c>
      <c r="N8" s="200" t="s">
        <v>91</v>
      </c>
      <c r="O8" s="200" t="s">
        <v>92</v>
      </c>
      <c r="P8" s="210" t="s">
        <v>27</v>
      </c>
      <c r="Q8" s="200" t="str">
        <f>N8</f>
        <v>на 01.10.2019</v>
      </c>
      <c r="R8" s="200" t="str">
        <f>O8</f>
        <v>01.10.2019 к Плановым назчениям</v>
      </c>
      <c r="S8" s="204" t="s">
        <v>27</v>
      </c>
      <c r="T8" s="200" t="str">
        <f>Q8</f>
        <v>на 01.10.2019</v>
      </c>
      <c r="U8" s="200" t="str">
        <f>R8</f>
        <v>01.10.2019 к Плановым назчениям</v>
      </c>
      <c r="V8" s="204" t="s">
        <v>27</v>
      </c>
      <c r="W8" s="200" t="str">
        <f>T8</f>
        <v>на 01.10.2019</v>
      </c>
      <c r="X8" s="200" t="str">
        <f>U8</f>
        <v>01.10.2019 к Плановым назчениям</v>
      </c>
      <c r="Y8" s="204" t="s">
        <v>27</v>
      </c>
      <c r="Z8" s="200" t="str">
        <f>W8</f>
        <v>на 01.10.2019</v>
      </c>
      <c r="AA8" s="200" t="str">
        <f>X8</f>
        <v>01.10.2019 к Плановым назчениям</v>
      </c>
      <c r="AB8" s="229"/>
      <c r="AC8" s="230"/>
      <c r="AD8" s="231"/>
      <c r="AE8" s="204" t="s">
        <v>27</v>
      </c>
      <c r="AF8" s="200" t="str">
        <f>Z8</f>
        <v>на 01.10.2019</v>
      </c>
      <c r="AG8" s="200" t="str">
        <f>AA8</f>
        <v>01.10.2019 к Плановым назчениям</v>
      </c>
      <c r="AH8" s="204" t="s">
        <v>27</v>
      </c>
      <c r="AI8" s="200" t="str">
        <f>AF8</f>
        <v>на 01.10.2019</v>
      </c>
      <c r="AJ8" s="200" t="str">
        <f>AG8</f>
        <v>01.10.2019 к Плановым назчениям</v>
      </c>
      <c r="AK8" s="204" t="s">
        <v>27</v>
      </c>
      <c r="AL8" s="200" t="str">
        <f>AI8</f>
        <v>на 01.10.2019</v>
      </c>
      <c r="AM8" s="200" t="str">
        <f>AJ8</f>
        <v>01.10.2019 к Плановым назчениям</v>
      </c>
      <c r="AN8" s="204" t="s">
        <v>27</v>
      </c>
      <c r="AO8" s="200" t="str">
        <f>AL8</f>
        <v>на 01.10.2019</v>
      </c>
      <c r="AP8" s="200" t="str">
        <f>AM8</f>
        <v>01.10.2019 к Плановым назчениям</v>
      </c>
      <c r="AQ8" s="204" t="s">
        <v>27</v>
      </c>
      <c r="AR8" s="200" t="str">
        <f>AO8</f>
        <v>на 01.10.2019</v>
      </c>
      <c r="AS8" s="200" t="str">
        <f>AP8</f>
        <v>01.10.2019 к Плановым назчениям</v>
      </c>
      <c r="AT8" s="204" t="s">
        <v>27</v>
      </c>
      <c r="AU8" s="200" t="str">
        <f>AR8</f>
        <v>на 01.10.2019</v>
      </c>
      <c r="AV8" s="200" t="str">
        <f>AS8</f>
        <v>01.10.2019 к Плановым назчениям</v>
      </c>
      <c r="AW8" s="204" t="s">
        <v>27</v>
      </c>
      <c r="AX8" s="200" t="str">
        <f>AU8</f>
        <v>на 01.10.2019</v>
      </c>
      <c r="AY8" s="200" t="str">
        <f>AV8</f>
        <v>01.10.2019 к Плановым назчениям</v>
      </c>
      <c r="AZ8" s="204" t="s">
        <v>27</v>
      </c>
      <c r="BA8" s="200" t="str">
        <f>AX8</f>
        <v>на 01.10.2019</v>
      </c>
      <c r="BB8" s="200" t="str">
        <f>AY8</f>
        <v>01.10.2019 к Плановым назчениям</v>
      </c>
      <c r="BC8" s="204" t="s">
        <v>27</v>
      </c>
      <c r="BD8" s="200" t="str">
        <f>BA8</f>
        <v>на 01.10.2019</v>
      </c>
    </row>
    <row r="9" spans="1:56" ht="33.75" customHeight="1">
      <c r="A9" s="215"/>
      <c r="B9" s="215"/>
      <c r="C9" s="215"/>
      <c r="D9" s="223"/>
      <c r="E9" s="253"/>
      <c r="F9" s="235"/>
      <c r="G9" s="211"/>
      <c r="H9" s="201"/>
      <c r="I9" s="201"/>
      <c r="J9" s="211"/>
      <c r="K9" s="201"/>
      <c r="L9" s="201"/>
      <c r="M9" s="211"/>
      <c r="N9" s="201"/>
      <c r="O9" s="201"/>
      <c r="P9" s="211"/>
      <c r="Q9" s="201"/>
      <c r="R9" s="201"/>
      <c r="S9" s="205"/>
      <c r="T9" s="201"/>
      <c r="U9" s="201"/>
      <c r="V9" s="205"/>
      <c r="W9" s="201"/>
      <c r="X9" s="201"/>
      <c r="Y9" s="205"/>
      <c r="Z9" s="201"/>
      <c r="AA9" s="201"/>
      <c r="AB9" s="211"/>
      <c r="AC9" s="232"/>
      <c r="AD9" s="233"/>
      <c r="AE9" s="205"/>
      <c r="AF9" s="201"/>
      <c r="AG9" s="201"/>
      <c r="AH9" s="205"/>
      <c r="AI9" s="201"/>
      <c r="AJ9" s="201"/>
      <c r="AK9" s="205"/>
      <c r="AL9" s="201"/>
      <c r="AM9" s="201"/>
      <c r="AN9" s="205"/>
      <c r="AO9" s="201"/>
      <c r="AP9" s="201"/>
      <c r="AQ9" s="205"/>
      <c r="AR9" s="201"/>
      <c r="AS9" s="201"/>
      <c r="AT9" s="205"/>
      <c r="AU9" s="201"/>
      <c r="AV9" s="201"/>
      <c r="AW9" s="205"/>
      <c r="AX9" s="201"/>
      <c r="AY9" s="201"/>
      <c r="AZ9" s="205"/>
      <c r="BA9" s="201"/>
      <c r="BB9" s="201"/>
      <c r="BC9" s="205"/>
      <c r="BD9" s="201"/>
    </row>
    <row r="10" spans="1:56" ht="17.25" customHeight="1">
      <c r="A10" s="220">
        <v>1</v>
      </c>
      <c r="B10" s="221"/>
      <c r="C10" s="222"/>
      <c r="D10" s="108">
        <v>2</v>
      </c>
      <c r="E10" s="109">
        <v>3</v>
      </c>
      <c r="F10" s="110">
        <v>4</v>
      </c>
      <c r="G10" s="86">
        <v>5</v>
      </c>
      <c r="H10" s="81">
        <v>6</v>
      </c>
      <c r="I10" s="81">
        <v>7</v>
      </c>
      <c r="J10" s="98"/>
      <c r="K10" s="98"/>
      <c r="L10" s="98"/>
      <c r="M10" s="82">
        <v>8</v>
      </c>
      <c r="N10" s="81">
        <v>9</v>
      </c>
      <c r="O10" s="81">
        <v>10</v>
      </c>
      <c r="P10" s="82">
        <v>11</v>
      </c>
      <c r="Q10" s="81">
        <v>12</v>
      </c>
      <c r="R10" s="81">
        <v>13</v>
      </c>
      <c r="S10" s="85">
        <v>14</v>
      </c>
      <c r="T10" s="81">
        <v>15</v>
      </c>
      <c r="U10" s="81">
        <v>16</v>
      </c>
      <c r="V10" s="85">
        <v>17</v>
      </c>
      <c r="W10" s="81">
        <v>18</v>
      </c>
      <c r="X10" s="81">
        <v>19</v>
      </c>
      <c r="Y10" s="85">
        <v>20</v>
      </c>
      <c r="Z10" s="81">
        <v>21</v>
      </c>
      <c r="AA10" s="81">
        <v>22</v>
      </c>
      <c r="AB10" s="250">
        <v>23</v>
      </c>
      <c r="AC10" s="251"/>
      <c r="AD10" s="252"/>
      <c r="AE10" s="85">
        <v>24</v>
      </c>
      <c r="AF10" s="81">
        <v>25</v>
      </c>
      <c r="AG10" s="81">
        <v>26</v>
      </c>
      <c r="AH10" s="85">
        <v>27</v>
      </c>
      <c r="AI10" s="87">
        <v>28</v>
      </c>
      <c r="AJ10" s="87">
        <v>29</v>
      </c>
      <c r="AK10" s="85">
        <v>30</v>
      </c>
      <c r="AL10" s="87">
        <v>31</v>
      </c>
      <c r="AM10" s="87">
        <v>32</v>
      </c>
      <c r="AN10" s="85">
        <v>33</v>
      </c>
      <c r="AO10" s="87">
        <v>34</v>
      </c>
      <c r="AP10" s="87">
        <v>35</v>
      </c>
      <c r="AQ10" s="85">
        <v>36</v>
      </c>
      <c r="AR10" s="81">
        <v>37</v>
      </c>
      <c r="AS10" s="81">
        <v>38</v>
      </c>
      <c r="AT10" s="85">
        <v>39</v>
      </c>
      <c r="AU10" s="81">
        <v>40</v>
      </c>
      <c r="AV10" s="81">
        <v>41</v>
      </c>
      <c r="AW10" s="85">
        <v>42</v>
      </c>
      <c r="AX10" s="81">
        <v>43</v>
      </c>
      <c r="AY10" s="81">
        <v>44</v>
      </c>
      <c r="AZ10" s="85">
        <v>45</v>
      </c>
      <c r="BA10" s="81">
        <v>46</v>
      </c>
      <c r="BB10" s="81">
        <v>47</v>
      </c>
      <c r="BC10" s="81"/>
      <c r="BD10" s="100"/>
    </row>
    <row r="11" spans="1:56" s="13" customFormat="1" ht="27.75" customHeight="1">
      <c r="A11" s="224" t="s">
        <v>43</v>
      </c>
      <c r="B11" s="224"/>
      <c r="C11" s="225"/>
      <c r="D11" s="111">
        <f>G11+M11+P11+S11+V11+Y11+AE11+AH11+AN11+AQ11+AZ11+J11+AT11</f>
        <v>2232990</v>
      </c>
      <c r="E11" s="111">
        <f>H11+K11+N11+Q11+T11+W11+Z11+AF11+AI11+AL11+AO11+AR11+AU11+AX11+BA11</f>
        <v>1601978.6300000001</v>
      </c>
      <c r="F11" s="112">
        <f>E11/D11*100</f>
        <v>71.74141532205698</v>
      </c>
      <c r="G11" s="35">
        <v>453600</v>
      </c>
      <c r="H11" s="34">
        <v>320124.75</v>
      </c>
      <c r="I11" s="47">
        <f aca="true" t="shared" si="0" ref="I11:I27">H11/G11*100</f>
        <v>70.57423941798942</v>
      </c>
      <c r="J11" s="34">
        <v>416290</v>
      </c>
      <c r="K11" s="34">
        <v>376592.63</v>
      </c>
      <c r="L11" s="47">
        <f>K11/J11*100</f>
        <v>90.46401066564174</v>
      </c>
      <c r="M11" s="34"/>
      <c r="N11" s="36">
        <v>78.74</v>
      </c>
      <c r="O11" s="47"/>
      <c r="P11" s="34">
        <v>221100</v>
      </c>
      <c r="Q11" s="34">
        <v>90394.46</v>
      </c>
      <c r="R11" s="47">
        <f>Q11/P11*100</f>
        <v>40.8839710538218</v>
      </c>
      <c r="S11" s="34">
        <v>1130000</v>
      </c>
      <c r="T11" s="34">
        <v>806154.98</v>
      </c>
      <c r="U11" s="47">
        <f aca="true" t="shared" si="1" ref="U11:U27">T11/S11*100</f>
        <v>71.34114867256636</v>
      </c>
      <c r="V11" s="34">
        <v>5000</v>
      </c>
      <c r="W11" s="34">
        <v>5700</v>
      </c>
      <c r="X11" s="47">
        <f>W11/V11*100</f>
        <v>113.99999999999999</v>
      </c>
      <c r="Y11" s="34"/>
      <c r="Z11" s="34"/>
      <c r="AA11" s="48"/>
      <c r="AB11" s="224" t="s">
        <v>43</v>
      </c>
      <c r="AC11" s="224"/>
      <c r="AD11" s="225"/>
      <c r="AE11" s="34">
        <v>7000</v>
      </c>
      <c r="AF11" s="34">
        <v>2933.07</v>
      </c>
      <c r="AG11" s="47">
        <f>AF11/AE11*100</f>
        <v>41.901</v>
      </c>
      <c r="AH11" s="34">
        <v>0</v>
      </c>
      <c r="AI11" s="34">
        <v>0</v>
      </c>
      <c r="AJ11" s="47" t="e">
        <f>AI11/AH11*100</f>
        <v>#DIV/0!</v>
      </c>
      <c r="AK11" s="47"/>
      <c r="AL11" s="47"/>
      <c r="AM11" s="47"/>
      <c r="AN11" s="34"/>
      <c r="AO11" s="34"/>
      <c r="AP11" s="47"/>
      <c r="AQ11" s="34">
        <v>0</v>
      </c>
      <c r="AR11" s="34">
        <v>0</v>
      </c>
      <c r="AS11" s="47" t="e">
        <f aca="true" t="shared" si="2" ref="AS11:AS16">AR11/AQ11*100</f>
        <v>#DIV/0!</v>
      </c>
      <c r="AT11" s="34">
        <v>0</v>
      </c>
      <c r="AU11" s="34">
        <v>0</v>
      </c>
      <c r="AV11" s="47" t="e">
        <f>AU11/AT11*100</f>
        <v>#DIV/0!</v>
      </c>
      <c r="AW11" s="34"/>
      <c r="AX11" s="34"/>
      <c r="AY11" s="34"/>
      <c r="AZ11" s="37"/>
      <c r="BA11" s="34">
        <v>0</v>
      </c>
      <c r="BB11" s="34"/>
      <c r="BC11" s="34"/>
      <c r="BD11" s="101"/>
    </row>
    <row r="12" spans="1:56" s="14" customFormat="1" ht="24.75" customHeight="1">
      <c r="A12" s="239" t="s">
        <v>44</v>
      </c>
      <c r="B12" s="239"/>
      <c r="C12" s="236"/>
      <c r="D12" s="111">
        <f>G12+M12+P12+S12+V12+Y12+AE12+AH12+AN12+AQ12+AZ12+J12</f>
        <v>1392800</v>
      </c>
      <c r="E12" s="111">
        <f aca="true" t="shared" si="3" ref="E12:E25">H12+K12+N12+Q12+T12+W12+Z12+AF12+AI12+AL12+AO12+AR12+AU12+AX12+BA12</f>
        <v>1003464.15</v>
      </c>
      <c r="F12" s="112">
        <f aca="true" t="shared" si="4" ref="F12:F28">E12/D12*100</f>
        <v>72.04653575531303</v>
      </c>
      <c r="G12" s="35">
        <v>26200</v>
      </c>
      <c r="H12" s="34">
        <v>19622.76</v>
      </c>
      <c r="I12" s="47">
        <f t="shared" si="0"/>
        <v>74.89603053435114</v>
      </c>
      <c r="J12" s="34">
        <v>301000</v>
      </c>
      <c r="K12" s="34">
        <v>271767.89</v>
      </c>
      <c r="L12" s="47">
        <f aca="true" t="shared" si="5" ref="L12:L28">K12/J12*100</f>
        <v>90.28833554817275</v>
      </c>
      <c r="M12" s="34">
        <v>5300</v>
      </c>
      <c r="N12" s="38">
        <v>5722.2</v>
      </c>
      <c r="O12" s="47">
        <f>N12/M12*100</f>
        <v>107.96603773584906</v>
      </c>
      <c r="P12" s="34">
        <v>117300</v>
      </c>
      <c r="Q12" s="34">
        <v>130261.59</v>
      </c>
      <c r="R12" s="47">
        <f aca="true" t="shared" si="6" ref="R12:R27">Q12/P12*100</f>
        <v>111.04994884910487</v>
      </c>
      <c r="S12" s="34">
        <v>621000</v>
      </c>
      <c r="T12" s="39">
        <v>331941.23</v>
      </c>
      <c r="U12" s="47">
        <f t="shared" si="1"/>
        <v>53.45269404186796</v>
      </c>
      <c r="V12" s="34">
        <v>2000</v>
      </c>
      <c r="W12" s="34">
        <v>1740</v>
      </c>
      <c r="X12" s="47">
        <f>W12/V12*100</f>
        <v>87</v>
      </c>
      <c r="Y12" s="34">
        <v>0</v>
      </c>
      <c r="Z12" s="34">
        <v>0</v>
      </c>
      <c r="AA12" s="47">
        <v>0</v>
      </c>
      <c r="AB12" s="239" t="s">
        <v>44</v>
      </c>
      <c r="AC12" s="239"/>
      <c r="AD12" s="236"/>
      <c r="AE12" s="34">
        <v>320000</v>
      </c>
      <c r="AF12" s="34">
        <v>244808.48</v>
      </c>
      <c r="AG12" s="47">
        <f aca="true" t="shared" si="7" ref="AG12:AG28">AF12/AE12*100</f>
        <v>76.50265</v>
      </c>
      <c r="AH12" s="34"/>
      <c r="AI12" s="34"/>
      <c r="AJ12" s="47"/>
      <c r="AK12" s="47"/>
      <c r="AL12" s="47"/>
      <c r="AM12" s="47"/>
      <c r="AN12" s="34">
        <v>0</v>
      </c>
      <c r="AO12" s="34">
        <v>0</v>
      </c>
      <c r="AP12" s="47">
        <v>0</v>
      </c>
      <c r="AQ12" s="34">
        <v>0</v>
      </c>
      <c r="AR12" s="34">
        <v>0</v>
      </c>
      <c r="AS12" s="47" t="e">
        <f t="shared" si="2"/>
        <v>#DIV/0!</v>
      </c>
      <c r="AT12" s="34"/>
      <c r="AU12" s="34"/>
      <c r="AV12" s="47"/>
      <c r="AW12" s="34"/>
      <c r="AX12" s="34"/>
      <c r="AY12" s="34"/>
      <c r="AZ12" s="37"/>
      <c r="BA12" s="34">
        <v>-2400</v>
      </c>
      <c r="BB12" s="34"/>
      <c r="BC12" s="34"/>
      <c r="BD12" s="102"/>
    </row>
    <row r="13" spans="1:56" s="14" customFormat="1" ht="24.75" customHeight="1">
      <c r="A13" s="239" t="s">
        <v>45</v>
      </c>
      <c r="B13" s="239"/>
      <c r="C13" s="236"/>
      <c r="D13" s="111">
        <f>G13+M13+P13+S13+V13+Y13+AE13+AH13+AN13+AQ13+AZ13+J13+AT13+AW13+AK13</f>
        <v>7882650</v>
      </c>
      <c r="E13" s="111">
        <f t="shared" si="3"/>
        <v>5249375.680000001</v>
      </c>
      <c r="F13" s="112">
        <f t="shared" si="4"/>
        <v>66.59404743328705</v>
      </c>
      <c r="G13" s="40">
        <v>1608000</v>
      </c>
      <c r="H13" s="34">
        <v>1209157.01</v>
      </c>
      <c r="I13" s="47">
        <f t="shared" si="0"/>
        <v>75.1963314676617</v>
      </c>
      <c r="J13" s="34">
        <v>958550</v>
      </c>
      <c r="K13" s="34">
        <v>869657.19</v>
      </c>
      <c r="L13" s="47">
        <f t="shared" si="5"/>
        <v>90.72632517865526</v>
      </c>
      <c r="M13" s="34">
        <v>72000</v>
      </c>
      <c r="N13" s="116">
        <v>1316913</v>
      </c>
      <c r="O13" s="47">
        <f>N13/M13*100</f>
        <v>1829.0458333333333</v>
      </c>
      <c r="P13" s="34">
        <v>851100</v>
      </c>
      <c r="Q13" s="38">
        <v>341018.67</v>
      </c>
      <c r="R13" s="47">
        <f t="shared" si="6"/>
        <v>40.067990835389494</v>
      </c>
      <c r="S13" s="34">
        <v>1751000</v>
      </c>
      <c r="T13" s="34">
        <v>804927.2</v>
      </c>
      <c r="U13" s="47">
        <f t="shared" si="1"/>
        <v>45.969571673329526</v>
      </c>
      <c r="V13" s="34">
        <v>12000</v>
      </c>
      <c r="W13" s="34">
        <v>12650</v>
      </c>
      <c r="X13" s="47">
        <f aca="true" t="shared" si="8" ref="X13:X27">W13/V13*100</f>
        <v>105.41666666666667</v>
      </c>
      <c r="Y13" s="34"/>
      <c r="Z13" s="34">
        <v>-1.42</v>
      </c>
      <c r="AA13" s="48"/>
      <c r="AB13" s="239" t="s">
        <v>45</v>
      </c>
      <c r="AC13" s="239"/>
      <c r="AD13" s="236"/>
      <c r="AE13" s="34">
        <v>0</v>
      </c>
      <c r="AF13" s="34">
        <v>11093</v>
      </c>
      <c r="AG13" s="47" t="e">
        <f t="shared" si="7"/>
        <v>#DIV/0!</v>
      </c>
      <c r="AH13" s="34">
        <v>620000</v>
      </c>
      <c r="AI13" s="34">
        <v>387838.08</v>
      </c>
      <c r="AJ13" s="47">
        <f>AI13/AH13*100</f>
        <v>62.55452903225807</v>
      </c>
      <c r="AK13" s="47">
        <v>300000</v>
      </c>
      <c r="AL13" s="34">
        <v>174296.26</v>
      </c>
      <c r="AM13" s="47">
        <f>AL13/AK13*100</f>
        <v>58.09875333333334</v>
      </c>
      <c r="AN13" s="34">
        <v>210000</v>
      </c>
      <c r="AO13" s="34">
        <v>118826.69</v>
      </c>
      <c r="AP13" s="47">
        <f aca="true" t="shared" si="9" ref="AP13:AP28">AO13/AN13*100</f>
        <v>56.5841380952381</v>
      </c>
      <c r="AQ13" s="34">
        <v>500000</v>
      </c>
      <c r="AR13" s="34">
        <v>0</v>
      </c>
      <c r="AS13" s="47">
        <f t="shared" si="2"/>
        <v>0</v>
      </c>
      <c r="AT13" s="34">
        <v>1000000</v>
      </c>
      <c r="AU13" s="34">
        <v>0</v>
      </c>
      <c r="AV13" s="47">
        <f>AU13/AT13*100</f>
        <v>0</v>
      </c>
      <c r="AW13" s="34">
        <v>0</v>
      </c>
      <c r="AX13" s="34">
        <v>3000</v>
      </c>
      <c r="AY13" s="47">
        <v>0</v>
      </c>
      <c r="AZ13" s="34"/>
      <c r="BA13" s="34">
        <v>0</v>
      </c>
      <c r="BB13" s="34"/>
      <c r="BC13" s="34"/>
      <c r="BD13" s="103"/>
    </row>
    <row r="14" spans="1:56" s="15" customFormat="1" ht="24.75" customHeight="1">
      <c r="A14" s="240" t="s">
        <v>62</v>
      </c>
      <c r="B14" s="240"/>
      <c r="C14" s="241"/>
      <c r="D14" s="111">
        <f aca="true" t="shared" si="10" ref="D14:D27">G14+M14+P14+S14+V14+Y14+AE14+AH14+AN14+AQ14+AZ14+J14+AT14+AW14+AK14</f>
        <v>3979100</v>
      </c>
      <c r="E14" s="111">
        <f t="shared" si="3"/>
        <v>2748710.1900000004</v>
      </c>
      <c r="F14" s="112">
        <f t="shared" si="4"/>
        <v>69.07869091000478</v>
      </c>
      <c r="G14" s="34">
        <v>119500</v>
      </c>
      <c r="H14" s="35">
        <v>65504.97</v>
      </c>
      <c r="I14" s="47">
        <f t="shared" si="0"/>
        <v>54.815874476987446</v>
      </c>
      <c r="J14" s="34">
        <v>661800</v>
      </c>
      <c r="K14" s="34">
        <v>599830.5</v>
      </c>
      <c r="L14" s="47">
        <f t="shared" si="5"/>
        <v>90.6362194016319</v>
      </c>
      <c r="M14" s="34"/>
      <c r="N14" s="36"/>
      <c r="O14" s="47"/>
      <c r="P14" s="34">
        <v>667800</v>
      </c>
      <c r="Q14" s="34">
        <v>257885.34</v>
      </c>
      <c r="R14" s="47">
        <f t="shared" si="6"/>
        <v>38.617151841868825</v>
      </c>
      <c r="S14" s="34">
        <v>2470000</v>
      </c>
      <c r="T14" s="34">
        <v>1655800.1</v>
      </c>
      <c r="U14" s="47">
        <f t="shared" si="1"/>
        <v>67.03644129554657</v>
      </c>
      <c r="V14" s="34">
        <v>10000</v>
      </c>
      <c r="W14" s="34">
        <v>6300</v>
      </c>
      <c r="X14" s="47">
        <f t="shared" si="8"/>
        <v>63</v>
      </c>
      <c r="Y14" s="34"/>
      <c r="Z14" s="34">
        <v>0</v>
      </c>
      <c r="AA14" s="47"/>
      <c r="AB14" s="240" t="s">
        <v>62</v>
      </c>
      <c r="AC14" s="240"/>
      <c r="AD14" s="241"/>
      <c r="AE14" s="34"/>
      <c r="AF14" s="34">
        <v>6371</v>
      </c>
      <c r="AG14" s="47" t="e">
        <f t="shared" si="7"/>
        <v>#DIV/0!</v>
      </c>
      <c r="AH14" s="34">
        <v>50000</v>
      </c>
      <c r="AI14" s="34">
        <v>46872.18</v>
      </c>
      <c r="AJ14" s="47">
        <f>AI14/AH14*100</f>
        <v>93.74436</v>
      </c>
      <c r="AK14" s="47"/>
      <c r="AL14" s="47"/>
      <c r="AM14" s="47"/>
      <c r="AN14" s="34">
        <v>0</v>
      </c>
      <c r="AO14" s="34">
        <v>110146.1</v>
      </c>
      <c r="AP14" s="47" t="e">
        <f t="shared" si="9"/>
        <v>#DIV/0!</v>
      </c>
      <c r="AQ14" s="34"/>
      <c r="AR14" s="34"/>
      <c r="AS14" s="47" t="e">
        <f t="shared" si="2"/>
        <v>#DIV/0!</v>
      </c>
      <c r="AT14" s="34">
        <v>0</v>
      </c>
      <c r="AU14" s="34">
        <v>0</v>
      </c>
      <c r="AV14" s="47">
        <v>0</v>
      </c>
      <c r="AW14" s="34">
        <v>0</v>
      </c>
      <c r="AX14" s="34"/>
      <c r="AY14" s="47">
        <v>0</v>
      </c>
      <c r="AZ14" s="34">
        <v>0</v>
      </c>
      <c r="BA14" s="34">
        <v>0</v>
      </c>
      <c r="BB14" s="34"/>
      <c r="BC14" s="34"/>
      <c r="BD14" s="104"/>
    </row>
    <row r="15" spans="1:56" s="14" customFormat="1" ht="24.75" customHeight="1">
      <c r="A15" s="239" t="s">
        <v>47</v>
      </c>
      <c r="B15" s="239"/>
      <c r="C15" s="236"/>
      <c r="D15" s="111">
        <f t="shared" si="10"/>
        <v>9132258</v>
      </c>
      <c r="E15" s="111">
        <f t="shared" si="3"/>
        <v>5421679.85</v>
      </c>
      <c r="F15" s="112">
        <f t="shared" si="4"/>
        <v>59.36844808808511</v>
      </c>
      <c r="G15" s="41">
        <v>1050000</v>
      </c>
      <c r="H15" s="34">
        <v>696863.68</v>
      </c>
      <c r="I15" s="47">
        <f t="shared" si="0"/>
        <v>66.36796952380953</v>
      </c>
      <c r="J15" s="34">
        <v>794150</v>
      </c>
      <c r="K15" s="34">
        <v>720184.94</v>
      </c>
      <c r="L15" s="47">
        <f t="shared" si="5"/>
        <v>90.68626078196813</v>
      </c>
      <c r="M15" s="34">
        <v>55600</v>
      </c>
      <c r="N15" s="38">
        <v>55660.86</v>
      </c>
      <c r="O15" s="47">
        <f aca="true" t="shared" si="11" ref="O15:O20">N15/M15*100</f>
        <v>100.10946043165467</v>
      </c>
      <c r="P15" s="34">
        <v>889000</v>
      </c>
      <c r="Q15" s="34">
        <v>375825.22</v>
      </c>
      <c r="R15" s="47">
        <f t="shared" si="6"/>
        <v>42.27505286839145</v>
      </c>
      <c r="S15" s="34">
        <v>4950000</v>
      </c>
      <c r="T15" s="39">
        <v>2230647.36</v>
      </c>
      <c r="U15" s="47">
        <f t="shared" si="1"/>
        <v>45.06358303030303</v>
      </c>
      <c r="V15" s="34">
        <v>10000</v>
      </c>
      <c r="W15" s="39">
        <v>5200</v>
      </c>
      <c r="X15" s="47">
        <f t="shared" si="8"/>
        <v>52</v>
      </c>
      <c r="Y15" s="34">
        <v>0</v>
      </c>
      <c r="Z15" s="34">
        <v>0</v>
      </c>
      <c r="AA15" s="47">
        <v>0</v>
      </c>
      <c r="AB15" s="239" t="s">
        <v>47</v>
      </c>
      <c r="AC15" s="239"/>
      <c r="AD15" s="236"/>
      <c r="AE15" s="34">
        <v>9000</v>
      </c>
      <c r="AF15" s="34">
        <v>63282.46</v>
      </c>
      <c r="AG15" s="47">
        <f t="shared" si="7"/>
        <v>703.1384444444444</v>
      </c>
      <c r="AH15" s="34">
        <v>100000</v>
      </c>
      <c r="AI15" s="34">
        <v>5507.33</v>
      </c>
      <c r="AJ15" s="47">
        <f>AI15/AH15*100</f>
        <v>5.50733</v>
      </c>
      <c r="AK15" s="47">
        <v>6000</v>
      </c>
      <c r="AL15" s="34">
        <v>0</v>
      </c>
      <c r="AM15" s="47">
        <f>AL15/AK15*100</f>
        <v>0</v>
      </c>
      <c r="AN15" s="34">
        <v>0</v>
      </c>
      <c r="AO15" s="34">
        <v>0</v>
      </c>
      <c r="AP15" s="47" t="e">
        <f t="shared" si="9"/>
        <v>#DIV/0!</v>
      </c>
      <c r="AQ15" s="34">
        <v>1268508</v>
      </c>
      <c r="AR15" s="34">
        <v>1268508</v>
      </c>
      <c r="AS15" s="47">
        <f t="shared" si="2"/>
        <v>100</v>
      </c>
      <c r="AT15" s="34">
        <v>0</v>
      </c>
      <c r="AU15" s="34">
        <v>0</v>
      </c>
      <c r="AV15" s="47">
        <v>0</v>
      </c>
      <c r="AW15" s="34">
        <v>0</v>
      </c>
      <c r="AX15" s="34">
        <v>0</v>
      </c>
      <c r="AY15" s="47">
        <v>0</v>
      </c>
      <c r="AZ15" s="37"/>
      <c r="BA15" s="34">
        <v>0</v>
      </c>
      <c r="BB15" s="34"/>
      <c r="BC15" s="34"/>
      <c r="BD15" s="102"/>
    </row>
    <row r="16" spans="1:56" s="14" customFormat="1" ht="24.75" customHeight="1">
      <c r="A16" s="239" t="s">
        <v>63</v>
      </c>
      <c r="B16" s="239"/>
      <c r="C16" s="236"/>
      <c r="D16" s="111">
        <f t="shared" si="10"/>
        <v>2273141</v>
      </c>
      <c r="E16" s="111">
        <f>H16+K16+N16+Q16+T16+W16+Z16+AF16+AI16+AL16+AO16+AR16+AU16+AX16+BA16</f>
        <v>1414257.82</v>
      </c>
      <c r="F16" s="112">
        <f>E16/D16*100</f>
        <v>62.21601827603303</v>
      </c>
      <c r="G16" s="35">
        <v>136000</v>
      </c>
      <c r="H16" s="34">
        <v>45880.39</v>
      </c>
      <c r="I16" s="47">
        <f t="shared" si="0"/>
        <v>33.73558088235294</v>
      </c>
      <c r="J16" s="34">
        <v>461100</v>
      </c>
      <c r="K16" s="34">
        <v>417357.81</v>
      </c>
      <c r="L16" s="47">
        <f t="shared" si="5"/>
        <v>90.51351333767079</v>
      </c>
      <c r="M16" s="34">
        <v>5200</v>
      </c>
      <c r="N16" s="38">
        <v>16009.5</v>
      </c>
      <c r="O16" s="47">
        <f t="shared" si="11"/>
        <v>307.875</v>
      </c>
      <c r="P16" s="34">
        <v>170600</v>
      </c>
      <c r="Q16" s="34">
        <v>64942.42</v>
      </c>
      <c r="R16" s="47">
        <f t="shared" si="6"/>
        <v>38.06706916764361</v>
      </c>
      <c r="S16" s="34">
        <v>927000</v>
      </c>
      <c r="T16" s="34">
        <v>442772.44</v>
      </c>
      <c r="U16" s="47">
        <f t="shared" si="1"/>
        <v>47.764017259978424</v>
      </c>
      <c r="V16" s="34">
        <v>8000</v>
      </c>
      <c r="W16" s="34">
        <v>4900</v>
      </c>
      <c r="X16" s="47">
        <f t="shared" si="8"/>
        <v>61.25000000000001</v>
      </c>
      <c r="Y16" s="34"/>
      <c r="Z16" s="34">
        <v>0</v>
      </c>
      <c r="AA16" s="47"/>
      <c r="AB16" s="239" t="s">
        <v>63</v>
      </c>
      <c r="AC16" s="239"/>
      <c r="AD16" s="236"/>
      <c r="AE16" s="34">
        <v>498241</v>
      </c>
      <c r="AF16" s="34">
        <v>355392.79</v>
      </c>
      <c r="AG16" s="47">
        <f t="shared" si="7"/>
        <v>71.3294951639869</v>
      </c>
      <c r="AH16" s="34"/>
      <c r="AI16" s="34"/>
      <c r="AJ16" s="47"/>
      <c r="AK16" s="47"/>
      <c r="AL16" s="47"/>
      <c r="AM16" s="47"/>
      <c r="AN16" s="34">
        <v>67000</v>
      </c>
      <c r="AO16" s="34">
        <v>67002.47</v>
      </c>
      <c r="AP16" s="47">
        <f t="shared" si="9"/>
        <v>100.00368656716418</v>
      </c>
      <c r="AQ16" s="34">
        <v>0</v>
      </c>
      <c r="AR16" s="34">
        <v>0</v>
      </c>
      <c r="AS16" s="47" t="e">
        <f t="shared" si="2"/>
        <v>#DIV/0!</v>
      </c>
      <c r="AT16" s="34"/>
      <c r="AU16" s="34"/>
      <c r="AV16" s="47"/>
      <c r="AW16" s="34"/>
      <c r="AX16" s="34"/>
      <c r="AY16" s="47"/>
      <c r="AZ16" s="37"/>
      <c r="BA16" s="34"/>
      <c r="BB16" s="34"/>
      <c r="BC16" s="34"/>
      <c r="BD16" s="102"/>
    </row>
    <row r="17" spans="1:56" s="14" customFormat="1" ht="26.25" customHeight="1">
      <c r="A17" s="248" t="s">
        <v>64</v>
      </c>
      <c r="B17" s="248"/>
      <c r="C17" s="249"/>
      <c r="D17" s="113">
        <f t="shared" si="10"/>
        <v>13640350</v>
      </c>
      <c r="E17" s="113">
        <f t="shared" si="3"/>
        <v>7692077.510000001</v>
      </c>
      <c r="F17" s="114">
        <f t="shared" si="4"/>
        <v>56.39208312103429</v>
      </c>
      <c r="G17" s="91">
        <v>1200000</v>
      </c>
      <c r="H17" s="92">
        <v>627047.03</v>
      </c>
      <c r="I17" s="90">
        <f t="shared" si="0"/>
        <v>52.25391916666668</v>
      </c>
      <c r="J17" s="92">
        <v>2038700</v>
      </c>
      <c r="K17" s="34">
        <v>1848021.58</v>
      </c>
      <c r="L17" s="47">
        <f t="shared" si="5"/>
        <v>90.6470584195811</v>
      </c>
      <c r="M17" s="92">
        <v>0</v>
      </c>
      <c r="N17" s="93">
        <v>0</v>
      </c>
      <c r="O17" s="47" t="e">
        <f t="shared" si="11"/>
        <v>#DIV/0!</v>
      </c>
      <c r="P17" s="92">
        <v>853700</v>
      </c>
      <c r="Q17" s="92">
        <v>440068.83</v>
      </c>
      <c r="R17" s="90">
        <f t="shared" si="6"/>
        <v>51.54841630549374</v>
      </c>
      <c r="S17" s="92">
        <v>3400000</v>
      </c>
      <c r="T17" s="94">
        <v>1576333.5</v>
      </c>
      <c r="U17" s="90">
        <f t="shared" si="1"/>
        <v>46.362750000000005</v>
      </c>
      <c r="V17" s="92">
        <v>25000</v>
      </c>
      <c r="W17" s="92">
        <v>21400</v>
      </c>
      <c r="X17" s="90">
        <f t="shared" si="8"/>
        <v>85.6</v>
      </c>
      <c r="Y17" s="92">
        <v>0</v>
      </c>
      <c r="Z17" s="92">
        <v>0</v>
      </c>
      <c r="AA17" s="90">
        <v>0</v>
      </c>
      <c r="AB17" s="248" t="s">
        <v>64</v>
      </c>
      <c r="AC17" s="248"/>
      <c r="AD17" s="249"/>
      <c r="AE17" s="92">
        <v>0</v>
      </c>
      <c r="AF17" s="92">
        <v>0</v>
      </c>
      <c r="AG17" s="47" t="e">
        <f t="shared" si="7"/>
        <v>#DIV/0!</v>
      </c>
      <c r="AH17" s="92">
        <v>400000</v>
      </c>
      <c r="AI17" s="92">
        <v>292644.71</v>
      </c>
      <c r="AJ17" s="90">
        <f aca="true" t="shared" si="12" ref="AJ17:AJ25">AI17/AH17*100</f>
        <v>73.16117750000001</v>
      </c>
      <c r="AK17" s="90">
        <v>100000</v>
      </c>
      <c r="AL17" s="90">
        <v>0</v>
      </c>
      <c r="AM17" s="47">
        <f>AL17/AK17*100</f>
        <v>0</v>
      </c>
      <c r="AN17" s="92">
        <v>0</v>
      </c>
      <c r="AO17" s="105">
        <v>3378.53</v>
      </c>
      <c r="AP17" s="90" t="e">
        <f t="shared" si="9"/>
        <v>#DIV/0!</v>
      </c>
      <c r="AQ17" s="92">
        <v>2785439</v>
      </c>
      <c r="AR17" s="92">
        <v>1892438.82</v>
      </c>
      <c r="AS17" s="90">
        <f aca="true" t="shared" si="13" ref="AS17:AS23">AR17/AQ17*100</f>
        <v>67.94041513743436</v>
      </c>
      <c r="AT17" s="92">
        <v>2837511</v>
      </c>
      <c r="AU17" s="92">
        <v>978511.18</v>
      </c>
      <c r="AV17" s="90">
        <f>AU17/AT17*100</f>
        <v>34.48484182087753</v>
      </c>
      <c r="AW17" s="92">
        <v>0</v>
      </c>
      <c r="AX17" s="92">
        <v>12233.33</v>
      </c>
      <c r="AY17" s="47" t="e">
        <f>AX17/AW17*100</f>
        <v>#DIV/0!</v>
      </c>
      <c r="AZ17" s="95"/>
      <c r="BA17" s="92">
        <v>0</v>
      </c>
      <c r="BB17" s="92"/>
      <c r="BC17" s="92">
        <v>0</v>
      </c>
      <c r="BD17" s="92">
        <v>0</v>
      </c>
    </row>
    <row r="18" spans="1:56" s="14" customFormat="1" ht="24.75" customHeight="1">
      <c r="A18" s="239" t="s">
        <v>70</v>
      </c>
      <c r="B18" s="239"/>
      <c r="C18" s="236"/>
      <c r="D18" s="113">
        <f t="shared" si="10"/>
        <v>25080760</v>
      </c>
      <c r="E18" s="113">
        <f t="shared" si="3"/>
        <v>10046043.23</v>
      </c>
      <c r="F18" s="112">
        <f t="shared" si="4"/>
        <v>40.05477995882102</v>
      </c>
      <c r="G18" s="35">
        <v>4732900</v>
      </c>
      <c r="H18" s="34">
        <v>3044602.52</v>
      </c>
      <c r="I18" s="47">
        <f t="shared" si="0"/>
        <v>64.32847767753385</v>
      </c>
      <c r="J18" s="34">
        <v>567860</v>
      </c>
      <c r="K18" s="34">
        <v>514417.76</v>
      </c>
      <c r="L18" s="47">
        <f t="shared" si="5"/>
        <v>90.5888352763005</v>
      </c>
      <c r="M18" s="34">
        <v>0</v>
      </c>
      <c r="N18" s="38">
        <v>38395.99</v>
      </c>
      <c r="O18" s="47" t="e">
        <f t="shared" si="11"/>
        <v>#DIV/0!</v>
      </c>
      <c r="P18" s="34">
        <v>3980000</v>
      </c>
      <c r="Q18" s="34">
        <v>1131614.98</v>
      </c>
      <c r="R18" s="47">
        <f t="shared" si="6"/>
        <v>28.432537185929647</v>
      </c>
      <c r="S18" s="34">
        <v>13700000</v>
      </c>
      <c r="T18" s="34">
        <v>3173156.05</v>
      </c>
      <c r="U18" s="47">
        <f t="shared" si="1"/>
        <v>23.161722992700728</v>
      </c>
      <c r="V18" s="34">
        <v>0</v>
      </c>
      <c r="W18" s="34">
        <v>0</v>
      </c>
      <c r="X18" s="47" t="e">
        <f t="shared" si="8"/>
        <v>#DIV/0!</v>
      </c>
      <c r="Y18" s="34">
        <v>0</v>
      </c>
      <c r="Z18" s="34">
        <v>0</v>
      </c>
      <c r="AA18" s="47">
        <v>0</v>
      </c>
      <c r="AB18" s="239" t="s">
        <v>70</v>
      </c>
      <c r="AC18" s="239"/>
      <c r="AD18" s="236"/>
      <c r="AE18" s="34">
        <v>0</v>
      </c>
      <c r="AF18" s="34">
        <v>0</v>
      </c>
      <c r="AG18" s="47" t="e">
        <f t="shared" si="7"/>
        <v>#DIV/0!</v>
      </c>
      <c r="AH18" s="34">
        <v>1600000</v>
      </c>
      <c r="AI18" s="34">
        <v>1043361.82</v>
      </c>
      <c r="AJ18" s="47">
        <f t="shared" si="12"/>
        <v>65.21011375</v>
      </c>
      <c r="AK18" s="47">
        <v>500000</v>
      </c>
      <c r="AL18" s="34">
        <v>1103330.29</v>
      </c>
      <c r="AM18" s="47">
        <f>AL18/AK18*100</f>
        <v>220.666058</v>
      </c>
      <c r="AN18" s="34">
        <v>0</v>
      </c>
      <c r="AO18" s="34">
        <v>0</v>
      </c>
      <c r="AP18" s="47" t="e">
        <f t="shared" si="9"/>
        <v>#DIV/0!</v>
      </c>
      <c r="AQ18" s="34">
        <v>0</v>
      </c>
      <c r="AR18" s="34">
        <v>0</v>
      </c>
      <c r="AS18" s="47" t="e">
        <f t="shared" si="13"/>
        <v>#DIV/0!</v>
      </c>
      <c r="AT18" s="34">
        <v>0</v>
      </c>
      <c r="AU18" s="34">
        <v>0</v>
      </c>
      <c r="AV18" s="47">
        <v>0</v>
      </c>
      <c r="AW18" s="34">
        <v>0</v>
      </c>
      <c r="AX18" s="34">
        <v>0</v>
      </c>
      <c r="AY18" s="47">
        <v>0</v>
      </c>
      <c r="AZ18" s="37"/>
      <c r="BA18" s="34">
        <v>-2836.18</v>
      </c>
      <c r="BB18" s="34"/>
      <c r="BC18" s="34">
        <v>0</v>
      </c>
      <c r="BD18" s="103">
        <v>0</v>
      </c>
    </row>
    <row r="19" spans="1:56" s="14" customFormat="1" ht="27.75" customHeight="1">
      <c r="A19" s="239" t="s">
        <v>51</v>
      </c>
      <c r="B19" s="239"/>
      <c r="C19" s="236"/>
      <c r="D19" s="113">
        <f t="shared" si="10"/>
        <v>2562100</v>
      </c>
      <c r="E19" s="113">
        <f>H19+K19+N19+Q19+T19+W19+Z19+AF19+AI19+AL19+AO19+AR19+AU19+AX19+BA19</f>
        <v>2027042.5699999998</v>
      </c>
      <c r="F19" s="112">
        <f t="shared" si="4"/>
        <v>79.11645017758869</v>
      </c>
      <c r="G19" s="35">
        <v>314000</v>
      </c>
      <c r="H19" s="34">
        <v>141504.6</v>
      </c>
      <c r="I19" s="47">
        <f t="shared" si="0"/>
        <v>45.06515923566879</v>
      </c>
      <c r="J19" s="34">
        <v>747200</v>
      </c>
      <c r="K19" s="34">
        <v>677478.51</v>
      </c>
      <c r="L19" s="47">
        <f t="shared" si="5"/>
        <v>90.66896547109208</v>
      </c>
      <c r="M19" s="34">
        <v>159100</v>
      </c>
      <c r="N19" s="38">
        <v>159128.1</v>
      </c>
      <c r="O19" s="47">
        <f t="shared" si="11"/>
        <v>100.0176618478944</v>
      </c>
      <c r="P19" s="34">
        <v>241800</v>
      </c>
      <c r="Q19" s="34">
        <v>110544.52</v>
      </c>
      <c r="R19" s="47">
        <f t="shared" si="6"/>
        <v>45.717336641852775</v>
      </c>
      <c r="S19" s="34">
        <v>927000</v>
      </c>
      <c r="T19" s="34">
        <v>744811</v>
      </c>
      <c r="U19" s="47">
        <f t="shared" si="1"/>
        <v>80.34638619201726</v>
      </c>
      <c r="V19" s="34">
        <v>6000</v>
      </c>
      <c r="W19" s="34">
        <v>7100</v>
      </c>
      <c r="X19" s="47">
        <f t="shared" si="8"/>
        <v>118.33333333333333</v>
      </c>
      <c r="Y19" s="34"/>
      <c r="Z19" s="34"/>
      <c r="AA19" s="47"/>
      <c r="AB19" s="239" t="s">
        <v>51</v>
      </c>
      <c r="AC19" s="239"/>
      <c r="AD19" s="236"/>
      <c r="AE19" s="34">
        <v>22000</v>
      </c>
      <c r="AF19" s="34">
        <v>11794.76</v>
      </c>
      <c r="AG19" s="47">
        <f t="shared" si="7"/>
        <v>53.612545454545455</v>
      </c>
      <c r="AH19" s="34">
        <v>145000</v>
      </c>
      <c r="AI19" s="34">
        <v>165409.4</v>
      </c>
      <c r="AJ19" s="47">
        <f t="shared" si="12"/>
        <v>114.07544827586207</v>
      </c>
      <c r="AK19" s="47"/>
      <c r="AL19" s="47">
        <v>4334.4</v>
      </c>
      <c r="AM19" s="47"/>
      <c r="AN19" s="34">
        <v>0</v>
      </c>
      <c r="AO19" s="34">
        <v>0</v>
      </c>
      <c r="AP19" s="47" t="e">
        <f t="shared" si="9"/>
        <v>#DIV/0!</v>
      </c>
      <c r="AQ19" s="34">
        <v>0</v>
      </c>
      <c r="AR19" s="34">
        <v>0</v>
      </c>
      <c r="AS19" s="47">
        <v>0</v>
      </c>
      <c r="AT19" s="34"/>
      <c r="AU19" s="34"/>
      <c r="AV19" s="47"/>
      <c r="AW19" s="34">
        <v>0</v>
      </c>
      <c r="AX19" s="34">
        <v>4937.28</v>
      </c>
      <c r="AY19" s="47">
        <v>0</v>
      </c>
      <c r="AZ19" s="37"/>
      <c r="BA19" s="34">
        <v>0</v>
      </c>
      <c r="BB19" s="34"/>
      <c r="BC19" s="34"/>
      <c r="BD19" s="102"/>
    </row>
    <row r="20" spans="1:56" s="14" customFormat="1" ht="27.75" customHeight="1">
      <c r="A20" s="236" t="s">
        <v>58</v>
      </c>
      <c r="B20" s="237"/>
      <c r="C20" s="238"/>
      <c r="D20" s="113">
        <f>G20+M20+P20+S20+V20+Y20+AE20+AH20+AN20+AQ20+AZ20+J20+AT20+AW20+AK20</f>
        <v>6248800</v>
      </c>
      <c r="E20" s="113">
        <f>H20+K20+N20+Q20+T20+W20+Z20+AF20+AI20+AL20+AO20+AR20+AU20+AX20+BA20</f>
        <v>4056556.48</v>
      </c>
      <c r="F20" s="112">
        <f t="shared" si="4"/>
        <v>64.9173678146204</v>
      </c>
      <c r="G20" s="35">
        <v>1491800</v>
      </c>
      <c r="H20" s="34">
        <v>1025396.28</v>
      </c>
      <c r="I20" s="47">
        <f t="shared" si="0"/>
        <v>68.73550610001341</v>
      </c>
      <c r="J20" s="34">
        <v>873100</v>
      </c>
      <c r="K20" s="34">
        <v>792009.15</v>
      </c>
      <c r="L20" s="47">
        <f t="shared" si="5"/>
        <v>90.71230672317031</v>
      </c>
      <c r="M20" s="34">
        <v>7000</v>
      </c>
      <c r="N20" s="38">
        <v>1938.66</v>
      </c>
      <c r="O20" s="47">
        <f t="shared" si="11"/>
        <v>27.69514285714286</v>
      </c>
      <c r="P20" s="34">
        <v>929900</v>
      </c>
      <c r="Q20" s="35">
        <v>442319.96</v>
      </c>
      <c r="R20" s="47">
        <f t="shared" si="6"/>
        <v>47.566400688246055</v>
      </c>
      <c r="S20" s="35">
        <v>2370000</v>
      </c>
      <c r="T20" s="35">
        <v>1723660.71</v>
      </c>
      <c r="U20" s="47">
        <f t="shared" si="1"/>
        <v>72.7283</v>
      </c>
      <c r="V20" s="34">
        <v>12000</v>
      </c>
      <c r="W20" s="35">
        <v>6300</v>
      </c>
      <c r="X20" s="47">
        <f t="shared" si="8"/>
        <v>52.5</v>
      </c>
      <c r="Y20" s="34"/>
      <c r="Z20" s="34"/>
      <c r="AA20" s="47"/>
      <c r="AB20" s="236" t="s">
        <v>58</v>
      </c>
      <c r="AC20" s="237"/>
      <c r="AD20" s="238"/>
      <c r="AE20" s="35">
        <v>0</v>
      </c>
      <c r="AF20" s="35">
        <v>0</v>
      </c>
      <c r="AG20" s="47" t="e">
        <f t="shared" si="7"/>
        <v>#DIV/0!</v>
      </c>
      <c r="AH20" s="35">
        <v>65000</v>
      </c>
      <c r="AI20" s="35">
        <v>21942.78</v>
      </c>
      <c r="AJ20" s="47">
        <f t="shared" si="12"/>
        <v>33.75812307692308</v>
      </c>
      <c r="AK20" s="49">
        <v>0</v>
      </c>
      <c r="AL20" s="35">
        <v>38926.23</v>
      </c>
      <c r="AM20" s="49" t="e">
        <f>AL20/AK20*100</f>
        <v>#DIV/0!</v>
      </c>
      <c r="AN20" s="35">
        <v>0</v>
      </c>
      <c r="AO20" s="35">
        <v>0</v>
      </c>
      <c r="AP20" s="47" t="e">
        <f t="shared" si="9"/>
        <v>#DIV/0!</v>
      </c>
      <c r="AQ20" s="34">
        <v>500000</v>
      </c>
      <c r="AR20" s="35">
        <v>0</v>
      </c>
      <c r="AS20" s="47">
        <f t="shared" si="13"/>
        <v>0</v>
      </c>
      <c r="AT20" s="35">
        <v>0</v>
      </c>
      <c r="AU20" s="35">
        <v>0</v>
      </c>
      <c r="AV20" s="49"/>
      <c r="AW20" s="35">
        <v>0</v>
      </c>
      <c r="AX20" s="35">
        <v>4062.71</v>
      </c>
      <c r="AY20" s="47">
        <v>0</v>
      </c>
      <c r="AZ20" s="35"/>
      <c r="BA20" s="35">
        <v>0</v>
      </c>
      <c r="BB20" s="34"/>
      <c r="BC20" s="34"/>
      <c r="BD20" s="102"/>
    </row>
    <row r="21" spans="1:56" s="14" customFormat="1" ht="27.75" customHeight="1">
      <c r="A21" s="244" t="s">
        <v>52</v>
      </c>
      <c r="B21" s="245"/>
      <c r="C21" s="246"/>
      <c r="D21" s="113">
        <f t="shared" si="10"/>
        <v>1795200</v>
      </c>
      <c r="E21" s="113">
        <f t="shared" si="3"/>
        <v>1468661.86</v>
      </c>
      <c r="F21" s="112">
        <f t="shared" si="4"/>
        <v>81.81048685383244</v>
      </c>
      <c r="G21" s="35">
        <v>78000</v>
      </c>
      <c r="H21" s="34">
        <v>44985.07</v>
      </c>
      <c r="I21" s="47">
        <f t="shared" si="0"/>
        <v>57.67316666666667</v>
      </c>
      <c r="J21" s="34">
        <v>612700</v>
      </c>
      <c r="K21" s="34">
        <v>555182.95</v>
      </c>
      <c r="L21" s="47">
        <f t="shared" si="5"/>
        <v>90.612526521952</v>
      </c>
      <c r="M21" s="34">
        <v>14800</v>
      </c>
      <c r="N21" s="38">
        <v>16143.3</v>
      </c>
      <c r="O21" s="47">
        <f aca="true" t="shared" si="14" ref="O21:O27">N21/M21*100</f>
        <v>109.07635135135135</v>
      </c>
      <c r="P21" s="34">
        <v>190700</v>
      </c>
      <c r="Q21" s="35">
        <v>115396.24</v>
      </c>
      <c r="R21" s="47">
        <f t="shared" si="6"/>
        <v>60.511924488725754</v>
      </c>
      <c r="S21" s="35">
        <v>824000</v>
      </c>
      <c r="T21" s="35">
        <v>623781.54</v>
      </c>
      <c r="U21" s="47">
        <f t="shared" si="1"/>
        <v>75.70164320388349</v>
      </c>
      <c r="V21" s="34">
        <v>10000</v>
      </c>
      <c r="W21" s="35">
        <v>3900</v>
      </c>
      <c r="X21" s="47">
        <f t="shared" si="8"/>
        <v>39</v>
      </c>
      <c r="Y21" s="34"/>
      <c r="Z21" s="34"/>
      <c r="AA21" s="47"/>
      <c r="AB21" s="236" t="s">
        <v>52</v>
      </c>
      <c r="AC21" s="237"/>
      <c r="AD21" s="238"/>
      <c r="AE21" s="35">
        <v>0</v>
      </c>
      <c r="AF21" s="35">
        <v>0</v>
      </c>
      <c r="AG21" s="47" t="e">
        <f t="shared" si="7"/>
        <v>#DIV/0!</v>
      </c>
      <c r="AH21" s="35">
        <v>65000</v>
      </c>
      <c r="AI21" s="35">
        <v>59172.61</v>
      </c>
      <c r="AJ21" s="47">
        <f t="shared" si="12"/>
        <v>91.03478461538461</v>
      </c>
      <c r="AK21" s="49">
        <v>0</v>
      </c>
      <c r="AL21" s="35">
        <v>32311.5</v>
      </c>
      <c r="AM21" s="49"/>
      <c r="AN21" s="35">
        <v>0</v>
      </c>
      <c r="AO21" s="35">
        <v>0</v>
      </c>
      <c r="AP21" s="47" t="e">
        <f t="shared" si="9"/>
        <v>#DIV/0!</v>
      </c>
      <c r="AQ21" s="34">
        <v>0</v>
      </c>
      <c r="AR21" s="35">
        <v>0</v>
      </c>
      <c r="AS21" s="47" t="e">
        <f t="shared" si="13"/>
        <v>#DIV/0!</v>
      </c>
      <c r="AT21" s="35">
        <v>0</v>
      </c>
      <c r="AU21" s="35">
        <v>0</v>
      </c>
      <c r="AV21" s="49">
        <v>0</v>
      </c>
      <c r="AW21" s="35">
        <v>0</v>
      </c>
      <c r="AX21" s="35">
        <v>17613.65</v>
      </c>
      <c r="AY21" s="47">
        <v>0</v>
      </c>
      <c r="AZ21" s="35"/>
      <c r="BA21" s="35">
        <v>175</v>
      </c>
      <c r="BB21" s="34"/>
      <c r="BC21" s="34"/>
      <c r="BD21" s="102"/>
    </row>
    <row r="22" spans="1:56" s="14" customFormat="1" ht="27.75" customHeight="1">
      <c r="A22" s="236" t="s">
        <v>53</v>
      </c>
      <c r="B22" s="237"/>
      <c r="C22" s="238"/>
      <c r="D22" s="113">
        <f t="shared" si="10"/>
        <v>18464870</v>
      </c>
      <c r="E22" s="113">
        <f t="shared" si="3"/>
        <v>15357680.94</v>
      </c>
      <c r="F22" s="112">
        <f t="shared" si="4"/>
        <v>83.17242926703518</v>
      </c>
      <c r="G22" s="35">
        <v>1180000</v>
      </c>
      <c r="H22" s="34">
        <v>966799.16</v>
      </c>
      <c r="I22" s="47">
        <f t="shared" si="0"/>
        <v>81.93213220338983</v>
      </c>
      <c r="J22" s="34">
        <v>1003370</v>
      </c>
      <c r="K22" s="34">
        <v>955069.96</v>
      </c>
      <c r="L22" s="47">
        <f t="shared" si="5"/>
        <v>95.18621844384424</v>
      </c>
      <c r="M22" s="34">
        <v>38000</v>
      </c>
      <c r="N22" s="38">
        <v>38302.87</v>
      </c>
      <c r="O22" s="47">
        <f t="shared" si="14"/>
        <v>100.79702631578948</v>
      </c>
      <c r="P22" s="34">
        <v>1268500</v>
      </c>
      <c r="Q22" s="35">
        <v>542559.11</v>
      </c>
      <c r="R22" s="47">
        <f t="shared" si="6"/>
        <v>42.77170752857706</v>
      </c>
      <c r="S22" s="35">
        <v>13880000</v>
      </c>
      <c r="T22" s="35">
        <v>12739897.52</v>
      </c>
      <c r="U22" s="47">
        <f t="shared" si="1"/>
        <v>91.78600518731989</v>
      </c>
      <c r="V22" s="34">
        <v>15000</v>
      </c>
      <c r="W22" s="35">
        <v>11500</v>
      </c>
      <c r="X22" s="47">
        <f t="shared" si="8"/>
        <v>76.66666666666667</v>
      </c>
      <c r="Y22" s="34"/>
      <c r="Z22" s="34">
        <v>1.42</v>
      </c>
      <c r="AA22" s="47"/>
      <c r="AB22" s="236" t="s">
        <v>53</v>
      </c>
      <c r="AC22" s="237"/>
      <c r="AD22" s="238"/>
      <c r="AE22" s="35">
        <v>45000</v>
      </c>
      <c r="AF22" s="35">
        <v>0</v>
      </c>
      <c r="AG22" s="47">
        <f t="shared" si="7"/>
        <v>0</v>
      </c>
      <c r="AH22" s="35">
        <v>35000</v>
      </c>
      <c r="AI22" s="35">
        <v>1948.77</v>
      </c>
      <c r="AJ22" s="47">
        <f t="shared" si="12"/>
        <v>5.567914285714286</v>
      </c>
      <c r="AK22" s="49"/>
      <c r="AL22" s="35">
        <v>74963.63</v>
      </c>
      <c r="AM22" s="49"/>
      <c r="AN22" s="35">
        <v>0</v>
      </c>
      <c r="AO22" s="35">
        <v>6638.5</v>
      </c>
      <c r="AP22" s="47" t="e">
        <f>AO22/AN22*100</f>
        <v>#DIV/0!</v>
      </c>
      <c r="AQ22" s="34">
        <v>1000000</v>
      </c>
      <c r="AR22" s="35">
        <v>0</v>
      </c>
      <c r="AS22" s="47">
        <f t="shared" si="13"/>
        <v>0</v>
      </c>
      <c r="AT22" s="35">
        <v>0</v>
      </c>
      <c r="AU22" s="35">
        <v>0</v>
      </c>
      <c r="AV22" s="35">
        <v>0</v>
      </c>
      <c r="AW22" s="35"/>
      <c r="AX22" s="35">
        <v>20000</v>
      </c>
      <c r="AY22" s="47">
        <v>0</v>
      </c>
      <c r="AZ22" s="44"/>
      <c r="BA22" s="35">
        <v>0</v>
      </c>
      <c r="BB22" s="34"/>
      <c r="BC22" s="34"/>
      <c r="BD22" s="102"/>
    </row>
    <row r="23" spans="1:56" s="14" customFormat="1" ht="27.75" customHeight="1">
      <c r="A23" s="236" t="s">
        <v>54</v>
      </c>
      <c r="B23" s="237"/>
      <c r="C23" s="238"/>
      <c r="D23" s="113">
        <f>G23+J23+M23+P23+S23+V23+Y23+AE23+AH23+AK23+AN23+AQ23+AT23+AW23+AZ23+BC23</f>
        <v>3649400</v>
      </c>
      <c r="E23" s="113">
        <f t="shared" si="3"/>
        <v>2293324.5999999996</v>
      </c>
      <c r="F23" s="112">
        <f t="shared" si="4"/>
        <v>62.84114100948101</v>
      </c>
      <c r="G23" s="35">
        <v>950000</v>
      </c>
      <c r="H23" s="34">
        <v>606528.58</v>
      </c>
      <c r="I23" s="47">
        <f t="shared" si="0"/>
        <v>63.84511368421052</v>
      </c>
      <c r="J23" s="34">
        <v>375700</v>
      </c>
      <c r="K23" s="34">
        <v>339709.88</v>
      </c>
      <c r="L23" s="47">
        <f t="shared" si="5"/>
        <v>90.4205163694437</v>
      </c>
      <c r="M23" s="34">
        <v>0</v>
      </c>
      <c r="N23" s="38">
        <v>0</v>
      </c>
      <c r="O23" s="47">
        <v>0</v>
      </c>
      <c r="P23" s="34">
        <v>336700</v>
      </c>
      <c r="Q23" s="35">
        <v>72309.72</v>
      </c>
      <c r="R23" s="47">
        <f t="shared" si="6"/>
        <v>21.476008316008315</v>
      </c>
      <c r="S23" s="35">
        <v>1850000</v>
      </c>
      <c r="T23" s="35">
        <v>1099827.92</v>
      </c>
      <c r="U23" s="47">
        <f t="shared" si="1"/>
        <v>59.450157837837835</v>
      </c>
      <c r="V23" s="34">
        <v>9000</v>
      </c>
      <c r="W23" s="35">
        <v>4050</v>
      </c>
      <c r="X23" s="47">
        <f t="shared" si="8"/>
        <v>45</v>
      </c>
      <c r="Y23" s="34"/>
      <c r="Z23" s="34"/>
      <c r="AA23" s="47"/>
      <c r="AB23" s="236" t="s">
        <v>54</v>
      </c>
      <c r="AC23" s="237"/>
      <c r="AD23" s="238"/>
      <c r="AE23" s="35">
        <v>0</v>
      </c>
      <c r="AF23" s="35">
        <v>0</v>
      </c>
      <c r="AG23" s="47" t="e">
        <f t="shared" si="7"/>
        <v>#DIV/0!</v>
      </c>
      <c r="AH23" s="35">
        <v>65000</v>
      </c>
      <c r="AI23" s="35">
        <v>107898.5</v>
      </c>
      <c r="AJ23" s="47">
        <f t="shared" si="12"/>
        <v>165.9976923076923</v>
      </c>
      <c r="AK23" s="49">
        <v>0</v>
      </c>
      <c r="AL23" s="49">
        <v>0</v>
      </c>
      <c r="AM23" s="49" t="e">
        <f>AL23/AK23*100</f>
        <v>#DIV/0!</v>
      </c>
      <c r="AN23" s="35">
        <v>0</v>
      </c>
      <c r="AO23" s="35">
        <v>0</v>
      </c>
      <c r="AP23" s="47" t="e">
        <f t="shared" si="9"/>
        <v>#DIV/0!</v>
      </c>
      <c r="AQ23" s="34">
        <v>63000</v>
      </c>
      <c r="AR23" s="35">
        <v>372000</v>
      </c>
      <c r="AS23" s="47">
        <f t="shared" si="13"/>
        <v>590.4761904761905</v>
      </c>
      <c r="AT23" s="35">
        <v>0</v>
      </c>
      <c r="AU23" s="35">
        <v>-309000</v>
      </c>
      <c r="AV23" s="35">
        <v>0</v>
      </c>
      <c r="AW23" s="35"/>
      <c r="AX23" s="35"/>
      <c r="AY23" s="47"/>
      <c r="AZ23" s="44"/>
      <c r="BA23" s="35"/>
      <c r="BB23" s="34"/>
      <c r="BC23" s="34"/>
      <c r="BD23" s="102"/>
    </row>
    <row r="24" spans="1:56" s="14" customFormat="1" ht="27.75" customHeight="1">
      <c r="A24" s="236" t="s">
        <v>69</v>
      </c>
      <c r="B24" s="237"/>
      <c r="C24" s="238"/>
      <c r="D24" s="113">
        <f t="shared" si="10"/>
        <v>7262650</v>
      </c>
      <c r="E24" s="113">
        <f t="shared" si="3"/>
        <v>6338815.069999999</v>
      </c>
      <c r="F24" s="112">
        <f t="shared" si="4"/>
        <v>87.27964406931353</v>
      </c>
      <c r="G24" s="35">
        <v>160000</v>
      </c>
      <c r="H24" s="34">
        <v>104073.33</v>
      </c>
      <c r="I24" s="47">
        <f t="shared" si="0"/>
        <v>65.04583124999999</v>
      </c>
      <c r="J24" s="34">
        <v>401350</v>
      </c>
      <c r="K24" s="34">
        <v>500829.35</v>
      </c>
      <c r="L24" s="47">
        <f t="shared" si="5"/>
        <v>124.78618412856608</v>
      </c>
      <c r="M24" s="34">
        <v>2400</v>
      </c>
      <c r="N24" s="38">
        <v>7844.18</v>
      </c>
      <c r="O24" s="47">
        <f>N24/M24*100</f>
        <v>326.8408333333333</v>
      </c>
      <c r="P24" s="34">
        <v>1085900</v>
      </c>
      <c r="Q24" s="35">
        <v>-226412.77</v>
      </c>
      <c r="R24" s="47">
        <f t="shared" si="6"/>
        <v>-20.850241274518833</v>
      </c>
      <c r="S24" s="35">
        <v>4242000</v>
      </c>
      <c r="T24" s="35">
        <v>4396603.01</v>
      </c>
      <c r="U24" s="47">
        <f t="shared" si="1"/>
        <v>103.64457826496935</v>
      </c>
      <c r="V24" s="34">
        <v>5000</v>
      </c>
      <c r="W24" s="35">
        <v>3300</v>
      </c>
      <c r="X24" s="47">
        <f t="shared" si="8"/>
        <v>66</v>
      </c>
      <c r="Y24" s="34">
        <v>0</v>
      </c>
      <c r="Z24" s="34">
        <v>0</v>
      </c>
      <c r="AA24" s="47">
        <v>0</v>
      </c>
      <c r="AB24" s="236" t="s">
        <v>69</v>
      </c>
      <c r="AC24" s="237"/>
      <c r="AD24" s="238"/>
      <c r="AE24" s="35">
        <v>10000</v>
      </c>
      <c r="AF24" s="35">
        <v>3935.15</v>
      </c>
      <c r="AG24" s="47">
        <f t="shared" si="7"/>
        <v>39.3515</v>
      </c>
      <c r="AH24" s="35">
        <v>80000</v>
      </c>
      <c r="AI24" s="35">
        <v>47324.97</v>
      </c>
      <c r="AJ24" s="47">
        <f t="shared" si="12"/>
        <v>59.1562125</v>
      </c>
      <c r="AK24" s="49">
        <v>0</v>
      </c>
      <c r="AL24" s="35">
        <v>8533.18</v>
      </c>
      <c r="AM24" s="49" t="e">
        <f>AL24/AK24*100</f>
        <v>#DIV/0!</v>
      </c>
      <c r="AN24" s="44"/>
      <c r="AO24" s="35">
        <v>0</v>
      </c>
      <c r="AP24" s="47" t="e">
        <f t="shared" si="9"/>
        <v>#DIV/0!</v>
      </c>
      <c r="AQ24" s="34">
        <v>291000</v>
      </c>
      <c r="AR24" s="35">
        <v>508618</v>
      </c>
      <c r="AS24" s="47">
        <f>AR24/AQ24*100</f>
        <v>174.7828178694158</v>
      </c>
      <c r="AT24" s="35">
        <v>985000</v>
      </c>
      <c r="AU24" s="35">
        <v>984166.67</v>
      </c>
      <c r="AV24" s="35">
        <f>AU24/AT24*100</f>
        <v>99.91539796954315</v>
      </c>
      <c r="AW24" s="35">
        <v>0</v>
      </c>
      <c r="AX24" s="35">
        <v>0</v>
      </c>
      <c r="AY24" s="47">
        <v>0</v>
      </c>
      <c r="AZ24" s="44"/>
      <c r="BA24" s="35">
        <v>0</v>
      </c>
      <c r="BB24" s="34" t="s">
        <v>85</v>
      </c>
      <c r="BC24" s="34"/>
      <c r="BD24" s="102"/>
    </row>
    <row r="25" spans="1:56" s="14" customFormat="1" ht="27.75" customHeight="1">
      <c r="A25" s="236" t="s">
        <v>56</v>
      </c>
      <c r="B25" s="237"/>
      <c r="C25" s="238"/>
      <c r="D25" s="113">
        <f t="shared" si="10"/>
        <v>2230977</v>
      </c>
      <c r="E25" s="113">
        <f t="shared" si="3"/>
        <v>1745631.6400000001</v>
      </c>
      <c r="F25" s="112">
        <f t="shared" si="4"/>
        <v>78.2451652347828</v>
      </c>
      <c r="G25" s="35">
        <v>80000</v>
      </c>
      <c r="H25" s="34">
        <v>58916.16</v>
      </c>
      <c r="I25" s="47">
        <f t="shared" si="0"/>
        <v>73.6452</v>
      </c>
      <c r="J25" s="34">
        <v>817600</v>
      </c>
      <c r="K25" s="34">
        <v>739596.88</v>
      </c>
      <c r="L25" s="47">
        <f t="shared" si="5"/>
        <v>90.45950097847359</v>
      </c>
      <c r="M25" s="34">
        <v>1800</v>
      </c>
      <c r="N25" s="38">
        <v>43.2</v>
      </c>
      <c r="O25" s="47">
        <f t="shared" si="14"/>
        <v>2.4</v>
      </c>
      <c r="P25" s="34">
        <v>153100</v>
      </c>
      <c r="Q25" s="35">
        <v>34193.67</v>
      </c>
      <c r="R25" s="47">
        <f t="shared" si="6"/>
        <v>22.33420640104507</v>
      </c>
      <c r="S25" s="35">
        <v>930477</v>
      </c>
      <c r="T25" s="35">
        <v>590435.75</v>
      </c>
      <c r="U25" s="47">
        <f t="shared" si="1"/>
        <v>63.45516869304668</v>
      </c>
      <c r="V25" s="34">
        <v>8000</v>
      </c>
      <c r="W25" s="35">
        <v>4900</v>
      </c>
      <c r="X25" s="47">
        <f t="shared" si="8"/>
        <v>61.25000000000001</v>
      </c>
      <c r="Y25" s="34">
        <v>0</v>
      </c>
      <c r="Z25" s="34">
        <v>1865</v>
      </c>
      <c r="AA25" s="47" t="e">
        <f>Z25/Y25*100</f>
        <v>#DIV/0!</v>
      </c>
      <c r="AB25" s="236" t="s">
        <v>56</v>
      </c>
      <c r="AC25" s="237"/>
      <c r="AD25" s="238"/>
      <c r="AE25" s="35">
        <v>240000</v>
      </c>
      <c r="AF25" s="35">
        <v>315680.98</v>
      </c>
      <c r="AG25" s="47">
        <f t="shared" si="7"/>
        <v>131.53374166666666</v>
      </c>
      <c r="AH25" s="35">
        <v>0</v>
      </c>
      <c r="AI25" s="35">
        <v>0</v>
      </c>
      <c r="AJ25" s="47" t="e">
        <f t="shared" si="12"/>
        <v>#DIV/0!</v>
      </c>
      <c r="AK25" s="49"/>
      <c r="AL25" s="49"/>
      <c r="AM25" s="49"/>
      <c r="AN25" s="35">
        <v>0</v>
      </c>
      <c r="AO25" s="35">
        <v>0</v>
      </c>
      <c r="AP25" s="47" t="e">
        <f t="shared" si="9"/>
        <v>#DIV/0!</v>
      </c>
      <c r="AQ25" s="34">
        <v>0</v>
      </c>
      <c r="AR25" s="35">
        <v>0</v>
      </c>
      <c r="AS25" s="47" t="e">
        <f>AR25/AQ25*100</f>
        <v>#DIV/0!</v>
      </c>
      <c r="AT25" s="35"/>
      <c r="AU25" s="35"/>
      <c r="AV25" s="49"/>
      <c r="AW25" s="35">
        <v>0</v>
      </c>
      <c r="AX25" s="35">
        <v>0</v>
      </c>
      <c r="AY25" s="47">
        <v>0</v>
      </c>
      <c r="AZ25" s="44"/>
      <c r="BA25" s="35">
        <v>0</v>
      </c>
      <c r="BB25" s="34"/>
      <c r="BC25" s="34"/>
      <c r="BD25" s="102"/>
    </row>
    <row r="26" spans="1:56" s="14" customFormat="1" ht="27.75" customHeight="1">
      <c r="A26" s="236" t="s">
        <v>57</v>
      </c>
      <c r="B26" s="237"/>
      <c r="C26" s="238"/>
      <c r="D26" s="113">
        <f t="shared" si="10"/>
        <v>4100100</v>
      </c>
      <c r="E26" s="113">
        <f>H26+K26+N26+Q26+T26+W26+Z26+AF26+AI26+AL26+AO26+AR26+AU26+AX26+BA26</f>
        <v>2786158.5700000003</v>
      </c>
      <c r="F26" s="112">
        <f t="shared" si="4"/>
        <v>67.95342967244702</v>
      </c>
      <c r="G26" s="35">
        <v>382800</v>
      </c>
      <c r="H26" s="34">
        <v>313425.24</v>
      </c>
      <c r="I26" s="47">
        <f t="shared" si="0"/>
        <v>81.87702194357367</v>
      </c>
      <c r="J26" s="34">
        <v>883800</v>
      </c>
      <c r="K26" s="34">
        <v>799774.04</v>
      </c>
      <c r="L26" s="47">
        <f t="shared" si="5"/>
        <v>90.49264992079657</v>
      </c>
      <c r="M26" s="34">
        <v>0</v>
      </c>
      <c r="N26" s="38">
        <v>0</v>
      </c>
      <c r="O26" s="47" t="e">
        <f t="shared" si="14"/>
        <v>#DIV/0!</v>
      </c>
      <c r="P26" s="34">
        <v>683500</v>
      </c>
      <c r="Q26" s="35">
        <v>284713.5</v>
      </c>
      <c r="R26" s="47">
        <f t="shared" si="6"/>
        <v>41.65523043160205</v>
      </c>
      <c r="S26" s="35">
        <v>1435000</v>
      </c>
      <c r="T26" s="35">
        <v>888990.92</v>
      </c>
      <c r="U26" s="47">
        <f t="shared" si="1"/>
        <v>61.95058675958188</v>
      </c>
      <c r="V26" s="34">
        <v>15000</v>
      </c>
      <c r="W26" s="35">
        <v>8650</v>
      </c>
      <c r="X26" s="47">
        <f t="shared" si="8"/>
        <v>57.666666666666664</v>
      </c>
      <c r="Y26" s="34"/>
      <c r="Z26" s="34"/>
      <c r="AA26" s="47"/>
      <c r="AB26" s="236" t="s">
        <v>57</v>
      </c>
      <c r="AC26" s="237"/>
      <c r="AD26" s="238"/>
      <c r="AE26" s="35">
        <v>0</v>
      </c>
      <c r="AF26" s="35">
        <v>0</v>
      </c>
      <c r="AG26" s="47" t="e">
        <f t="shared" si="7"/>
        <v>#DIV/0!</v>
      </c>
      <c r="AH26" s="35">
        <v>600000</v>
      </c>
      <c r="AI26" s="35">
        <v>417854.87</v>
      </c>
      <c r="AJ26" s="47">
        <f>AI26/AH26*100</f>
        <v>69.64247833333333</v>
      </c>
      <c r="AK26" s="49"/>
      <c r="AL26" s="35"/>
      <c r="AM26" s="49" t="e">
        <f>AL26/AK26*100</f>
        <v>#DIV/0!</v>
      </c>
      <c r="AN26" s="35">
        <v>100000</v>
      </c>
      <c r="AO26" s="35">
        <v>72750</v>
      </c>
      <c r="AP26" s="47">
        <f t="shared" si="9"/>
        <v>72.75</v>
      </c>
      <c r="AQ26" s="34">
        <v>0</v>
      </c>
      <c r="AR26" s="35">
        <v>0</v>
      </c>
      <c r="AS26" s="47" t="e">
        <f>AR26/AQ26*100</f>
        <v>#DIV/0!</v>
      </c>
      <c r="AT26" s="35">
        <v>0</v>
      </c>
      <c r="AU26" s="35">
        <v>0</v>
      </c>
      <c r="AV26" s="49" t="e">
        <f>AU26/AT26*100</f>
        <v>#DIV/0!</v>
      </c>
      <c r="AW26" s="35"/>
      <c r="AX26" s="35"/>
      <c r="AY26" s="49"/>
      <c r="AZ26" s="44"/>
      <c r="BA26" s="35"/>
      <c r="BB26" s="34"/>
      <c r="BC26" s="34"/>
      <c r="BD26" s="102"/>
    </row>
    <row r="27" spans="1:56" s="14" customFormat="1" ht="27.75" customHeight="1">
      <c r="A27" s="236" t="s">
        <v>60</v>
      </c>
      <c r="B27" s="237"/>
      <c r="C27" s="238"/>
      <c r="D27" s="113">
        <f t="shared" si="10"/>
        <v>1644408</v>
      </c>
      <c r="E27" s="113">
        <f>H27+K27+N27+Q27+T27+W27+Y27+AF27+AI27+AL27+AO27+AR27+AU27+AX27+BA27</f>
        <v>1493049.46</v>
      </c>
      <c r="F27" s="112">
        <f t="shared" si="4"/>
        <v>90.79556046917796</v>
      </c>
      <c r="G27" s="35">
        <v>80000</v>
      </c>
      <c r="H27" s="34">
        <v>57463.33</v>
      </c>
      <c r="I27" s="47">
        <f t="shared" si="0"/>
        <v>71.8291625</v>
      </c>
      <c r="J27" s="34">
        <v>461100</v>
      </c>
      <c r="K27" s="34">
        <v>417357.84</v>
      </c>
      <c r="L27" s="47">
        <f t="shared" si="5"/>
        <v>90.51351984385167</v>
      </c>
      <c r="M27" s="34">
        <v>0</v>
      </c>
      <c r="N27" s="38">
        <v>0</v>
      </c>
      <c r="O27" s="47" t="e">
        <f t="shared" si="14"/>
        <v>#DIV/0!</v>
      </c>
      <c r="P27" s="34">
        <v>81300</v>
      </c>
      <c r="Q27" s="35">
        <v>35867.27</v>
      </c>
      <c r="R27" s="47">
        <f t="shared" si="6"/>
        <v>44.117183271832715</v>
      </c>
      <c r="S27" s="35">
        <v>391000</v>
      </c>
      <c r="T27" s="35">
        <v>269908.57</v>
      </c>
      <c r="U27" s="47">
        <f t="shared" si="1"/>
        <v>69.03032480818413</v>
      </c>
      <c r="V27" s="34">
        <v>7000</v>
      </c>
      <c r="W27" s="35">
        <v>2400</v>
      </c>
      <c r="X27" s="47">
        <f t="shared" si="8"/>
        <v>34.285714285714285</v>
      </c>
      <c r="Y27" s="34"/>
      <c r="Z27" s="34"/>
      <c r="AA27" s="47"/>
      <c r="AB27" s="236" t="s">
        <v>60</v>
      </c>
      <c r="AC27" s="237"/>
      <c r="AD27" s="238"/>
      <c r="AE27" s="35">
        <v>250000</v>
      </c>
      <c r="AF27" s="35">
        <v>332687.22</v>
      </c>
      <c r="AG27" s="47">
        <f t="shared" si="7"/>
        <v>133.074888</v>
      </c>
      <c r="AH27" s="35">
        <v>21000</v>
      </c>
      <c r="AI27" s="35">
        <v>21356.59</v>
      </c>
      <c r="AJ27" s="47">
        <f>AI27/AH27*100</f>
        <v>101.69804761904761</v>
      </c>
      <c r="AK27" s="49"/>
      <c r="AL27" s="49"/>
      <c r="AM27" s="49"/>
      <c r="AN27" s="35">
        <v>0</v>
      </c>
      <c r="AO27" s="35">
        <v>0</v>
      </c>
      <c r="AP27" s="47" t="e">
        <f t="shared" si="9"/>
        <v>#DIV/0!</v>
      </c>
      <c r="AQ27" s="34">
        <v>160730</v>
      </c>
      <c r="AR27" s="35">
        <v>160730</v>
      </c>
      <c r="AS27" s="47">
        <f>AR27/AQ27*100</f>
        <v>100</v>
      </c>
      <c r="AT27" s="35">
        <v>192278</v>
      </c>
      <c r="AU27" s="35">
        <v>192278.64</v>
      </c>
      <c r="AV27" s="49">
        <f>AU27/AT27*100</f>
        <v>100.00033285139227</v>
      </c>
      <c r="AW27" s="35"/>
      <c r="AX27" s="107">
        <v>3000</v>
      </c>
      <c r="AY27" s="49"/>
      <c r="AZ27" s="44"/>
      <c r="BA27" s="35">
        <v>0</v>
      </c>
      <c r="BB27" s="34"/>
      <c r="BC27" s="34"/>
      <c r="BD27" s="102"/>
    </row>
    <row r="28" spans="1:56" s="16" customFormat="1" ht="24.75" customHeight="1">
      <c r="A28" s="242" t="s">
        <v>3</v>
      </c>
      <c r="B28" s="242"/>
      <c r="C28" s="243"/>
      <c r="D28" s="42">
        <f>SUM(D11:D27)</f>
        <v>113572554</v>
      </c>
      <c r="E28" s="42">
        <f>SUM(E11:E27)</f>
        <v>72744508.24999999</v>
      </c>
      <c r="F28" s="48">
        <f t="shared" si="4"/>
        <v>64.05113355996201</v>
      </c>
      <c r="G28" s="44">
        <f>SUM(G11:G27)</f>
        <v>14042800</v>
      </c>
      <c r="H28" s="37">
        <f>SUM(H11:H27)</f>
        <v>9347894.86</v>
      </c>
      <c r="I28" s="48">
        <f>H28/G28*100</f>
        <v>66.5671722163671</v>
      </c>
      <c r="J28" s="37">
        <f>J11+J12+J13+J14+J15+J16+J17+J18+J19+J20+J21+J22+J23+J24+J25+J26+J27</f>
        <v>12375370</v>
      </c>
      <c r="K28" s="37">
        <f>K11+K12+K13+K14+K15+K16+K17+K18+K19+K20+K21+K22+K23+K24+K25+K26+K27</f>
        <v>11394838.860000003</v>
      </c>
      <c r="L28" s="48">
        <f t="shared" si="5"/>
        <v>92.07675293748795</v>
      </c>
      <c r="M28" s="37">
        <f>SUM(M11:M27)</f>
        <v>361200</v>
      </c>
      <c r="N28" s="46">
        <f>SUM(N11:N27)</f>
        <v>1656180.6</v>
      </c>
      <c r="O28" s="48">
        <f>N28/M28*100</f>
        <v>458.5217607973422</v>
      </c>
      <c r="P28" s="37">
        <f>SUM(P11:P27)</f>
        <v>12722000</v>
      </c>
      <c r="Q28" s="44">
        <f>SUM(Q11:Q27)</f>
        <v>4243502.7299999995</v>
      </c>
      <c r="R28" s="48">
        <f>Q28/P28*100</f>
        <v>33.35562592359692</v>
      </c>
      <c r="S28" s="43">
        <f>SUM(S11:S27)</f>
        <v>55798477</v>
      </c>
      <c r="T28" s="43">
        <f>SUM(T11:T27)</f>
        <v>34099649.8</v>
      </c>
      <c r="U28" s="48">
        <f>T28/S28*100</f>
        <v>61.11215150191285</v>
      </c>
      <c r="V28" s="37">
        <f>SUM(V11:V27)</f>
        <v>159000</v>
      </c>
      <c r="W28" s="43">
        <f>SUM(W11:W27)</f>
        <v>109990</v>
      </c>
      <c r="X28" s="48">
        <f>W28/V28*100</f>
        <v>69.17610062893081</v>
      </c>
      <c r="Y28" s="37">
        <f>Y11+Y12+Y13+Y14+Y15+Y16+Y17+Y18+Y19+Y20+Y21+Y22+Y23+Y24+Y25+Y26+Y27</f>
        <v>0</v>
      </c>
      <c r="Z28" s="37">
        <f>SUM(Z11:Z27)</f>
        <v>1865</v>
      </c>
      <c r="AA28" s="48" t="e">
        <f>Z28/Y28*100</f>
        <v>#DIV/0!</v>
      </c>
      <c r="AB28" s="247" t="s">
        <v>3</v>
      </c>
      <c r="AC28" s="247"/>
      <c r="AD28" s="247"/>
      <c r="AE28" s="43">
        <f>SUM(AE11:AE27)</f>
        <v>1401241</v>
      </c>
      <c r="AF28" s="43">
        <f>SUM(AF11:AF27)</f>
        <v>1347978.9100000001</v>
      </c>
      <c r="AG28" s="48">
        <f t="shared" si="7"/>
        <v>96.1989343731735</v>
      </c>
      <c r="AH28" s="45">
        <f>SUM(AH11:AH27)</f>
        <v>3846000</v>
      </c>
      <c r="AI28" s="45">
        <f>SUM(AI11:AI27)</f>
        <v>2619132.6100000003</v>
      </c>
      <c r="AJ28" s="48">
        <f>AI28/AH28*100</f>
        <v>68.10017186687467</v>
      </c>
      <c r="AK28" s="50">
        <f>AK11+AK12+AK13+AK14+AK15+AK16+AK17+AK18+AK19+AK20+AK21+AK22+AK23+AK24+AK25+AK26+AK27</f>
        <v>906000</v>
      </c>
      <c r="AL28" s="44">
        <f>AL11+AL12+AL13+AL14+AL15+AL16+AL17+AL18+AL19+AL20+AL21+AL22+AL23+AL24+AL25+AL26+AL27</f>
        <v>1436695.49</v>
      </c>
      <c r="AM28" s="50">
        <f>AL28/AK28*100</f>
        <v>158.57566114790288</v>
      </c>
      <c r="AN28" s="44">
        <f>AN11+AN12+AN13+AN14+AN15+AN16+AN17+AN18+AN19+AN20+AN21+AN22+AN23+AN24+AN25+AN26+AN27</f>
        <v>377000</v>
      </c>
      <c r="AO28" s="44">
        <f>SUM(AO11:AO27)</f>
        <v>378742.29000000004</v>
      </c>
      <c r="AP28" s="48">
        <f t="shared" si="9"/>
        <v>100.46214588859416</v>
      </c>
      <c r="AQ28" s="37">
        <f>SUM(AQ11:AQ27)</f>
        <v>6568677</v>
      </c>
      <c r="AR28" s="43">
        <f>SUM(AR11:AR27)</f>
        <v>4202294.82</v>
      </c>
      <c r="AS28" s="48">
        <f>AR28/AQ28*100</f>
        <v>63.97475199343795</v>
      </c>
      <c r="AT28" s="44">
        <f>SUM(AT11:AT27)</f>
        <v>5014789</v>
      </c>
      <c r="AU28" s="44">
        <f>SUM(AU11:AU27)</f>
        <v>1845956.4900000002</v>
      </c>
      <c r="AV28" s="50">
        <f>AU28/AT28*100</f>
        <v>36.81025243534673</v>
      </c>
      <c r="AW28" s="44">
        <f>AW11+AW12+AW13+AW14+AW15+AW16+AW17+AW19+AW18+AW20+AW21+AW22+AW23+AW24+AW25+AW26+AW27</f>
        <v>0</v>
      </c>
      <c r="AX28" s="44">
        <f>AX11+AX12+AX13+AX14+AX15+AX16+AX17+AX19+AX18+AX20+AX21+AX22+AX23+AX24+AX25+AX26+AX27</f>
        <v>64846.97</v>
      </c>
      <c r="AY28" s="50" t="e">
        <f>AX28/AW28*100</f>
        <v>#DIV/0!</v>
      </c>
      <c r="AZ28" s="44">
        <v>0</v>
      </c>
      <c r="BA28" s="43">
        <f>BA13+BA20+BA21+BA19+BA22+BA24+BA25+BA12+BA14+BA15+BA16+BA17+BA18+BA26+BA11+BA27+BA23</f>
        <v>-5061.18</v>
      </c>
      <c r="BB28" s="37">
        <v>0</v>
      </c>
      <c r="BC28" s="37">
        <f>BC17+BC18</f>
        <v>0</v>
      </c>
      <c r="BD28" s="106">
        <f>BD17+BD18</f>
        <v>0</v>
      </c>
    </row>
    <row r="29" spans="1:55" s="16" customFormat="1" ht="24.75" customHeight="1">
      <c r="A29" s="17"/>
      <c r="B29" s="17"/>
      <c r="C29" s="17"/>
      <c r="D29" s="18"/>
      <c r="E29" s="19"/>
      <c r="F29" s="20"/>
      <c r="G29" s="20"/>
      <c r="H29" s="22"/>
      <c r="I29" s="23"/>
      <c r="J29" s="23"/>
      <c r="K29" s="23"/>
      <c r="L29" s="23"/>
      <c r="M29" s="23"/>
      <c r="N29" s="24"/>
      <c r="O29" s="23"/>
      <c r="P29" s="23"/>
      <c r="Q29" s="22"/>
      <c r="R29" s="23"/>
      <c r="S29" s="23"/>
      <c r="T29" s="22"/>
      <c r="U29" s="23"/>
      <c r="V29" s="23"/>
      <c r="W29" s="21"/>
      <c r="X29" s="23"/>
      <c r="Y29" s="23"/>
      <c r="Z29" s="23"/>
      <c r="AA29" s="23"/>
      <c r="AB29" s="23"/>
      <c r="AC29" s="23"/>
      <c r="AD29" s="23"/>
      <c r="AE29" s="23"/>
      <c r="AF29" s="22"/>
      <c r="AG29" s="23"/>
      <c r="AH29" s="23"/>
      <c r="AI29" s="25"/>
      <c r="AJ29" s="23"/>
      <c r="AK29" s="23"/>
      <c r="AL29" s="23"/>
      <c r="AM29" s="23"/>
      <c r="AN29" s="23"/>
      <c r="AO29" s="21"/>
      <c r="AP29" s="23"/>
      <c r="AQ29" s="23"/>
      <c r="AR29" s="21"/>
      <c r="AS29" s="23"/>
      <c r="AT29" s="23"/>
      <c r="AU29" s="31"/>
      <c r="AV29" s="23"/>
      <c r="AW29" s="23"/>
      <c r="AX29" s="23"/>
      <c r="AY29" s="23"/>
      <c r="AZ29" s="23"/>
      <c r="BA29" s="21"/>
      <c r="BB29" s="23"/>
      <c r="BC29" s="23"/>
    </row>
    <row r="30" spans="1:55" s="16" customFormat="1" ht="24.75" customHeight="1">
      <c r="A30" s="17"/>
      <c r="B30" s="17"/>
      <c r="C30" s="17"/>
      <c r="D30" s="18"/>
      <c r="E30" s="19"/>
      <c r="F30" s="20"/>
      <c r="G30" s="20"/>
      <c r="H30" s="22"/>
      <c r="I30" s="23"/>
      <c r="J30" s="23"/>
      <c r="K30" s="23"/>
      <c r="L30" s="23"/>
      <c r="M30" s="23"/>
      <c r="N30" s="24"/>
      <c r="O30" s="23"/>
      <c r="P30" s="23"/>
      <c r="Q30" s="22"/>
      <c r="R30" s="23"/>
      <c r="S30" s="23"/>
      <c r="T30" s="22"/>
      <c r="U30" s="23"/>
      <c r="V30" s="23"/>
      <c r="W30" s="21"/>
      <c r="X30" s="23"/>
      <c r="Y30" s="23"/>
      <c r="Z30" s="23"/>
      <c r="AA30" s="23"/>
      <c r="AB30" s="23"/>
      <c r="AC30" s="23"/>
      <c r="AD30" s="23"/>
      <c r="AE30" s="23"/>
      <c r="AF30" s="22"/>
      <c r="AG30" s="23"/>
      <c r="AH30" s="23"/>
      <c r="AI30" s="25"/>
      <c r="AJ30" s="23"/>
      <c r="AK30" s="23"/>
      <c r="AL30" s="23"/>
      <c r="AM30" s="23"/>
      <c r="AN30" s="23"/>
      <c r="AO30" s="21"/>
      <c r="AP30" s="23"/>
      <c r="AQ30" s="23"/>
      <c r="AR30" s="21"/>
      <c r="AS30" s="23"/>
      <c r="AT30" s="23"/>
      <c r="AU30" s="23"/>
      <c r="AV30" s="23"/>
      <c r="AW30" s="23"/>
      <c r="AX30" s="23"/>
      <c r="AY30" s="23"/>
      <c r="AZ30" s="23"/>
      <c r="BA30" s="21"/>
      <c r="BB30" s="23"/>
      <c r="BC30" s="23"/>
    </row>
    <row r="31" ht="12.75">
      <c r="H31" s="26"/>
    </row>
  </sheetData>
  <sheetProtection/>
  <mergeCells count="110">
    <mergeCell ref="A3:AA3"/>
    <mergeCell ref="AV8:AV9"/>
    <mergeCell ref="AN7:AP7"/>
    <mergeCell ref="AE8:AE9"/>
    <mergeCell ref="AH8:AH9"/>
    <mergeCell ref="AT8:AT9"/>
    <mergeCell ref="X8:X9"/>
    <mergeCell ref="V7:X7"/>
    <mergeCell ref="AL8:AL9"/>
    <mergeCell ref="Y7:AA7"/>
    <mergeCell ref="AE7:AG7"/>
    <mergeCell ref="AO8:AO9"/>
    <mergeCell ref="AP8:AP9"/>
    <mergeCell ref="S7:U7"/>
    <mergeCell ref="W8:W9"/>
    <mergeCell ref="T8:T9"/>
    <mergeCell ref="S8:S9"/>
    <mergeCell ref="AA8:AA9"/>
    <mergeCell ref="AG8:AG9"/>
    <mergeCell ref="Z8:Z9"/>
    <mergeCell ref="AK7:AM7"/>
    <mergeCell ref="AZ8:AZ9"/>
    <mergeCell ref="AN8:AN9"/>
    <mergeCell ref="AQ8:AQ9"/>
    <mergeCell ref="G7:I7"/>
    <mergeCell ref="E8:E9"/>
    <mergeCell ref="AS8:AS9"/>
    <mergeCell ref="AW8:AW9"/>
    <mergeCell ref="AU8:AU9"/>
    <mergeCell ref="AR8:AR9"/>
    <mergeCell ref="AF8:AF9"/>
    <mergeCell ref="AB13:AD13"/>
    <mergeCell ref="AB19:AD19"/>
    <mergeCell ref="AB18:AD18"/>
    <mergeCell ref="AB27:AD27"/>
    <mergeCell ref="AB17:AD17"/>
    <mergeCell ref="AB10:AD10"/>
    <mergeCell ref="AB12:AD12"/>
    <mergeCell ref="AB11:AD11"/>
    <mergeCell ref="AB23:AD23"/>
    <mergeCell ref="A19:C19"/>
    <mergeCell ref="A22:C22"/>
    <mergeCell ref="A23:C23"/>
    <mergeCell ref="A26:C26"/>
    <mergeCell ref="AB14:AD14"/>
    <mergeCell ref="AB15:AD15"/>
    <mergeCell ref="AB16:AD16"/>
    <mergeCell ref="AB20:AD20"/>
    <mergeCell ref="AB21:AD21"/>
    <mergeCell ref="A17:C17"/>
    <mergeCell ref="AB24:AD24"/>
    <mergeCell ref="A28:C28"/>
    <mergeCell ref="A21:C21"/>
    <mergeCell ref="A20:C20"/>
    <mergeCell ref="AB28:AD28"/>
    <mergeCell ref="AB22:AD22"/>
    <mergeCell ref="AB25:AD25"/>
    <mergeCell ref="A24:C24"/>
    <mergeCell ref="A27:C27"/>
    <mergeCell ref="A25:C25"/>
    <mergeCell ref="I8:I9"/>
    <mergeCell ref="H8:H9"/>
    <mergeCell ref="F8:F9"/>
    <mergeCell ref="AB26:AD26"/>
    <mergeCell ref="A13:C13"/>
    <mergeCell ref="A14:C14"/>
    <mergeCell ref="A15:C15"/>
    <mergeCell ref="A16:C16"/>
    <mergeCell ref="A18:C18"/>
    <mergeCell ref="A12:C12"/>
    <mergeCell ref="AX8:AX9"/>
    <mergeCell ref="Q8:Q9"/>
    <mergeCell ref="A10:C10"/>
    <mergeCell ref="D8:D9"/>
    <mergeCell ref="A11:C11"/>
    <mergeCell ref="AB7:AD9"/>
    <mergeCell ref="Y8:Y9"/>
    <mergeCell ref="U8:U9"/>
    <mergeCell ref="N8:N9"/>
    <mergeCell ref="J8:J9"/>
    <mergeCell ref="O8:O9"/>
    <mergeCell ref="P8:P9"/>
    <mergeCell ref="A6:C9"/>
    <mergeCell ref="D6:F7"/>
    <mergeCell ref="G8:G9"/>
    <mergeCell ref="G6:BB6"/>
    <mergeCell ref="AQ7:AS7"/>
    <mergeCell ref="V8:V9"/>
    <mergeCell ref="BB8:BB9"/>
    <mergeCell ref="AY8:AY9"/>
    <mergeCell ref="AM8:AM9"/>
    <mergeCell ref="AW7:AY7"/>
    <mergeCell ref="BA8:BA9"/>
    <mergeCell ref="M8:M9"/>
    <mergeCell ref="J7:L7"/>
    <mergeCell ref="K8:K9"/>
    <mergeCell ref="R8:R9"/>
    <mergeCell ref="M7:O7"/>
    <mergeCell ref="P7:R7"/>
    <mergeCell ref="L8:L9"/>
    <mergeCell ref="BC6:BD6"/>
    <mergeCell ref="BD8:BD9"/>
    <mergeCell ref="BC7:BD7"/>
    <mergeCell ref="BC8:BC9"/>
    <mergeCell ref="AZ7:BB7"/>
    <mergeCell ref="AI8:AI9"/>
    <mergeCell ref="AJ8:AJ9"/>
    <mergeCell ref="AT7:AV7"/>
    <mergeCell ref="AH7:AJ7"/>
    <mergeCell ref="AK8:AK9"/>
  </mergeCells>
  <printOptions/>
  <pageMargins left="0" right="0" top="0.1968503937007874" bottom="0.1968503937007874" header="0.5118110236220472" footer="0.5118110236220472"/>
  <pageSetup horizontalDpi="600" verticalDpi="600" orientation="landscape" paperSize="9" scale="48" r:id="rId1"/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ЧР в Яльчикском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Наталия Владимировна</dc:creator>
  <cp:keywords/>
  <dc:description/>
  <cp:lastModifiedBy>chfin01</cp:lastModifiedBy>
  <cp:lastPrinted>2019-10-02T13:29:32Z</cp:lastPrinted>
  <dcterms:created xsi:type="dcterms:W3CDTF">2006-06-07T06:53:09Z</dcterms:created>
  <dcterms:modified xsi:type="dcterms:W3CDTF">2019-11-13T05:29:59Z</dcterms:modified>
  <cp:category/>
  <cp:version/>
  <cp:contentType/>
  <cp:contentStatus/>
</cp:coreProperties>
</file>