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05" windowWidth="14880" windowHeight="5025"/>
  </bookViews>
  <sheets>
    <sheet name="Лист1" sheetId="1" r:id="rId1"/>
  </sheets>
  <definedNames>
    <definedName name="_xlnm._FilterDatabase" localSheetId="0" hidden="1">Лист1!$A$5:$S$19</definedName>
    <definedName name="_xlnm.Print_Titles" localSheetId="0">Лист1!$3:$4</definedName>
    <definedName name="_xlnm.Print_Area" localSheetId="0">Лист1!$A$1:$S$362</definedName>
  </definedNames>
  <calcPr calcId="145621"/>
</workbook>
</file>

<file path=xl/calcChain.xml><?xml version="1.0" encoding="utf-8"?>
<calcChain xmlns="http://schemas.openxmlformats.org/spreadsheetml/2006/main">
  <c r="H131" i="1" l="1"/>
  <c r="F287" i="1"/>
  <c r="F285" i="1"/>
  <c r="F283" i="1"/>
  <c r="F281" i="1"/>
  <c r="F279" i="1"/>
  <c r="F278" i="1"/>
  <c r="F276" i="1"/>
  <c r="F275" i="1"/>
  <c r="F273" i="1"/>
  <c r="F272" i="1"/>
  <c r="F270" i="1"/>
  <c r="F269" i="1"/>
  <c r="F267" i="1"/>
  <c r="F266" i="1"/>
  <c r="F264" i="1"/>
  <c r="F263" i="1"/>
  <c r="F261" i="1"/>
  <c r="F260" i="1"/>
  <c r="F258" i="1"/>
  <c r="R359" i="1" l="1"/>
  <c r="R358" i="1" s="1"/>
  <c r="Q359" i="1"/>
  <c r="P359" i="1"/>
  <c r="P358" i="1" s="1"/>
  <c r="M359" i="1"/>
  <c r="M358" i="1" s="1"/>
  <c r="L359" i="1"/>
  <c r="K359" i="1"/>
  <c r="K358" i="1" s="1"/>
  <c r="I359" i="1"/>
  <c r="I358" i="1" s="1"/>
  <c r="H359" i="1"/>
  <c r="G359" i="1"/>
  <c r="G358" i="1" s="1"/>
  <c r="Q358" i="1"/>
  <c r="L358" i="1"/>
  <c r="H358" i="1"/>
  <c r="R343" i="1"/>
  <c r="Q343" i="1"/>
  <c r="P343" i="1"/>
  <c r="R333" i="1"/>
  <c r="R332" i="1" s="1"/>
  <c r="Q333" i="1"/>
  <c r="P333" i="1"/>
  <c r="P332" i="1" s="1"/>
  <c r="Q332" i="1"/>
  <c r="R326" i="1"/>
  <c r="Q326" i="1"/>
  <c r="P326" i="1"/>
  <c r="M326" i="1"/>
  <c r="L326" i="1"/>
  <c r="K326" i="1"/>
  <c r="R316" i="1"/>
  <c r="Q316" i="1"/>
  <c r="P316" i="1"/>
  <c r="M316" i="1"/>
  <c r="L316" i="1"/>
  <c r="K316" i="1"/>
  <c r="R303" i="1"/>
  <c r="Q303" i="1"/>
  <c r="P303" i="1"/>
  <c r="M303" i="1"/>
  <c r="L303" i="1"/>
  <c r="K303" i="1"/>
  <c r="I303" i="1"/>
  <c r="H303" i="1"/>
  <c r="R294" i="1"/>
  <c r="Q294" i="1"/>
  <c r="P294" i="1"/>
  <c r="M294" i="1"/>
  <c r="L294" i="1"/>
  <c r="K294" i="1"/>
  <c r="J294" i="1" s="1"/>
  <c r="I294" i="1"/>
  <c r="H294" i="1"/>
  <c r="G294" i="1"/>
  <c r="O294" i="1"/>
  <c r="R288" i="1"/>
  <c r="Q288" i="1"/>
  <c r="P288" i="1"/>
  <c r="M288" i="1"/>
  <c r="L288" i="1"/>
  <c r="K288" i="1"/>
  <c r="I288" i="1"/>
  <c r="H288" i="1"/>
  <c r="G288" i="1"/>
  <c r="F359" i="1" l="1"/>
  <c r="J359" i="1"/>
  <c r="F294" i="1"/>
  <c r="N294" i="1" s="1"/>
  <c r="O358" i="1"/>
  <c r="O359" i="1"/>
  <c r="J358" i="1"/>
  <c r="F358" i="1"/>
  <c r="O293" i="1"/>
  <c r="J293" i="1"/>
  <c r="F293" i="1"/>
  <c r="R251" i="1"/>
  <c r="Q251" i="1"/>
  <c r="P251" i="1"/>
  <c r="M251" i="1"/>
  <c r="L251" i="1"/>
  <c r="K251" i="1"/>
  <c r="I251" i="1"/>
  <c r="H251" i="1"/>
  <c r="G251" i="1"/>
  <c r="R235" i="1"/>
  <c r="R234" i="1" s="1"/>
  <c r="Q235" i="1"/>
  <c r="P235" i="1"/>
  <c r="P234" i="1" s="1"/>
  <c r="M235" i="1"/>
  <c r="L235" i="1"/>
  <c r="K235" i="1"/>
  <c r="I235" i="1"/>
  <c r="H235" i="1"/>
  <c r="G235" i="1"/>
  <c r="Q234" i="1"/>
  <c r="R228" i="1"/>
  <c r="Q228" i="1"/>
  <c r="P228" i="1"/>
  <c r="M228" i="1"/>
  <c r="L228" i="1"/>
  <c r="L227" i="1" s="1"/>
  <c r="K228" i="1"/>
  <c r="K227" i="1" s="1"/>
  <c r="R227" i="1"/>
  <c r="Q227" i="1"/>
  <c r="P227" i="1"/>
  <c r="M227" i="1"/>
  <c r="R208" i="1"/>
  <c r="Q208" i="1"/>
  <c r="P208" i="1"/>
  <c r="M208" i="1"/>
  <c r="L208" i="1"/>
  <c r="K208" i="1"/>
  <c r="H208" i="1"/>
  <c r="I208" i="1"/>
  <c r="G208" i="1"/>
  <c r="R199" i="1"/>
  <c r="R198" i="1" s="1"/>
  <c r="Q199" i="1"/>
  <c r="Q198" i="1" s="1"/>
  <c r="P199" i="1"/>
  <c r="P198" i="1" s="1"/>
  <c r="N359" i="1" l="1"/>
  <c r="S359" i="1"/>
  <c r="N293" i="1"/>
  <c r="S358" i="1"/>
  <c r="S294" i="1"/>
  <c r="N358" i="1"/>
  <c r="S293" i="1"/>
  <c r="R193" i="1"/>
  <c r="R192" i="1" s="1"/>
  <c r="R191" i="1" s="1"/>
  <c r="Q193" i="1"/>
  <c r="P193" i="1"/>
  <c r="P192" i="1" s="1"/>
  <c r="P191" i="1" s="1"/>
  <c r="M193" i="1"/>
  <c r="M192" i="1" s="1"/>
  <c r="M191" i="1" s="1"/>
  <c r="L193" i="1"/>
  <c r="K193" i="1"/>
  <c r="K192" i="1" s="1"/>
  <c r="K191" i="1" s="1"/>
  <c r="J191" i="1" s="1"/>
  <c r="I193" i="1"/>
  <c r="I192" i="1" s="1"/>
  <c r="I191" i="1" s="1"/>
  <c r="H193" i="1"/>
  <c r="G193" i="1"/>
  <c r="G192" i="1" s="1"/>
  <c r="Q192" i="1"/>
  <c r="Q191" i="1" s="1"/>
  <c r="L192" i="1"/>
  <c r="L191" i="1" s="1"/>
  <c r="H192" i="1"/>
  <c r="H191" i="1" s="1"/>
  <c r="R182" i="1"/>
  <c r="Q182" i="1"/>
  <c r="P182" i="1"/>
  <c r="P181" i="1" s="1"/>
  <c r="M182" i="1"/>
  <c r="L182" i="1"/>
  <c r="K182" i="1"/>
  <c r="I182" i="1"/>
  <c r="G182" i="1"/>
  <c r="R181" i="1"/>
  <c r="Q181" i="1"/>
  <c r="R178" i="1"/>
  <c r="Q178" i="1"/>
  <c r="P178" i="1"/>
  <c r="M178" i="1"/>
  <c r="M176" i="1" s="1"/>
  <c r="M175" i="1" s="1"/>
  <c r="L178" i="1"/>
  <c r="K178" i="1"/>
  <c r="H178" i="1"/>
  <c r="H176" i="1" s="1"/>
  <c r="H175" i="1" s="1"/>
  <c r="G178" i="1"/>
  <c r="L176" i="1"/>
  <c r="L175" i="1" s="1"/>
  <c r="O176" i="1"/>
  <c r="R175" i="1"/>
  <c r="R173" i="1" s="1"/>
  <c r="Q175" i="1"/>
  <c r="P175" i="1"/>
  <c r="R170" i="1"/>
  <c r="Q170" i="1"/>
  <c r="P170" i="1"/>
  <c r="M170" i="1"/>
  <c r="L170" i="1"/>
  <c r="K170" i="1"/>
  <c r="I170" i="1"/>
  <c r="H170" i="1"/>
  <c r="G170" i="1"/>
  <c r="R167" i="1"/>
  <c r="Q167" i="1"/>
  <c r="P167" i="1"/>
  <c r="M167" i="1"/>
  <c r="L167" i="1"/>
  <c r="K167" i="1"/>
  <c r="I167" i="1"/>
  <c r="H167" i="1"/>
  <c r="G167" i="1"/>
  <c r="R131" i="1"/>
  <c r="R116" i="1" s="1"/>
  <c r="Q131" i="1"/>
  <c r="Q116" i="1" s="1"/>
  <c r="P131" i="1"/>
  <c r="P116" i="1" s="1"/>
  <c r="M131" i="1"/>
  <c r="M116" i="1" s="1"/>
  <c r="L131" i="1"/>
  <c r="L116" i="1" s="1"/>
  <c r="K131" i="1"/>
  <c r="K116" i="1" s="1"/>
  <c r="I131" i="1"/>
  <c r="I116" i="1" s="1"/>
  <c r="H116" i="1"/>
  <c r="G131" i="1"/>
  <c r="R93" i="1"/>
  <c r="M93" i="1"/>
  <c r="L93" i="1"/>
  <c r="K93" i="1"/>
  <c r="I93" i="1"/>
  <c r="H93" i="1"/>
  <c r="G93" i="1"/>
  <c r="R67" i="1"/>
  <c r="Q67" i="1"/>
  <c r="P67" i="1"/>
  <c r="M67" i="1"/>
  <c r="L67" i="1"/>
  <c r="K67" i="1"/>
  <c r="I67" i="1"/>
  <c r="H67" i="1"/>
  <c r="G67" i="1"/>
  <c r="R27" i="1"/>
  <c r="Q27" i="1"/>
  <c r="P27" i="1"/>
  <c r="M27" i="1"/>
  <c r="L27" i="1"/>
  <c r="K27" i="1"/>
  <c r="I27" i="1"/>
  <c r="Q173" i="1" l="1"/>
  <c r="O178" i="1"/>
  <c r="O191" i="1"/>
  <c r="G176" i="1"/>
  <c r="G175" i="1" s="1"/>
  <c r="F175" i="1" s="1"/>
  <c r="F178" i="1"/>
  <c r="S178" i="1" s="1"/>
  <c r="K176" i="1"/>
  <c r="J176" i="1" s="1"/>
  <c r="J178" i="1"/>
  <c r="N178" i="1" s="1"/>
  <c r="F192" i="1"/>
  <c r="G191" i="1"/>
  <c r="F191" i="1" s="1"/>
  <c r="G116" i="1"/>
  <c r="F131" i="1"/>
  <c r="O175" i="1"/>
  <c r="P173" i="1"/>
  <c r="J192" i="1"/>
  <c r="O192" i="1"/>
  <c r="K175" i="1" l="1"/>
  <c r="J175" i="1" s="1"/>
  <c r="N175" i="1" s="1"/>
  <c r="F176" i="1"/>
  <c r="S176" i="1" s="1"/>
  <c r="N176" i="1"/>
  <c r="S175" i="1"/>
  <c r="O238" i="1"/>
  <c r="F238" i="1"/>
  <c r="J238" i="1"/>
  <c r="S238" i="1" l="1"/>
  <c r="N238" i="1"/>
  <c r="O122" i="1" l="1"/>
  <c r="F361" i="1"/>
  <c r="F346" i="1" l="1"/>
  <c r="O152" i="1" l="1"/>
  <c r="J152" i="1"/>
  <c r="F152" i="1"/>
  <c r="S152" i="1" s="1"/>
  <c r="N152" i="1" l="1"/>
  <c r="J51" i="1"/>
  <c r="J31" i="1" l="1"/>
  <c r="J30" i="1"/>
  <c r="O51" i="1" l="1"/>
  <c r="F51" i="1"/>
  <c r="N51" i="1" s="1"/>
  <c r="S51" i="1" l="1"/>
  <c r="F99" i="1"/>
  <c r="F98" i="1"/>
  <c r="O30" i="1" l="1"/>
  <c r="O31" i="1"/>
  <c r="F128" i="1" l="1"/>
  <c r="F127" i="1"/>
  <c r="J122" i="1"/>
  <c r="F122" i="1"/>
  <c r="S122" i="1" s="1"/>
  <c r="N122" i="1" l="1"/>
  <c r="F31" i="1"/>
  <c r="F30" i="1"/>
  <c r="S30" i="1" l="1"/>
  <c r="N30" i="1"/>
  <c r="S31" i="1"/>
  <c r="N31" i="1"/>
  <c r="J357" i="1"/>
  <c r="J356" i="1"/>
  <c r="J355" i="1"/>
  <c r="J354" i="1"/>
  <c r="J353" i="1"/>
  <c r="J352" i="1"/>
  <c r="J349" i="1"/>
  <c r="J347" i="1"/>
  <c r="J346" i="1"/>
  <c r="J345" i="1"/>
  <c r="J344" i="1"/>
  <c r="J342" i="1"/>
  <c r="J339" i="1"/>
  <c r="J337" i="1"/>
  <c r="J336" i="1"/>
  <c r="J335" i="1"/>
  <c r="J334" i="1"/>
  <c r="J331" i="1"/>
  <c r="J330" i="1"/>
  <c r="J329" i="1"/>
  <c r="J328" i="1"/>
  <c r="J327" i="1"/>
  <c r="J325" i="1"/>
  <c r="J324" i="1"/>
  <c r="J323" i="1"/>
  <c r="J322" i="1"/>
  <c r="J321" i="1"/>
  <c r="J320" i="1"/>
  <c r="J319" i="1"/>
  <c r="J318" i="1"/>
  <c r="J317" i="1"/>
  <c r="J315" i="1"/>
  <c r="J312" i="1"/>
  <c r="J311" i="1"/>
  <c r="J310" i="1"/>
  <c r="J309" i="1"/>
  <c r="J308" i="1"/>
  <c r="J307" i="1"/>
  <c r="J306" i="1"/>
  <c r="J305" i="1"/>
  <c r="J304" i="1"/>
  <c r="J302" i="1"/>
  <c r="J301" i="1"/>
  <c r="J299" i="1"/>
  <c r="J298" i="1"/>
  <c r="J297" i="1"/>
  <c r="J296" i="1"/>
  <c r="J292" i="1"/>
  <c r="J291" i="1"/>
  <c r="J290" i="1"/>
  <c r="J289" i="1"/>
  <c r="J257" i="1"/>
  <c r="J256" i="1"/>
  <c r="J255" i="1"/>
  <c r="J254" i="1"/>
  <c r="J253" i="1"/>
  <c r="J252" i="1"/>
  <c r="J249" i="1"/>
  <c r="J247" i="1"/>
  <c r="J246" i="1"/>
  <c r="J245" i="1"/>
  <c r="J244" i="1"/>
  <c r="J243" i="1"/>
  <c r="J242" i="1"/>
  <c r="J241" i="1"/>
  <c r="J237" i="1"/>
  <c r="J236" i="1"/>
  <c r="J233" i="1"/>
  <c r="J232" i="1"/>
  <c r="J231" i="1"/>
  <c r="J230" i="1"/>
  <c r="J229" i="1"/>
  <c r="J226" i="1"/>
  <c r="J225" i="1"/>
  <c r="J222" i="1"/>
  <c r="J221" i="1"/>
  <c r="J220" i="1"/>
  <c r="J219" i="1"/>
  <c r="J218" i="1"/>
  <c r="J217" i="1"/>
  <c r="J216" i="1"/>
  <c r="J213" i="1"/>
  <c r="J211" i="1"/>
  <c r="J210" i="1"/>
  <c r="J209" i="1"/>
  <c r="J206" i="1"/>
  <c r="J204" i="1"/>
  <c r="J203" i="1"/>
  <c r="J202" i="1"/>
  <c r="J201" i="1"/>
  <c r="J200" i="1"/>
  <c r="J197" i="1"/>
  <c r="J195" i="1"/>
  <c r="J194" i="1"/>
  <c r="J193" i="1"/>
  <c r="J190" i="1"/>
  <c r="J189" i="1"/>
  <c r="J188" i="1"/>
  <c r="J187" i="1"/>
  <c r="J186" i="1"/>
  <c r="J184" i="1"/>
  <c r="J183" i="1"/>
  <c r="J172" i="1"/>
  <c r="J171" i="1"/>
  <c r="J170" i="1"/>
  <c r="J169" i="1"/>
  <c r="J168" i="1"/>
  <c r="J167" i="1"/>
  <c r="J166" i="1"/>
  <c r="J163" i="1"/>
  <c r="J162" i="1"/>
  <c r="J161" i="1"/>
  <c r="J160" i="1"/>
  <c r="J158" i="1"/>
  <c r="J157" i="1"/>
  <c r="J156" i="1"/>
  <c r="J155" i="1"/>
  <c r="J154" i="1"/>
  <c r="J153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0" i="1"/>
  <c r="J129" i="1"/>
  <c r="J126" i="1"/>
  <c r="J125" i="1"/>
  <c r="J121" i="1"/>
  <c r="J120" i="1"/>
  <c r="J119" i="1"/>
  <c r="J118" i="1"/>
  <c r="J117" i="1"/>
  <c r="J114" i="1"/>
  <c r="J112" i="1"/>
  <c r="J111" i="1"/>
  <c r="J110" i="1"/>
  <c r="J109" i="1"/>
  <c r="J108" i="1"/>
  <c r="J106" i="1"/>
  <c r="J105" i="1"/>
  <c r="J104" i="1"/>
  <c r="J102" i="1"/>
  <c r="J96" i="1"/>
  <c r="J95" i="1"/>
  <c r="J93" i="1"/>
  <c r="J92" i="1"/>
  <c r="J91" i="1"/>
  <c r="J89" i="1"/>
  <c r="J88" i="1"/>
  <c r="J87" i="1"/>
  <c r="J86" i="1"/>
  <c r="J85" i="1"/>
  <c r="J84" i="1"/>
  <c r="J83" i="1"/>
  <c r="J80" i="1"/>
  <c r="J75" i="1"/>
  <c r="J74" i="1"/>
  <c r="J73" i="1"/>
  <c r="J72" i="1"/>
  <c r="J71" i="1"/>
  <c r="J70" i="1"/>
  <c r="J69" i="1"/>
  <c r="J68" i="1"/>
  <c r="J65" i="1"/>
  <c r="J63" i="1"/>
  <c r="J62" i="1"/>
  <c r="J61" i="1"/>
  <c r="J60" i="1"/>
  <c r="J59" i="1"/>
  <c r="J58" i="1"/>
  <c r="J57" i="1"/>
  <c r="J56" i="1"/>
  <c r="J55" i="1"/>
  <c r="J54" i="1"/>
  <c r="J52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29" i="1"/>
  <c r="J28" i="1"/>
  <c r="J25" i="1"/>
  <c r="J24" i="1"/>
  <c r="J23" i="1"/>
  <c r="J22" i="1"/>
  <c r="L103" i="1" l="1"/>
  <c r="L101" i="1" s="1"/>
  <c r="M351" i="1"/>
  <c r="M350" i="1" s="1"/>
  <c r="L351" i="1"/>
  <c r="L350" i="1" s="1"/>
  <c r="K351" i="1"/>
  <c r="M343" i="1"/>
  <c r="M341" i="1" s="1"/>
  <c r="M340" i="1" s="1"/>
  <c r="M338" i="1" s="1"/>
  <c r="M15" i="1" s="1"/>
  <c r="L343" i="1"/>
  <c r="L341" i="1" s="1"/>
  <c r="K343" i="1"/>
  <c r="L333" i="1"/>
  <c r="L332" i="1" s="1"/>
  <c r="M333" i="1"/>
  <c r="M332" i="1" s="1"/>
  <c r="K333" i="1"/>
  <c r="K332" i="1" s="1"/>
  <c r="M300" i="1"/>
  <c r="L300" i="1"/>
  <c r="M250" i="1"/>
  <c r="L250" i="1"/>
  <c r="K234" i="1"/>
  <c r="M224" i="1"/>
  <c r="M223" i="1" s="1"/>
  <c r="L224" i="1"/>
  <c r="K224" i="1"/>
  <c r="K223" i="1" s="1"/>
  <c r="M215" i="1"/>
  <c r="M214" i="1" s="1"/>
  <c r="L215" i="1"/>
  <c r="K215" i="1"/>
  <c r="K214" i="1" s="1"/>
  <c r="M207" i="1"/>
  <c r="M205" i="1" s="1"/>
  <c r="M11" i="1" s="1"/>
  <c r="L207" i="1"/>
  <c r="M199" i="1"/>
  <c r="M198" i="1" s="1"/>
  <c r="M196" i="1" s="1"/>
  <c r="M10" i="1" s="1"/>
  <c r="L199" i="1"/>
  <c r="L198" i="1" s="1"/>
  <c r="L196" i="1" s="1"/>
  <c r="K199" i="1"/>
  <c r="K198" i="1" s="1"/>
  <c r="K196" i="1" s="1"/>
  <c r="M181" i="1"/>
  <c r="L181" i="1"/>
  <c r="L173" i="1" s="1"/>
  <c r="M165" i="1"/>
  <c r="M164" i="1" s="1"/>
  <c r="L165" i="1"/>
  <c r="L164" i="1" s="1"/>
  <c r="K165" i="1"/>
  <c r="K164" i="1" s="1"/>
  <c r="M159" i="1"/>
  <c r="L159" i="1"/>
  <c r="K159" i="1"/>
  <c r="M103" i="1"/>
  <c r="M101" i="1" s="1"/>
  <c r="M100" i="1" s="1"/>
  <c r="K103" i="1"/>
  <c r="L90" i="1"/>
  <c r="K90" i="1"/>
  <c r="M53" i="1"/>
  <c r="L53" i="1"/>
  <c r="K53" i="1"/>
  <c r="M21" i="1"/>
  <c r="M20" i="1" s="1"/>
  <c r="L21" i="1"/>
  <c r="K21" i="1"/>
  <c r="K20" i="1" s="1"/>
  <c r="M348" i="1" l="1"/>
  <c r="M16" i="1" s="1"/>
  <c r="L348" i="1"/>
  <c r="L16" i="1" s="1"/>
  <c r="M173" i="1"/>
  <c r="M12" i="1" s="1"/>
  <c r="J182" i="1"/>
  <c r="J215" i="1"/>
  <c r="K314" i="1"/>
  <c r="K313" i="1" s="1"/>
  <c r="J343" i="1"/>
  <c r="J351" i="1"/>
  <c r="K101" i="1"/>
  <c r="K100" i="1" s="1"/>
  <c r="J103" i="1"/>
  <c r="K115" i="1"/>
  <c r="K113" i="1" s="1"/>
  <c r="J131" i="1"/>
  <c r="K207" i="1"/>
  <c r="K205" i="1" s="1"/>
  <c r="K11" i="1" s="1"/>
  <c r="J208" i="1"/>
  <c r="J251" i="1"/>
  <c r="J303" i="1"/>
  <c r="K350" i="1"/>
  <c r="K348" i="1" s="1"/>
  <c r="J53" i="1"/>
  <c r="J316" i="1"/>
  <c r="J164" i="1"/>
  <c r="J165" i="1"/>
  <c r="J196" i="1"/>
  <c r="L10" i="1"/>
  <c r="L115" i="1"/>
  <c r="L113" i="1" s="1"/>
  <c r="L340" i="1"/>
  <c r="J67" i="1"/>
  <c r="J159" i="1"/>
  <c r="J199" i="1"/>
  <c r="L234" i="1"/>
  <c r="J235" i="1"/>
  <c r="J332" i="1"/>
  <c r="J333" i="1"/>
  <c r="J198" i="1"/>
  <c r="L205" i="1"/>
  <c r="L223" i="1"/>
  <c r="J223" i="1" s="1"/>
  <c r="J224" i="1"/>
  <c r="J227" i="1"/>
  <c r="J228" i="1"/>
  <c r="J288" i="1"/>
  <c r="J326" i="1"/>
  <c r="L20" i="1"/>
  <c r="J21" i="1"/>
  <c r="J20" i="1" s="1"/>
  <c r="M234" i="1"/>
  <c r="M212" i="1" s="1"/>
  <c r="M13" i="1" s="1"/>
  <c r="L214" i="1"/>
  <c r="J214" i="1" s="1"/>
  <c r="K181" i="1"/>
  <c r="L66" i="1"/>
  <c r="M90" i="1"/>
  <c r="M26" i="1"/>
  <c r="M18" i="1" s="1"/>
  <c r="M7" i="1" s="1"/>
  <c r="L100" i="1"/>
  <c r="J100" i="1" s="1"/>
  <c r="K26" i="1"/>
  <c r="K66" i="1"/>
  <c r="M115" i="1"/>
  <c r="M113" i="1" s="1"/>
  <c r="M9" i="1" s="1"/>
  <c r="K212" i="1"/>
  <c r="K300" i="1"/>
  <c r="J300" i="1" s="1"/>
  <c r="L314" i="1"/>
  <c r="K10" i="1"/>
  <c r="M314" i="1"/>
  <c r="M313" i="1" s="1"/>
  <c r="K341" i="1"/>
  <c r="J341" i="1" s="1"/>
  <c r="K17" i="1"/>
  <c r="L17" i="1"/>
  <c r="M17" i="1"/>
  <c r="K250" i="1" l="1"/>
  <c r="J250" i="1" s="1"/>
  <c r="J205" i="1"/>
  <c r="J181" i="1"/>
  <c r="K173" i="1"/>
  <c r="J207" i="1"/>
  <c r="J101" i="1"/>
  <c r="J350" i="1"/>
  <c r="M66" i="1"/>
  <c r="M64" i="1" s="1"/>
  <c r="M8" i="1" s="1"/>
  <c r="L11" i="1"/>
  <c r="L212" i="1"/>
  <c r="L13" i="1" s="1"/>
  <c r="J234" i="1"/>
  <c r="J115" i="1"/>
  <c r="J90" i="1"/>
  <c r="J314" i="1"/>
  <c r="L12" i="1"/>
  <c r="L338" i="1"/>
  <c r="J116" i="1"/>
  <c r="L26" i="1"/>
  <c r="J27" i="1"/>
  <c r="J173" i="1"/>
  <c r="L64" i="1"/>
  <c r="M248" i="1"/>
  <c r="M14" i="1" s="1"/>
  <c r="K18" i="1"/>
  <c r="K340" i="1"/>
  <c r="J340" i="1" s="1"/>
  <c r="L313" i="1"/>
  <c r="J313" i="1" s="1"/>
  <c r="K13" i="1"/>
  <c r="K64" i="1"/>
  <c r="K9" i="1"/>
  <c r="R207" i="1"/>
  <c r="Q207" i="1"/>
  <c r="P207" i="1"/>
  <c r="I207" i="1"/>
  <c r="H199" i="1"/>
  <c r="I199" i="1"/>
  <c r="G199" i="1"/>
  <c r="J348" i="1" l="1"/>
  <c r="K16" i="1"/>
  <c r="M5" i="1"/>
  <c r="J66" i="1"/>
  <c r="J212" i="1"/>
  <c r="L15" i="1"/>
  <c r="L8" i="1"/>
  <c r="J64" i="1"/>
  <c r="L9" i="1"/>
  <c r="J113" i="1"/>
  <c r="L18" i="1"/>
  <c r="J26" i="1"/>
  <c r="K12" i="1"/>
  <c r="K8" i="1"/>
  <c r="K7" i="1"/>
  <c r="K248" i="1"/>
  <c r="L248" i="1"/>
  <c r="K338" i="1"/>
  <c r="J338" i="1" s="1"/>
  <c r="H337" i="1"/>
  <c r="H336" i="1"/>
  <c r="O210" i="1"/>
  <c r="F210" i="1"/>
  <c r="O202" i="1"/>
  <c r="O203" i="1"/>
  <c r="O204" i="1"/>
  <c r="F202" i="1"/>
  <c r="F203" i="1"/>
  <c r="F204" i="1"/>
  <c r="O184" i="1"/>
  <c r="O185" i="1"/>
  <c r="O186" i="1"/>
  <c r="F186" i="1"/>
  <c r="R159" i="1"/>
  <c r="Q159" i="1"/>
  <c r="P159" i="1"/>
  <c r="I159" i="1"/>
  <c r="G159" i="1"/>
  <c r="R103" i="1"/>
  <c r="P103" i="1"/>
  <c r="H103" i="1"/>
  <c r="I103" i="1"/>
  <c r="G103" i="1"/>
  <c r="G101" i="1" s="1"/>
  <c r="H62" i="1"/>
  <c r="H50" i="1"/>
  <c r="G50" i="1"/>
  <c r="G49" i="1"/>
  <c r="G48" i="1"/>
  <c r="G47" i="1"/>
  <c r="G46" i="1"/>
  <c r="G45" i="1"/>
  <c r="G44" i="1"/>
  <c r="G43" i="1"/>
  <c r="H39" i="1"/>
  <c r="G39" i="1"/>
  <c r="G27" i="1" l="1"/>
  <c r="N186" i="1"/>
  <c r="L14" i="1"/>
  <c r="J248" i="1"/>
  <c r="L7" i="1"/>
  <c r="J18" i="1"/>
  <c r="J15" i="1"/>
  <c r="K15" i="1"/>
  <c r="K14" i="1"/>
  <c r="S204" i="1"/>
  <c r="N202" i="1"/>
  <c r="S202" i="1"/>
  <c r="N204" i="1"/>
  <c r="S186" i="1"/>
  <c r="K5" i="1" l="1"/>
  <c r="L5" i="1"/>
  <c r="P101" i="1" l="1"/>
  <c r="P100" i="1" s="1"/>
  <c r="R351" i="1"/>
  <c r="R350" i="1" s="1"/>
  <c r="R348" i="1" s="1"/>
  <c r="Q351" i="1"/>
  <c r="Q350" i="1" s="1"/>
  <c r="P351" i="1"/>
  <c r="P350" i="1" s="1"/>
  <c r="O349" i="1"/>
  <c r="Q341" i="1"/>
  <c r="Q340" i="1" s="1"/>
  <c r="Q338" i="1" s="1"/>
  <c r="Q15" i="1" s="1"/>
  <c r="P341" i="1"/>
  <c r="P340" i="1" s="1"/>
  <c r="P338" i="1" s="1"/>
  <c r="O339" i="1"/>
  <c r="O332" i="1"/>
  <c r="R300" i="1"/>
  <c r="R250" i="1" s="1"/>
  <c r="Q300" i="1"/>
  <c r="H300" i="1"/>
  <c r="Q250" i="1"/>
  <c r="O249" i="1"/>
  <c r="R224" i="1"/>
  <c r="R223" i="1" s="1"/>
  <c r="Q224" i="1"/>
  <c r="Q223" i="1" s="1"/>
  <c r="P224" i="1"/>
  <c r="P223" i="1" s="1"/>
  <c r="R215" i="1"/>
  <c r="R214" i="1" s="1"/>
  <c r="Q215" i="1"/>
  <c r="Q214" i="1" s="1"/>
  <c r="P215" i="1"/>
  <c r="P214" i="1" s="1"/>
  <c r="O213" i="1"/>
  <c r="R205" i="1"/>
  <c r="R11" i="1" s="1"/>
  <c r="Q205" i="1"/>
  <c r="Q11" i="1" s="1"/>
  <c r="P205" i="1"/>
  <c r="P11" i="1" s="1"/>
  <c r="R196" i="1"/>
  <c r="Q10" i="1"/>
  <c r="P10" i="1"/>
  <c r="Q12" i="1"/>
  <c r="P12" i="1"/>
  <c r="R165" i="1"/>
  <c r="R164" i="1" s="1"/>
  <c r="Q165" i="1"/>
  <c r="Q164" i="1" s="1"/>
  <c r="P165" i="1"/>
  <c r="P164" i="1" s="1"/>
  <c r="R101" i="1"/>
  <c r="R100" i="1" s="1"/>
  <c r="Q101" i="1"/>
  <c r="Q100" i="1" s="1"/>
  <c r="R90" i="1"/>
  <c r="Q90" i="1"/>
  <c r="P90" i="1"/>
  <c r="P66" i="1" s="1"/>
  <c r="R53" i="1"/>
  <c r="Q53" i="1"/>
  <c r="Q26" i="1" s="1"/>
  <c r="P53" i="1"/>
  <c r="I21" i="1"/>
  <c r="I20" i="1" s="1"/>
  <c r="P21" i="1"/>
  <c r="P20" i="1" s="1"/>
  <c r="Q21" i="1"/>
  <c r="Q20" i="1" s="1"/>
  <c r="R21" i="1"/>
  <c r="R20" i="1" s="1"/>
  <c r="Q212" i="1" l="1"/>
  <c r="P348" i="1"/>
  <c r="P16" i="1" s="1"/>
  <c r="P212" i="1"/>
  <c r="P13" i="1" s="1"/>
  <c r="R212" i="1"/>
  <c r="R13" i="1" s="1"/>
  <c r="Q348" i="1"/>
  <c r="Q16" i="1" s="1"/>
  <c r="R10" i="1"/>
  <c r="O196" i="1"/>
  <c r="O228" i="1"/>
  <c r="O224" i="1"/>
  <c r="O251" i="1"/>
  <c r="P314" i="1"/>
  <c r="P313" i="1" s="1"/>
  <c r="O223" i="1"/>
  <c r="P26" i="1"/>
  <c r="O288" i="1"/>
  <c r="R314" i="1"/>
  <c r="R313" i="1" s="1"/>
  <c r="R248" i="1" s="1"/>
  <c r="O164" i="1"/>
  <c r="O90" i="1"/>
  <c r="O165" i="1"/>
  <c r="O205" i="1"/>
  <c r="O316" i="1"/>
  <c r="Q314" i="1"/>
  <c r="Q313" i="1" s="1"/>
  <c r="Q248" i="1" s="1"/>
  <c r="O326" i="1"/>
  <c r="O351" i="1"/>
  <c r="O333" i="1"/>
  <c r="O343" i="1"/>
  <c r="O227" i="1"/>
  <c r="O173" i="1"/>
  <c r="O181" i="1"/>
  <c r="O182" i="1"/>
  <c r="P115" i="1"/>
  <c r="P113" i="1" s="1"/>
  <c r="P9" i="1" s="1"/>
  <c r="O159" i="1"/>
  <c r="O116" i="1"/>
  <c r="O103" i="1"/>
  <c r="O101" i="1"/>
  <c r="P64" i="1"/>
  <c r="P8" i="1" s="1"/>
  <c r="O100" i="1"/>
  <c r="R26" i="1"/>
  <c r="R18" i="1" s="1"/>
  <c r="O215" i="1"/>
  <c r="O67" i="1"/>
  <c r="Q18" i="1"/>
  <c r="O53" i="1"/>
  <c r="O234" i="1"/>
  <c r="O198" i="1"/>
  <c r="O199" i="1"/>
  <c r="Q66" i="1"/>
  <c r="Q64" i="1" s="1"/>
  <c r="Q8" i="1" s="1"/>
  <c r="R16" i="1"/>
  <c r="O350" i="1"/>
  <c r="R341" i="1"/>
  <c r="P15" i="1"/>
  <c r="R115" i="1"/>
  <c r="R113" i="1" s="1"/>
  <c r="R9" i="1" s="1"/>
  <c r="O131" i="1"/>
  <c r="O303" i="1"/>
  <c r="P300" i="1"/>
  <c r="P250" i="1" s="1"/>
  <c r="P248" i="1" s="1"/>
  <c r="O235" i="1"/>
  <c r="O214" i="1"/>
  <c r="R12" i="1"/>
  <c r="Q115" i="1"/>
  <c r="Q113" i="1" s="1"/>
  <c r="Q9" i="1" s="1"/>
  <c r="R66" i="1"/>
  <c r="R64" i="1" s="1"/>
  <c r="R8" i="1" s="1"/>
  <c r="O27" i="1"/>
  <c r="F24" i="1"/>
  <c r="F25" i="1"/>
  <c r="O348" i="1" l="1"/>
  <c r="O16" i="1" s="1"/>
  <c r="P18" i="1"/>
  <c r="P7" i="1" s="1"/>
  <c r="Q7" i="1"/>
  <c r="O313" i="1"/>
  <c r="P14" i="1"/>
  <c r="Q14" i="1"/>
  <c r="O314" i="1"/>
  <c r="Q13" i="1"/>
  <c r="O11" i="1"/>
  <c r="O12" i="1"/>
  <c r="O115" i="1"/>
  <c r="O26" i="1"/>
  <c r="R7" i="1"/>
  <c r="O66" i="1"/>
  <c r="O10" i="1"/>
  <c r="O341" i="1"/>
  <c r="R340" i="1"/>
  <c r="O300" i="1"/>
  <c r="O250" i="1"/>
  <c r="O113" i="1"/>
  <c r="O64" i="1"/>
  <c r="O8" i="1" s="1"/>
  <c r="J17" i="1"/>
  <c r="H351" i="1"/>
  <c r="H350" i="1" s="1"/>
  <c r="I351" i="1"/>
  <c r="I350" i="1" s="1"/>
  <c r="G351" i="1"/>
  <c r="G350" i="1" s="1"/>
  <c r="H343" i="1"/>
  <c r="H341" i="1" s="1"/>
  <c r="H340" i="1" s="1"/>
  <c r="H338" i="1" s="1"/>
  <c r="H15" i="1" s="1"/>
  <c r="I343" i="1"/>
  <c r="I341" i="1" s="1"/>
  <c r="I340" i="1" s="1"/>
  <c r="I338" i="1" s="1"/>
  <c r="I15" i="1" s="1"/>
  <c r="G343" i="1"/>
  <c r="G341" i="1" s="1"/>
  <c r="G340" i="1" s="1"/>
  <c r="G338" i="1" s="1"/>
  <c r="G15" i="1" s="1"/>
  <c r="H333" i="1"/>
  <c r="H332" i="1" s="1"/>
  <c r="I333" i="1"/>
  <c r="I332" i="1" s="1"/>
  <c r="G333" i="1"/>
  <c r="G332" i="1" s="1"/>
  <c r="H326" i="1"/>
  <c r="I326" i="1"/>
  <c r="G326" i="1"/>
  <c r="H316" i="1"/>
  <c r="I316" i="1"/>
  <c r="G316" i="1"/>
  <c r="I300" i="1"/>
  <c r="G303" i="1"/>
  <c r="G300" i="1" s="1"/>
  <c r="G250" i="1" s="1"/>
  <c r="H250" i="1"/>
  <c r="I234" i="1"/>
  <c r="I228" i="1"/>
  <c r="I227" i="1" s="1"/>
  <c r="G228" i="1"/>
  <c r="G227" i="1" s="1"/>
  <c r="H224" i="1"/>
  <c r="H223" i="1" s="1"/>
  <c r="I224" i="1"/>
  <c r="I223" i="1" s="1"/>
  <c r="G224" i="1"/>
  <c r="G223" i="1" s="1"/>
  <c r="H215" i="1"/>
  <c r="H214" i="1" s="1"/>
  <c r="I215" i="1"/>
  <c r="I214" i="1" s="1"/>
  <c r="G215" i="1"/>
  <c r="G214" i="1" s="1"/>
  <c r="H207" i="1"/>
  <c r="H205" i="1" s="1"/>
  <c r="H11" i="1" s="1"/>
  <c r="I205" i="1"/>
  <c r="I11" i="1" s="1"/>
  <c r="G207" i="1"/>
  <c r="G205" i="1" s="1"/>
  <c r="G11" i="1" s="1"/>
  <c r="I198" i="1"/>
  <c r="I196" i="1" s="1"/>
  <c r="I10" i="1" s="1"/>
  <c r="H198" i="1"/>
  <c r="H196" i="1" s="1"/>
  <c r="H10" i="1" s="1"/>
  <c r="G198" i="1"/>
  <c r="G196" i="1" s="1"/>
  <c r="G10" i="1" s="1"/>
  <c r="I348" i="1" l="1"/>
  <c r="I16" i="1" s="1"/>
  <c r="G348" i="1"/>
  <c r="G16" i="1" s="1"/>
  <c r="H348" i="1"/>
  <c r="H16" i="1" s="1"/>
  <c r="I250" i="1"/>
  <c r="R14" i="1"/>
  <c r="O248" i="1"/>
  <c r="O14" i="1" s="1"/>
  <c r="P5" i="1"/>
  <c r="O18" i="1"/>
  <c r="O7" i="1" s="1"/>
  <c r="O212" i="1"/>
  <c r="O13" i="1" s="1"/>
  <c r="Q5" i="1"/>
  <c r="O9" i="1"/>
  <c r="J7" i="1"/>
  <c r="I212" i="1"/>
  <c r="I13" i="1" s="1"/>
  <c r="R338" i="1"/>
  <c r="O340" i="1"/>
  <c r="I314" i="1"/>
  <c r="I313" i="1" s="1"/>
  <c r="G314" i="1"/>
  <c r="G313" i="1" s="1"/>
  <c r="H314" i="1"/>
  <c r="H313" i="1" s="1"/>
  <c r="F199" i="1"/>
  <c r="I181" i="1"/>
  <c r="G181" i="1"/>
  <c r="I165" i="1"/>
  <c r="I164" i="1" s="1"/>
  <c r="H165" i="1"/>
  <c r="H164" i="1" s="1"/>
  <c r="G165" i="1"/>
  <c r="G164" i="1" s="1"/>
  <c r="I101" i="1"/>
  <c r="I100" i="1" s="1"/>
  <c r="G100" i="1"/>
  <c r="H90" i="1"/>
  <c r="I90" i="1"/>
  <c r="G90" i="1"/>
  <c r="G66" i="1" s="1"/>
  <c r="I53" i="1"/>
  <c r="G53" i="1"/>
  <c r="O357" i="1"/>
  <c r="O356" i="1"/>
  <c r="O355" i="1"/>
  <c r="O354" i="1"/>
  <c r="O353" i="1"/>
  <c r="O352" i="1"/>
  <c r="J16" i="1"/>
  <c r="O347" i="1"/>
  <c r="O346" i="1"/>
  <c r="O345" i="1"/>
  <c r="O344" i="1"/>
  <c r="O342" i="1"/>
  <c r="O337" i="1"/>
  <c r="O336" i="1"/>
  <c r="O335" i="1"/>
  <c r="O334" i="1"/>
  <c r="O331" i="1"/>
  <c r="O330" i="1"/>
  <c r="O329" i="1"/>
  <c r="O328" i="1"/>
  <c r="O327" i="1"/>
  <c r="O325" i="1"/>
  <c r="O324" i="1"/>
  <c r="O323" i="1"/>
  <c r="O322" i="1"/>
  <c r="O321" i="1"/>
  <c r="O320" i="1"/>
  <c r="O319" i="1"/>
  <c r="O318" i="1"/>
  <c r="O317" i="1"/>
  <c r="O315" i="1"/>
  <c r="O312" i="1"/>
  <c r="O311" i="1"/>
  <c r="O310" i="1"/>
  <c r="O309" i="1"/>
  <c r="O308" i="1"/>
  <c r="O307" i="1"/>
  <c r="O306" i="1"/>
  <c r="O305" i="1"/>
  <c r="O304" i="1"/>
  <c r="O302" i="1"/>
  <c r="O301" i="1"/>
  <c r="O299" i="1"/>
  <c r="O298" i="1"/>
  <c r="O297" i="1"/>
  <c r="O296" i="1"/>
  <c r="O292" i="1"/>
  <c r="O291" i="1"/>
  <c r="O290" i="1"/>
  <c r="O289" i="1"/>
  <c r="O257" i="1"/>
  <c r="O256" i="1"/>
  <c r="O255" i="1"/>
  <c r="O254" i="1"/>
  <c r="O253" i="1"/>
  <c r="O252" i="1"/>
  <c r="O247" i="1"/>
  <c r="O246" i="1"/>
  <c r="O245" i="1"/>
  <c r="O244" i="1"/>
  <c r="O243" i="1"/>
  <c r="O242" i="1"/>
  <c r="O241" i="1"/>
  <c r="O237" i="1"/>
  <c r="O236" i="1"/>
  <c r="O233" i="1"/>
  <c r="O232" i="1"/>
  <c r="O231" i="1"/>
  <c r="O230" i="1"/>
  <c r="O229" i="1"/>
  <c r="O226" i="1"/>
  <c r="O225" i="1"/>
  <c r="O222" i="1"/>
  <c r="O221" i="1"/>
  <c r="O220" i="1"/>
  <c r="O219" i="1"/>
  <c r="O218" i="1"/>
  <c r="O217" i="1"/>
  <c r="O216" i="1"/>
  <c r="O211" i="1"/>
  <c r="O209" i="1"/>
  <c r="O208" i="1"/>
  <c r="O207" i="1"/>
  <c r="O206" i="1"/>
  <c r="O201" i="1"/>
  <c r="O200" i="1"/>
  <c r="O197" i="1"/>
  <c r="O195" i="1"/>
  <c r="O194" i="1"/>
  <c r="O193" i="1"/>
  <c r="O189" i="1"/>
  <c r="O188" i="1"/>
  <c r="O187" i="1"/>
  <c r="O190" i="1"/>
  <c r="O183" i="1"/>
  <c r="O172" i="1"/>
  <c r="O171" i="1"/>
  <c r="O170" i="1"/>
  <c r="O169" i="1"/>
  <c r="O168" i="1"/>
  <c r="O167" i="1"/>
  <c r="O166" i="1"/>
  <c r="O163" i="1"/>
  <c r="O162" i="1"/>
  <c r="O161" i="1"/>
  <c r="O160" i="1"/>
  <c r="O125" i="1"/>
  <c r="O158" i="1"/>
  <c r="O157" i="1"/>
  <c r="O156" i="1"/>
  <c r="O155" i="1"/>
  <c r="O154" i="1"/>
  <c r="O153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0" i="1"/>
  <c r="O129" i="1"/>
  <c r="O126" i="1"/>
  <c r="O121" i="1"/>
  <c r="O120" i="1"/>
  <c r="O119" i="1"/>
  <c r="O118" i="1"/>
  <c r="O117" i="1"/>
  <c r="O114" i="1"/>
  <c r="O112" i="1"/>
  <c r="O111" i="1"/>
  <c r="O110" i="1"/>
  <c r="O109" i="1"/>
  <c r="O108" i="1"/>
  <c r="O87" i="1"/>
  <c r="O86" i="1"/>
  <c r="O106" i="1"/>
  <c r="O105" i="1"/>
  <c r="O104" i="1"/>
  <c r="O102" i="1"/>
  <c r="O96" i="1"/>
  <c r="O95" i="1"/>
  <c r="O93" i="1"/>
  <c r="O92" i="1"/>
  <c r="O91" i="1"/>
  <c r="O89" i="1"/>
  <c r="O88" i="1"/>
  <c r="O85" i="1"/>
  <c r="O84" i="1"/>
  <c r="O83" i="1"/>
  <c r="O80" i="1"/>
  <c r="O75" i="1"/>
  <c r="O74" i="1"/>
  <c r="O73" i="1"/>
  <c r="O72" i="1"/>
  <c r="O71" i="1"/>
  <c r="O70" i="1"/>
  <c r="O69" i="1"/>
  <c r="O68" i="1"/>
  <c r="O65" i="1"/>
  <c r="O63" i="1"/>
  <c r="O62" i="1"/>
  <c r="O61" i="1"/>
  <c r="O60" i="1"/>
  <c r="O59" i="1"/>
  <c r="O58" i="1"/>
  <c r="O57" i="1"/>
  <c r="O56" i="1"/>
  <c r="O55" i="1"/>
  <c r="O54" i="1"/>
  <c r="O52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29" i="1"/>
  <c r="O28" i="1"/>
  <c r="O25" i="1"/>
  <c r="O24" i="1"/>
  <c r="O23" i="1"/>
  <c r="O22" i="1"/>
  <c r="F22" i="1"/>
  <c r="F23" i="1"/>
  <c r="F28" i="1"/>
  <c r="F29" i="1"/>
  <c r="F32" i="1"/>
  <c r="F34" i="1"/>
  <c r="F36" i="1"/>
  <c r="F38" i="1"/>
  <c r="F40" i="1"/>
  <c r="F42" i="1"/>
  <c r="F54" i="1"/>
  <c r="F55" i="1"/>
  <c r="F56" i="1"/>
  <c r="F57" i="1"/>
  <c r="F58" i="1"/>
  <c r="F59" i="1"/>
  <c r="F61" i="1"/>
  <c r="F62" i="1"/>
  <c r="F63" i="1"/>
  <c r="F65" i="1"/>
  <c r="F68" i="1"/>
  <c r="F69" i="1"/>
  <c r="F70" i="1"/>
  <c r="F71" i="1"/>
  <c r="F72" i="1"/>
  <c r="F73" i="1"/>
  <c r="F74" i="1"/>
  <c r="F75" i="1"/>
  <c r="F80" i="1"/>
  <c r="F83" i="1"/>
  <c r="F84" i="1"/>
  <c r="F85" i="1"/>
  <c r="F88" i="1"/>
  <c r="F89" i="1"/>
  <c r="F91" i="1"/>
  <c r="F92" i="1"/>
  <c r="F93" i="1"/>
  <c r="F95" i="1"/>
  <c r="F96" i="1"/>
  <c r="F102" i="1"/>
  <c r="F104" i="1"/>
  <c r="F105" i="1"/>
  <c r="F106" i="1"/>
  <c r="F86" i="1"/>
  <c r="F87" i="1"/>
  <c r="F108" i="1"/>
  <c r="F109" i="1"/>
  <c r="F110" i="1"/>
  <c r="F111" i="1"/>
  <c r="F112" i="1"/>
  <c r="F114" i="1"/>
  <c r="F117" i="1"/>
  <c r="F118" i="1"/>
  <c r="F119" i="1"/>
  <c r="F120" i="1"/>
  <c r="F121" i="1"/>
  <c r="F126" i="1"/>
  <c r="F129" i="1"/>
  <c r="F130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3" i="1"/>
  <c r="F154" i="1"/>
  <c r="F155" i="1"/>
  <c r="F156" i="1"/>
  <c r="F157" i="1"/>
  <c r="F158" i="1"/>
  <c r="F160" i="1"/>
  <c r="F161" i="1"/>
  <c r="F162" i="1"/>
  <c r="F166" i="1"/>
  <c r="F167" i="1"/>
  <c r="F168" i="1"/>
  <c r="F169" i="1"/>
  <c r="F170" i="1"/>
  <c r="F171" i="1"/>
  <c r="F172" i="1"/>
  <c r="F183" i="1"/>
  <c r="F187" i="1"/>
  <c r="F188" i="1"/>
  <c r="F189" i="1"/>
  <c r="F193" i="1"/>
  <c r="F194" i="1"/>
  <c r="F195" i="1"/>
  <c r="F184" i="1"/>
  <c r="F196" i="1"/>
  <c r="F197" i="1"/>
  <c r="F198" i="1"/>
  <c r="F200" i="1"/>
  <c r="F201" i="1"/>
  <c r="F205" i="1"/>
  <c r="F206" i="1"/>
  <c r="F207" i="1"/>
  <c r="F208" i="1"/>
  <c r="N208" i="1" s="1"/>
  <c r="F209" i="1"/>
  <c r="F211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9" i="1"/>
  <c r="F230" i="1"/>
  <c r="F231" i="1"/>
  <c r="F232" i="1"/>
  <c r="F236" i="1"/>
  <c r="F237" i="1"/>
  <c r="F241" i="1"/>
  <c r="F243" i="1"/>
  <c r="F244" i="1"/>
  <c r="F245" i="1"/>
  <c r="F246" i="1"/>
  <c r="F247" i="1"/>
  <c r="F249" i="1"/>
  <c r="F251" i="1"/>
  <c r="F252" i="1"/>
  <c r="F253" i="1"/>
  <c r="F254" i="1"/>
  <c r="F255" i="1"/>
  <c r="F256" i="1"/>
  <c r="F257" i="1"/>
  <c r="F288" i="1"/>
  <c r="F289" i="1"/>
  <c r="F290" i="1"/>
  <c r="F291" i="1"/>
  <c r="F292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7" i="1"/>
  <c r="F348" i="1"/>
  <c r="F349" i="1"/>
  <c r="F350" i="1"/>
  <c r="F351" i="1"/>
  <c r="F352" i="1"/>
  <c r="F353" i="1"/>
  <c r="F354" i="1"/>
  <c r="F355" i="1"/>
  <c r="F356" i="1"/>
  <c r="F357" i="1"/>
  <c r="G21" i="1"/>
  <c r="G20" i="1" s="1"/>
  <c r="H21" i="1"/>
  <c r="H20" i="1" s="1"/>
  <c r="S292" i="1" l="1"/>
  <c r="I173" i="1"/>
  <c r="I12" i="1" s="1"/>
  <c r="G173" i="1"/>
  <c r="G12" i="1" s="1"/>
  <c r="N329" i="1"/>
  <c r="S332" i="1"/>
  <c r="S316" i="1"/>
  <c r="S224" i="1"/>
  <c r="S333" i="1"/>
  <c r="S303" i="1"/>
  <c r="S288" i="1"/>
  <c r="S223" i="1"/>
  <c r="S326" i="1"/>
  <c r="S300" i="1"/>
  <c r="S251" i="1"/>
  <c r="S198" i="1"/>
  <c r="S199" i="1"/>
  <c r="G64" i="1"/>
  <c r="G8" i="1" s="1"/>
  <c r="N333" i="1"/>
  <c r="F11" i="1"/>
  <c r="S205" i="1"/>
  <c r="N126" i="1"/>
  <c r="S126" i="1"/>
  <c r="N140" i="1"/>
  <c r="S140" i="1"/>
  <c r="N153" i="1"/>
  <c r="S153" i="1"/>
  <c r="N195" i="1"/>
  <c r="S195" i="1"/>
  <c r="N290" i="1"/>
  <c r="S290" i="1"/>
  <c r="N297" i="1"/>
  <c r="S297" i="1"/>
  <c r="N309" i="1"/>
  <c r="S309" i="1"/>
  <c r="N133" i="1"/>
  <c r="S133" i="1"/>
  <c r="N137" i="1"/>
  <c r="S137" i="1"/>
  <c r="N141" i="1"/>
  <c r="S141" i="1"/>
  <c r="N145" i="1"/>
  <c r="S145" i="1"/>
  <c r="N149" i="1"/>
  <c r="S149" i="1"/>
  <c r="N154" i="1"/>
  <c r="S154" i="1"/>
  <c r="N158" i="1"/>
  <c r="S158" i="1"/>
  <c r="N169" i="1"/>
  <c r="N167" i="1" s="1"/>
  <c r="S169" i="1"/>
  <c r="S167" i="1" s="1"/>
  <c r="N189" i="1"/>
  <c r="S189" i="1"/>
  <c r="N184" i="1"/>
  <c r="S184" i="1"/>
  <c r="N207" i="1"/>
  <c r="S207" i="1"/>
  <c r="N224" i="1"/>
  <c r="N232" i="1"/>
  <c r="S232" i="1"/>
  <c r="N245" i="1"/>
  <c r="S245" i="1"/>
  <c r="N253" i="1"/>
  <c r="S253" i="1"/>
  <c r="N257" i="1"/>
  <c r="S257" i="1"/>
  <c r="N306" i="1"/>
  <c r="S306" i="1"/>
  <c r="N310" i="1"/>
  <c r="S310" i="1"/>
  <c r="N326" i="1"/>
  <c r="H66" i="1"/>
  <c r="N110" i="1"/>
  <c r="S110" i="1"/>
  <c r="N136" i="1"/>
  <c r="S136" i="1"/>
  <c r="N157" i="1"/>
  <c r="S157" i="1"/>
  <c r="N223" i="1"/>
  <c r="N305" i="1"/>
  <c r="S305" i="1"/>
  <c r="S321" i="1"/>
  <c r="N325" i="1"/>
  <c r="S325" i="1"/>
  <c r="S329" i="1"/>
  <c r="N354" i="1"/>
  <c r="S354" i="1"/>
  <c r="N108" i="1"/>
  <c r="S108" i="1"/>
  <c r="N112" i="1"/>
  <c r="S112" i="1"/>
  <c r="N134" i="1"/>
  <c r="S134" i="1"/>
  <c r="N138" i="1"/>
  <c r="S138" i="1"/>
  <c r="N142" i="1"/>
  <c r="S142" i="1"/>
  <c r="N146" i="1"/>
  <c r="S146" i="1"/>
  <c r="N150" i="1"/>
  <c r="S150" i="1"/>
  <c r="N155" i="1"/>
  <c r="S155" i="1"/>
  <c r="N162" i="1"/>
  <c r="S162" i="1"/>
  <c r="N193" i="1"/>
  <c r="S193" i="1"/>
  <c r="S208" i="1"/>
  <c r="N217" i="1"/>
  <c r="S217" i="1"/>
  <c r="N254" i="1"/>
  <c r="S254" i="1"/>
  <c r="N288" i="1"/>
  <c r="N292" i="1"/>
  <c r="N299" i="1"/>
  <c r="S299" i="1"/>
  <c r="N303" i="1"/>
  <c r="N307" i="1"/>
  <c r="S307" i="1"/>
  <c r="N319" i="1"/>
  <c r="S319" i="1"/>
  <c r="N323" i="1"/>
  <c r="S323" i="1"/>
  <c r="N331" i="1"/>
  <c r="S331" i="1"/>
  <c r="N144" i="1"/>
  <c r="S144" i="1"/>
  <c r="N148" i="1"/>
  <c r="S148" i="1"/>
  <c r="N160" i="1"/>
  <c r="S160" i="1"/>
  <c r="N172" i="1"/>
  <c r="S172" i="1"/>
  <c r="N256" i="1"/>
  <c r="S256" i="1"/>
  <c r="N106" i="1"/>
  <c r="S106" i="1"/>
  <c r="N135" i="1"/>
  <c r="S135" i="1"/>
  <c r="N139" i="1"/>
  <c r="S139" i="1"/>
  <c r="N143" i="1"/>
  <c r="S143" i="1"/>
  <c r="N147" i="1"/>
  <c r="S147" i="1"/>
  <c r="N151" i="1"/>
  <c r="S151" i="1"/>
  <c r="N156" i="1"/>
  <c r="S156" i="1"/>
  <c r="N187" i="1"/>
  <c r="S187" i="1"/>
  <c r="J11" i="1"/>
  <c r="N205" i="1"/>
  <c r="N222" i="1"/>
  <c r="S222" i="1"/>
  <c r="N226" i="1"/>
  <c r="S226" i="1"/>
  <c r="N243" i="1"/>
  <c r="S243" i="1"/>
  <c r="N247" i="1"/>
  <c r="S247" i="1"/>
  <c r="N251" i="1"/>
  <c r="N255" i="1"/>
  <c r="S255" i="1"/>
  <c r="N300" i="1"/>
  <c r="N308" i="1"/>
  <c r="S308" i="1"/>
  <c r="N312" i="1"/>
  <c r="S312" i="1"/>
  <c r="N316" i="1"/>
  <c r="N332" i="1"/>
  <c r="N336" i="1"/>
  <c r="S336" i="1"/>
  <c r="N74" i="1"/>
  <c r="S74" i="1"/>
  <c r="N58" i="1"/>
  <c r="S58" i="1"/>
  <c r="N71" i="1"/>
  <c r="S71" i="1"/>
  <c r="N85" i="1"/>
  <c r="S85" i="1"/>
  <c r="N29" i="1"/>
  <c r="S29" i="1"/>
  <c r="N63" i="1"/>
  <c r="S63" i="1"/>
  <c r="N73" i="1"/>
  <c r="S73" i="1"/>
  <c r="N83" i="1"/>
  <c r="S83" i="1"/>
  <c r="N89" i="1"/>
  <c r="S89" i="1"/>
  <c r="N230" i="1"/>
  <c r="S230" i="1"/>
  <c r="J12" i="1"/>
  <c r="N119" i="1"/>
  <c r="S119" i="1"/>
  <c r="N121" i="1"/>
  <c r="S121" i="1"/>
  <c r="J9" i="1"/>
  <c r="N118" i="1"/>
  <c r="S118" i="1"/>
  <c r="N87" i="1"/>
  <c r="S87" i="1"/>
  <c r="N56" i="1"/>
  <c r="S56" i="1"/>
  <c r="S350" i="1"/>
  <c r="N350" i="1"/>
  <c r="S362" i="1"/>
  <c r="N357" i="1"/>
  <c r="F16" i="1"/>
  <c r="S348" i="1"/>
  <c r="N348" i="1"/>
  <c r="S351" i="1"/>
  <c r="N351" i="1"/>
  <c r="N237" i="1"/>
  <c r="S237" i="1"/>
  <c r="N62" i="1"/>
  <c r="S62" i="1"/>
  <c r="N219" i="1"/>
  <c r="S219" i="1"/>
  <c r="N215" i="1"/>
  <c r="S215" i="1"/>
  <c r="S218" i="1"/>
  <c r="N218" i="1"/>
  <c r="S214" i="1"/>
  <c r="N214" i="1"/>
  <c r="J14" i="1"/>
  <c r="N337" i="1"/>
  <c r="S337" i="1"/>
  <c r="N69" i="1"/>
  <c r="S69" i="1"/>
  <c r="N25" i="1"/>
  <c r="S25" i="1"/>
  <c r="S24" i="1"/>
  <c r="O21" i="1"/>
  <c r="F10" i="1"/>
  <c r="S196" i="1"/>
  <c r="N198" i="1"/>
  <c r="N199" i="1"/>
  <c r="N95" i="1"/>
  <c r="S95" i="1"/>
  <c r="S93" i="1"/>
  <c r="N93" i="1"/>
  <c r="N96" i="1"/>
  <c r="S96" i="1"/>
  <c r="J13" i="1"/>
  <c r="N241" i="1"/>
  <c r="S241" i="1"/>
  <c r="J10" i="1"/>
  <c r="N196" i="1"/>
  <c r="N201" i="1"/>
  <c r="S201" i="1"/>
  <c r="N80" i="1"/>
  <c r="S80" i="1"/>
  <c r="S346" i="1"/>
  <c r="N346" i="1"/>
  <c r="S341" i="1"/>
  <c r="N341" i="1"/>
  <c r="S340" i="1"/>
  <c r="N340" i="1"/>
  <c r="F15" i="1"/>
  <c r="S347" i="1"/>
  <c r="N347" i="1"/>
  <c r="N343" i="1"/>
  <c r="S343" i="1"/>
  <c r="F250" i="1"/>
  <c r="I66" i="1"/>
  <c r="I64" i="1" s="1"/>
  <c r="I8" i="1" s="1"/>
  <c r="I248" i="1"/>
  <c r="I14" i="1" s="1"/>
  <c r="R15" i="1"/>
  <c r="O338" i="1"/>
  <c r="S338" i="1" s="1"/>
  <c r="F21" i="1"/>
  <c r="F90" i="1"/>
  <c r="G115" i="1"/>
  <c r="G113" i="1" s="1"/>
  <c r="G9" i="1" s="1"/>
  <c r="H248" i="1"/>
  <c r="H14" i="1" s="1"/>
  <c r="F313" i="1"/>
  <c r="G26" i="1"/>
  <c r="G18" i="1" s="1"/>
  <c r="I115" i="1"/>
  <c r="I113" i="1" s="1"/>
  <c r="I9" i="1" s="1"/>
  <c r="G248" i="1"/>
  <c r="G14" i="1" s="1"/>
  <c r="F164" i="1"/>
  <c r="F314" i="1"/>
  <c r="F67" i="1"/>
  <c r="F103" i="1"/>
  <c r="F165" i="1"/>
  <c r="F116" i="1"/>
  <c r="H101" i="1"/>
  <c r="R5" i="1" l="1"/>
  <c r="S116" i="1"/>
  <c r="S67" i="1"/>
  <c r="S313" i="1"/>
  <c r="F20" i="1"/>
  <c r="S11" i="1"/>
  <c r="S131" i="1"/>
  <c r="S103" i="1"/>
  <c r="S314" i="1"/>
  <c r="S250" i="1"/>
  <c r="S165" i="1"/>
  <c r="S164" i="1"/>
  <c r="N11" i="1"/>
  <c r="N131" i="1"/>
  <c r="S10" i="1"/>
  <c r="N103" i="1"/>
  <c r="N116" i="1"/>
  <c r="N314" i="1"/>
  <c r="N165" i="1"/>
  <c r="G7" i="1"/>
  <c r="N250" i="1"/>
  <c r="N313" i="1"/>
  <c r="N164" i="1"/>
  <c r="N67" i="1"/>
  <c r="N16" i="1"/>
  <c r="S16" i="1"/>
  <c r="S21" i="1"/>
  <c r="O20" i="1"/>
  <c r="N24" i="1"/>
  <c r="N10" i="1"/>
  <c r="S90" i="1"/>
  <c r="N90" i="1"/>
  <c r="J8" i="1"/>
  <c r="J5" i="1" s="1"/>
  <c r="F66" i="1"/>
  <c r="O15" i="1"/>
  <c r="F248" i="1"/>
  <c r="F101" i="1"/>
  <c r="H100" i="1"/>
  <c r="H234" i="1"/>
  <c r="H190" i="1"/>
  <c r="H182" i="1" s="1"/>
  <c r="H163" i="1"/>
  <c r="O5" i="1" l="1"/>
  <c r="S20" i="1"/>
  <c r="F163" i="1"/>
  <c r="H159" i="1"/>
  <c r="F14" i="1"/>
  <c r="S248" i="1"/>
  <c r="N248" i="1"/>
  <c r="S101" i="1"/>
  <c r="N101" i="1"/>
  <c r="N15" i="1"/>
  <c r="N338" i="1"/>
  <c r="S15" i="1"/>
  <c r="N20" i="1"/>
  <c r="N21" i="1"/>
  <c r="S66" i="1"/>
  <c r="N66" i="1"/>
  <c r="F125" i="1"/>
  <c r="F242" i="1"/>
  <c r="F100" i="1"/>
  <c r="H64" i="1"/>
  <c r="H8" i="1" s="1"/>
  <c r="F190" i="1"/>
  <c r="H228" i="1"/>
  <c r="F233" i="1"/>
  <c r="N233" i="1" s="1"/>
  <c r="S163" i="1" l="1"/>
  <c r="N163" i="1"/>
  <c r="S190" i="1"/>
  <c r="N190" i="1"/>
  <c r="S242" i="1"/>
  <c r="N242" i="1"/>
  <c r="S100" i="1"/>
  <c r="N100" i="1"/>
  <c r="S14" i="1"/>
  <c r="N14" i="1"/>
  <c r="S125" i="1"/>
  <c r="N125" i="1"/>
  <c r="S233" i="1"/>
  <c r="F182" i="1"/>
  <c r="H181" i="1"/>
  <c r="H173" i="1" s="1"/>
  <c r="G234" i="1"/>
  <c r="F235" i="1"/>
  <c r="H227" i="1"/>
  <c r="F228" i="1"/>
  <c r="H53" i="1"/>
  <c r="F53" i="1" s="1"/>
  <c r="F60" i="1"/>
  <c r="F64" i="1"/>
  <c r="H115" i="1"/>
  <c r="F159" i="1"/>
  <c r="F52" i="1"/>
  <c r="F50" i="1"/>
  <c r="F49" i="1"/>
  <c r="F48" i="1"/>
  <c r="F47" i="1"/>
  <c r="F46" i="1"/>
  <c r="F45" i="1"/>
  <c r="F44" i="1"/>
  <c r="F43" i="1"/>
  <c r="F39" i="1"/>
  <c r="F37" i="1"/>
  <c r="F35" i="1"/>
  <c r="H33" i="1"/>
  <c r="H27" i="1" s="1"/>
  <c r="S228" i="1" l="1"/>
  <c r="N228" i="1"/>
  <c r="S182" i="1"/>
  <c r="N182" i="1"/>
  <c r="S159" i="1"/>
  <c r="N159" i="1"/>
  <c r="S235" i="1"/>
  <c r="N235" i="1"/>
  <c r="S37" i="1"/>
  <c r="N37" i="1"/>
  <c r="S44" i="1"/>
  <c r="N44" i="1"/>
  <c r="S48" i="1"/>
  <c r="N48" i="1"/>
  <c r="S39" i="1"/>
  <c r="N39" i="1"/>
  <c r="S45" i="1"/>
  <c r="N45" i="1"/>
  <c r="S49" i="1"/>
  <c r="N49" i="1"/>
  <c r="S46" i="1"/>
  <c r="N46" i="1"/>
  <c r="S50" i="1"/>
  <c r="N50" i="1"/>
  <c r="S35" i="1"/>
  <c r="N35" i="1"/>
  <c r="S43" i="1"/>
  <c r="N43" i="1"/>
  <c r="S47" i="1"/>
  <c r="N47" i="1"/>
  <c r="S52" i="1"/>
  <c r="N52" i="1"/>
  <c r="S60" i="1"/>
  <c r="N60" i="1"/>
  <c r="S53" i="1"/>
  <c r="N53" i="1"/>
  <c r="F8" i="1"/>
  <c r="S64" i="1"/>
  <c r="N64" i="1"/>
  <c r="H113" i="1"/>
  <c r="F115" i="1"/>
  <c r="G212" i="1"/>
  <c r="F234" i="1"/>
  <c r="F33" i="1"/>
  <c r="F181" i="1"/>
  <c r="H212" i="1"/>
  <c r="H13" i="1" s="1"/>
  <c r="F227" i="1"/>
  <c r="I26" i="1" l="1"/>
  <c r="S181" i="1"/>
  <c r="N181" i="1"/>
  <c r="S234" i="1"/>
  <c r="N234" i="1"/>
  <c r="F41" i="1"/>
  <c r="S227" i="1"/>
  <c r="N227" i="1"/>
  <c r="S115" i="1"/>
  <c r="N115" i="1"/>
  <c r="S33" i="1"/>
  <c r="N33" i="1"/>
  <c r="S8" i="1"/>
  <c r="N8" i="1"/>
  <c r="F173" i="1"/>
  <c r="H12" i="1"/>
  <c r="F212" i="1"/>
  <c r="G13" i="1"/>
  <c r="F113" i="1"/>
  <c r="H9" i="1"/>
  <c r="H26" i="1"/>
  <c r="G5" i="1" l="1"/>
  <c r="F27" i="1"/>
  <c r="I18" i="1"/>
  <c r="I7" i="1" s="1"/>
  <c r="F9" i="1"/>
  <c r="S113" i="1"/>
  <c r="N113" i="1"/>
  <c r="S41" i="1"/>
  <c r="N41" i="1"/>
  <c r="F12" i="1"/>
  <c r="S173" i="1"/>
  <c r="N173" i="1"/>
  <c r="F13" i="1"/>
  <c r="S212" i="1"/>
  <c r="N212" i="1"/>
  <c r="H18" i="1"/>
  <c r="F26" i="1"/>
  <c r="I5" i="1" l="1"/>
  <c r="S27" i="1"/>
  <c r="N27" i="1"/>
  <c r="F18" i="1"/>
  <c r="H7" i="1"/>
  <c r="S12" i="1"/>
  <c r="N12" i="1"/>
  <c r="S9" i="1"/>
  <c r="N9" i="1"/>
  <c r="S26" i="1"/>
  <c r="N26" i="1"/>
  <c r="S13" i="1"/>
  <c r="N13" i="1"/>
  <c r="F7" i="1" l="1"/>
  <c r="S18" i="1"/>
  <c r="N18" i="1"/>
  <c r="H5" i="1"/>
  <c r="F5" i="1" l="1"/>
  <c r="N7" i="1"/>
  <c r="S7" i="1"/>
  <c r="S5" i="1" l="1"/>
  <c r="N5" i="1"/>
</calcChain>
</file>

<file path=xl/sharedStrings.xml><?xml version="1.0" encoding="utf-8"?>
<sst xmlns="http://schemas.openxmlformats.org/spreadsheetml/2006/main" count="692" uniqueCount="512">
  <si>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</si>
  <si>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</si>
  <si>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</si>
  <si>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</si>
  <si>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</si>
  <si>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</si>
  <si>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</si>
  <si>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</si>
  <si>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</si>
  <si>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</si>
  <si>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</si>
  <si>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</si>
  <si>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</si>
  <si>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</si>
  <si>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</si>
  <si>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</si>
  <si>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</si>
  <si>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</si>
  <si>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</si>
  <si>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Канаша</t>
  </si>
  <si>
    <t>администрация г. Чебоксары</t>
  </si>
  <si>
    <t>Подпрограмма "Устойчивое развитие сельских территорий Чувашской Республики"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</si>
  <si>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</si>
  <si>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</si>
  <si>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</si>
  <si>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</si>
  <si>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</si>
  <si>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</si>
  <si>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</si>
  <si>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</si>
  <si>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</si>
  <si>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</si>
  <si>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</si>
  <si>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</si>
  <si>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</si>
  <si>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</si>
  <si>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</si>
  <si>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администрация Ибресинского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</si>
  <si>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</si>
  <si>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</si>
  <si>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</si>
  <si>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</si>
  <si>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</si>
  <si>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</si>
  <si>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прочие расходы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</si>
  <si>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</si>
  <si>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</si>
  <si>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</si>
  <si>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</si>
  <si>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</si>
  <si>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</si>
  <si>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</si>
  <si>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</si>
  <si>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</si>
  <si>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</si>
  <si>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</si>
  <si>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</si>
  <si>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</si>
  <si>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</si>
  <si>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ООО "Агротехпроект", ИНН 2128026013, г. Чебоксары, пр. И.Я. Яковлева, 19а, Ген. Директор - 
Иванов Николай Борисович</t>
  </si>
  <si>
    <t>в том числе</t>
  </si>
  <si>
    <t>ЗАО "Институт "Чувашгипроводхоз", ИНН 2128014850, г. Чебоксары, пр. И.Яковлева, д. 19, Алексеев Иван Алексеевич</t>
  </si>
  <si>
    <t>Государственная программа Чувашской Республики "Социальная поддержка граждан"</t>
  </si>
  <si>
    <t xml:space="preserve">№3210600656718000004 № 1 от 27.04.2018 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</si>
  <si>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</si>
  <si>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</si>
  <si>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строительство объекта "Детский сад на 110 мест в с. Урмаево Комсомольского района Чувашской Республики"</t>
  </si>
  <si>
    <t>администрация Чебоксарского района</t>
  </si>
  <si>
    <t>строительство объекта "Детский сад на 110 мест в д. Большие Катраси Чебоксарского района"</t>
  </si>
  <si>
    <t>строительство объекта "Дошкольное образовательное учреждение на 240 мест поз. 23 в микрорайоне 5 района ул. Б.Хмельницкого в г. Чебоксары"</t>
  </si>
  <si>
    <t>строительство объекта "Дошкольное образовательное учреждение на 240 мест поз. 5 в микрорайоне N 1 жилого района "Новый город" г. Чебоксары (вариант 2)"</t>
  </si>
  <si>
    <t>строительство объекта "Дошкольное образовательное учреждение на 160 мест поз. 6 в микрорайоне, ограниченном улицами Эгерский бульвар, Л.Комсомола, Машиностроительный проезд, речка Малая Кувшинка, г. Чебоксары"</t>
  </si>
  <si>
    <t>строительство объекта "Дошкольное образовательное учреждение на 240 мест поз. 38 в микрорайоне 3 района ул. Б.Хмельницкого г. Чебоксары"</t>
  </si>
  <si>
    <t>строительство объекта "Дошкольное образовательное учреждение на 250 мест поз. 30 в микрорайоне "Университетский-2" г. Чебоксары (II очередь)"</t>
  </si>
  <si>
    <t>строительство объекта "Дошкольное образовательное учреждение на 150 мест в пос. Сосновке г. Чебоксары"</t>
  </si>
  <si>
    <t>строительство объекта "Дошкольное образовательное учреждение на 250 мест в микрорайоне N 2 жилого района "Новый город" г. Чебоксары"</t>
  </si>
  <si>
    <t>строительство объекта "Дошкольное образовательное учреждение на 250 мест с ясельными группами поз. 23 в микрорайоне "Солнечный" (2 этап) г. Чебоксары"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</si>
  <si>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</si>
  <si>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</si>
  <si>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>Министерство культуры, по делам национальностей и архивного дела Чувашской Республики</t>
  </si>
  <si>
    <t>строительство социально-культурного центра на 101 место в с. Юваново</t>
  </si>
  <si>
    <t>развитие сети учреждений культурно-досугового типа в сельской местности</t>
  </si>
  <si>
    <t>строительство сельского дома культуры на 150 мест по ул. Школьная д. Татарские Сугуты</t>
  </si>
  <si>
    <t>строительство культурно-досугового центра с инженерными сетями по ул. Гагарина, д. 25 в с. Шихазаны</t>
  </si>
  <si>
    <t>строительство сельского дома культуры на 150 мест по ул. Спортивная д. Новые Шальтямы</t>
  </si>
  <si>
    <t>администрация Козловского района</t>
  </si>
  <si>
    <t>строительство сельского дома культуры на 100 мест по ул. Горчакова, д. 17а с. Аттиково</t>
  </si>
  <si>
    <t>строительство сельского дома культуры по ул. Больничная в с. Шерауты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</si>
  <si>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</si>
  <si>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</si>
  <si>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</si>
  <si>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д. Новые Высли Ибресинского района</t>
  </si>
  <si>
    <t>д. Маяк Канашского района</t>
  </si>
  <si>
    <t>д. Оженары Канашского района</t>
  </si>
  <si>
    <t>д. Чешлама Козловского района</t>
  </si>
  <si>
    <t>д. Яншихово-Челлы Красноармейского района</t>
  </si>
  <si>
    <t>д. Яманы Красночетайского района</t>
  </si>
  <si>
    <t>д. Астакасы Мариинско-Посадского района</t>
  </si>
  <si>
    <t>д. Большое Шигаево Мариинско-Посадского района</t>
  </si>
  <si>
    <t>д. Бишево Урмарского района</t>
  </si>
  <si>
    <t>д. Шихабылово Урмарского района</t>
  </si>
  <si>
    <t>д. Чиршкасы Чиршкасинского сельского поселения Чебоксарского района</t>
  </si>
  <si>
    <t>д. Ильбеши Чебоксарского района</t>
  </si>
  <si>
    <t>д. Кильдишево Ядринского района</t>
  </si>
  <si>
    <t>д. Полевые Буртасы Яльчикского района</t>
  </si>
  <si>
    <t>д. Старое Янашево Яльчикского района</t>
  </si>
  <si>
    <t>д. Кичкеево Янтиковского района</t>
  </si>
  <si>
    <t>д. Уразкасы Янтиковского района</t>
  </si>
  <si>
    <t>с. Ичиксы Алатырского района</t>
  </si>
  <si>
    <t>Министерство физической культуры и спорта Чувашской Республики</t>
  </si>
  <si>
    <t>строительство регионального центра по хоккею при БОУ ЧР "Чувашский кадетский корпус Приволжского федерального округа имени Героя Советского Союза А.В.Кочетова", расположенного по Эгерскому бульвару г. Чебоксары</t>
  </si>
  <si>
    <t>реконструкция БОУ ДОД "СДЮСШОР N 2" Минспорта Чувашии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</si>
  <si>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</si>
  <si>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</si>
  <si>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</si>
  <si>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автомобильных дорог по улицам N 1, 2, 3, 4, 5 в микрорайоне "Университетский-2"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</si>
  <si>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</si>
  <si>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Подпрограмма "Безопасные и качественные автомобильные дороги"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</si>
  <si>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</si>
  <si>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</si>
  <si>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</si>
  <si>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Подпрограмма "Газификация Чувашской Республики"</t>
  </si>
  <si>
    <t>газификация Заволжской территории г. Чебоксары</t>
  </si>
  <si>
    <t>строительство внутрипоселковых газораспределительных сетей в пос. Октябрьский</t>
  </si>
  <si>
    <t>строительство внутрипоселковых газораспределительных сетей по ул. Санаторная г. Чебоксары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</si>
  <si>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</si>
  <si>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в пос. Пролетарский</t>
  </si>
  <si>
    <t>строительство внутрипоселковых газораспределительных сетей в пос. Первомайский</t>
  </si>
  <si>
    <t>строительство внутрипоселковых газораспределительных сетей в пос. Сосновке</t>
  </si>
  <si>
    <t>развитие газификации в сельской местности в рамках реализации мероприятий по устойчивому развитию сельских территорий</t>
  </si>
  <si>
    <t>газоснабжение индивидуальных жилых домов по ул. Канашская в с. Климово</t>
  </si>
  <si>
    <t>газоснабжение комплекса индивидуальных жилых домов в количестве 70 шт. с газовыми плитами для пищеприготовления и теплогенераторами для системы теплоснабжения в юго-западной зоне с. Комсомольское</t>
  </si>
  <si>
    <t>газоснабжение жилых домов по ул. Октябрьская д. Тансарино</t>
  </si>
  <si>
    <t>газоснабжение группы индивидуальных жилых домов (21 ед.) по ул. Лесная в с. Чурачики</t>
  </si>
  <si>
    <t>развитие водоснабжения в сельской местности в рамках реализации мероприятий по устойчивому развитию сельских территорий</t>
  </si>
  <si>
    <t>водоснабжение с. Яндоба и д. Синькасы</t>
  </si>
  <si>
    <t>водоснабжение д. Акшики</t>
  </si>
  <si>
    <t>Министерство сельского хозяйства Чувашской Республики</t>
  </si>
  <si>
    <t>реализация проектов комплексного обустройства площадок под компактную жилищную застройку в сельской местности</t>
  </si>
  <si>
    <t>строительство объектов инженерной инфраструктуры для индивидуальной жилой застройки в с. Урмаево (сети водоснабжения)</t>
  </si>
  <si>
    <t>жилищное строительство</t>
  </si>
  <si>
    <t>строительство объекта "Дошкольное образовательное учреждение на 160 мест поз. 1.28 в микрорайоне N 1 жилого района "Новый город" в г. Чебоксары"</t>
  </si>
  <si>
    <t>строительство объекта "Детский сад на 220 мест в мкр. "Соляное" г. Чебоксары</t>
  </si>
  <si>
    <t>строительство очистных сооружений хозяйственно-бытовых стоков КС(К) 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</si>
  <si>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строительство объекта "Дошкольное образовательное учреждение на 240 мест по адресу: Чувашская Республика, Цивильский район, г. Цивильск, ул. Маяковского, 39"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</si>
  <si>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</si>
  <si>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</si>
  <si>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объекта "Дошкольное образовательное учреждение на 160 мест в микрорайоне, ограниченном ул. Ю.Гагарина, ул. Ярмарочная, ЖК "Серебряные ключи" в г. Чебоксары"</t>
  </si>
  <si>
    <t>строительство объекта капитального строительства "Пристрой спортивного зала с пищеблоком к школе в д. Новое Урюмово Канашского района"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</si>
  <si>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</si>
  <si>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Ядринская районная администрация</t>
  </si>
  <si>
    <t>строительство начальной школы на 300 мест по ул. Красноармейская, д. 2, г. Ядрин</t>
  </si>
  <si>
    <t>строительство объекта "Средняя общеобразовательная школа на 1100 мест в микрорайоне "Волжский-3" г. Чебоксары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</si>
  <si>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</si>
  <si>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</si>
  <si>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ремонтно-реставрационные работы и приспособление под современное использование административного здания "Дом Правительства" (объект культурного наследия (памятник истории и культуры федерального значения "Здание Дома Советов"), расположенного по адресу: Чувашская Республика, г. Чебоксары, пл. Республики, д. 1</t>
  </si>
  <si>
    <t>проведение историко-культурной экспертизы</t>
  </si>
  <si>
    <t>проведение государственной экспертизы проектной и рабочей документации</t>
  </si>
  <si>
    <t>реконструкция здания фондохранилища БУ "Чувашский национальный музей" Минкультуры Чувашии</t>
  </si>
  <si>
    <t>строительство блочно-модульной котельной для теплоснабжения здания БУ "Моргаушская ЦРБ" Минздрава Чувашии с инженерными сетями по ул. Ленина, д. 85 в с. Большой Сундырь Моргаушского района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</si>
  <si>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здравоохранения, Порецкий район, с. Порецкое, ул. Ленина, д. 103</t>
  </si>
  <si>
    <t>реконструкция котельной соматического отделения "Алый парус" БУ "Республиканский детский санаторий "Лесная сказка"</t>
  </si>
  <si>
    <t>казенное учреждение Чувашской Республики "Республиканская служба единого заказчика" Министерства строительства, архитектуры и жилищно-коммунального хозяйства Чувашской Республики (заказчик)</t>
  </si>
  <si>
    <t>д. Азим-Сирма Вурнарского района</t>
  </si>
  <si>
    <t>д. Кюстюмеры Вурнарского района</t>
  </si>
  <si>
    <t>д. Новое Урюмово Канашского района</t>
  </si>
  <si>
    <t>д. Верхняя Яндоба Канашского района</t>
  </si>
  <si>
    <t>д. Полевые Инели Комсомольского района</t>
  </si>
  <si>
    <t>д. Нюрши Цивильского района</t>
  </si>
  <si>
    <t>д. Большие Тиуши Цивильского района</t>
  </si>
  <si>
    <t>Подпрограмма "Охрана здоровья матери и ребенка" государственной программы Чувашской Республики "Развитие здравоохранения"</t>
  </si>
  <si>
    <t>строительство лечебно-диагностического корпуса БУ "Республиканская детская клиническая больница" Минздрава Чувашии, г. Чебоксары, ул. Ф.Гладкова, д. 27</t>
  </si>
  <si>
    <t>реконструкция здания стационара БУ "Городская детская больница N 2" Минздрава Чувашии, г. Чебоксары, ул. Гладкова, д. 15</t>
  </si>
  <si>
    <t>с. Чемурша Чебоксарского района</t>
  </si>
  <si>
    <t>строительство футбольного манежа при БУ СШ по футболу Минспорта Чувашии</t>
  </si>
  <si>
    <t>реконструкция очистных сооружений АУ "ФОЦ "Белые камни" Минспорта Чувашии</t>
  </si>
  <si>
    <t>реконструкция магистральных дорог районного значения в районе "Новый город" г. Чебоксары. 1 этап строительства. Реконструкция магистральной дороги районного значения N 2 (Марпосадское шоссе) в границах микрорайона N 1 жилого района "Новый город". 2 этап строительства. Реконструкция магистральной дороги районного значения N 2 (Марпосадское шоссе) на участке от магистральной дороги N 1 до транспортной развязки Марпосадское шоссе и пр. Тракторостроителей (включая примыкание). 3 этап строительства. Строительство контактной сети и сооружений троллейбусной линии в жилом районе "Новый город" г. Чебоксары</t>
  </si>
  <si>
    <t>строительство автодороги по бульвару Солнечный в микрорайоне "Солнечный" г. Чебоксары</t>
  </si>
  <si>
    <t>строительство автомобильной дороги по ул. А.Асламаса в 14 мкр. г. Чебоксары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</si>
  <si>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(приложения 6, 7)</t>
  </si>
  <si>
    <t>строительство третьего транспортного полукольца</t>
  </si>
  <si>
    <t>Подпрограмма "Модернизация коммунальной инфраструктуры на территории Чувашской Республики"</t>
  </si>
  <si>
    <t>строительство газовой автоматизированной блочно-модульной котельной мощностью 9,5 МВт в г. Шумерле по адресу пер. Школьный на земельном участке с кадастровым номером 21:05:010117:523</t>
  </si>
  <si>
    <t>строительство газовой автоматизированной блочно-модульной котельной мощностью 11,0 МВт в г. Шумерле по адресу ул. Карла Маркса на земельном участке с кадастровым номером 21:05:010239:1260</t>
  </si>
  <si>
    <t>строительство газовой автоматизированной блочно-модульной котельной мощностью 14,0 МВт в г. Шумерле по адресу ул. Чайковского на земельном участке с кадастровым номером 21:05:010257:793</t>
  </si>
  <si>
    <t>строительство газовой автоматизированной блочно-модульной котельной мощностью 8,0 МВт в г. Козловке по адресу ул. Калинина на земельном участке с кадастровым номером 21:12:123206:221</t>
  </si>
  <si>
    <t>строительство газовой автоматизированной блочно-модульной котельной мощностью 12,0 МВт в г. Козловке по адресу ул. Лобачевского на земельном участке с кадастровым номером 21:12:121204:631</t>
  </si>
  <si>
    <t>II очередь строительства очистных сооружений биологической очистки сточных вод в г. Цивильск производительностью 4200 куб. м/сут</t>
  </si>
  <si>
    <t>администрация Порецкого района</t>
  </si>
  <si>
    <t>II этап строительства водопровода в с. Порецкое Порецкого района Чувашской Республики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</si>
  <si>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</si>
  <si>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</si>
  <si>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</si>
  <si>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</si>
  <si>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администрация г. Канаш</t>
  </si>
  <si>
    <t>реконструкция канализационных сооружений производительностью 15000 куб. м/сут в г. Канаше Чувашской Республики</t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</si>
  <si>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</si>
  <si>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автомобильных дорог по ул. Мира и ул. Дружбы в с. Урмаево</t>
  </si>
  <si>
    <t>ПРОЧИЕ РАСХОДЫ, всего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</si>
  <si>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</si>
  <si>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</si>
  <si>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</si>
  <si>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ООО "Проектно-сметное бюро"</t>
  </si>
  <si>
    <t>№ 3213017503718000016, № 12 от 29.07.2018</t>
  </si>
  <si>
    <t>ООО "КБ"Проект-Мастер"</t>
  </si>
  <si>
    <t>№ 3210800133118000022, от 15.10.2018 № 145</t>
  </si>
  <si>
    <t>ООО "Мегапрофпроект"</t>
  </si>
  <si>
    <t xml:space="preserve">№ 37 от 12.09.2018
№ 3212300700018000056 </t>
  </si>
  <si>
    <t>ОАО Проектный институт «Чувашгражданпроект»</t>
  </si>
  <si>
    <t>ООО "Лидер"</t>
  </si>
  <si>
    <t>ООО "Чувашстройпроект"</t>
  </si>
  <si>
    <t>ООО "СК "Флагман", г. Чебоксары, Базовый проезд, д.22</t>
  </si>
  <si>
    <t>№3213017503718000030,  № 27 от 12.11.2018</t>
  </si>
  <si>
    <t>ООО "Ахитектурное бюро ГрафиТ", ИНН 2130126054, г. Чебоксары, ул. Радужная, д.7, пом.2</t>
  </si>
  <si>
    <t>ООО "Газпроект - 1" (г. Самара)</t>
  </si>
  <si>
    <t>ООО "Стройпроект-Холдинг", ИНН 2130111298, г. Чебоксары, ул. К. Иванова, д.76/16. Оривалов Д.В.</t>
  </si>
  <si>
    <t>ООО "СКИМ"</t>
  </si>
  <si>
    <t>АО Проектный институт «Чувашгражданпроект»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</si>
  <si>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</si>
  <si>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25 декабря 2020 года</t>
  </si>
  <si>
    <t xml:space="preserve"> № 4 от 31.12.2018, № 2212400593619000001</t>
  </si>
  <si>
    <t>ООО "Алза" ,  ИНН 2127311850,  г.Чебоксары, ул. Энгельса, 42а; директор Лаврентьев Сергей Витальевич.</t>
  </si>
  <si>
    <t>Государственный контракт № 20 от 31.12.2013</t>
  </si>
  <si>
    <t>ООО "Архитектурное бюро "Классика", г. Чебоксары, ул. Ярморочная, д.6, пом. 3 ИНН 2129046647, Рожкова Надежда Арсентьевна</t>
  </si>
  <si>
    <t>ЗАО "Институт "Чувашгипроводхоз", ООО "Инжстройпроект", ООО "Газсервис"</t>
  </si>
  <si>
    <t>ООО "Элитстрой"</t>
  </si>
  <si>
    <t>№ 14 от 08.08.2018, № 3213017503718000017</t>
  </si>
  <si>
    <t>ЗАО "Институт "Чувашгипроводхоз", ИНН 2128014850, г. Чебоксары, пр. И.Яковлева, д. 19, Алексеев Иван Алексеевич (№ 3213017503718000005)</t>
  </si>
  <si>
    <t>ПАО "ДОРИСС"</t>
  </si>
  <si>
    <t>№3213017503718000032 от 14.11.2018 № 28</t>
  </si>
  <si>
    <t>ООО "СтройКрафт"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</si>
  <si>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</si>
  <si>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"Газпроект-1"</t>
  </si>
  <si>
    <t>ООО "Агротехпроект"</t>
  </si>
  <si>
    <t xml:space="preserve">ООО "ГрадоПроект" </t>
  </si>
  <si>
    <t>ООО "Фирма "Старко"</t>
  </si>
  <si>
    <t>м/к № 16 от 03.08.2017</t>
  </si>
  <si>
    <t>ООО "ЭКОЛАЙН"</t>
  </si>
  <si>
    <t>Реконструкция Московской набережной у Свято-Троицкого монастыря</t>
  </si>
  <si>
    <t>Реконструкция Чебоксарского залива и Красной площади в рамках создания кластера "Чувашия - сердце Волги"</t>
  </si>
  <si>
    <t>2016-2019</t>
  </si>
  <si>
    <t>2019 г.</t>
  </si>
  <si>
    <t>№ 26. 1,2 от 06.11.2018, № 3213017503718000029</t>
  </si>
  <si>
    <t>ООО "Проектно-сметное бюро", ИНН 2130123462, г. Чебоксары, пер. Бабушкина, д. 8, директор - Михайлов В.П.</t>
  </si>
  <si>
    <t xml:space="preserve">АО «Институт «Татдорпроект»)ИНН 1660059080., 420088, Республика Татарстан,
г. Казань, ул. Академика Губкина, д. 31, электронная почта: mail@tatdor.com, гендиректор Пановская Елена Сергеевна
</t>
  </si>
  <si>
    <t>АО "  "Чувашгражданпроект";ИНН 2130135250;адрес :428000,Чувашская Республика,г.Чебоксары,ул.Энгельса,42а; гендиректор Арсентьев Е.З., 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</si>
  <si>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 "Строитель" ИНН: 2123005940, 429310, Чувашия, Канашский р-н, село Шихазаны, улица СХТ, дом 27 офис (квартира) 1, директор Фарбер В.Ф.</t>
  </si>
  <si>
    <t>ИП Назыров С.С., ИНН 212701351700, г. Чебоксары, ул. Цивильская, д.3/36</t>
  </si>
  <si>
    <t>ООО "СМУ-115", ИНН 2130148474, 428015, г. Чебоксары, Московский пр-т, д. 17. ст. 1, пом. 34, Баринов Андрей Михайлович</t>
  </si>
  <si>
    <t>до 20.08.2018 (ведется претензионная работа)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</si>
  <si>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</si>
  <si>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строительство блочно-модульной котельной для теплоснабжения корпусов БУ "Аликовская центральная районная больница" Минздрава Чувашии, Аликовский район, с. Аликово, ул. Октябрьская, д. 12</t>
  </si>
  <si>
    <t>строительство здания отделения судебно-медицинской экспертизы в г. Козловка Чувашской Республики</t>
  </si>
  <si>
    <t>реконструкция здания Чебоксарского МПАО N 2 с надстроем 2 этажа, расположенного по адресу: Чувашская Республика, г. Чебоксары, ул. Университетская, д. 24а</t>
  </si>
  <si>
    <t>д. Емалоки Ядринского района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</si>
  <si>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</si>
  <si>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</si>
  <si>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</si>
  <si>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8)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</si>
  <si>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</si>
  <si>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</si>
  <si>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</si>
  <si>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</si>
  <si>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</si>
  <si>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«Градо-Проект», 428024, ЧР, г. Чебоксары, пр. Мира, д. 88Б, офис 4, ИНН: 2130020178, Синюкаева Елена Евгеньевна</t>
  </si>
  <si>
    <t>ООО «СК-ЛЕРОН», Лебедева А.С., учредитель Лебедев В.П.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</si>
  <si>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</si>
  <si>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</si>
  <si>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>№ 96 от 30.05.2017</t>
  </si>
  <si>
    <t>ООО «АКВА-КОМФОРТ»
адрес: 424031, Республика Марий Эл,
г.Йошкар-Ола, ул.Чехова,д.70, оф.411
Тел/факс 8(8362)320035, 8(8362)469260
ИНН: 1215129535       КПП: 12150100;
директор - Новоселов Андрей Владимирович</t>
  </si>
  <si>
    <t>ООО «Нептун»,                           
ИНН: 2130189390 КПП: 213001001
Юридический адрес: 428034, Российская Федерация, - ЧУВАШСКАЯ РЕСПУБЛИКА -, Г ЧЕБОКСАРЫ, УЛ РАДУЖНАЯ, ДОМ 7, ПОМЕЩЕНИЕ 2;           директор -
Сухалов Алексей Геннадьевич</t>
  </si>
  <si>
    <t>ООО «Артифекс», ИНН: 2130102215,   428018, ЧР,  г. Чебоксары, ул. Афанасьева, д.8, Иванов Александр Петрович</t>
  </si>
  <si>
    <t>АО  «Чувашграждан-проект», ИНН/КПП 2130066768/213001001, 428018, г. Чебоксары, Моск-кий пр-т, д. 3, Арсентьев Евгений Зиновьевич</t>
  </si>
  <si>
    <t xml:space="preserve">ООО «Ремстрой» 2130118198/ 213001001 428005, Чебоксары г, Ломоносова ул, 2 офис 4 Владимирова Валентина Львовна </t>
  </si>
  <si>
    <t xml:space="preserve">ООО «СК «Волга» 5260321950/526001001 603070, Г Нижний Новгород, ул КЕРЧЕНСКАЯ, ДОМ 14А, ПОМЕЩЕНИЕ П6 ОФИС 22 Стрельникова Наталья Викторовна Горяинов Павел Александрович </t>
  </si>
  <si>
    <t>ООО «Мостройинвест» 2130201368/213001001 428032, г.Чебоксары, ул. К. Воробьевых, д. 5, пом. 10 Михайлова Марина Петровна</t>
  </si>
  <si>
    <t>ООО «Строитель» 2123005940/213001001 429330, ЧР, г. Канаш, территория Элеватора, дом 39 Фербер Владимир Федорович</t>
  </si>
  <si>
    <t>ООО «Ремэкс» 2124040169/213001001  428020 ЧР, г. Чебоксары, ул. Федора Гладкова, дом 11 помещение № 11 Кузьмин Петр Валентинович</t>
  </si>
  <si>
    <t xml:space="preserve">ООО «Геолог» 2123006172/212301001 429335, г.Канаш, ул. Полева, д. 8 Елисеев Сергей Николаевич </t>
  </si>
  <si>
    <t xml:space="preserve">ООО «Стройсантех» 2123005274/ 212301001 429335, г Канаш, ул Железнодорожная, 89 Николаев Михаил Сергеевич </t>
  </si>
  <si>
    <t>ООО «Стройтех» 2130163930/213001001 428003, г. Чебоксары, ул. К. Иванова, д.71, помещение 27 Романова Наталия Михайловна</t>
  </si>
  <si>
    <t>ООО «Батыревская МТС» 2103904869/732501001 432027, Ульяновская область, г. Ульяновск, ул. Тимирязева, д. 5/2 оф. 4 Халитов Зофер Тауфикович</t>
  </si>
  <si>
    <t>ООО «ЮМАН», 2127321721 /213001001,  428022,  Чебоксары, г. Чебоксары, Цивильская ул, 7 офис 1 , дир. Гурина Надежда Валерьевна</t>
  </si>
  <si>
    <t>ООО «СК «Гарант» 2119006067/ 211901001 429060, Ядринский р-н, Ядрин г, ул. 30 лет Победы, дом 25 Егорейкин Александр Александрович</t>
  </si>
  <si>
    <t>ООО «Вятка-Сервис» 2130128661/ 213001001 428903 г. Чебоксары, проезд Лапсарский, д 53, ОФИС 2  Семенов Алексей Георгиевич</t>
  </si>
  <si>
    <t>ИП Марков АГ 213003174443 428009, ЧР, г. Чебоксары, ул. Лебедева, д. 7, кв. 147 Марков Александр Геннадьевич</t>
  </si>
  <si>
    <t>АО «КСО Урмарс- кая» 2114000230/ 211401001 429400, ЧР, Урмарский район, пгт. Урмары, ул.Колхозная, дом 14 Петров Алексей Анатольевич</t>
  </si>
  <si>
    <t>19.08.2019</t>
  </si>
  <si>
    <t>ООО «Премиум Строй 21» 2130103748/ 213001001 428022, г.Чебоксары, Марпосадское шоссе, д. 7В, стр.1 Суворов Александр Сергеевич</t>
  </si>
  <si>
    <t>25.08.2019</t>
  </si>
  <si>
    <t>ООО «СК Стройэффект» 2115904373/ 211501001 429900, г. Цивильск, ул Терешковой, 8, 37 Степанов Олег Иванович</t>
  </si>
  <si>
    <t>ООО «СК Гарант» 2119006067/ 211901001 429060, Ядринский р-н, Ядрин г, ул. 30 лет Победы, дом 25 Егорейкин Александр Александрович</t>
  </si>
  <si>
    <t>ООО «Стройкомфорт» 2103903424/ 210301001 429350, с. Батырево, Мичурина, 22 Алимов Миневазых Насибуллович</t>
  </si>
  <si>
    <t>ООО «Стройэнер-госервис» 2120003053/212001001 429380, ЧР, Яльчикский р-н, ул. Пушкина, д. 16 Нягин Александр Владимирович</t>
  </si>
  <si>
    <t xml:space="preserve">ООО "Газовик", 7308004917  /  730801001  433760, Ульяновская обл., р.п. Кузоватово, ул. Калинина, 
д., строение 3: Койфман Вадим Борисович
</t>
  </si>
  <si>
    <t>ООО "Стройкрафт" Чувашской Республики, г.Чебоксары, ул. Пр.Набер. Сугутки, д. 7 оф. 11 ИНН 2130133492 Михайлов Андрей Николаевич</t>
  </si>
  <si>
    <t>ООО "БМК" Республика Удмуртия, г. Ижевск, ул. Пушкинская, д.216-46 В.Ю. Личман, ИНН 1831185578</t>
  </si>
  <si>
    <t>контракт№18-39 от 21.05.2019</t>
  </si>
  <si>
    <t>контракт №18-36 от 07.05.2019</t>
  </si>
  <si>
    <t>ООО "Комфорт" Чувашской Республики, г. Чебоксары, Лапсарский проезд, д. 57, помещение 27 А.В. Кочетков ИНН 2130072916</t>
  </si>
  <si>
    <t>контракт №18-48 от 28.05.2019</t>
  </si>
  <si>
    <t>контракт №18-38 от 17.05.2019</t>
  </si>
  <si>
    <t xml:space="preserve">ООО "Строительная компания - Волга" Стрельникова Н.В.  </t>
  </si>
  <si>
    <t>МК №0115200001119001304-151571 от 1.07.2019</t>
  </si>
  <si>
    <t>АО "Водоканал" г. Чебоксары, пр. Мясокомбинатский, д. 12 Васильев В.С. ИНН 2130017760</t>
  </si>
  <si>
    <t>контракт №07 от 1.07.2019</t>
  </si>
  <si>
    <t>ООО "Строительная компания-ЛЕРОН"</t>
  </si>
  <si>
    <t>ЗАО "Институт "Чувашгипроводхоз"</t>
  </si>
  <si>
    <t>ООО Проектный институт "Отделфинстройпроект"</t>
  </si>
  <si>
    <t xml:space="preserve">ООО "Проектный институт "Суварстройпроект", 
ИНН 2129041303,  
адрес: 428000, Чувашская Республика, г.Чебоксары, ул. К.Маркса, дом 52Б, офис 6
Захаров Владимир Алексеевич </t>
  </si>
  <si>
    <t>ООО "ЗП-ДИАНА", ИНН 2127306995, адрес: 428034, Чувашская Республика, г.Чебоксары, Университетская ул, 48 офис (квартира) 26, Гергиева Галина Германовна</t>
  </si>
  <si>
    <t>от 01.11.2018 № 32
ИКЗ 183210800668221080100100150014221414</t>
  </si>
  <si>
    <t>2018-2019</t>
  </si>
  <si>
    <t>от 27.05.2019 № 15
ИКЗ 193210800668221080100100070014211244</t>
  </si>
  <si>
    <t>2019-2020</t>
  </si>
  <si>
    <t>№ 2213013525019000036,  № 73 от 23.07.2019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</si>
  <si>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</si>
  <si>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</si>
  <si>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Контракт № 0115200001119001589_83507 от 19.07.2019</t>
  </si>
  <si>
    <t>2019 -2020 год (24.12.2020)</t>
  </si>
  <si>
    <t>ООО "СОЮЗСТРОЙИНВЕСТ", ИНН 2130083717, г. Чебоксары, ул. Ярославская, д. 39, Резяпов Эдуард Минтагирович</t>
  </si>
  <si>
    <t>23.08.2018№ 44/1-ЭА, реестр. №2210100217418000003_</t>
  </si>
  <si>
    <t>25 ноября 2019</t>
  </si>
  <si>
    <t>до 03.10.2019</t>
  </si>
  <si>
    <t>№2211200179019000072 от 02.09.2019, № 39-44/ЭА от 02.09.2019</t>
  </si>
  <si>
    <t>от 16.07.2019 № 1613/21</t>
  </si>
  <si>
    <t>2017г.-сентябрь 2019г.</t>
  </si>
  <si>
    <t>до 30.04.2020г.</t>
  </si>
  <si>
    <t xml:space="preserve">Общество с ограниченной ответственностью "ПРОЕКТНО-СМЕТНОЕ БЮРО"
ИНН: 2130123462 КПП: 213001001
Юридический адрес: 428020, Чебоксары г, пер. Бабушкина, 8; 
директор - Михайлов Валерий Петрович
</t>
  </si>
  <si>
    <t>ООО «Фаворит»,                        ИНН: 2130176810 КПП: 213001001
Юридический адрес: 428022, Г.ЧЕБОКСАРЫ, ПРОЕЗД АВТОЗАПРАВОЧНЫЙ, ДОМ 2Б, ПОМЕЩЕНИЕ 1;  директор        -   Садтаров Ильнар Галелтдинович</t>
  </si>
  <si>
    <t>ООО "Комфорт" ИНН: 2130072916, 428903, Г. ЧЕБОКСАРЫ, ПРОЕЗД ЛАПСАРСКИЙ, ДОМ 57, ПОМЕЩЕНИЕ 27,  7-8352-700043 
skomfort1@mail.ru, Фондеркин В.А.</t>
  </si>
  <si>
    <t>до 01.07.2019</t>
  </si>
  <si>
    <t xml:space="preserve">ЗАО "ГИПРОЗДРАВ", г.Москва; АО "Чувшграждапроект", ИНН/КПП 2130066768/213001001, 428018, г.Чебоксары, пр-т Московский, 3, Арсентьев евгений Зиновьевич </t>
  </si>
  <si>
    <t xml:space="preserve">АО "Чувашгражданпроект", ИНН/КПП 2130066768/213001001, г.Чебоксары, пр. Московский, д.3, Арсентьев Евгений Зиновьевич </t>
  </si>
  <si>
    <t>ООО "ЮМАН", ИНН/КПП 2127321721/213001001, г.Чебоксары, ул.Базарная, д.40, Гурина Надежда Валерьевна</t>
  </si>
  <si>
    <t>№ 10-22/315 от 05.06.2018</t>
  </si>
  <si>
    <t>20.06.219</t>
  </si>
  <si>
    <t>ООО "Дортех"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</si>
  <si>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</si>
  <si>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</si>
  <si>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АО "Головной проектно-изыскательский институт
"Чувашгражданпроект"    ИНН 2130066768, г. Чебоксары, Московский пр. д.3, Генеральный директор Арсентьев Евгений Зиновьевич</t>
  </si>
  <si>
    <t>АО «ТУС», ИНН 2129005369, 428034, г.Чебоксары, ул. Мичмана Павлова, 39, помещение7; генеральный директор  Угаслов Н.Ф.</t>
  </si>
  <si>
    <t>Идентификационный код закупки 183213003497421300100100120014211000; Контракт №Ф.2018.133350 от 12.04.2018г</t>
  </si>
  <si>
    <t>до 31.05.2019</t>
  </si>
  <si>
    <t>администрация Ядринского района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</si>
  <si>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</si>
  <si>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</si>
  <si>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>ОО НПП "Иженер" ИНН 2127317852,г. Чебоксары, Президентский б-р, д.31 директор Токмолаева Людмила Ивановна</t>
  </si>
  <si>
    <t>2019 год</t>
  </si>
  <si>
    <t>ООО "Архитектурное бюро "ГрафиТ", ИНН 2107902541,  г. Чебоксары, ул. Радужная, д.7, пом.2 Шарафутдинов Ш.Ф.</t>
  </si>
  <si>
    <t>ООО "Империя", ИНН 2130067190, г.Чебоксары, ул.Хузангая, д.26</t>
  </si>
  <si>
    <t>ООО "Строительное управление Ульяновского речного порта", ИНН 7325131619, г.Ульяновск, ул.Радищева, 140/1, директор Ф.В.Булатов</t>
  </si>
  <si>
    <t>от 09.04.2019 № 6</t>
  </si>
  <si>
    <t>ООО "Геолог", ИНН 2123006172, Чувашская Республика, г.Канаш, ул.Полевая, д.8, директор С.Н. Елисев</t>
  </si>
  <si>
    <t>от 29.04.2019 № 29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</si>
  <si>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</si>
  <si>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</si>
  <si>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 xml:space="preserve">контракт№ 0115200001119001305_83507 от 17.06.2019  №0115200001119001305 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</si>
  <si>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</si>
  <si>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</si>
  <si>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</si>
  <si>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Контракт № 0115200001119001536_83507 от 08.07.2019  №193213003497421300100100550014299000</t>
  </si>
  <si>
    <t>май 2020 года</t>
  </si>
  <si>
    <t>Реконструкция Московской набережной и Свято-Троицкого монастыря</t>
  </si>
  <si>
    <t>Реконструкция Чебоксарского залива и Красной площади</t>
  </si>
  <si>
    <t>ООО "Булат", ИНН: 2103004730, 429360, Чувашская Республика, с. Шыгырдан, ул.Наримана, 12</t>
  </si>
  <si>
    <t>ООО "Трест - 11" ИНН: 2127323870, г. Чебоксары, пер. Бабушкина, д 2, пом. 3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</si>
  <si>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</si>
  <si>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</si>
  <si>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ООО "Техпроект". ИНН 2130019550, г.Чебоксары, Лапсарский проезд, дом 57, пом. 4</t>
  </si>
  <si>
    <t>ПИ "Суварстройпроект", ИНН 2129041303, г.Чебоксары, ул. К.Маркса, д.52б, Захаров В.А.</t>
  </si>
  <si>
    <t>ООО "КБ "Проект-Мастер". г.Чебоксары, ул.Хузангая, д.14</t>
  </si>
  <si>
    <t>ООО «Чувашстройпроект», 428000, г.Чебоксары, ул. Калинина, д. 107, эл.почта: chspr@gc-kontur.ru, ИНН 2130182281, ООО «Центр комплексных изысканий»,  заявитель -ООО "СУОР", 428000, г.Чебоксары, ул. Калинина, д. 107, электронная почта: dsk@suor.ru, ИНН 2127311917</t>
  </si>
  <si>
    <t>АО "Передвижная механизированная колонна № 8", ИНН: 2115000346, 429900, г.Цивильск, ул.Павла Иванова, д.8</t>
  </si>
  <si>
    <t>11-19/1340 от 24.06.2019</t>
  </si>
  <si>
    <t>ООО "ТРЕСТ-11", ИНН 2127323870, 428020, г.Чебоксары, пер.Бабушкина, д. 2, пом. 3, директор В.И.Грачев</t>
  </si>
  <si>
    <t>АО "Строительный трест № 3", 428003, г.Чебоксары, ул.Ярославская, 76, директор П.В.Семенов</t>
  </si>
  <si>
    <t>ООО "Стройград" , ИНН: 1215080449, 425200, Республика Мари Эл, пгт.Медведево, ул. Чехова, д.17, корпус А, офис 1, директор С.Е.Романов</t>
  </si>
  <si>
    <t>Производственный кооператив"Медведевская ПМК", ИНН: 1207000062, 425200, РЕСП МАРИЙ ЭЛ 12, Р-Н МЕДВЕДЕВСКИЙ, ПГТ МЕДВЕДЕВО, УЛ ГАГАРИНА, 2, А, директор Ю.Л.Васенев</t>
  </si>
  <si>
    <t>ООО "ЧЕСТРОЙ", ИНН: 2127026081,г.Чебоксары, ул.К.Маркса, д.58, директор Р.Ф.Егоров</t>
  </si>
  <si>
    <t>АО "Головной проекто-изыскательский иститут "Чувашгражданпроект"</t>
  </si>
  <si>
    <t xml:space="preserve">№3211900328118000018 от 07.05.2018 № 0115200001118001003_150820 </t>
  </si>
  <si>
    <t>№1-02/18 от 02.03.2018 г. №27704019836 18 000007</t>
  </si>
  <si>
    <t>ООО "СТРОЙКОМФОРТ", ИНН 2103903424, 429350, с.Батырево, ул.Мичурина, д.22, директор М.Н.Алимов</t>
  </si>
  <si>
    <t>ООО "НПФ "Эскиз" (г.Новочебоксарск)</t>
  </si>
  <si>
    <t>№ 32111007171 19 000018, контракт от 04.09.2019 №0115300023819000113</t>
  </si>
  <si>
    <t>ООО "СПЕЦКОМПЛЕКС", ИНН 2130165938, 428000, г.Чебоксары, проезд Базовый, д.22, офис 202, директор Сапожников Ю.П.</t>
  </si>
  <si>
    <t>ООО "Строймонтаж", ИНН 2105005088, 429700, пгт.Ибреси, ул.Сельхозтеники, д.13, директор Н.В.Гаврилова</t>
  </si>
  <si>
    <t>№32105004126 19 000004, от 15.05.2019 № 1</t>
  </si>
  <si>
    <t>№32108006611 19 000006, от 26.03.2019 № 4</t>
  </si>
  <si>
    <t>ООО "Альянсгрупп", ИНН 2116001046, 123557, г.Москва, ул.Грузинская, д.20, ПОДВАЛ Б/Н, ПОМ/КОМ/ОФ IV/25/2, директор Кузыченко А.А.</t>
  </si>
  <si>
    <t>№32115002569 19 000009, от 08.04.2019 №380-19/007</t>
  </si>
  <si>
    <t>ООО "СТМ", ИНН 2115904510, 429900, г.Цивильск, ул.Павла Иванова, д.8Б, директор И.В.Федоров</t>
  </si>
  <si>
    <t>№32102420664 19 000007, от 20.05.2019 № 33</t>
  </si>
  <si>
    <t>ООО "ЗП - Диана", ИНН 2127306995, 428034, г.Чебоксары, ул.Университетская, д.48, ОФИС 26, директор Георгиева Г.Г.</t>
  </si>
  <si>
    <t>№32111007140 19 000015, от 31.05.2019 №0115300023819000055</t>
  </si>
  <si>
    <t>ООО "Премиум Строй21", ИНН 2130103748, 428022, г.Чебоксары, Марпосадское шоссе, д. 7 В, стр. 1, директор Суворов А.С.</t>
  </si>
  <si>
    <t>№32119901310 19 000003, от 01.04.2019 № 0115300015419000014_150887</t>
  </si>
  <si>
    <t>ООО "РЕГИОН", ИНН 2128706361, 428903, г.Чебоксары, Лапсарский проезд, д.59, директор А.А.Макаров</t>
  </si>
  <si>
    <t>№32123007000 17 000031, м/к № 15 от 31.07.2017</t>
  </si>
  <si>
    <t>№32106005436 19 000002, от 14.05.2019 № 3</t>
  </si>
  <si>
    <t>от 20.05.2019 № 29</t>
  </si>
  <si>
    <t>до 31.03.2020г.</t>
  </si>
  <si>
    <t>№ 2212805435618000039, от 09.10.2018 № 767</t>
  </si>
  <si>
    <t>№22104002736 18 000005, от 23.07.2018 № 2</t>
  </si>
  <si>
    <t xml:space="preserve">р/н в ЕИС 2212901858319000050;от 08.07.2019 №0115200001119001518 </t>
  </si>
  <si>
    <t>№22130135250 19 000017, от 27.05.2019 № 40</t>
  </si>
  <si>
    <t>№22130135250 19 000014, от 22.05.2019 № 37</t>
  </si>
  <si>
    <t>№22130135250 19 000022, от 27.05.2019 № 44</t>
  </si>
  <si>
    <t>№22130135250 19 000015; от 21.05.2019 № 38</t>
  </si>
  <si>
    <t xml:space="preserve">№22130135250 19 000016, от 21.05.2019  № 39 </t>
  </si>
  <si>
    <t>№22130135250 19 000020, от 27.05.2019 № 45</t>
  </si>
  <si>
    <t>№22130135250 19 000033. от 28.05.2019 № 59</t>
  </si>
  <si>
    <t>№22130135250 19 000032, от 28.05.2019 № 60</t>
  </si>
  <si>
    <t>№22130135250 19 000023, от 27.05.2019 № 46</t>
  </si>
  <si>
    <t>№22130135250 19 000018. от 27.05.2019 № 41</t>
  </si>
  <si>
    <t>№22130135250 19 000031, от 28.05.2019 № 47</t>
  </si>
  <si>
    <t>№22130135250 19 000030, от 28.05.2019 № 48</t>
  </si>
  <si>
    <t>№22130135250 19 000012. от 21.05.2019 № 35</t>
  </si>
  <si>
    <t>№22130135250 19 000013, от 21.05.2019 № 34</t>
  </si>
  <si>
    <t>№22130135250 19 000011, от 21.05.2019 № 36</t>
  </si>
  <si>
    <t>№22130135250 19 000019, от 27.05.2019 № 42</t>
  </si>
  <si>
    <t>№22130135250 19 000034, от 29.0.52019 № 49</t>
  </si>
  <si>
    <t>№22130135250 19 000028, от 28.05.2019 № 50</t>
  </si>
  <si>
    <t>№22130135250 19 000027, от 28.05.2019 № 51</t>
  </si>
  <si>
    <t>№22130135250 19 000026, 28.05.2019  № 52</t>
  </si>
  <si>
    <t>№22130135250 19 000035, от 22.07.2019 № 68</t>
  </si>
  <si>
    <t>№22130135250 19 000029, от 28.05.2019 № 56</t>
  </si>
  <si>
    <t>№22130135250 19 000021, от 27.05.2019 № 43</t>
  </si>
  <si>
    <t>№22130135250 19 000025, от 28.05.2019 № 57</t>
  </si>
  <si>
    <t>№22130135250 19 000024, от 28.05.2019 № 58</t>
  </si>
  <si>
    <t xml:space="preserve">№ 22126002659 18 000111,  от 06.09.2018 №ЭА 90-2263                                                                </t>
  </si>
  <si>
    <t>№22128016103 19 000001;от 06.05.19 № 18-29</t>
  </si>
  <si>
    <t>№3212403376418000001, от 29.12.2018 № 1</t>
  </si>
  <si>
    <t xml:space="preserve">№ 3213017503718000025,  от 01.10.2018, № 22
</t>
  </si>
  <si>
    <t xml:space="preserve">№ 3213017503718000019, от 23.08.2018№ 19 
</t>
  </si>
  <si>
    <t>№32130175037 18 000027, от 15.10.2018 № 24</t>
  </si>
  <si>
    <t>№3213017503718000034, от 04.12.2018 № 30</t>
  </si>
  <si>
    <t>ООО "СК "Старатель", ИНН 2129046654, 428903, г.Чебоксары, Лапсарский проезд, д.9 Б, директор А.Ю.Владимиров</t>
  </si>
  <si>
    <t xml:space="preserve">№ 3213017503718000023,  от 17.09.2018 № 20
</t>
  </si>
  <si>
    <t>ООО "СТРОЙ ГРАД", ИНН 1215080449, 425200, Республика Марий Эл, Медведевский район, пгт. Медведево, ул.Чехова, д.17, корпус А, офис 1, директор С.Е.Романов</t>
  </si>
  <si>
    <t>ООО "ЧЕСТРОЙ", ИНН 2127026081, 428000, г.Чебоксары, ул.К.Маркса, д.58</t>
  </si>
  <si>
    <t xml:space="preserve">№32107001762 19 000002, от 03.06.2019№54 </t>
  </si>
  <si>
    <t>ООО "Проект-Мастер", ИНН 2128707936, г.Чебоксары, ул. Хузангая, д.14, оф. 307А</t>
  </si>
  <si>
    <t>ООО "Трест-11".  ИНН 2127323870, Чувашия, г. Чебоксары, пер. Бабушкина, д 2, помещение 3, директор В.И. Грачев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</si>
  <si>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январь-сентябрь 2019 года</t>
  </si>
  <si>
    <t>строительство объекта "Детский сад на 110 мест в 14 мкр. НЮР г. Чебоксары</t>
  </si>
  <si>
    <t>строительство объекта "Хозяйственный блок временного складировани поступающих документов"</t>
  </si>
  <si>
    <t>реконструкция незавершенного строительством здания под Центральный государственный архив Чувашской Республики по ул. Урукова, д. 2а, г. Чебоксары</t>
  </si>
  <si>
    <t>проектно-изыскательские работы и проведение государственной экспертизы проектной и рабочей документации</t>
  </si>
  <si>
    <t>реконструкция здания ГУК "Чувашская государственная филармония в г. Чебоксары", Чувашская Республика</t>
  </si>
  <si>
    <t>Казенное учреждение Чувашской Республики "Республиканская служба единого заказчика" Министерства строительства, архитектуры и жилищно-коммунального хозяйства Чувашской Республики (заказчик)</t>
  </si>
  <si>
    <t>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</t>
  </si>
  <si>
    <t>строительство блочно-модульной котельной на природном газе для АУ Чувашии "ФОЦ "Росинка" Минспорта Чувашии</t>
  </si>
  <si>
    <t>проведение государственной историко-культурной экспертизы</t>
  </si>
  <si>
    <t>Подпрограмма "Старшее поколение"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</si>
  <si>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реализации мероприятий по устойчивому развитию сельских территорий (приложение 2)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</si>
  <si>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</si>
  <si>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</si>
  <si>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проекто-изыскательские работы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</si>
  <si>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</si>
  <si>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</si>
  <si>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</si>
  <si>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</si>
  <si>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</si>
  <si>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</si>
  <si>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</si>
  <si>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строительство блочно-модульных котельных в микрорайонах "Коновалово" и "Советская" г.Мариинский Посад</t>
  </si>
  <si>
    <t>Подпрограмма "Развитие систем коммунальной инфраструктуры и объектов, используемых для очистки сточных вод"</t>
  </si>
  <si>
    <t xml:space="preserve">строительство водопроводных сетей и водопроводного узла для обеспечения территории , примыкающей к северной стороне жилой застройки по ул. Придорожная г. Мариинский Посад 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</si>
  <si>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</si>
  <si>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Подпрограмма "Строительство и реконструкция (модернизация) очистных сооружений централизованных систем водоотведения"</t>
  </si>
  <si>
    <t>Государственная программа Чувашской Республики "Развитие промышленности и инновационная экономика"</t>
  </si>
  <si>
    <t xml:space="preserve">Подпрограмма "Инновационное развитие промышленности Чувашской Республики" </t>
  </si>
  <si>
    <t>Министерство экономического развития, промышленности и иторговли Чувашской Республики</t>
  </si>
  <si>
    <t>строительство инженерной и транспортной инфраструктуры тепличного комплекса "Новочебоксарский"</t>
  </si>
  <si>
    <t>0115200001119000859, № 36 от 13.05.2019</t>
  </si>
  <si>
    <t>№ 0115200001119001509, контракт от 09.07.2019г.</t>
  </si>
  <si>
    <t>ООО "Архитектурная мастерская "ПроЛог", ИНН 7733838364, г.Москва, Съезжинский пер., д.6, комн.4, директор Хвостов Андрей Игоревич</t>
  </si>
  <si>
    <t>17.06.2019 № 3</t>
  </si>
  <si>
    <t>05.08.2019 № 5</t>
  </si>
  <si>
    <t xml:space="preserve"> от 16.10.2008 № 6</t>
  </si>
  <si>
    <t xml:space="preserve">от 17.05.2019№18-37 </t>
  </si>
  <si>
    <t xml:space="preserve">ООО "СК "Стройсфера", 428037, г.Чебоксары, проезд Дорожный, д.4, директор С.В.Хвандеев </t>
  </si>
  <si>
    <t>ООО "Союзстройинвест"  
ИНН 2130083717, 428032, г.Чебоксары, ул.Ярославская, д. 39, директор Резяпов Э.М.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</si>
  <si>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</si>
  <si>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>№ 95/08-18 от 15.10.2018</t>
  </si>
  <si>
    <t>№82/А-2019 от 09.09.2019</t>
  </si>
  <si>
    <t xml:space="preserve">ООО "ПРОЕКТ-ХОЛДИНГ",
ИНН 2130201544
428034, г.Чебоксары, ул.Университетская, д.38, корпус 4, помещ.27
</t>
  </si>
  <si>
    <t>№ 1 от 27.05.2019</t>
  </si>
  <si>
    <t>строительство блочно-модульной котельной по адресу: Чувашская Республика, г. Канаш, ул. Свободы, д. 30А</t>
  </si>
  <si>
    <t xml:space="preserve">ОАО «ПИ «Чувашграж-                                   данпроект», ИНН/КПП 2130066768/ 213001001, 428018, г. Чебоксары,                                                              Моск-кий пр-т,                                   д. 3, Арсентьев Евгений Зиновьевич </t>
  </si>
  <si>
    <t>№32130175037 18 000026, от 08.10.2018 № 23. 1,2,3,4</t>
  </si>
  <si>
    <t>ООО "СОЮЗСТРОЙИНВЕСТ"
ИНН 2130083717, г.Чебоксары, ул.Ярославская, д. 39, директор Э.М.Резяпов</t>
  </si>
  <si>
    <t>реконструкция объекта незавершенного строительства под учебно-производственный комплекс Чебоксарского техникума строительства и городского хозяйства по адресу: г. Чебоксары, ул. Ильбекова, д. 6</t>
  </si>
  <si>
    <t xml:space="preserve">строительство сетей водоотведения и очистных сооружений для обеспечения территории , примыкающей к северной стороне жилой застройки по ул. Придорожная г. Мариинский Посад </t>
  </si>
  <si>
    <t>ООО "Строительное управление-20", 
ИНН: 2128042167, г.Чебоксары, ул.Петрова, д.6, пом. 1, оф.5, директор А.Н.Шиканов</t>
  </si>
  <si>
    <t>ООО «Стройиндустрия», ИНН 2130136415, 428030, г.Чебоксары, ул.Новогородская, д. 19, пом.1, Невметов Э.К.</t>
  </si>
  <si>
    <t>от 24.08.2018</t>
  </si>
  <si>
    <t>№ 3213017503718000007, м/к от 09.04.2018 № 07</t>
  </si>
  <si>
    <t>от 14.12.2017</t>
  </si>
  <si>
    <t> 01.06.2020</t>
  </si>
  <si>
    <t>№32116820246 19 000028, от 30.07.2019№16071900</t>
  </si>
  <si>
    <t>АО   "Чувашгражданпроект", ИНН 2130066768; 428000,г.Чебоксары, Московский пр. д. 3, Генеральный директор Арсентьев Е.З.</t>
  </si>
  <si>
    <t>д. Торханы Шумерлинского района</t>
  </si>
  <si>
    <t>2018 г. - март 2020 г.</t>
  </si>
  <si>
    <t>ООО"ГРАДОСТРОЙ", ИНН 7842503336; 121601,г.Москва,Филевский бульвар,д.39,помещение 1,этаж 1,офис 1,генеральный директор Архипов А.П.</t>
  </si>
  <si>
    <t>строительство объекта "Детский сад на 240 мест, расположенный в г. Канаше Чувашской Республики в мкр. "Восточный"</t>
  </si>
  <si>
    <r>
      <t>Реквизиты государственного (муниципального)  контракта  (</t>
    </r>
    <r>
      <rPr>
        <b/>
        <u/>
        <sz val="13"/>
        <color theme="1"/>
        <rFont val="Arial"/>
        <family val="2"/>
        <charset val="204"/>
      </rPr>
      <t xml:space="preserve">реестровый номер </t>
    </r>
    <r>
      <rPr>
        <b/>
        <sz val="13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3"/>
        <color theme="1"/>
        <rFont val="Arial"/>
        <family val="2"/>
        <charset val="204"/>
      </rPr>
      <t>дата, номер контракта</t>
    </r>
    <r>
      <rPr>
        <sz val="13"/>
        <color theme="1"/>
        <rFont val="Arial"/>
        <family val="2"/>
        <charset val="204"/>
      </rPr>
      <t>)</t>
    </r>
  </si>
  <si>
    <r>
      <t xml:space="preserve">АО </t>
    </r>
    <r>
      <rPr>
        <sz val="13"/>
        <color theme="1"/>
        <rFont val="Arial"/>
        <family val="2"/>
        <charset val="204"/>
      </rPr>
      <t>"Передвижная механизированная к</t>
    </r>
    <r>
      <rPr>
        <i/>
        <sz val="13"/>
        <color theme="1"/>
        <rFont val="Arial"/>
        <family val="2"/>
        <charset val="204"/>
      </rPr>
      <t>олонна № 8", ИНН: 2115000346, 429900, г.Цивильск, ул.Павла Иванова, д.8, директор В.Н.Ижелеев</t>
    </r>
  </si>
  <si>
    <r>
      <rPr>
        <b/>
        <sz val="13"/>
        <color theme="1"/>
        <rFont val="Arial"/>
        <family val="2"/>
        <charset val="204"/>
      </rPr>
      <t xml:space="preserve">Контракт расторгнут 17.07.2019 </t>
    </r>
    <r>
      <rPr>
        <sz val="13"/>
        <color theme="1"/>
        <rFont val="Arial"/>
        <family val="2"/>
        <charset val="204"/>
      </rPr>
      <t xml:space="preserve">ООО "СПК "Возрождение", ИНН 2128044407, г.Чебоксары, Дорожный проезд, д.12, директор С.А.Архипов </t>
    </r>
  </si>
  <si>
    <r>
      <t xml:space="preserve">Кассовый расход (включая авансирование) </t>
    </r>
    <r>
      <rPr>
        <sz val="12"/>
        <color theme="0"/>
        <rFont val="Arial"/>
        <family val="2"/>
        <charset val="204"/>
      </rPr>
      <t xml:space="preserve">финансирование, доведенное Минфином Чувашии, </t>
    </r>
    <r>
      <rPr>
        <sz val="12"/>
        <rFont val="Arial"/>
        <family val="2"/>
        <charset val="204"/>
      </rPr>
      <t xml:space="preserve">
тыс.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</si>
</sst>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u/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rgb="FFFF0000"/>
      <name val="Arial"/>
      <family val="2"/>
      <charset val="204"/>
    </font>
    <font>
      <sz val="12"/>
      <color theme="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4" fillId="0" borderId="0" xfId="0" applyFont="1" applyFill="1"/>
    <xf numFmtId="0" fontId="24" fillId="26" borderId="0" xfId="0" applyFont="1" applyFill="1"/>
    <xf numFmtId="0" fontId="24" fillId="0" borderId="0" xfId="0" applyFont="1" applyFill="1"/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vertical="top" wrapText="1"/>
    </xf>
    <xf numFmtId="0" fontId="30" fillId="25" borderId="10" xfId="1" applyFont="1" applyFill="1" applyBorder="1" applyAlignment="1">
      <alignment vertical="top" wrapText="1"/>
    </xf>
    <xf numFmtId="14" fontId="30" fillId="25" borderId="10" xfId="1" applyNumberFormat="1" applyFont="1" applyFill="1" applyBorder="1" applyAlignment="1">
      <alignment vertical="top" wrapText="1"/>
    </xf>
    <xf numFmtId="164" fontId="30" fillId="25" borderId="10" xfId="1" applyNumberFormat="1" applyFont="1" applyFill="1" applyBorder="1" applyAlignment="1">
      <alignment horizontal="right"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1" fillId="0" borderId="10" xfId="1" applyFont="1" applyFill="1" applyBorder="1" applyAlignment="1">
      <alignment vertical="top" wrapText="1"/>
    </xf>
    <xf numFmtId="14" fontId="31" fillId="0" borderId="10" xfId="1" applyNumberFormat="1" applyFont="1" applyFill="1" applyBorder="1" applyAlignment="1">
      <alignment vertical="top" wrapText="1"/>
    </xf>
    <xf numFmtId="164" fontId="31" fillId="0" borderId="10" xfId="1" applyNumberFormat="1" applyFont="1" applyFill="1" applyBorder="1" applyAlignment="1">
      <alignment horizontal="right" vertical="top" wrapText="1"/>
    </xf>
    <xf numFmtId="0" fontId="31" fillId="0" borderId="10" xfId="1" applyFont="1" applyFill="1" applyBorder="1" applyAlignment="1">
      <alignment horizontal="center" vertical="top" wrapText="1"/>
    </xf>
    <xf numFmtId="0" fontId="32" fillId="0" borderId="0" xfId="0" applyFont="1" applyFill="1"/>
    <xf numFmtId="0" fontId="31" fillId="26" borderId="10" xfId="1" applyFont="1" applyFill="1" applyBorder="1" applyAlignment="1">
      <alignment vertical="top" wrapText="1"/>
    </xf>
    <xf numFmtId="0" fontId="32" fillId="26" borderId="10" xfId="0" applyFont="1" applyFill="1" applyBorder="1" applyAlignment="1">
      <alignment vertical="top" wrapText="1"/>
    </xf>
    <xf numFmtId="14" fontId="32" fillId="26" borderId="10" xfId="0" applyNumberFormat="1" applyFont="1" applyFill="1" applyBorder="1" applyAlignment="1">
      <alignment vertical="top" wrapText="1"/>
    </xf>
    <xf numFmtId="164" fontId="31" fillId="26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0" fontId="27" fillId="24" borderId="10" xfId="0" applyFont="1" applyFill="1" applyBorder="1" applyAlignment="1">
      <alignment vertical="top" wrapText="1"/>
    </xf>
    <xf numFmtId="14" fontId="27" fillId="24" borderId="10" xfId="0" applyNumberFormat="1" applyFont="1" applyFill="1" applyBorder="1" applyAlignment="1">
      <alignment vertical="top" wrapText="1"/>
    </xf>
    <xf numFmtId="164" fontId="32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27" fillId="0" borderId="10" xfId="1" applyNumberFormat="1" applyFont="1" applyFill="1" applyBorder="1" applyAlignment="1">
      <alignment horizontal="right" vertical="top" wrapText="1"/>
    </xf>
    <xf numFmtId="164" fontId="32" fillId="0" borderId="10" xfId="0" applyNumberFormat="1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0" fontId="32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 indent="1"/>
    </xf>
    <xf numFmtId="164" fontId="26" fillId="26" borderId="10" xfId="1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/>
    </xf>
    <xf numFmtId="0" fontId="32" fillId="26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wrapText="1"/>
    </xf>
    <xf numFmtId="2" fontId="26" fillId="0" borderId="10" xfId="1" applyNumberFormat="1" applyFont="1" applyFill="1" applyBorder="1" applyAlignment="1">
      <alignment horizontal="left" vertical="top"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2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horizontal="right" vertical="top" wrapText="1"/>
    </xf>
    <xf numFmtId="0" fontId="30" fillId="25" borderId="10" xfId="1" applyFont="1" applyFill="1" applyBorder="1" applyAlignment="1">
      <alignment horizontal="left" vertical="top" wrapText="1" indent="2"/>
    </xf>
    <xf numFmtId="0" fontId="29" fillId="25" borderId="10" xfId="0" applyFont="1" applyFill="1" applyBorder="1" applyAlignment="1">
      <alignment vertical="top" wrapText="1"/>
    </xf>
    <xf numFmtId="14" fontId="29" fillId="25" borderId="10" xfId="0" applyNumberFormat="1" applyFont="1" applyFill="1" applyBorder="1" applyAlignment="1">
      <alignment vertical="top" wrapText="1"/>
    </xf>
    <xf numFmtId="164" fontId="29" fillId="25" borderId="10" xfId="0" applyNumberFormat="1" applyFont="1" applyFill="1" applyBorder="1" applyAlignment="1">
      <alignment horizontal="right" vertical="top" wrapText="1"/>
    </xf>
    <xf numFmtId="14" fontId="26" fillId="0" borderId="10" xfId="0" applyNumberFormat="1" applyFont="1" applyFill="1" applyBorder="1" applyAlignment="1">
      <alignment vertical="top" wrapText="1"/>
    </xf>
    <xf numFmtId="0" fontId="26" fillId="27" borderId="10" xfId="1" applyFont="1" applyFill="1" applyBorder="1" applyAlignment="1">
      <alignment horizontal="left" vertical="top" wrapText="1" indent="2"/>
    </xf>
    <xf numFmtId="4" fontId="26" fillId="27" borderId="10" xfId="1" applyNumberFormat="1" applyFont="1" applyFill="1" applyBorder="1" applyAlignment="1">
      <alignment vertical="top" wrapText="1"/>
    </xf>
    <xf numFmtId="0" fontId="27" fillId="27" borderId="10" xfId="0" applyFont="1" applyFill="1" applyBorder="1" applyAlignment="1">
      <alignment horizontal="left" vertical="top" wrapText="1"/>
    </xf>
    <xf numFmtId="164" fontId="31" fillId="27" borderId="10" xfId="1" applyNumberFormat="1" applyFont="1" applyFill="1" applyBorder="1" applyAlignment="1">
      <alignment horizontal="right"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164" fontId="26" fillId="27" borderId="10" xfId="1" applyNumberFormat="1" applyFont="1" applyFill="1" applyBorder="1" applyAlignment="1">
      <alignment horizontal="right" vertical="top" wrapText="1"/>
    </xf>
    <xf numFmtId="164" fontId="26" fillId="27" borderId="10" xfId="0" applyNumberFormat="1" applyFont="1" applyFill="1" applyBorder="1" applyAlignment="1">
      <alignment horizontal="right" vertical="top" wrapText="1"/>
    </xf>
    <xf numFmtId="0" fontId="31" fillId="0" borderId="10" xfId="1" applyFont="1" applyFill="1" applyBorder="1" applyAlignment="1">
      <alignment horizontal="left" vertical="top" wrapText="1" indent="2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right" vertical="top" wrapText="1"/>
    </xf>
    <xf numFmtId="0" fontId="31" fillId="27" borderId="10" xfId="1" applyFont="1" applyFill="1" applyBorder="1" applyAlignment="1">
      <alignment vertical="top" wrapText="1"/>
    </xf>
    <xf numFmtId="0" fontId="32" fillId="27" borderId="10" xfId="0" applyFont="1" applyFill="1" applyBorder="1" applyAlignment="1">
      <alignment vertical="top" wrapText="1"/>
    </xf>
    <xf numFmtId="14" fontId="32" fillId="27" borderId="10" xfId="0" applyNumberFormat="1" applyFont="1" applyFill="1" applyBorder="1" applyAlignment="1">
      <alignment vertical="top" wrapText="1"/>
    </xf>
    <xf numFmtId="164" fontId="32" fillId="27" borderId="10" xfId="0" applyNumberFormat="1" applyFont="1" applyFill="1" applyBorder="1" applyAlignment="1">
      <alignment horizontal="right" vertical="top" wrapText="1"/>
    </xf>
    <xf numFmtId="0" fontId="31" fillId="24" borderId="10" xfId="1" applyFont="1" applyFill="1" applyBorder="1" applyAlignment="1">
      <alignment vertical="top" wrapText="1"/>
    </xf>
    <xf numFmtId="164" fontId="33" fillId="0" borderId="10" xfId="0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horizontal="left" vertical="top" wrapText="1" indent="2"/>
    </xf>
    <xf numFmtId="0" fontId="26" fillId="27" borderId="10" xfId="0" applyFont="1" applyFill="1" applyBorder="1" applyAlignment="1">
      <alignment vertical="top" wrapText="1"/>
    </xf>
    <xf numFmtId="14" fontId="26" fillId="27" borderId="10" xfId="0" applyNumberFormat="1" applyFont="1" applyFill="1" applyBorder="1" applyAlignment="1">
      <alignment vertical="top" wrapText="1"/>
    </xf>
    <xf numFmtId="0" fontId="31" fillId="27" borderId="10" xfId="1" applyFont="1" applyFill="1" applyBorder="1" applyAlignment="1">
      <alignment horizontal="left" vertical="top" wrapText="1" indent="2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0" fontId="29" fillId="26" borderId="10" xfId="0" applyFont="1" applyFill="1" applyBorder="1" applyAlignment="1">
      <alignment vertical="top" wrapText="1"/>
    </xf>
    <xf numFmtId="14" fontId="29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164" fontId="29" fillId="26" borderId="10" xfId="0" applyNumberFormat="1" applyFont="1" applyFill="1" applyBorder="1" applyAlignment="1">
      <alignment horizontal="right" vertical="top" wrapText="1"/>
    </xf>
    <xf numFmtId="0" fontId="29" fillId="0" borderId="10" xfId="0" applyFont="1" applyFill="1" applyBorder="1" applyAlignment="1">
      <alignment vertical="top" wrapText="1"/>
    </xf>
    <xf numFmtId="14" fontId="29" fillId="0" borderId="10" xfId="0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164" fontId="29" fillId="0" borderId="10" xfId="0" applyNumberFormat="1" applyFont="1" applyFill="1" applyBorder="1" applyAlignment="1">
      <alignment horizontal="right"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164" fontId="33" fillId="0" borderId="10" xfId="1" applyNumberFormat="1" applyFont="1" applyFill="1" applyBorder="1" applyAlignment="1">
      <alignment horizontal="right" vertical="top" wrapText="1"/>
    </xf>
    <xf numFmtId="0" fontId="31" fillId="0" borderId="10" xfId="1" applyFont="1" applyFill="1" applyBorder="1" applyAlignment="1">
      <alignment horizontal="left"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0" fontId="31" fillId="24" borderId="10" xfId="1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vertical="top" wrapText="1"/>
    </xf>
    <xf numFmtId="0" fontId="31" fillId="26" borderId="10" xfId="1" applyFont="1" applyFill="1" applyBorder="1" applyAlignment="1">
      <alignment horizontal="center" vertical="top" wrapText="1"/>
    </xf>
    <xf numFmtId="14" fontId="27" fillId="0" borderId="0" xfId="0" applyNumberFormat="1" applyFont="1" applyFill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26" fillId="0" borderId="0" xfId="0" applyNumberFormat="1" applyFont="1" applyFill="1" applyAlignment="1">
      <alignment horizontal="right" vertical="top" wrapText="1"/>
    </xf>
    <xf numFmtId="164" fontId="27" fillId="0" borderId="12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horizontal="center"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26" fillId="0" borderId="10" xfId="1" applyFont="1" applyFill="1" applyBorder="1" applyAlignment="1">
      <alignment vertical="top" wrapText="1"/>
    </xf>
    <xf numFmtId="0" fontId="4" fillId="0" borderId="13" xfId="1" applyFont="1" applyFill="1" applyBorder="1" applyAlignment="1">
      <alignment horizontal="right" vertical="center"/>
    </xf>
    <xf numFmtId="164" fontId="26" fillId="0" borderId="11" xfId="1" applyNumberFormat="1" applyFont="1" applyFill="1" applyBorder="1" applyAlignment="1">
      <alignment horizontal="center" vertical="top" wrapText="1"/>
    </xf>
    <xf numFmtId="164" fontId="26" fillId="0" borderId="12" xfId="1" applyNumberFormat="1" applyFont="1" applyFill="1" applyBorder="1" applyAlignment="1">
      <alignment horizontal="center"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3"/>
  <sheetViews>
    <sheetView showZeros="0" tabSelected="1" view="pageBreakPreview" zoomScale="70" zoomScaleNormal="70" zoomScaleSheetLayoutView="70" workbookViewId="0">
      <pane ySplit="4" topLeftCell="A5" activePane="bottomLeft" state="frozen"/>
      <selection pane="bottomLeft" activeCell="O170" activeCellId="2" sqref="F170 J170 O170"/>
    </sheetView>
  </sheetViews>
  <sheetFormatPr defaultColWidth="9.140625" defaultRowHeight="15" x14ac:dyDescent="0.2"/>
  <cols>
    <col min="1" max="1" width="51.5703125" style="4" customWidth="1"/>
    <col min="2" max="2" width="18.7109375" style="4" customWidth="1"/>
    <col min="3" max="3" width="18.28515625" style="4" customWidth="1"/>
    <col min="4" max="4" width="14.85546875" style="4" customWidth="1"/>
    <col min="5" max="5" width="16.42578125" style="13" customWidth="1"/>
    <col min="6" max="6" width="17.7109375" style="5" customWidth="1"/>
    <col min="7" max="7" width="15.7109375" style="5" customWidth="1"/>
    <col min="8" max="8" width="14.85546875" style="5" customWidth="1"/>
    <col min="9" max="9" width="16.140625" style="5" customWidth="1"/>
    <col min="10" max="10" width="17.140625" style="6" customWidth="1"/>
    <col min="11" max="11" width="15.7109375" style="6" customWidth="1"/>
    <col min="12" max="12" width="16.42578125" style="6" customWidth="1"/>
    <col min="13" max="13" width="14.140625" style="6" customWidth="1"/>
    <col min="14" max="14" width="15.140625" style="5" customWidth="1"/>
    <col min="15" max="15" width="15" style="5" customWidth="1"/>
    <col min="16" max="16" width="15.42578125" style="5" customWidth="1"/>
    <col min="17" max="17" width="15.28515625" style="6" customWidth="1"/>
    <col min="18" max="18" width="17.5703125" style="5" customWidth="1"/>
    <col min="19" max="19" width="12.85546875" style="5" customWidth="1"/>
    <col min="20" max="21" width="9.140625" style="3" customWidth="1"/>
    <col min="22" max="16384" width="9.140625" style="3"/>
  </cols>
  <sheetData>
    <row r="1" spans="1:19" ht="35.25" customHeight="1" x14ac:dyDescent="0.2">
      <c r="A1" s="111" t="s">
        <v>445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3.5" customHeight="1" x14ac:dyDescent="0.2">
      <c r="A2" s="1"/>
      <c r="B2" s="1"/>
      <c r="C2" s="1"/>
      <c r="D2" s="1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115"/>
      <c r="Q2" s="115"/>
      <c r="R2" s="115"/>
      <c r="S2" s="115"/>
    </row>
    <row r="3" spans="1:19" ht="80.25" customHeight="1" x14ac:dyDescent="0.2">
      <c r="A3" s="114" t="s">
        <v>0</v>
      </c>
      <c r="B3" s="112" t="s">
        <v>259</v>
      </c>
      <c r="C3" s="112" t="s">
        <v>260</v>
      </c>
      <c r="D3" s="112" t="s">
        <v>508</v>
      </c>
      <c r="E3" s="112" t="s">
        <v>261</v>
      </c>
      <c r="F3" s="113" t="s">
        <v>1</v>
      </c>
      <c r="G3" s="113"/>
      <c r="H3" s="113"/>
      <c r="I3" s="113"/>
      <c r="J3" s="113" t="s">
        <v>262</v>
      </c>
      <c r="K3" s="113"/>
      <c r="L3" s="113"/>
      <c r="M3" s="113"/>
      <c r="N3" s="113"/>
      <c r="O3" s="113" t="s">
        <v>511</v>
      </c>
      <c r="P3" s="113"/>
      <c r="Q3" s="113"/>
      <c r="R3" s="113"/>
      <c r="S3" s="116" t="s">
        <v>3</v>
      </c>
    </row>
    <row r="4" spans="1:19" ht="226.5" customHeight="1" x14ac:dyDescent="0.2">
      <c r="A4" s="114"/>
      <c r="B4" s="112"/>
      <c r="C4" s="112"/>
      <c r="D4" s="112"/>
      <c r="E4" s="112"/>
      <c r="F4" s="109" t="s">
        <v>4</v>
      </c>
      <c r="G4" s="109" t="s">
        <v>5</v>
      </c>
      <c r="H4" s="109" t="s">
        <v>6</v>
      </c>
      <c r="I4" s="109" t="s">
        <v>7</v>
      </c>
      <c r="J4" s="110" t="s">
        <v>263</v>
      </c>
      <c r="K4" s="109" t="s">
        <v>5</v>
      </c>
      <c r="L4" s="109" t="s">
        <v>6</v>
      </c>
      <c r="M4" s="109" t="s">
        <v>7</v>
      </c>
      <c r="N4" s="110" t="s">
        <v>2</v>
      </c>
      <c r="O4" s="109" t="s">
        <v>4</v>
      </c>
      <c r="P4" s="109" t="s">
        <v>8</v>
      </c>
      <c r="Q4" s="109" t="s">
        <v>9</v>
      </c>
      <c r="R4" s="109" t="s">
        <v>7</v>
      </c>
      <c r="S4" s="117"/>
    </row>
    <row r="5" spans="1:19" s="7" customFormat="1" ht="20.25" customHeight="1" x14ac:dyDescent="0.25">
      <c r="A5" s="21" t="s">
        <v>10</v>
      </c>
      <c r="B5" s="21"/>
      <c r="C5" s="21"/>
      <c r="D5" s="21"/>
      <c r="E5" s="22"/>
      <c r="F5" s="23">
        <f t="shared" ref="F5:M5" si="0">F7+F8+F9+F10+F11+F12+F13+F14+F15+F16</f>
        <v>8098000.2300000004</v>
      </c>
      <c r="G5" s="23">
        <f t="shared" si="0"/>
        <v>4516466.4000000004</v>
      </c>
      <c r="H5" s="23">
        <f t="shared" si="0"/>
        <v>3035253.7299999995</v>
      </c>
      <c r="I5" s="23">
        <f t="shared" si="0"/>
        <v>546280.1</v>
      </c>
      <c r="J5" s="23">
        <f t="shared" si="0"/>
        <v>2579823.6999999993</v>
      </c>
      <c r="K5" s="23">
        <f t="shared" si="0"/>
        <v>1672581.4799999997</v>
      </c>
      <c r="L5" s="23">
        <f t="shared" si="0"/>
        <v>755035.93</v>
      </c>
      <c r="M5" s="23">
        <f t="shared" si="0"/>
        <v>152206.28999999998</v>
      </c>
      <c r="N5" s="23">
        <f>J5/F5*100</f>
        <v>31.857540463418822</v>
      </c>
      <c r="O5" s="23">
        <f>O7+O8+O9+O10+O11+O12+O13+O14+O15+O16</f>
        <v>2894119.3099999996</v>
      </c>
      <c r="P5" s="23">
        <f>P7+P8+P9+P10+P11+P12+P13+P14+P15+P16</f>
        <v>1904927.4</v>
      </c>
      <c r="Q5" s="24">
        <f>Q7+Q8+Q9+Q10+Q11+Q12+Q13+Q14+Q15+Q16</f>
        <v>829768.40000000014</v>
      </c>
      <c r="R5" s="23">
        <f>R7+R8+R9+R10+R11+R12+R13+R14+R15+R16</f>
        <v>159423.50999999998</v>
      </c>
      <c r="S5" s="23">
        <f>O5/F5*100</f>
        <v>35.738691378130518</v>
      </c>
    </row>
    <row r="6" spans="1:19" ht="16.5" x14ac:dyDescent="0.2">
      <c r="A6" s="19" t="s">
        <v>11</v>
      </c>
      <c r="B6" s="19"/>
      <c r="C6" s="19"/>
      <c r="D6" s="19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6.5" x14ac:dyDescent="0.2">
      <c r="A7" s="19" t="s">
        <v>12</v>
      </c>
      <c r="B7" s="19"/>
      <c r="C7" s="19"/>
      <c r="D7" s="20"/>
      <c r="E7" s="25"/>
      <c r="F7" s="26">
        <f>F18</f>
        <v>2984972.7</v>
      </c>
      <c r="G7" s="26">
        <f t="shared" ref="G7:H7" si="1">G18</f>
        <v>2076904.2</v>
      </c>
      <c r="H7" s="26">
        <f t="shared" si="1"/>
        <v>582884.5</v>
      </c>
      <c r="I7" s="26">
        <f t="shared" ref="I7:J7" si="2">I18</f>
        <v>325184</v>
      </c>
      <c r="J7" s="26">
        <f t="shared" si="2"/>
        <v>1512819.5599999998</v>
      </c>
      <c r="K7" s="26">
        <f t="shared" ref="K7:M7" si="3">K18</f>
        <v>1186097.8999999999</v>
      </c>
      <c r="L7" s="26">
        <f t="shared" si="3"/>
        <v>212823.13</v>
      </c>
      <c r="M7" s="26">
        <f t="shared" si="3"/>
        <v>113898.53</v>
      </c>
      <c r="N7" s="26">
        <f t="shared" ref="N7:N71" si="4">J7/F7*100</f>
        <v>50.681185794429538</v>
      </c>
      <c r="O7" s="26">
        <f>O18</f>
        <v>1517396.53</v>
      </c>
      <c r="P7" s="26">
        <f t="shared" ref="P7:R7" si="5">P18</f>
        <v>1186098</v>
      </c>
      <c r="Q7" s="26">
        <f>Q18</f>
        <v>217400</v>
      </c>
      <c r="R7" s="26">
        <f t="shared" si="5"/>
        <v>113898.53</v>
      </c>
      <c r="S7" s="26">
        <f t="shared" ref="S7:S16" si="6">O7/F7*100</f>
        <v>50.834519525086442</v>
      </c>
    </row>
    <row r="8" spans="1:19" ht="16.5" x14ac:dyDescent="0.2">
      <c r="A8" s="19" t="s">
        <v>13</v>
      </c>
      <c r="B8" s="19"/>
      <c r="C8" s="19"/>
      <c r="D8" s="20"/>
      <c r="E8" s="25"/>
      <c r="F8" s="26">
        <f t="shared" ref="F8:H8" si="7">F64</f>
        <v>855261.27</v>
      </c>
      <c r="G8" s="26">
        <f t="shared" si="7"/>
        <v>557828.6</v>
      </c>
      <c r="H8" s="26">
        <f t="shared" si="7"/>
        <v>280988.13</v>
      </c>
      <c r="I8" s="26">
        <f t="shared" ref="I8:J8" si="8">I64</f>
        <v>16444.54</v>
      </c>
      <c r="J8" s="26">
        <f t="shared" si="8"/>
        <v>59516.950000000004</v>
      </c>
      <c r="K8" s="26">
        <f t="shared" ref="K8:M8" si="9">K64</f>
        <v>21361.79</v>
      </c>
      <c r="L8" s="26">
        <f t="shared" si="9"/>
        <v>36725.410000000003</v>
      </c>
      <c r="M8" s="26">
        <f t="shared" si="9"/>
        <v>1429.7499999999998</v>
      </c>
      <c r="N8" s="26">
        <f>J8/F8*100</f>
        <v>6.9589202840904987</v>
      </c>
      <c r="O8" s="26">
        <f t="shared" ref="O8:R8" si="10">O64</f>
        <v>103484.06999999999</v>
      </c>
      <c r="P8" s="26">
        <f t="shared" si="10"/>
        <v>49664.7</v>
      </c>
      <c r="Q8" s="26">
        <f t="shared" si="10"/>
        <v>52389.399999999994</v>
      </c>
      <c r="R8" s="26">
        <f t="shared" si="10"/>
        <v>1429.9699999999998</v>
      </c>
      <c r="S8" s="26">
        <f t="shared" si="6"/>
        <v>12.099702585620415</v>
      </c>
    </row>
    <row r="9" spans="1:19" ht="16.5" x14ac:dyDescent="0.2">
      <c r="A9" s="19" t="s">
        <v>14</v>
      </c>
      <c r="B9" s="19"/>
      <c r="C9" s="19"/>
      <c r="D9" s="20"/>
      <c r="E9" s="25"/>
      <c r="F9" s="26">
        <f>F113</f>
        <v>705556.1</v>
      </c>
      <c r="G9" s="26">
        <f t="shared" ref="G9:H9" si="11">G113</f>
        <v>373253.5</v>
      </c>
      <c r="H9" s="26">
        <f t="shared" si="11"/>
        <v>332302.59999999998</v>
      </c>
      <c r="I9" s="26">
        <f t="shared" ref="I9:J9" si="12">I113</f>
        <v>0</v>
      </c>
      <c r="J9" s="26">
        <f t="shared" si="12"/>
        <v>358672.61</v>
      </c>
      <c r="K9" s="26">
        <f t="shared" ref="K9:M9" si="13">K113</f>
        <v>207662.2</v>
      </c>
      <c r="L9" s="26">
        <f t="shared" si="13"/>
        <v>151010.41</v>
      </c>
      <c r="M9" s="26">
        <f t="shared" si="13"/>
        <v>0</v>
      </c>
      <c r="N9" s="26">
        <f t="shared" si="4"/>
        <v>50.835448804141869</v>
      </c>
      <c r="O9" s="26">
        <f>O113</f>
        <v>504212.30000000005</v>
      </c>
      <c r="P9" s="26">
        <f t="shared" ref="P9:R9" si="14">P113</f>
        <v>313190.90000000002</v>
      </c>
      <c r="Q9" s="26">
        <f t="shared" si="14"/>
        <v>191021.4</v>
      </c>
      <c r="R9" s="26">
        <f t="shared" si="14"/>
        <v>0</v>
      </c>
      <c r="S9" s="26">
        <f t="shared" si="6"/>
        <v>71.4631054851627</v>
      </c>
    </row>
    <row r="10" spans="1:19" ht="16.5" x14ac:dyDescent="0.2">
      <c r="A10" s="19" t="s">
        <v>43</v>
      </c>
      <c r="B10" s="19"/>
      <c r="C10" s="19"/>
      <c r="D10" s="20"/>
      <c r="E10" s="25"/>
      <c r="F10" s="26">
        <f>F196</f>
        <v>111059.09999999999</v>
      </c>
      <c r="G10" s="26">
        <f t="shared" ref="G10:H10" si="15">G196</f>
        <v>101173.9</v>
      </c>
      <c r="H10" s="26">
        <f t="shared" si="15"/>
        <v>9885.2000000000007</v>
      </c>
      <c r="I10" s="26">
        <f t="shared" ref="I10:J10" si="16">I196</f>
        <v>0</v>
      </c>
      <c r="J10" s="26">
        <f t="shared" si="16"/>
        <v>30555.200000000001</v>
      </c>
      <c r="K10" s="26">
        <f t="shared" ref="K10:M10" si="17">K196</f>
        <v>27810.799999999999</v>
      </c>
      <c r="L10" s="26">
        <f t="shared" si="17"/>
        <v>2744.4</v>
      </c>
      <c r="M10" s="26">
        <f t="shared" si="17"/>
        <v>0</v>
      </c>
      <c r="N10" s="26">
        <f t="shared" si="4"/>
        <v>27.512558628694094</v>
      </c>
      <c r="O10" s="26">
        <f>O196</f>
        <v>107731.9</v>
      </c>
      <c r="P10" s="26">
        <f t="shared" ref="P10:R10" si="18">P196</f>
        <v>101173.9</v>
      </c>
      <c r="Q10" s="26">
        <f t="shared" si="18"/>
        <v>6558</v>
      </c>
      <c r="R10" s="26">
        <f t="shared" si="18"/>
        <v>0</v>
      </c>
      <c r="S10" s="26">
        <f t="shared" si="6"/>
        <v>97.004117627461412</v>
      </c>
    </row>
    <row r="11" spans="1:19" ht="16.5" x14ac:dyDescent="0.2">
      <c r="A11" s="19" t="s">
        <v>140</v>
      </c>
      <c r="B11" s="19"/>
      <c r="C11" s="19"/>
      <c r="D11" s="20"/>
      <c r="E11" s="25"/>
      <c r="F11" s="26">
        <f>F205</f>
        <v>126154.2</v>
      </c>
      <c r="G11" s="26">
        <f t="shared" ref="G11:H11" si="19">G205</f>
        <v>96154.2</v>
      </c>
      <c r="H11" s="26">
        <f t="shared" si="19"/>
        <v>30000</v>
      </c>
      <c r="I11" s="26">
        <f t="shared" ref="I11:J11" si="20">I205</f>
        <v>0</v>
      </c>
      <c r="J11" s="26">
        <f t="shared" si="20"/>
        <v>0</v>
      </c>
      <c r="K11" s="26">
        <f t="shared" ref="K11:M11" si="21">K205</f>
        <v>0</v>
      </c>
      <c r="L11" s="26">
        <f t="shared" si="21"/>
        <v>0</v>
      </c>
      <c r="M11" s="26">
        <f t="shared" si="21"/>
        <v>0</v>
      </c>
      <c r="N11" s="26">
        <f t="shared" si="4"/>
        <v>0</v>
      </c>
      <c r="O11" s="26">
        <f>O205</f>
        <v>0</v>
      </c>
      <c r="P11" s="26">
        <f t="shared" ref="P11:R11" si="22">P205</f>
        <v>0</v>
      </c>
      <c r="Q11" s="26">
        <f t="shared" si="22"/>
        <v>0</v>
      </c>
      <c r="R11" s="26">
        <f t="shared" si="22"/>
        <v>0</v>
      </c>
      <c r="S11" s="26">
        <f t="shared" si="6"/>
        <v>0</v>
      </c>
    </row>
    <row r="12" spans="1:19" ht="16.5" x14ac:dyDescent="0.2">
      <c r="A12" s="19" t="s">
        <v>15</v>
      </c>
      <c r="B12" s="19"/>
      <c r="C12" s="19"/>
      <c r="D12" s="20"/>
      <c r="E12" s="25"/>
      <c r="F12" s="26">
        <f>F173</f>
        <v>276661.8</v>
      </c>
      <c r="G12" s="26">
        <f t="shared" ref="G12:H12" si="23">G173</f>
        <v>180000</v>
      </c>
      <c r="H12" s="26">
        <f t="shared" si="23"/>
        <v>96661.8</v>
      </c>
      <c r="I12" s="26">
        <f t="shared" ref="I12:J12" si="24">I173</f>
        <v>0</v>
      </c>
      <c r="J12" s="26">
        <f t="shared" si="24"/>
        <v>111001.23000000001</v>
      </c>
      <c r="K12" s="26">
        <f t="shared" ref="K12:M12" si="25">K173</f>
        <v>104341.16</v>
      </c>
      <c r="L12" s="26">
        <f t="shared" si="25"/>
        <v>6660.07</v>
      </c>
      <c r="M12" s="26">
        <f t="shared" si="25"/>
        <v>0</v>
      </c>
      <c r="N12" s="26">
        <f t="shared" si="4"/>
        <v>40.121632260037352</v>
      </c>
      <c r="O12" s="26">
        <f>O173</f>
        <v>146859.29999999999</v>
      </c>
      <c r="P12" s="26">
        <f t="shared" ref="P12:R12" si="26">P173</f>
        <v>129532.3</v>
      </c>
      <c r="Q12" s="26">
        <f t="shared" si="26"/>
        <v>17327</v>
      </c>
      <c r="R12" s="26">
        <f t="shared" si="26"/>
        <v>0</v>
      </c>
      <c r="S12" s="26">
        <f t="shared" si="6"/>
        <v>53.082608441064139</v>
      </c>
    </row>
    <row r="13" spans="1:19" ht="16.5" x14ac:dyDescent="0.2">
      <c r="A13" s="19" t="s">
        <v>16</v>
      </c>
      <c r="B13" s="19"/>
      <c r="C13" s="19"/>
      <c r="D13" s="20"/>
      <c r="E13" s="25"/>
      <c r="F13" s="26">
        <f>F212</f>
        <v>1711891.1199999999</v>
      </c>
      <c r="G13" s="26">
        <f t="shared" ref="G13:H13" si="27">G212</f>
        <v>522511.6</v>
      </c>
      <c r="H13" s="26">
        <f t="shared" si="27"/>
        <v>1001206.7</v>
      </c>
      <c r="I13" s="26">
        <f t="shared" ref="I13:J13" si="28">I212</f>
        <v>188172.82</v>
      </c>
      <c r="J13" s="26">
        <f t="shared" si="28"/>
        <v>222854.26</v>
      </c>
      <c r="K13" s="26">
        <f t="shared" ref="K13:M13" si="29">K212</f>
        <v>16229.2</v>
      </c>
      <c r="L13" s="26">
        <f t="shared" si="29"/>
        <v>170006.06</v>
      </c>
      <c r="M13" s="26">
        <f t="shared" si="29"/>
        <v>36619</v>
      </c>
      <c r="N13" s="26">
        <f t="shared" si="4"/>
        <v>13.018016005597365</v>
      </c>
      <c r="O13" s="26">
        <f>O212</f>
        <v>222853.30000000002</v>
      </c>
      <c r="P13" s="26">
        <f t="shared" ref="P13:R13" si="30">P212</f>
        <v>16229.2</v>
      </c>
      <c r="Q13" s="26">
        <f t="shared" si="30"/>
        <v>170006.1</v>
      </c>
      <c r="R13" s="26">
        <f t="shared" si="30"/>
        <v>36618</v>
      </c>
      <c r="S13" s="26">
        <f t="shared" si="6"/>
        <v>13.017959927264537</v>
      </c>
    </row>
    <row r="14" spans="1:19" ht="16.5" x14ac:dyDescent="0.2">
      <c r="A14" s="19" t="s">
        <v>17</v>
      </c>
      <c r="B14" s="19"/>
      <c r="C14" s="19"/>
      <c r="D14" s="20"/>
      <c r="E14" s="25"/>
      <c r="F14" s="26">
        <f>F248</f>
        <v>965819.77</v>
      </c>
      <c r="G14" s="26">
        <f t="shared" ref="G14:H14" si="31">G248</f>
        <v>260003.20000000001</v>
      </c>
      <c r="H14" s="26">
        <f t="shared" si="31"/>
        <v>690132.3</v>
      </c>
      <c r="I14" s="26">
        <f t="shared" ref="I14:J14" si="32">I248</f>
        <v>15684.269999999999</v>
      </c>
      <c r="J14" s="26">
        <f t="shared" si="32"/>
        <v>269950.77999999997</v>
      </c>
      <c r="K14" s="26">
        <f t="shared" ref="K14:M14" si="33">K248</f>
        <v>98001.93</v>
      </c>
      <c r="L14" s="26">
        <f t="shared" si="33"/>
        <v>171858.67</v>
      </c>
      <c r="M14" s="26">
        <f t="shared" si="33"/>
        <v>90.18</v>
      </c>
      <c r="N14" s="26">
        <f t="shared" si="4"/>
        <v>27.950430130457981</v>
      </c>
      <c r="O14" s="26">
        <f>O248</f>
        <v>277128.77999999997</v>
      </c>
      <c r="P14" s="26">
        <f t="shared" ref="P14:R14" si="34">P248</f>
        <v>97961.9</v>
      </c>
      <c r="Q14" s="26">
        <f t="shared" si="34"/>
        <v>171858.7</v>
      </c>
      <c r="R14" s="26">
        <f t="shared" si="34"/>
        <v>7308.1799999999994</v>
      </c>
      <c r="S14" s="26">
        <f t="shared" si="6"/>
        <v>28.69363297460767</v>
      </c>
    </row>
    <row r="15" spans="1:19" ht="16.5" x14ac:dyDescent="0.2">
      <c r="A15" s="19" t="s">
        <v>38</v>
      </c>
      <c r="B15" s="19"/>
      <c r="C15" s="19"/>
      <c r="D15" s="20"/>
      <c r="E15" s="25"/>
      <c r="F15" s="26">
        <f>F338</f>
        <v>23290.570000000003</v>
      </c>
      <c r="G15" s="26">
        <f t="shared" ref="G15:H15" si="35">G338</f>
        <v>17849.300000000003</v>
      </c>
      <c r="H15" s="26">
        <f t="shared" si="35"/>
        <v>5169.2</v>
      </c>
      <c r="I15" s="26">
        <f t="shared" ref="I15" si="36">I338</f>
        <v>272.07</v>
      </c>
      <c r="J15" s="26">
        <f>J338</f>
        <v>14453.11</v>
      </c>
      <c r="K15" s="26">
        <f t="shared" ref="K15:M15" si="37">K338</f>
        <v>11076.5</v>
      </c>
      <c r="L15" s="26">
        <f t="shared" si="37"/>
        <v>3207.78</v>
      </c>
      <c r="M15" s="26">
        <f t="shared" si="37"/>
        <v>168.82999999999998</v>
      </c>
      <c r="N15" s="26">
        <f t="shared" si="4"/>
        <v>62.055630240049943</v>
      </c>
      <c r="O15" s="26">
        <f>O338</f>
        <v>14453.13</v>
      </c>
      <c r="P15" s="26">
        <f t="shared" ref="P15:R15" si="38">P338</f>
        <v>11076.5</v>
      </c>
      <c r="Q15" s="26">
        <f t="shared" si="38"/>
        <v>3207.8</v>
      </c>
      <c r="R15" s="26">
        <f t="shared" si="38"/>
        <v>168.82999999999998</v>
      </c>
      <c r="S15" s="26">
        <f t="shared" si="6"/>
        <v>62.055716111713863</v>
      </c>
    </row>
    <row r="16" spans="1:19" ht="16.5" x14ac:dyDescent="0.2">
      <c r="A16" s="19" t="s">
        <v>44</v>
      </c>
      <c r="B16" s="19"/>
      <c r="C16" s="19"/>
      <c r="D16" s="19"/>
      <c r="E16" s="25"/>
      <c r="F16" s="26">
        <f>F348</f>
        <v>337333.60000000003</v>
      </c>
      <c r="G16" s="26">
        <f t="shared" ref="G16:H16" si="39">G348</f>
        <v>330787.90000000002</v>
      </c>
      <c r="H16" s="26">
        <f t="shared" si="39"/>
        <v>6023.3</v>
      </c>
      <c r="I16" s="26">
        <f t="shared" ref="I16:J16" si="40">I348</f>
        <v>522.4</v>
      </c>
      <c r="J16" s="26">
        <f t="shared" si="40"/>
        <v>0</v>
      </c>
      <c r="K16" s="26">
        <f t="shared" ref="K16:M16" si="41">K348</f>
        <v>0</v>
      </c>
      <c r="L16" s="26">
        <f t="shared" si="41"/>
        <v>0</v>
      </c>
      <c r="M16" s="26">
        <f t="shared" si="41"/>
        <v>0</v>
      </c>
      <c r="N16" s="26">
        <f t="shared" si="4"/>
        <v>0</v>
      </c>
      <c r="O16" s="26">
        <f>O348</f>
        <v>0</v>
      </c>
      <c r="P16" s="26">
        <f t="shared" ref="P16:R16" si="42">P348</f>
        <v>0</v>
      </c>
      <c r="Q16" s="26">
        <f t="shared" si="42"/>
        <v>0</v>
      </c>
      <c r="R16" s="26">
        <f t="shared" si="42"/>
        <v>0</v>
      </c>
      <c r="S16" s="26">
        <f t="shared" si="6"/>
        <v>0</v>
      </c>
    </row>
    <row r="17" spans="1:19" ht="16.5" x14ac:dyDescent="0.2">
      <c r="A17" s="19" t="s">
        <v>11</v>
      </c>
      <c r="B17" s="19"/>
      <c r="C17" s="19"/>
      <c r="D17" s="19"/>
      <c r="E17" s="25"/>
      <c r="F17" s="26"/>
      <c r="G17" s="26"/>
      <c r="H17" s="26"/>
      <c r="I17" s="26"/>
      <c r="J17" s="26">
        <f t="shared" ref="J17" si="43">O17</f>
        <v>0</v>
      </c>
      <c r="K17" s="26">
        <f t="shared" ref="K17" si="44">P17</f>
        <v>0</v>
      </c>
      <c r="L17" s="26">
        <f t="shared" ref="L17" si="45">Q17</f>
        <v>0</v>
      </c>
      <c r="M17" s="26">
        <f t="shared" ref="M17" si="46">R17</f>
        <v>0</v>
      </c>
      <c r="N17" s="26"/>
      <c r="O17" s="26"/>
      <c r="P17" s="26"/>
      <c r="Q17" s="26"/>
      <c r="R17" s="26"/>
      <c r="S17" s="26"/>
    </row>
    <row r="18" spans="1:19" s="7" customFormat="1" ht="18" customHeight="1" x14ac:dyDescent="0.25">
      <c r="A18" s="21" t="s">
        <v>18</v>
      </c>
      <c r="B18" s="21"/>
      <c r="C18" s="21"/>
      <c r="D18" s="21"/>
      <c r="E18" s="22"/>
      <c r="F18" s="23">
        <f>G18+H18+I18</f>
        <v>2984972.7</v>
      </c>
      <c r="G18" s="23">
        <f>G20+G26</f>
        <v>2076904.2</v>
      </c>
      <c r="H18" s="23">
        <f t="shared" ref="H18" si="47">H20+H26</f>
        <v>582884.5</v>
      </c>
      <c r="I18" s="23">
        <f>I20+I26</f>
        <v>325184</v>
      </c>
      <c r="J18" s="23">
        <f>K18+L18+M18</f>
        <v>1512819.5599999998</v>
      </c>
      <c r="K18" s="23">
        <f>K20+K26</f>
        <v>1186097.8999999999</v>
      </c>
      <c r="L18" s="23">
        <f t="shared" ref="L18" si="48">L20+L26</f>
        <v>212823.13</v>
      </c>
      <c r="M18" s="23">
        <f>M20+M26</f>
        <v>113898.53</v>
      </c>
      <c r="N18" s="23">
        <f t="shared" si="4"/>
        <v>50.681185794429538</v>
      </c>
      <c r="O18" s="23">
        <f>P18+Q18+R18</f>
        <v>1517396.53</v>
      </c>
      <c r="P18" s="23">
        <f>P20+P26</f>
        <v>1186098</v>
      </c>
      <c r="Q18" s="23">
        <f t="shared" ref="Q18:R18" si="49">Q20+Q26</f>
        <v>217400</v>
      </c>
      <c r="R18" s="23">
        <f t="shared" si="49"/>
        <v>113898.53</v>
      </c>
      <c r="S18" s="23">
        <f>O18/F18*100</f>
        <v>50.834519525086442</v>
      </c>
    </row>
    <row r="19" spans="1:19" s="8" customFormat="1" ht="18.75" customHeight="1" x14ac:dyDescent="0.2">
      <c r="A19" s="27" t="s">
        <v>22</v>
      </c>
      <c r="B19" s="27"/>
      <c r="C19" s="27"/>
      <c r="D19" s="27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s="10" customFormat="1" ht="76.5" customHeight="1" x14ac:dyDescent="0.2">
      <c r="A20" s="32" t="s">
        <v>114</v>
      </c>
      <c r="B20" s="33"/>
      <c r="C20" s="33"/>
      <c r="D20" s="33"/>
      <c r="E20" s="34"/>
      <c r="F20" s="35">
        <f>F21</f>
        <v>84983</v>
      </c>
      <c r="G20" s="35">
        <f t="shared" ref="G20:R20" si="50">G21</f>
        <v>0</v>
      </c>
      <c r="H20" s="35">
        <f t="shared" si="50"/>
        <v>42491.5</v>
      </c>
      <c r="I20" s="35">
        <f t="shared" si="50"/>
        <v>42491.5</v>
      </c>
      <c r="J20" s="35">
        <f>J21</f>
        <v>52154</v>
      </c>
      <c r="K20" s="35">
        <f t="shared" si="50"/>
        <v>0</v>
      </c>
      <c r="L20" s="35">
        <f t="shared" si="50"/>
        <v>26077</v>
      </c>
      <c r="M20" s="35">
        <f t="shared" si="50"/>
        <v>26077</v>
      </c>
      <c r="N20" s="35">
        <f t="shared" si="4"/>
        <v>61.369921043032136</v>
      </c>
      <c r="O20" s="35">
        <f t="shared" si="50"/>
        <v>52154</v>
      </c>
      <c r="P20" s="35">
        <f t="shared" si="50"/>
        <v>0</v>
      </c>
      <c r="Q20" s="35">
        <f t="shared" si="50"/>
        <v>26077</v>
      </c>
      <c r="R20" s="35">
        <f t="shared" si="50"/>
        <v>26077</v>
      </c>
      <c r="S20" s="35">
        <f>O20/F20*100</f>
        <v>61.369921043032136</v>
      </c>
    </row>
    <row r="21" spans="1:19" s="10" customFormat="1" ht="60" customHeight="1" x14ac:dyDescent="0.2">
      <c r="A21" s="32" t="s">
        <v>23</v>
      </c>
      <c r="B21" s="33"/>
      <c r="C21" s="33"/>
      <c r="D21" s="33"/>
      <c r="E21" s="34"/>
      <c r="F21" s="35">
        <f>G21+H21+I21</f>
        <v>84983</v>
      </c>
      <c r="G21" s="35">
        <f t="shared" ref="G21:R21" si="51">G24+G25</f>
        <v>0</v>
      </c>
      <c r="H21" s="35">
        <f t="shared" si="51"/>
        <v>42491.5</v>
      </c>
      <c r="I21" s="35">
        <f t="shared" si="51"/>
        <v>42491.5</v>
      </c>
      <c r="J21" s="35">
        <f>K21+L21+M21</f>
        <v>52154</v>
      </c>
      <c r="K21" s="35">
        <f t="shared" ref="K21:M21" si="52">K24+K25</f>
        <v>0</v>
      </c>
      <c r="L21" s="35">
        <f t="shared" si="52"/>
        <v>26077</v>
      </c>
      <c r="M21" s="35">
        <f t="shared" si="52"/>
        <v>26077</v>
      </c>
      <c r="N21" s="35">
        <f t="shared" si="4"/>
        <v>61.369921043032136</v>
      </c>
      <c r="O21" s="35">
        <f t="shared" si="51"/>
        <v>52154</v>
      </c>
      <c r="P21" s="35">
        <f t="shared" si="51"/>
        <v>0</v>
      </c>
      <c r="Q21" s="35">
        <f t="shared" si="51"/>
        <v>26077</v>
      </c>
      <c r="R21" s="35">
        <f t="shared" si="51"/>
        <v>26077</v>
      </c>
      <c r="S21" s="35">
        <f>O21/F21*100</f>
        <v>61.369921043032136</v>
      </c>
    </row>
    <row r="22" spans="1:19" ht="57.75" customHeight="1" x14ac:dyDescent="0.2">
      <c r="A22" s="27" t="s">
        <v>45</v>
      </c>
      <c r="B22" s="36"/>
      <c r="C22" s="36"/>
      <c r="D22" s="36"/>
      <c r="E22" s="37"/>
      <c r="F22" s="35">
        <f t="shared" ref="F22:F96" si="53">G22+H22+I22</f>
        <v>0</v>
      </c>
      <c r="G22" s="38"/>
      <c r="H22" s="38"/>
      <c r="I22" s="38"/>
      <c r="J22" s="35">
        <f t="shared" ref="J22:J96" si="54">K22+L22+M22</f>
        <v>0</v>
      </c>
      <c r="K22" s="38"/>
      <c r="L22" s="38"/>
      <c r="M22" s="38"/>
      <c r="N22" s="26"/>
      <c r="O22" s="35">
        <f t="shared" ref="O22:O29" si="55">P22+Q22+R22</f>
        <v>0</v>
      </c>
      <c r="P22" s="38"/>
      <c r="Q22" s="39"/>
      <c r="R22" s="38"/>
      <c r="S22" s="26"/>
    </row>
    <row r="23" spans="1:19" s="8" customFormat="1" ht="15.75" customHeight="1" x14ac:dyDescent="0.2">
      <c r="A23" s="27" t="s">
        <v>20</v>
      </c>
      <c r="B23" s="27"/>
      <c r="C23" s="27"/>
      <c r="D23" s="27"/>
      <c r="E23" s="28"/>
      <c r="F23" s="35">
        <f t="shared" si="53"/>
        <v>0</v>
      </c>
      <c r="G23" s="29"/>
      <c r="H23" s="29"/>
      <c r="I23" s="29"/>
      <c r="J23" s="35">
        <f t="shared" si="54"/>
        <v>0</v>
      </c>
      <c r="K23" s="29"/>
      <c r="L23" s="29"/>
      <c r="M23" s="29"/>
      <c r="N23" s="29"/>
      <c r="O23" s="35">
        <f t="shared" si="55"/>
        <v>0</v>
      </c>
      <c r="P23" s="29"/>
      <c r="Q23" s="29"/>
      <c r="R23" s="29"/>
      <c r="S23" s="29"/>
    </row>
    <row r="24" spans="1:19" ht="79.5" customHeight="1" x14ac:dyDescent="0.2">
      <c r="A24" s="40" t="s">
        <v>141</v>
      </c>
      <c r="B24" s="41" t="s">
        <v>202</v>
      </c>
      <c r="C24" s="41" t="s">
        <v>497</v>
      </c>
      <c r="D24" s="41" t="s">
        <v>203</v>
      </c>
      <c r="E24" s="42">
        <v>43677</v>
      </c>
      <c r="F24" s="35">
        <f t="shared" si="53"/>
        <v>58233.4</v>
      </c>
      <c r="G24" s="26">
        <v>0</v>
      </c>
      <c r="H24" s="26">
        <v>29116.7</v>
      </c>
      <c r="I24" s="26">
        <v>29116.7</v>
      </c>
      <c r="J24" s="35">
        <f t="shared" si="54"/>
        <v>32459.4</v>
      </c>
      <c r="K24" s="26"/>
      <c r="L24" s="26">
        <v>16229.7</v>
      </c>
      <c r="M24" s="26">
        <v>16229.7</v>
      </c>
      <c r="N24" s="26">
        <f t="shared" si="4"/>
        <v>55.740176599683345</v>
      </c>
      <c r="O24" s="35">
        <f t="shared" si="55"/>
        <v>32459.4</v>
      </c>
      <c r="P24" s="26"/>
      <c r="Q24" s="26">
        <v>16229.7</v>
      </c>
      <c r="R24" s="26">
        <v>16229.7</v>
      </c>
      <c r="S24" s="26">
        <f>O24/F24*100</f>
        <v>55.740176599683345</v>
      </c>
    </row>
    <row r="25" spans="1:19" s="8" customFormat="1" ht="57" customHeight="1" x14ac:dyDescent="0.2">
      <c r="A25" s="40" t="s">
        <v>142</v>
      </c>
      <c r="B25" s="41" t="s">
        <v>204</v>
      </c>
      <c r="C25" s="41" t="s">
        <v>366</v>
      </c>
      <c r="D25" s="41" t="s">
        <v>499</v>
      </c>
      <c r="E25" s="42">
        <v>43677</v>
      </c>
      <c r="F25" s="35">
        <f t="shared" si="53"/>
        <v>26749.599999999999</v>
      </c>
      <c r="G25" s="29">
        <v>0</v>
      </c>
      <c r="H25" s="29">
        <v>13374.8</v>
      </c>
      <c r="I25" s="29">
        <v>13374.8</v>
      </c>
      <c r="J25" s="35">
        <f t="shared" si="54"/>
        <v>19694.599999999999</v>
      </c>
      <c r="K25" s="29"/>
      <c r="L25" s="29">
        <v>9847.2999999999993</v>
      </c>
      <c r="M25" s="29">
        <v>9847.2999999999993</v>
      </c>
      <c r="N25" s="29">
        <f t="shared" si="4"/>
        <v>73.62577384334719</v>
      </c>
      <c r="O25" s="35">
        <f t="shared" si="55"/>
        <v>19694.599999999999</v>
      </c>
      <c r="P25" s="29"/>
      <c r="Q25" s="29">
        <v>9847.2999999999993</v>
      </c>
      <c r="R25" s="29">
        <v>9847.2999999999993</v>
      </c>
      <c r="S25" s="29">
        <f>O25/F25*100</f>
        <v>73.62577384334719</v>
      </c>
    </row>
    <row r="26" spans="1:19" s="10" customFormat="1" ht="48" customHeight="1" x14ac:dyDescent="0.2">
      <c r="A26" s="32" t="s">
        <v>56</v>
      </c>
      <c r="B26" s="33"/>
      <c r="C26" s="33"/>
      <c r="D26" s="33"/>
      <c r="E26" s="34"/>
      <c r="F26" s="35">
        <f t="shared" si="53"/>
        <v>2899989.7</v>
      </c>
      <c r="G26" s="43">
        <f>G27+G53</f>
        <v>2076904.2</v>
      </c>
      <c r="H26" s="43">
        <f>H27+H53</f>
        <v>540393</v>
      </c>
      <c r="I26" s="43">
        <f>I27+I53</f>
        <v>282692.5</v>
      </c>
      <c r="J26" s="35">
        <f t="shared" si="54"/>
        <v>1460665.5599999998</v>
      </c>
      <c r="K26" s="43">
        <f>K27+K53</f>
        <v>1186097.8999999999</v>
      </c>
      <c r="L26" s="43">
        <f>L27+L53</f>
        <v>186746.13</v>
      </c>
      <c r="M26" s="43">
        <f>M27+M53</f>
        <v>87821.53</v>
      </c>
      <c r="N26" s="35">
        <f t="shared" si="4"/>
        <v>50.367956824122508</v>
      </c>
      <c r="O26" s="35">
        <f t="shared" si="55"/>
        <v>1465242.53</v>
      </c>
      <c r="P26" s="43">
        <f>P27+P53</f>
        <v>1186098</v>
      </c>
      <c r="Q26" s="43">
        <f>Q27+Q53</f>
        <v>191323</v>
      </c>
      <c r="R26" s="43">
        <f>R27+R53</f>
        <v>87821.53</v>
      </c>
      <c r="S26" s="35">
        <f>O26/F26*100</f>
        <v>50.525783936405013</v>
      </c>
    </row>
    <row r="27" spans="1:19" s="10" customFormat="1" ht="45.75" customHeight="1" x14ac:dyDescent="0.2">
      <c r="A27" s="32" t="s">
        <v>64</v>
      </c>
      <c r="B27" s="33"/>
      <c r="C27" s="33"/>
      <c r="D27" s="33"/>
      <c r="E27" s="34"/>
      <c r="F27" s="35">
        <f>G27+H27+I27</f>
        <v>2003134.4</v>
      </c>
      <c r="G27" s="43">
        <f>G29+G30+G31+G33+G35+G37+G39+G41+G43+G44+G45+G46+G47+G48+G49+G50+G51+G52</f>
        <v>1494001.4</v>
      </c>
      <c r="H27" s="43">
        <f>H29+H30+H31+H33+H35+H37+H39+H41+H43+H44+H45+H46+H47+H48+H49+H50+H51+H52</f>
        <v>293470.99999999994</v>
      </c>
      <c r="I27" s="43">
        <f>I29+I30+I31+I33+I35+I37+I39+I41+I43+I44+I45+I46+I47+I48+I49+I50+I51+I52</f>
        <v>215662</v>
      </c>
      <c r="J27" s="35">
        <f>K27+L27+M27</f>
        <v>766871.13</v>
      </c>
      <c r="K27" s="43">
        <f>K29+K30+K31+K33+K35+K37+K39+K41+K43+K44+K45+K46+K47+K48+K49+K50+K51+K52</f>
        <v>660814.4</v>
      </c>
      <c r="L27" s="43">
        <f>L29+L30+L31+L33+L35+L37+L39+L41+L43+L44+L45+L46+L47+L48+L49+L50+L51+L52</f>
        <v>63089.53</v>
      </c>
      <c r="M27" s="43">
        <f>M29+M30+M31+M33+M35+M37+M39+M41+M43+M44+M45+M46+M47+M48+M49+M50+M51+M52</f>
        <v>42967.199999999997</v>
      </c>
      <c r="N27" s="35">
        <f t="shared" si="4"/>
        <v>38.283558507107664</v>
      </c>
      <c r="O27" s="35">
        <f t="shared" si="55"/>
        <v>771448.1</v>
      </c>
      <c r="P27" s="43">
        <f>P29+P30+P31+P33+P35+P37+P39+P41+P43+P44+P45+P46+P47+P48+P49+P50+P51+P52</f>
        <v>660814.5</v>
      </c>
      <c r="Q27" s="43">
        <f>Q29+Q30+Q31+Q33+Q35+Q37+Q39+Q41+Q43+Q44+Q45+Q46+Q47+Q48+Q49+Q50+Q51+Q52</f>
        <v>67666.399999999994</v>
      </c>
      <c r="R27" s="43">
        <f>R29+R30+R31+R33+R35+R37+R39+R41+R43+R44+R45+R46+R47+R48+R49+R50+R51+R52</f>
        <v>42967.199999999997</v>
      </c>
      <c r="S27" s="35">
        <f>O27/F27*100</f>
        <v>38.512048916937374</v>
      </c>
    </row>
    <row r="28" spans="1:19" ht="53.25" customHeight="1" x14ac:dyDescent="0.2">
      <c r="A28" s="27" t="s">
        <v>45</v>
      </c>
      <c r="B28" s="36"/>
      <c r="C28" s="36"/>
      <c r="D28" s="36"/>
      <c r="E28" s="37"/>
      <c r="F28" s="35">
        <f t="shared" si="53"/>
        <v>0</v>
      </c>
      <c r="G28" s="38"/>
      <c r="H28" s="38"/>
      <c r="I28" s="38"/>
      <c r="J28" s="35">
        <f t="shared" si="54"/>
        <v>0</v>
      </c>
      <c r="K28" s="38"/>
      <c r="L28" s="38"/>
      <c r="M28" s="38"/>
      <c r="N28" s="26"/>
      <c r="O28" s="35">
        <f t="shared" si="55"/>
        <v>0</v>
      </c>
      <c r="P28" s="38"/>
      <c r="Q28" s="39"/>
      <c r="R28" s="38"/>
      <c r="S28" s="26"/>
    </row>
    <row r="29" spans="1:19" ht="124.5" customHeight="1" x14ac:dyDescent="0.2">
      <c r="A29" s="40" t="s">
        <v>143</v>
      </c>
      <c r="B29" s="19" t="s">
        <v>367</v>
      </c>
      <c r="C29" s="19" t="s">
        <v>368</v>
      </c>
      <c r="D29" s="19" t="s">
        <v>403</v>
      </c>
      <c r="E29" s="25">
        <v>43424</v>
      </c>
      <c r="F29" s="35">
        <f t="shared" si="53"/>
        <v>2727.6</v>
      </c>
      <c r="G29" s="26">
        <v>0</v>
      </c>
      <c r="H29" s="26">
        <v>2727.6</v>
      </c>
      <c r="I29" s="26"/>
      <c r="J29" s="35">
        <f t="shared" si="54"/>
        <v>1378.93</v>
      </c>
      <c r="K29" s="26"/>
      <c r="L29" s="26">
        <v>1378.93</v>
      </c>
      <c r="M29" s="26"/>
      <c r="N29" s="26">
        <f t="shared" si="4"/>
        <v>50.554700102654351</v>
      </c>
      <c r="O29" s="35">
        <f t="shared" si="55"/>
        <v>1693.4</v>
      </c>
      <c r="P29" s="26"/>
      <c r="Q29" s="26">
        <v>1693.4</v>
      </c>
      <c r="R29" s="26"/>
      <c r="S29" s="26">
        <f>O29/F29*100</f>
        <v>62.083883267341257</v>
      </c>
    </row>
    <row r="30" spans="1:19" ht="195.75" customHeight="1" x14ac:dyDescent="0.2">
      <c r="A30" s="40" t="s">
        <v>250</v>
      </c>
      <c r="B30" s="44" t="s">
        <v>369</v>
      </c>
      <c r="C30" s="45"/>
      <c r="D30" s="19" t="s">
        <v>404</v>
      </c>
      <c r="E30" s="25">
        <v>43465</v>
      </c>
      <c r="F30" s="35">
        <f t="shared" si="53"/>
        <v>850</v>
      </c>
      <c r="G30" s="26"/>
      <c r="H30" s="26">
        <v>850</v>
      </c>
      <c r="I30" s="26"/>
      <c r="J30" s="35">
        <f>K30+L30+M30</f>
        <v>850</v>
      </c>
      <c r="K30" s="26"/>
      <c r="L30" s="26">
        <v>850</v>
      </c>
      <c r="M30" s="26"/>
      <c r="N30" s="26">
        <f>J30/F30*100</f>
        <v>100</v>
      </c>
      <c r="O30" s="35">
        <f>P30+Q30+R30</f>
        <v>850</v>
      </c>
      <c r="P30" s="26"/>
      <c r="Q30" s="26">
        <v>850</v>
      </c>
      <c r="R30" s="26"/>
      <c r="S30" s="26">
        <f>O30/F30*100</f>
        <v>100</v>
      </c>
    </row>
    <row r="31" spans="1:19" ht="112.5" customHeight="1" x14ac:dyDescent="0.2">
      <c r="A31" s="40" t="s">
        <v>494</v>
      </c>
      <c r="B31" s="19"/>
      <c r="C31" s="19"/>
      <c r="D31" s="19"/>
      <c r="E31" s="25"/>
      <c r="F31" s="35">
        <f t="shared" si="53"/>
        <v>4262.3999999999996</v>
      </c>
      <c r="G31" s="26"/>
      <c r="H31" s="26">
        <v>4262.3999999999996</v>
      </c>
      <c r="I31" s="26"/>
      <c r="J31" s="35">
        <f>K31+L31+M31</f>
        <v>0</v>
      </c>
      <c r="K31" s="26"/>
      <c r="L31" s="46"/>
      <c r="M31" s="26"/>
      <c r="N31" s="26">
        <f>J31/F31*100</f>
        <v>0</v>
      </c>
      <c r="O31" s="35">
        <f>P31+Q31+R31</f>
        <v>4262.3999999999996</v>
      </c>
      <c r="P31" s="26"/>
      <c r="Q31" s="26">
        <v>4262.3999999999996</v>
      </c>
      <c r="R31" s="26"/>
      <c r="S31" s="26">
        <f>O31/F31*100</f>
        <v>100</v>
      </c>
    </row>
    <row r="32" spans="1:19" ht="23.25" customHeight="1" x14ac:dyDescent="0.2">
      <c r="A32" s="27" t="s">
        <v>48</v>
      </c>
      <c r="B32" s="19"/>
      <c r="C32" s="19"/>
      <c r="D32" s="19"/>
      <c r="E32" s="25"/>
      <c r="F32" s="35">
        <f t="shared" si="53"/>
        <v>0</v>
      </c>
      <c r="G32" s="26"/>
      <c r="H32" s="26"/>
      <c r="I32" s="26"/>
      <c r="J32" s="35">
        <f t="shared" si="54"/>
        <v>0</v>
      </c>
      <c r="K32" s="26"/>
      <c r="L32" s="26"/>
      <c r="M32" s="26"/>
      <c r="N32" s="26"/>
      <c r="O32" s="35">
        <f t="shared" ref="O32:O80" si="56">P32+Q32+R32</f>
        <v>0</v>
      </c>
      <c r="P32" s="26"/>
      <c r="Q32" s="26"/>
      <c r="R32" s="26"/>
      <c r="S32" s="26"/>
    </row>
    <row r="33" spans="1:19" ht="64.5" customHeight="1" x14ac:dyDescent="0.2">
      <c r="A33" s="40" t="s">
        <v>66</v>
      </c>
      <c r="B33" s="19" t="s">
        <v>58</v>
      </c>
      <c r="C33" s="19" t="s">
        <v>365</v>
      </c>
      <c r="D33" s="19" t="s">
        <v>205</v>
      </c>
      <c r="E33" s="25">
        <v>43661</v>
      </c>
      <c r="F33" s="35">
        <f t="shared" si="53"/>
        <v>76257.3</v>
      </c>
      <c r="G33" s="26">
        <v>59803.9</v>
      </c>
      <c r="H33" s="26">
        <f>3626.5+12004.2</f>
        <v>15630.7</v>
      </c>
      <c r="I33" s="26">
        <v>822.7</v>
      </c>
      <c r="J33" s="35">
        <f t="shared" si="54"/>
        <v>74147</v>
      </c>
      <c r="K33" s="26">
        <v>59803.9</v>
      </c>
      <c r="L33" s="26">
        <v>13520.4</v>
      </c>
      <c r="M33" s="26">
        <v>822.7</v>
      </c>
      <c r="N33" s="26">
        <f t="shared" si="4"/>
        <v>97.232658381558224</v>
      </c>
      <c r="O33" s="35">
        <f t="shared" si="56"/>
        <v>74147</v>
      </c>
      <c r="P33" s="26">
        <v>59803.9</v>
      </c>
      <c r="Q33" s="26">
        <v>13520.4</v>
      </c>
      <c r="R33" s="26">
        <v>822.7</v>
      </c>
      <c r="S33" s="26">
        <f>O33/F33*100</f>
        <v>97.232658381558224</v>
      </c>
    </row>
    <row r="34" spans="1:19" ht="18.75" customHeight="1" x14ac:dyDescent="0.2">
      <c r="A34" s="27" t="s">
        <v>35</v>
      </c>
      <c r="B34" s="19"/>
      <c r="C34" s="19"/>
      <c r="D34" s="19"/>
      <c r="E34" s="25"/>
      <c r="F34" s="35">
        <f t="shared" si="53"/>
        <v>0</v>
      </c>
      <c r="G34" s="26"/>
      <c r="H34" s="26"/>
      <c r="I34" s="26"/>
      <c r="J34" s="35">
        <f t="shared" si="54"/>
        <v>0</v>
      </c>
      <c r="K34" s="26"/>
      <c r="L34" s="26"/>
      <c r="M34" s="26"/>
      <c r="N34" s="26"/>
      <c r="O34" s="35">
        <f t="shared" si="56"/>
        <v>0</v>
      </c>
      <c r="P34" s="26"/>
      <c r="Q34" s="26"/>
      <c r="R34" s="26"/>
      <c r="S34" s="26"/>
    </row>
    <row r="35" spans="1:19" ht="95.25" customHeight="1" x14ac:dyDescent="0.2">
      <c r="A35" s="40" t="s">
        <v>144</v>
      </c>
      <c r="B35" s="36" t="s">
        <v>213</v>
      </c>
      <c r="C35" s="19" t="s">
        <v>373</v>
      </c>
      <c r="D35" s="19" t="s">
        <v>374</v>
      </c>
      <c r="E35" s="25">
        <v>43830</v>
      </c>
      <c r="F35" s="35">
        <f t="shared" si="53"/>
        <v>217466.2</v>
      </c>
      <c r="G35" s="26">
        <v>176455.9</v>
      </c>
      <c r="H35" s="26">
        <v>34858.800000000003</v>
      </c>
      <c r="I35" s="26">
        <v>6151.5</v>
      </c>
      <c r="J35" s="35">
        <f t="shared" si="54"/>
        <v>20041.5</v>
      </c>
      <c r="K35" s="26">
        <v>18839</v>
      </c>
      <c r="L35" s="26">
        <v>1022.1</v>
      </c>
      <c r="M35" s="26">
        <v>180.4</v>
      </c>
      <c r="N35" s="26">
        <f t="shared" si="4"/>
        <v>9.2159149329872854</v>
      </c>
      <c r="O35" s="35">
        <f t="shared" si="56"/>
        <v>20041.5</v>
      </c>
      <c r="P35" s="26">
        <v>18839</v>
      </c>
      <c r="Q35" s="26">
        <v>1022.1</v>
      </c>
      <c r="R35" s="26">
        <v>180.4</v>
      </c>
      <c r="S35" s="26">
        <f>O35/F35*100</f>
        <v>9.2159149329872854</v>
      </c>
    </row>
    <row r="36" spans="1:19" ht="17.25" customHeight="1" x14ac:dyDescent="0.2">
      <c r="A36" s="27" t="s">
        <v>67</v>
      </c>
      <c r="B36" s="19"/>
      <c r="C36" s="19"/>
      <c r="D36" s="19"/>
      <c r="E36" s="25"/>
      <c r="F36" s="35">
        <f t="shared" si="53"/>
        <v>0</v>
      </c>
      <c r="G36" s="26"/>
      <c r="H36" s="26"/>
      <c r="I36" s="26"/>
      <c r="J36" s="35">
        <f t="shared" si="54"/>
        <v>0</v>
      </c>
      <c r="K36" s="26"/>
      <c r="L36" s="26"/>
      <c r="M36" s="26"/>
      <c r="N36" s="26"/>
      <c r="O36" s="35">
        <f t="shared" si="56"/>
        <v>0</v>
      </c>
      <c r="P36" s="26"/>
      <c r="Q36" s="26"/>
      <c r="R36" s="26"/>
      <c r="S36" s="26"/>
    </row>
    <row r="37" spans="1:19" ht="77.25" customHeight="1" x14ac:dyDescent="0.2">
      <c r="A37" s="40" t="s">
        <v>68</v>
      </c>
      <c r="B37" s="36" t="s">
        <v>206</v>
      </c>
      <c r="C37" s="36" t="s">
        <v>375</v>
      </c>
      <c r="D37" s="36" t="s">
        <v>502</v>
      </c>
      <c r="E37" s="37">
        <v>43830</v>
      </c>
      <c r="F37" s="35">
        <f t="shared" si="53"/>
        <v>111517</v>
      </c>
      <c r="G37" s="38">
        <v>99803.9</v>
      </c>
      <c r="H37" s="38">
        <v>10073.299999999999</v>
      </c>
      <c r="I37" s="38">
        <v>1639.8</v>
      </c>
      <c r="J37" s="35">
        <f t="shared" si="54"/>
        <v>19090.199999999997</v>
      </c>
      <c r="K37" s="38">
        <v>17944.8</v>
      </c>
      <c r="L37" s="38">
        <v>985.1</v>
      </c>
      <c r="M37" s="38">
        <v>160.30000000000001</v>
      </c>
      <c r="N37" s="26">
        <f t="shared" si="4"/>
        <v>17.118645587668247</v>
      </c>
      <c r="O37" s="35">
        <f t="shared" si="56"/>
        <v>19090.199999999997</v>
      </c>
      <c r="P37" s="38">
        <v>17944.8</v>
      </c>
      <c r="Q37" s="39">
        <v>985.1</v>
      </c>
      <c r="R37" s="38">
        <v>160.30000000000001</v>
      </c>
      <c r="S37" s="26">
        <f>O37/F37*100</f>
        <v>17.118645587668247</v>
      </c>
    </row>
    <row r="38" spans="1:19" ht="16.5" x14ac:dyDescent="0.2">
      <c r="A38" s="27" t="s">
        <v>19</v>
      </c>
      <c r="B38" s="36"/>
      <c r="C38" s="36"/>
      <c r="D38" s="36"/>
      <c r="E38" s="37"/>
      <c r="F38" s="35">
        <f t="shared" si="53"/>
        <v>0</v>
      </c>
      <c r="G38" s="38"/>
      <c r="H38" s="38"/>
      <c r="I38" s="38"/>
      <c r="J38" s="35">
        <f t="shared" si="54"/>
        <v>0</v>
      </c>
      <c r="K38" s="38"/>
      <c r="L38" s="38"/>
      <c r="M38" s="38"/>
      <c r="N38" s="26"/>
      <c r="O38" s="35">
        <f t="shared" si="56"/>
        <v>0</v>
      </c>
      <c r="P38" s="38"/>
      <c r="Q38" s="39"/>
      <c r="R38" s="38"/>
      <c r="S38" s="26"/>
    </row>
    <row r="39" spans="1:19" ht="78.75" customHeight="1" x14ac:dyDescent="0.2">
      <c r="A39" s="40" t="s">
        <v>507</v>
      </c>
      <c r="B39" s="19" t="s">
        <v>370</v>
      </c>
      <c r="C39" s="19" t="s">
        <v>376</v>
      </c>
      <c r="D39" s="19" t="s">
        <v>207</v>
      </c>
      <c r="E39" s="25">
        <v>43800</v>
      </c>
      <c r="F39" s="35">
        <f t="shared" si="53"/>
        <v>62941.3</v>
      </c>
      <c r="G39" s="38">
        <f>45604.5+5000</f>
        <v>50604.5</v>
      </c>
      <c r="H39" s="38">
        <f>2037.6+6374.8+223.4</f>
        <v>8635.7999999999993</v>
      </c>
      <c r="I39" s="38">
        <v>3701</v>
      </c>
      <c r="J39" s="35">
        <f t="shared" si="54"/>
        <v>37315.299999999996</v>
      </c>
      <c r="K39" s="38">
        <v>35076.400000000001</v>
      </c>
      <c r="L39" s="38">
        <v>1567.2</v>
      </c>
      <c r="M39" s="38">
        <v>671.7</v>
      </c>
      <c r="N39" s="26">
        <f t="shared" si="4"/>
        <v>59.285874298751359</v>
      </c>
      <c r="O39" s="35">
        <f t="shared" si="56"/>
        <v>37315.299999999996</v>
      </c>
      <c r="P39" s="38">
        <v>35076.400000000001</v>
      </c>
      <c r="Q39" s="39">
        <v>1567.2</v>
      </c>
      <c r="R39" s="38">
        <v>671.7</v>
      </c>
      <c r="S39" s="26">
        <f>O39/F39*100</f>
        <v>59.285874298751359</v>
      </c>
    </row>
    <row r="40" spans="1:19" ht="16.5" x14ac:dyDescent="0.2">
      <c r="A40" s="27" t="s">
        <v>145</v>
      </c>
      <c r="B40" s="36"/>
      <c r="C40" s="36"/>
      <c r="D40" s="36"/>
      <c r="E40" s="37"/>
      <c r="F40" s="35">
        <f t="shared" si="53"/>
        <v>0</v>
      </c>
      <c r="G40" s="38"/>
      <c r="H40" s="38"/>
      <c r="I40" s="38"/>
      <c r="J40" s="35">
        <f t="shared" si="54"/>
        <v>0</v>
      </c>
      <c r="K40" s="38"/>
      <c r="L40" s="38"/>
      <c r="M40" s="38"/>
      <c r="N40" s="26"/>
      <c r="O40" s="35">
        <f t="shared" si="56"/>
        <v>0</v>
      </c>
      <c r="P40" s="38"/>
      <c r="Q40" s="39"/>
      <c r="R40" s="38"/>
      <c r="S40" s="26"/>
    </row>
    <row r="41" spans="1:19" s="8" customFormat="1" ht="79.5" customHeight="1" x14ac:dyDescent="0.2">
      <c r="A41" s="40" t="s">
        <v>146</v>
      </c>
      <c r="B41" s="19" t="s">
        <v>371</v>
      </c>
      <c r="C41" s="19" t="s">
        <v>377</v>
      </c>
      <c r="D41" s="19" t="s">
        <v>433</v>
      </c>
      <c r="E41" s="25">
        <v>43770</v>
      </c>
      <c r="F41" s="35">
        <f t="shared" si="53"/>
        <v>123188.9</v>
      </c>
      <c r="G41" s="47">
        <v>93313.7</v>
      </c>
      <c r="H41" s="47">
        <v>21480.3</v>
      </c>
      <c r="I41" s="47">
        <v>8394.9</v>
      </c>
      <c r="J41" s="35">
        <f t="shared" si="54"/>
        <v>51372.5</v>
      </c>
      <c r="K41" s="48">
        <v>46429.4</v>
      </c>
      <c r="L41" s="47">
        <v>3788.4</v>
      </c>
      <c r="M41" s="47">
        <v>1154.7</v>
      </c>
      <c r="N41" s="29">
        <f t="shared" si="4"/>
        <v>41.702215053466666</v>
      </c>
      <c r="O41" s="35">
        <f t="shared" si="56"/>
        <v>51372.5</v>
      </c>
      <c r="P41" s="47">
        <v>46429.4</v>
      </c>
      <c r="Q41" s="47">
        <v>3788.4</v>
      </c>
      <c r="R41" s="47">
        <v>1154.7</v>
      </c>
      <c r="S41" s="29">
        <f>O41/F41*100</f>
        <v>41.702215053466666</v>
      </c>
    </row>
    <row r="42" spans="1:19" ht="17.25" customHeight="1" x14ac:dyDescent="0.2">
      <c r="A42" s="27" t="s">
        <v>20</v>
      </c>
      <c r="B42" s="36"/>
      <c r="C42" s="36"/>
      <c r="D42" s="36"/>
      <c r="E42" s="37"/>
      <c r="F42" s="35">
        <f t="shared" si="53"/>
        <v>0</v>
      </c>
      <c r="G42" s="38"/>
      <c r="H42" s="38"/>
      <c r="I42" s="38"/>
      <c r="J42" s="35">
        <f t="shared" si="54"/>
        <v>0</v>
      </c>
      <c r="K42" s="38"/>
      <c r="L42" s="38"/>
      <c r="M42" s="38"/>
      <c r="N42" s="26"/>
      <c r="O42" s="35">
        <f t="shared" si="56"/>
        <v>0</v>
      </c>
      <c r="P42" s="38"/>
      <c r="Q42" s="39"/>
      <c r="R42" s="38"/>
      <c r="S42" s="26"/>
    </row>
    <row r="43" spans="1:19" ht="81" customHeight="1" x14ac:dyDescent="0.2">
      <c r="A43" s="40" t="s">
        <v>69</v>
      </c>
      <c r="B43" s="36" t="s">
        <v>372</v>
      </c>
      <c r="C43" s="36" t="s">
        <v>378</v>
      </c>
      <c r="D43" s="36" t="s">
        <v>434</v>
      </c>
      <c r="E43" s="37">
        <v>43647</v>
      </c>
      <c r="F43" s="35">
        <f t="shared" si="53"/>
        <v>127591.6</v>
      </c>
      <c r="G43" s="38">
        <f>53725.4+30000</f>
        <v>83725.399999999994</v>
      </c>
      <c r="H43" s="38">
        <v>21933.1</v>
      </c>
      <c r="I43" s="38">
        <v>21933.1</v>
      </c>
      <c r="J43" s="35">
        <f t="shared" si="54"/>
        <v>104903</v>
      </c>
      <c r="K43" s="38">
        <v>83725.399999999994</v>
      </c>
      <c r="L43" s="39">
        <v>10588.8</v>
      </c>
      <c r="M43" s="39">
        <v>10588.8</v>
      </c>
      <c r="N43" s="26">
        <f t="shared" si="4"/>
        <v>82.217794901858738</v>
      </c>
      <c r="O43" s="35">
        <f t="shared" si="56"/>
        <v>104903</v>
      </c>
      <c r="P43" s="38">
        <v>83725.399999999994</v>
      </c>
      <c r="Q43" s="39">
        <v>10588.8</v>
      </c>
      <c r="R43" s="39">
        <v>10588.8</v>
      </c>
      <c r="S43" s="26">
        <f t="shared" ref="S43:S53" si="57">O43/F43*100</f>
        <v>82.217794901858738</v>
      </c>
    </row>
    <row r="44" spans="1:19" s="8" customFormat="1" ht="75.75" customHeight="1" x14ac:dyDescent="0.2">
      <c r="A44" s="40" t="s">
        <v>70</v>
      </c>
      <c r="B44" s="36" t="s">
        <v>208</v>
      </c>
      <c r="C44" s="36" t="s">
        <v>496</v>
      </c>
      <c r="D44" s="36" t="s">
        <v>435</v>
      </c>
      <c r="E44" s="37">
        <v>43617</v>
      </c>
      <c r="F44" s="35">
        <f t="shared" si="53"/>
        <v>121935</v>
      </c>
      <c r="G44" s="47">
        <f>63460.8+20000</f>
        <v>83460.800000000003</v>
      </c>
      <c r="H44" s="47">
        <v>19237.099999999999</v>
      </c>
      <c r="I44" s="47">
        <v>19237.099999999999</v>
      </c>
      <c r="J44" s="35">
        <f t="shared" si="54"/>
        <v>115800.2</v>
      </c>
      <c r="K44" s="47">
        <v>83460.800000000003</v>
      </c>
      <c r="L44" s="47">
        <v>16169.7</v>
      </c>
      <c r="M44" s="47">
        <v>16169.7</v>
      </c>
      <c r="N44" s="29">
        <f t="shared" si="4"/>
        <v>94.96879484971501</v>
      </c>
      <c r="O44" s="35">
        <f t="shared" si="56"/>
        <v>115800.2</v>
      </c>
      <c r="P44" s="47">
        <v>83460.800000000003</v>
      </c>
      <c r="Q44" s="47">
        <v>16169.7</v>
      </c>
      <c r="R44" s="47">
        <v>16169.7</v>
      </c>
      <c r="S44" s="29">
        <f t="shared" si="57"/>
        <v>94.96879484971501</v>
      </c>
    </row>
    <row r="45" spans="1:19" s="8" customFormat="1" ht="93.75" customHeight="1" x14ac:dyDescent="0.2">
      <c r="A45" s="40" t="s">
        <v>71</v>
      </c>
      <c r="B45" s="36" t="s">
        <v>209</v>
      </c>
      <c r="C45" s="36" t="s">
        <v>379</v>
      </c>
      <c r="D45" s="36" t="s">
        <v>436</v>
      </c>
      <c r="E45" s="37" t="s">
        <v>331</v>
      </c>
      <c r="F45" s="35">
        <f t="shared" si="53"/>
        <v>122027.5</v>
      </c>
      <c r="G45" s="47">
        <f>34803.9+30000</f>
        <v>64803.9</v>
      </c>
      <c r="H45" s="47">
        <v>28611.8</v>
      </c>
      <c r="I45" s="47">
        <v>28611.8</v>
      </c>
      <c r="J45" s="35">
        <f t="shared" si="54"/>
        <v>49920.2</v>
      </c>
      <c r="K45" s="47">
        <v>46924.800000000003</v>
      </c>
      <c r="L45" s="47">
        <v>1497.7</v>
      </c>
      <c r="M45" s="47">
        <v>1497.7</v>
      </c>
      <c r="N45" s="29">
        <f t="shared" si="4"/>
        <v>40.908975435864861</v>
      </c>
      <c r="O45" s="35">
        <f t="shared" si="56"/>
        <v>49920.2</v>
      </c>
      <c r="P45" s="47">
        <v>46924.800000000003</v>
      </c>
      <c r="Q45" s="47">
        <v>1497.7</v>
      </c>
      <c r="R45" s="47">
        <v>1497.7</v>
      </c>
      <c r="S45" s="29">
        <f t="shared" si="57"/>
        <v>40.908975435864861</v>
      </c>
    </row>
    <row r="46" spans="1:19" s="8" customFormat="1" ht="72" customHeight="1" x14ac:dyDescent="0.2">
      <c r="A46" s="40" t="s">
        <v>72</v>
      </c>
      <c r="B46" s="19" t="s">
        <v>210</v>
      </c>
      <c r="C46" s="19" t="s">
        <v>438</v>
      </c>
      <c r="D46" s="19" t="s">
        <v>437</v>
      </c>
      <c r="E46" s="25">
        <v>43661</v>
      </c>
      <c r="F46" s="35">
        <f t="shared" si="53"/>
        <v>171214.1</v>
      </c>
      <c r="G46" s="29">
        <f>50272.3+70000</f>
        <v>120272.3</v>
      </c>
      <c r="H46" s="29">
        <v>25470.9</v>
      </c>
      <c r="I46" s="29">
        <v>25470.9</v>
      </c>
      <c r="J46" s="35">
        <f t="shared" si="54"/>
        <v>53423.299999999996</v>
      </c>
      <c r="K46" s="29">
        <v>50217.9</v>
      </c>
      <c r="L46" s="29">
        <v>1602.7</v>
      </c>
      <c r="M46" s="29">
        <v>1602.7</v>
      </c>
      <c r="N46" s="29">
        <f t="shared" si="4"/>
        <v>31.202628755458804</v>
      </c>
      <c r="O46" s="35">
        <f t="shared" si="56"/>
        <v>53423.299999999996</v>
      </c>
      <c r="P46" s="29">
        <v>50217.9</v>
      </c>
      <c r="Q46" s="29">
        <v>1602.7</v>
      </c>
      <c r="R46" s="29">
        <v>1602.7</v>
      </c>
      <c r="S46" s="29">
        <f t="shared" si="57"/>
        <v>31.202628755458804</v>
      </c>
    </row>
    <row r="47" spans="1:19" ht="75" customHeight="1" x14ac:dyDescent="0.2">
      <c r="A47" s="40" t="s">
        <v>73</v>
      </c>
      <c r="B47" s="36" t="s">
        <v>380</v>
      </c>
      <c r="C47" s="50" t="s">
        <v>497</v>
      </c>
      <c r="D47" s="36" t="s">
        <v>498</v>
      </c>
      <c r="E47" s="37">
        <v>43679</v>
      </c>
      <c r="F47" s="51">
        <f t="shared" si="53"/>
        <v>188348.6</v>
      </c>
      <c r="G47" s="38">
        <f>68059.6+70000</f>
        <v>138059.6</v>
      </c>
      <c r="H47" s="38">
        <v>25144.5</v>
      </c>
      <c r="I47" s="38">
        <v>25144.5</v>
      </c>
      <c r="J47" s="51">
        <f t="shared" si="54"/>
        <v>50752.399999999994</v>
      </c>
      <c r="K47" s="38">
        <v>47707.199999999997</v>
      </c>
      <c r="L47" s="38">
        <v>1522.6</v>
      </c>
      <c r="M47" s="38">
        <v>1522.6</v>
      </c>
      <c r="N47" s="26">
        <f t="shared" si="4"/>
        <v>26.94599269652123</v>
      </c>
      <c r="O47" s="51">
        <f t="shared" si="56"/>
        <v>50752.399999999994</v>
      </c>
      <c r="P47" s="38">
        <v>47707.199999999997</v>
      </c>
      <c r="Q47" s="39">
        <v>1522.6</v>
      </c>
      <c r="R47" s="38">
        <v>1522.6</v>
      </c>
      <c r="S47" s="26">
        <f t="shared" si="57"/>
        <v>26.94599269652123</v>
      </c>
    </row>
    <row r="48" spans="1:19" ht="77.25" customHeight="1" x14ac:dyDescent="0.2">
      <c r="A48" s="40" t="s">
        <v>74</v>
      </c>
      <c r="B48" s="36" t="s">
        <v>211</v>
      </c>
      <c r="C48" s="36" t="s">
        <v>440</v>
      </c>
      <c r="D48" s="36" t="s">
        <v>439</v>
      </c>
      <c r="E48" s="37">
        <v>43617</v>
      </c>
      <c r="F48" s="51">
        <f t="shared" si="53"/>
        <v>125907.29999999999</v>
      </c>
      <c r="G48" s="38">
        <f>40604.5+40000</f>
        <v>80604.5</v>
      </c>
      <c r="H48" s="38">
        <v>22651.4</v>
      </c>
      <c r="I48" s="38">
        <v>22651.4</v>
      </c>
      <c r="J48" s="51">
        <f t="shared" si="54"/>
        <v>34519.799999999996</v>
      </c>
      <c r="K48" s="38">
        <v>26529.599999999999</v>
      </c>
      <c r="L48" s="38">
        <v>3995.1</v>
      </c>
      <c r="M48" s="38">
        <v>3995.1</v>
      </c>
      <c r="N48" s="26">
        <f t="shared" si="4"/>
        <v>27.416837625777056</v>
      </c>
      <c r="O48" s="51">
        <f t="shared" si="56"/>
        <v>34519.799999999996</v>
      </c>
      <c r="P48" s="38">
        <v>26529.599999999999</v>
      </c>
      <c r="Q48" s="39">
        <v>3995.1</v>
      </c>
      <c r="R48" s="38">
        <v>3995.1</v>
      </c>
      <c r="S48" s="26">
        <f t="shared" si="57"/>
        <v>27.416837625777056</v>
      </c>
    </row>
    <row r="49" spans="1:19" ht="78.75" customHeight="1" x14ac:dyDescent="0.2">
      <c r="A49" s="40" t="s">
        <v>75</v>
      </c>
      <c r="B49" s="52" t="s">
        <v>217</v>
      </c>
      <c r="C49" s="19" t="s">
        <v>493</v>
      </c>
      <c r="D49" s="19" t="s">
        <v>492</v>
      </c>
      <c r="E49" s="37">
        <v>43617</v>
      </c>
      <c r="F49" s="51">
        <f t="shared" si="53"/>
        <v>210948.7</v>
      </c>
      <c r="G49" s="26">
        <f>50272.3+100000</f>
        <v>150272.29999999999</v>
      </c>
      <c r="H49" s="26">
        <v>30338.2</v>
      </c>
      <c r="I49" s="26">
        <v>30338.2</v>
      </c>
      <c r="J49" s="51">
        <f t="shared" si="54"/>
        <v>78547.399999999994</v>
      </c>
      <c r="K49" s="26">
        <v>73834.399999999994</v>
      </c>
      <c r="L49" s="26">
        <v>2356.5</v>
      </c>
      <c r="M49" s="26">
        <v>2356.5</v>
      </c>
      <c r="N49" s="26">
        <f t="shared" si="4"/>
        <v>37.235308868933529</v>
      </c>
      <c r="O49" s="51">
        <f t="shared" si="56"/>
        <v>78547.399999999994</v>
      </c>
      <c r="P49" s="26">
        <v>73834.399999999994</v>
      </c>
      <c r="Q49" s="26">
        <v>2356.5</v>
      </c>
      <c r="R49" s="26">
        <v>2356.5</v>
      </c>
      <c r="S49" s="26">
        <f t="shared" si="57"/>
        <v>37.235308868933529</v>
      </c>
    </row>
    <row r="50" spans="1:19" ht="87.75" customHeight="1" x14ac:dyDescent="0.2">
      <c r="A50" s="40" t="s">
        <v>76</v>
      </c>
      <c r="B50" s="19" t="s">
        <v>217</v>
      </c>
      <c r="C50" s="36" t="s">
        <v>441</v>
      </c>
      <c r="D50" s="36" t="s">
        <v>212</v>
      </c>
      <c r="E50" s="37">
        <v>43661</v>
      </c>
      <c r="F50" s="51">
        <f t="shared" si="53"/>
        <v>185981.8</v>
      </c>
      <c r="G50" s="38">
        <f>50273.4+100000</f>
        <v>150273.4</v>
      </c>
      <c r="H50" s="38">
        <f>1604.4+13058.3+3191.5</f>
        <v>17854.199999999997</v>
      </c>
      <c r="I50" s="38">
        <v>17854.2</v>
      </c>
      <c r="J50" s="51">
        <f t="shared" si="54"/>
        <v>74809.400000000009</v>
      </c>
      <c r="K50" s="38">
        <v>70320.800000000003</v>
      </c>
      <c r="L50" s="38">
        <v>2244.3000000000002</v>
      </c>
      <c r="M50" s="38">
        <v>2244.3000000000002</v>
      </c>
      <c r="N50" s="26">
        <f t="shared" si="4"/>
        <v>40.224043427905322</v>
      </c>
      <c r="O50" s="51">
        <f t="shared" si="56"/>
        <v>74809.5</v>
      </c>
      <c r="P50" s="38">
        <v>70320.899999999994</v>
      </c>
      <c r="Q50" s="39">
        <v>2244.3000000000002</v>
      </c>
      <c r="R50" s="38">
        <v>2244.3000000000002</v>
      </c>
      <c r="S50" s="26">
        <f t="shared" si="57"/>
        <v>40.22409719660741</v>
      </c>
    </row>
    <row r="51" spans="1:19" ht="45.75" customHeight="1" x14ac:dyDescent="0.2">
      <c r="A51" s="40" t="s">
        <v>446</v>
      </c>
      <c r="B51" s="19"/>
      <c r="C51" s="36"/>
      <c r="D51" s="36"/>
      <c r="E51" s="37"/>
      <c r="F51" s="35">
        <f>G51+H51+I51</f>
        <v>31525.699999999997</v>
      </c>
      <c r="G51" s="38">
        <v>31210.5</v>
      </c>
      <c r="H51" s="38">
        <v>157.6</v>
      </c>
      <c r="I51" s="38">
        <v>157.6</v>
      </c>
      <c r="J51" s="35">
        <f>K51+L51+M51</f>
        <v>0</v>
      </c>
      <c r="K51" s="38"/>
      <c r="L51" s="38"/>
      <c r="M51" s="38"/>
      <c r="N51" s="26">
        <f>J51/F51*100</f>
        <v>0</v>
      </c>
      <c r="O51" s="35">
        <f>P51+Q51+R51</f>
        <v>0</v>
      </c>
      <c r="P51" s="38"/>
      <c r="Q51" s="39"/>
      <c r="R51" s="38"/>
      <c r="S51" s="26">
        <f t="shared" si="57"/>
        <v>0</v>
      </c>
    </row>
    <row r="52" spans="1:19" ht="95.25" customHeight="1" x14ac:dyDescent="0.2">
      <c r="A52" s="40" t="s">
        <v>147</v>
      </c>
      <c r="B52" s="53" t="s">
        <v>209</v>
      </c>
      <c r="C52" s="36"/>
      <c r="D52" s="36"/>
      <c r="E52" s="37"/>
      <c r="F52" s="51">
        <f t="shared" si="53"/>
        <v>118443.40000000001</v>
      </c>
      <c r="G52" s="38">
        <v>111336.8</v>
      </c>
      <c r="H52" s="38">
        <v>3553.3</v>
      </c>
      <c r="I52" s="38">
        <v>3553.3</v>
      </c>
      <c r="J52" s="51">
        <f t="shared" si="54"/>
        <v>0</v>
      </c>
      <c r="K52" s="38"/>
      <c r="L52" s="38"/>
      <c r="M52" s="38"/>
      <c r="N52" s="26">
        <f t="shared" si="4"/>
        <v>0</v>
      </c>
      <c r="O52" s="51">
        <f t="shared" si="56"/>
        <v>0</v>
      </c>
      <c r="P52" s="38"/>
      <c r="Q52" s="39"/>
      <c r="R52" s="38"/>
      <c r="S52" s="26">
        <f t="shared" si="57"/>
        <v>0</v>
      </c>
    </row>
    <row r="53" spans="1:19" s="10" customFormat="1" ht="112.5" customHeight="1" x14ac:dyDescent="0.2">
      <c r="A53" s="32" t="s">
        <v>77</v>
      </c>
      <c r="B53" s="54"/>
      <c r="C53" s="33"/>
      <c r="D53" s="33"/>
      <c r="E53" s="34"/>
      <c r="F53" s="35">
        <f t="shared" si="53"/>
        <v>896855.3</v>
      </c>
      <c r="G53" s="43">
        <f>G56+G58+G60+G62+G63</f>
        <v>582902.80000000005</v>
      </c>
      <c r="H53" s="43">
        <f t="shared" ref="H53:I53" si="58">H56+H58+H60+H62+H63</f>
        <v>246922</v>
      </c>
      <c r="I53" s="43">
        <f t="shared" si="58"/>
        <v>67030.5</v>
      </c>
      <c r="J53" s="35">
        <f t="shared" si="54"/>
        <v>693794.42999999993</v>
      </c>
      <c r="K53" s="43">
        <f>K56+K58+K60+K62+K63</f>
        <v>525283.5</v>
      </c>
      <c r="L53" s="43">
        <f t="shared" ref="L53:M53" si="59">L56+L58+L60+L62+L63</f>
        <v>123656.59999999999</v>
      </c>
      <c r="M53" s="43">
        <f t="shared" si="59"/>
        <v>44854.33</v>
      </c>
      <c r="N53" s="35">
        <f t="shared" si="4"/>
        <v>77.358569437009507</v>
      </c>
      <c r="O53" s="35">
        <f t="shared" si="56"/>
        <v>693794.42999999993</v>
      </c>
      <c r="P53" s="43">
        <f>P56+P58+P60+P62+P63</f>
        <v>525283.5</v>
      </c>
      <c r="Q53" s="43">
        <f t="shared" ref="Q53:R53" si="60">Q56+Q58+Q60+Q62+Q63</f>
        <v>123656.59999999999</v>
      </c>
      <c r="R53" s="43">
        <f t="shared" si="60"/>
        <v>44854.33</v>
      </c>
      <c r="S53" s="35">
        <f t="shared" si="57"/>
        <v>77.358569437009507</v>
      </c>
    </row>
    <row r="54" spans="1:19" ht="63" customHeight="1" x14ac:dyDescent="0.25">
      <c r="A54" s="27" t="s">
        <v>45</v>
      </c>
      <c r="B54" s="55"/>
      <c r="C54" s="55"/>
      <c r="D54" s="56"/>
      <c r="E54" s="57"/>
      <c r="F54" s="35">
        <f t="shared" si="53"/>
        <v>0</v>
      </c>
      <c r="G54" s="38"/>
      <c r="H54" s="38"/>
      <c r="I54" s="38"/>
      <c r="J54" s="35">
        <f t="shared" si="54"/>
        <v>0</v>
      </c>
      <c r="K54" s="38"/>
      <c r="L54" s="38"/>
      <c r="M54" s="38"/>
      <c r="N54" s="26"/>
      <c r="O54" s="35">
        <f t="shared" si="56"/>
        <v>0</v>
      </c>
      <c r="P54" s="38"/>
      <c r="Q54" s="39"/>
      <c r="R54" s="38"/>
      <c r="S54" s="26"/>
    </row>
    <row r="55" spans="1:19" ht="19.5" customHeight="1" x14ac:dyDescent="0.25">
      <c r="A55" s="27" t="s">
        <v>36</v>
      </c>
      <c r="B55" s="55"/>
      <c r="C55" s="55"/>
      <c r="D55" s="56"/>
      <c r="E55" s="57"/>
      <c r="F55" s="35">
        <f t="shared" si="53"/>
        <v>0</v>
      </c>
      <c r="G55" s="38"/>
      <c r="H55" s="38"/>
      <c r="I55" s="38"/>
      <c r="J55" s="35">
        <f t="shared" si="54"/>
        <v>0</v>
      </c>
      <c r="K55" s="38"/>
      <c r="L55" s="38"/>
      <c r="M55" s="38"/>
      <c r="N55" s="26"/>
      <c r="O55" s="35">
        <f t="shared" si="56"/>
        <v>0</v>
      </c>
      <c r="P55" s="38"/>
      <c r="Q55" s="38"/>
      <c r="R55" s="38"/>
      <c r="S55" s="26"/>
    </row>
    <row r="56" spans="1:19" ht="69" customHeight="1" x14ac:dyDescent="0.2">
      <c r="A56" s="40" t="s">
        <v>148</v>
      </c>
      <c r="B56" s="19" t="s">
        <v>214</v>
      </c>
      <c r="C56" s="19" t="s">
        <v>353</v>
      </c>
      <c r="D56" s="19" t="s">
        <v>400</v>
      </c>
      <c r="E56" s="25">
        <v>43739</v>
      </c>
      <c r="F56" s="35">
        <f t="shared" si="53"/>
        <v>29982.2</v>
      </c>
      <c r="G56" s="26">
        <v>0</v>
      </c>
      <c r="H56" s="26">
        <v>28483</v>
      </c>
      <c r="I56" s="26">
        <v>1499.2</v>
      </c>
      <c r="J56" s="35">
        <f t="shared" si="54"/>
        <v>8338.2000000000007</v>
      </c>
      <c r="K56" s="26"/>
      <c r="L56" s="26">
        <v>7921.3</v>
      </c>
      <c r="M56" s="26">
        <v>416.9</v>
      </c>
      <c r="N56" s="26">
        <f t="shared" si="4"/>
        <v>27.81050089719901</v>
      </c>
      <c r="O56" s="35">
        <f t="shared" si="56"/>
        <v>8338.2000000000007</v>
      </c>
      <c r="P56" s="26"/>
      <c r="Q56" s="26">
        <v>7921.3</v>
      </c>
      <c r="R56" s="26">
        <v>416.9</v>
      </c>
      <c r="S56" s="26">
        <f>O56/F56*100</f>
        <v>27.81050089719901</v>
      </c>
    </row>
    <row r="57" spans="1:19" s="8" customFormat="1" ht="18.75" customHeight="1" x14ac:dyDescent="0.2">
      <c r="A57" s="27" t="s">
        <v>85</v>
      </c>
      <c r="B57" s="27"/>
      <c r="C57" s="27"/>
      <c r="D57" s="27"/>
      <c r="E57" s="28"/>
      <c r="F57" s="35">
        <f t="shared" si="53"/>
        <v>0</v>
      </c>
      <c r="G57" s="29"/>
      <c r="H57" s="29"/>
      <c r="I57" s="29"/>
      <c r="J57" s="35">
        <f t="shared" si="54"/>
        <v>0</v>
      </c>
      <c r="K57" s="29"/>
      <c r="L57" s="29"/>
      <c r="M57" s="29"/>
      <c r="N57" s="29"/>
      <c r="O57" s="35">
        <f t="shared" si="56"/>
        <v>0</v>
      </c>
      <c r="P57" s="29"/>
      <c r="Q57" s="29"/>
      <c r="R57" s="29"/>
      <c r="S57" s="29"/>
    </row>
    <row r="58" spans="1:19" s="8" customFormat="1" ht="71.25" customHeight="1" x14ac:dyDescent="0.2">
      <c r="A58" s="40" t="s">
        <v>149</v>
      </c>
      <c r="B58" s="49" t="s">
        <v>58</v>
      </c>
      <c r="C58" s="49" t="s">
        <v>509</v>
      </c>
      <c r="D58" s="49" t="s">
        <v>442</v>
      </c>
      <c r="E58" s="58">
        <v>44012</v>
      </c>
      <c r="F58" s="35">
        <f t="shared" si="53"/>
        <v>114942.5</v>
      </c>
      <c r="G58" s="47">
        <v>0</v>
      </c>
      <c r="H58" s="47">
        <v>109195.4</v>
      </c>
      <c r="I58" s="47">
        <v>5747.1</v>
      </c>
      <c r="J58" s="35">
        <f t="shared" si="54"/>
        <v>24264.9</v>
      </c>
      <c r="K58" s="47"/>
      <c r="L58" s="47">
        <v>23051.7</v>
      </c>
      <c r="M58" s="47">
        <v>1213.2</v>
      </c>
      <c r="N58" s="29">
        <f t="shared" si="4"/>
        <v>21.11046827761707</v>
      </c>
      <c r="O58" s="35">
        <f t="shared" si="56"/>
        <v>24264.9</v>
      </c>
      <c r="P58" s="47"/>
      <c r="Q58" s="47">
        <v>23051.7</v>
      </c>
      <c r="R58" s="47">
        <v>1213.2</v>
      </c>
      <c r="S58" s="29">
        <f>O58/F58*100</f>
        <v>21.11046827761707</v>
      </c>
    </row>
    <row r="59" spans="1:19" s="8" customFormat="1" ht="16.5" x14ac:dyDescent="0.2">
      <c r="A59" s="27" t="s">
        <v>344</v>
      </c>
      <c r="B59" s="49"/>
      <c r="C59" s="49"/>
      <c r="D59" s="49"/>
      <c r="E59" s="58"/>
      <c r="F59" s="35">
        <f t="shared" si="53"/>
        <v>0</v>
      </c>
      <c r="G59" s="47"/>
      <c r="H59" s="47"/>
      <c r="I59" s="47"/>
      <c r="J59" s="35">
        <f t="shared" si="54"/>
        <v>0</v>
      </c>
      <c r="K59" s="47"/>
      <c r="L59" s="47"/>
      <c r="M59" s="47"/>
      <c r="N59" s="29"/>
      <c r="O59" s="35">
        <f t="shared" si="56"/>
        <v>0</v>
      </c>
      <c r="P59" s="47"/>
      <c r="Q59" s="47"/>
      <c r="R59" s="47"/>
      <c r="S59" s="29"/>
    </row>
    <row r="60" spans="1:19" ht="64.5" customHeight="1" x14ac:dyDescent="0.2">
      <c r="A60" s="40" t="s">
        <v>151</v>
      </c>
      <c r="B60" s="36" t="s">
        <v>443</v>
      </c>
      <c r="C60" s="36" t="s">
        <v>444</v>
      </c>
      <c r="D60" s="36" t="s">
        <v>381</v>
      </c>
      <c r="E60" s="37">
        <v>43615</v>
      </c>
      <c r="F60" s="35">
        <f t="shared" si="53"/>
        <v>57779.6</v>
      </c>
      <c r="G60" s="38">
        <v>0</v>
      </c>
      <c r="H60" s="38">
        <v>53619.5</v>
      </c>
      <c r="I60" s="38">
        <v>4160.1000000000004</v>
      </c>
      <c r="J60" s="35">
        <f t="shared" si="54"/>
        <v>57779.63</v>
      </c>
      <c r="K60" s="38"/>
      <c r="L60" s="38">
        <v>53619.5</v>
      </c>
      <c r="M60" s="38">
        <v>4160.13</v>
      </c>
      <c r="N60" s="26">
        <f t="shared" si="4"/>
        <v>100.00005192143939</v>
      </c>
      <c r="O60" s="35">
        <f t="shared" si="56"/>
        <v>57779.63</v>
      </c>
      <c r="P60" s="38"/>
      <c r="Q60" s="39">
        <v>53619.5</v>
      </c>
      <c r="R60" s="38">
        <v>4160.13</v>
      </c>
      <c r="S60" s="26">
        <f>O60/F60*100</f>
        <v>100.00005192143939</v>
      </c>
    </row>
    <row r="61" spans="1:19" s="8" customFormat="1" ht="16.5" x14ac:dyDescent="0.2">
      <c r="A61" s="27" t="s">
        <v>20</v>
      </c>
      <c r="B61" s="49"/>
      <c r="C61" s="49"/>
      <c r="D61" s="49"/>
      <c r="E61" s="58"/>
      <c r="F61" s="35">
        <f t="shared" si="53"/>
        <v>0</v>
      </c>
      <c r="G61" s="47"/>
      <c r="H61" s="47"/>
      <c r="I61" s="47"/>
      <c r="J61" s="35">
        <f t="shared" si="54"/>
        <v>0</v>
      </c>
      <c r="K61" s="47"/>
      <c r="L61" s="47"/>
      <c r="M61" s="47"/>
      <c r="N61" s="29"/>
      <c r="O61" s="35">
        <f t="shared" si="56"/>
        <v>0</v>
      </c>
      <c r="P61" s="47"/>
      <c r="Q61" s="47"/>
      <c r="R61" s="47"/>
      <c r="S61" s="29"/>
    </row>
    <row r="62" spans="1:19" ht="76.5" customHeight="1" x14ac:dyDescent="0.2">
      <c r="A62" s="40" t="s">
        <v>152</v>
      </c>
      <c r="B62" s="36" t="s">
        <v>215</v>
      </c>
      <c r="C62" s="50" t="s">
        <v>438</v>
      </c>
      <c r="D62" s="36" t="s">
        <v>500</v>
      </c>
      <c r="E62" s="37">
        <v>43617</v>
      </c>
      <c r="F62" s="35">
        <f t="shared" si="53"/>
        <v>278242.59999999998</v>
      </c>
      <c r="G62" s="38">
        <v>191949</v>
      </c>
      <c r="H62" s="38">
        <f>6126+37020.8</f>
        <v>43146.8</v>
      </c>
      <c r="I62" s="38">
        <v>43146.8</v>
      </c>
      <c r="J62" s="35">
        <f t="shared" si="54"/>
        <v>248800.40000000002</v>
      </c>
      <c r="K62" s="38">
        <v>191949</v>
      </c>
      <c r="L62" s="39">
        <v>28425.7</v>
      </c>
      <c r="M62" s="39">
        <v>28425.7</v>
      </c>
      <c r="N62" s="26">
        <f t="shared" si="4"/>
        <v>89.418514634351482</v>
      </c>
      <c r="O62" s="35">
        <f t="shared" si="56"/>
        <v>248800.40000000002</v>
      </c>
      <c r="P62" s="38">
        <v>191949</v>
      </c>
      <c r="Q62" s="39">
        <v>28425.7</v>
      </c>
      <c r="R62" s="39">
        <v>28425.7</v>
      </c>
      <c r="S62" s="26">
        <f>O62/F62*100</f>
        <v>89.418514634351482</v>
      </c>
    </row>
    <row r="63" spans="1:19" ht="91.5" customHeight="1" x14ac:dyDescent="0.2">
      <c r="A63" s="40" t="s">
        <v>78</v>
      </c>
      <c r="B63" s="36" t="s">
        <v>216</v>
      </c>
      <c r="C63" s="36" t="s">
        <v>438</v>
      </c>
      <c r="D63" s="36" t="s">
        <v>242</v>
      </c>
      <c r="E63" s="59" t="s">
        <v>501</v>
      </c>
      <c r="F63" s="35">
        <f t="shared" si="53"/>
        <v>415908.39999999997</v>
      </c>
      <c r="G63" s="38">
        <v>390953.8</v>
      </c>
      <c r="H63" s="38">
        <v>12477.3</v>
      </c>
      <c r="I63" s="38">
        <v>12477.3</v>
      </c>
      <c r="J63" s="35">
        <f t="shared" si="54"/>
        <v>354611.30000000005</v>
      </c>
      <c r="K63" s="38">
        <v>333334.5</v>
      </c>
      <c r="L63" s="38">
        <v>10638.4</v>
      </c>
      <c r="M63" s="38">
        <v>10638.4</v>
      </c>
      <c r="N63" s="26">
        <f t="shared" si="4"/>
        <v>85.261874970546415</v>
      </c>
      <c r="O63" s="35">
        <f t="shared" si="56"/>
        <v>354611.30000000005</v>
      </c>
      <c r="P63" s="38">
        <v>333334.5</v>
      </c>
      <c r="Q63" s="39">
        <v>10638.4</v>
      </c>
      <c r="R63" s="38">
        <v>10638.4</v>
      </c>
      <c r="S63" s="26">
        <f>O63/F63*100</f>
        <v>85.261874970546415</v>
      </c>
    </row>
    <row r="64" spans="1:19" s="7" customFormat="1" ht="20.25" customHeight="1" x14ac:dyDescent="0.25">
      <c r="A64" s="60" t="s">
        <v>24</v>
      </c>
      <c r="B64" s="61"/>
      <c r="C64" s="61"/>
      <c r="D64" s="61"/>
      <c r="E64" s="62"/>
      <c r="F64" s="23">
        <f>G64+H64+I64</f>
        <v>855261.27</v>
      </c>
      <c r="G64" s="63">
        <f>G66+G100</f>
        <v>557828.6</v>
      </c>
      <c r="H64" s="63">
        <f>H66+H100</f>
        <v>280988.13</v>
      </c>
      <c r="I64" s="63">
        <f>I66+I100</f>
        <v>16444.54</v>
      </c>
      <c r="J64" s="23">
        <f>K64+L64+M64</f>
        <v>59516.950000000004</v>
      </c>
      <c r="K64" s="63">
        <f>K66+K100</f>
        <v>21361.79</v>
      </c>
      <c r="L64" s="63">
        <f>L66+L100</f>
        <v>36725.410000000003</v>
      </c>
      <c r="M64" s="63">
        <f>M66+M100</f>
        <v>1429.7499999999998</v>
      </c>
      <c r="N64" s="23">
        <f t="shared" si="4"/>
        <v>6.9589202840904987</v>
      </c>
      <c r="O64" s="23">
        <f t="shared" si="56"/>
        <v>103484.06999999999</v>
      </c>
      <c r="P64" s="63">
        <f>P66+P100</f>
        <v>49664.7</v>
      </c>
      <c r="Q64" s="63">
        <f>Q66+Q100</f>
        <v>52389.399999999994</v>
      </c>
      <c r="R64" s="63">
        <f>R66+R100</f>
        <v>1429.9699999999998</v>
      </c>
      <c r="S64" s="23">
        <f>O64/F64*100</f>
        <v>12.099702585620415</v>
      </c>
    </row>
    <row r="65" spans="1:19" ht="18.75" customHeight="1" x14ac:dyDescent="0.2">
      <c r="A65" s="27" t="s">
        <v>22</v>
      </c>
      <c r="B65" s="36"/>
      <c r="C65" s="36"/>
      <c r="D65" s="36"/>
      <c r="E65" s="37"/>
      <c r="F65" s="35">
        <f t="shared" si="53"/>
        <v>0</v>
      </c>
      <c r="G65" s="38"/>
      <c r="H65" s="38"/>
      <c r="I65" s="38"/>
      <c r="J65" s="35">
        <f t="shared" si="54"/>
        <v>0</v>
      </c>
      <c r="K65" s="38"/>
      <c r="L65" s="38"/>
      <c r="M65" s="38"/>
      <c r="N65" s="26"/>
      <c r="O65" s="35">
        <f t="shared" si="56"/>
        <v>0</v>
      </c>
      <c r="P65" s="38"/>
      <c r="Q65" s="39"/>
      <c r="R65" s="38"/>
      <c r="S65" s="26"/>
    </row>
    <row r="66" spans="1:19" s="10" customFormat="1" ht="58.5" customHeight="1" x14ac:dyDescent="0.2">
      <c r="A66" s="32" t="s">
        <v>46</v>
      </c>
      <c r="B66" s="33"/>
      <c r="C66" s="33"/>
      <c r="D66" s="33"/>
      <c r="E66" s="34"/>
      <c r="F66" s="35">
        <f t="shared" si="53"/>
        <v>795794.61</v>
      </c>
      <c r="G66" s="43">
        <f>G67+G90</f>
        <v>557828.6</v>
      </c>
      <c r="H66" s="43">
        <f>H67+H90</f>
        <v>224459.62999999998</v>
      </c>
      <c r="I66" s="43">
        <f>I67+I90</f>
        <v>13506.38</v>
      </c>
      <c r="J66" s="35">
        <f t="shared" si="54"/>
        <v>41611.490000000005</v>
      </c>
      <c r="K66" s="43">
        <f>K67+K90</f>
        <v>21361.79</v>
      </c>
      <c r="L66" s="43">
        <f>L67+L90</f>
        <v>20153.12</v>
      </c>
      <c r="M66" s="43">
        <f>M67+M90</f>
        <v>96.580000000000013</v>
      </c>
      <c r="N66" s="35">
        <f t="shared" si="4"/>
        <v>5.2289233273394506</v>
      </c>
      <c r="O66" s="35">
        <f t="shared" si="56"/>
        <v>85578.37999999999</v>
      </c>
      <c r="P66" s="43">
        <f>P67+P90</f>
        <v>49664.7</v>
      </c>
      <c r="Q66" s="43">
        <f>Q67+Q90</f>
        <v>35817.099999999991</v>
      </c>
      <c r="R66" s="43">
        <f>R67+R90</f>
        <v>96.580000000000013</v>
      </c>
      <c r="S66" s="35">
        <f>O66/F66*100</f>
        <v>10.753827548542958</v>
      </c>
    </row>
    <row r="67" spans="1:19" s="10" customFormat="1" ht="44.25" customHeight="1" x14ac:dyDescent="0.2">
      <c r="A67" s="32" t="s">
        <v>26</v>
      </c>
      <c r="B67" s="33"/>
      <c r="C67" s="33"/>
      <c r="D67" s="33"/>
      <c r="E67" s="34"/>
      <c r="F67" s="35">
        <f t="shared" si="53"/>
        <v>266646.05</v>
      </c>
      <c r="G67" s="43">
        <f>G69+G71+G76+G77+G80+G83+G87+G89</f>
        <v>57828.6</v>
      </c>
      <c r="H67" s="43">
        <f>H69+H71+H76+H77+H80+H83+H87+H89</f>
        <v>208502.19999999998</v>
      </c>
      <c r="I67" s="43">
        <f>I69+I71+I76+I77+I80+I83+I87+I89</f>
        <v>315.25</v>
      </c>
      <c r="J67" s="35">
        <f t="shared" si="54"/>
        <v>41611.490000000005</v>
      </c>
      <c r="K67" s="43">
        <f>K69+K71+K76+K77+K80+K83+K87+K89</f>
        <v>21361.79</v>
      </c>
      <c r="L67" s="43">
        <f>L69+L71+L76+L77+L80+L83+L87+L89</f>
        <v>20153.12</v>
      </c>
      <c r="M67" s="43">
        <f>M69+M71+M76+M77+M80+M83+M87+M89</f>
        <v>96.580000000000013</v>
      </c>
      <c r="N67" s="35">
        <f t="shared" si="4"/>
        <v>15.605515251397875</v>
      </c>
      <c r="O67" s="35">
        <f t="shared" si="56"/>
        <v>56996.87999999999</v>
      </c>
      <c r="P67" s="43">
        <f>P69+P71+P76+P77+P80+P83+P87+P89</f>
        <v>21967.200000000001</v>
      </c>
      <c r="Q67" s="43">
        <f>Q69+Q71+Q76+Q77+Q80+Q83+Q87+Q89</f>
        <v>34933.099999999991</v>
      </c>
      <c r="R67" s="43">
        <f>R69+R71+R76+R77+R80+R83+R87+R89</f>
        <v>96.580000000000013</v>
      </c>
      <c r="S67" s="35">
        <f>O67/F67*100</f>
        <v>21.375482591997891</v>
      </c>
    </row>
    <row r="68" spans="1:19" ht="58.5" customHeight="1" x14ac:dyDescent="0.2">
      <c r="A68" s="27" t="s">
        <v>153</v>
      </c>
      <c r="B68" s="36"/>
      <c r="C68" s="36"/>
      <c r="D68" s="36"/>
      <c r="E68" s="37"/>
      <c r="F68" s="35">
        <f t="shared" si="53"/>
        <v>0</v>
      </c>
      <c r="G68" s="38"/>
      <c r="H68" s="38"/>
      <c r="I68" s="38"/>
      <c r="J68" s="35">
        <f t="shared" si="54"/>
        <v>0</v>
      </c>
      <c r="K68" s="38"/>
      <c r="L68" s="38"/>
      <c r="M68" s="38"/>
      <c r="N68" s="26"/>
      <c r="O68" s="35">
        <f t="shared" si="56"/>
        <v>0</v>
      </c>
      <c r="P68" s="38"/>
      <c r="Q68" s="39"/>
      <c r="R68" s="38"/>
      <c r="S68" s="26"/>
    </row>
    <row r="69" spans="1:19" ht="111" customHeight="1" x14ac:dyDescent="0.2">
      <c r="A69" s="108" t="s">
        <v>154</v>
      </c>
      <c r="B69" s="36" t="s">
        <v>218</v>
      </c>
      <c r="C69" s="36" t="s">
        <v>506</v>
      </c>
      <c r="D69" s="36" t="s">
        <v>382</v>
      </c>
      <c r="E69" s="64" t="s">
        <v>241</v>
      </c>
      <c r="F69" s="35">
        <f t="shared" si="53"/>
        <v>44877.599999999999</v>
      </c>
      <c r="G69" s="38">
        <v>0</v>
      </c>
      <c r="H69" s="38">
        <v>44877.599999999999</v>
      </c>
      <c r="I69" s="38"/>
      <c r="J69" s="35">
        <f t="shared" si="54"/>
        <v>18826.599999999999</v>
      </c>
      <c r="K69" s="38"/>
      <c r="L69" s="38">
        <v>18826.599999999999</v>
      </c>
      <c r="M69" s="38"/>
      <c r="N69" s="26">
        <f t="shared" si="4"/>
        <v>41.950995596912492</v>
      </c>
      <c r="O69" s="35">
        <f t="shared" si="56"/>
        <v>18828.599999999999</v>
      </c>
      <c r="P69" s="38"/>
      <c r="Q69" s="39">
        <v>18828.599999999999</v>
      </c>
      <c r="R69" s="38"/>
      <c r="S69" s="26">
        <f>O69/F69*100</f>
        <v>41.955452163217281</v>
      </c>
    </row>
    <row r="70" spans="1:19" ht="66" customHeight="1" x14ac:dyDescent="0.2">
      <c r="A70" s="27" t="s">
        <v>33</v>
      </c>
      <c r="B70" s="36"/>
      <c r="C70" s="36"/>
      <c r="D70" s="36"/>
      <c r="E70" s="37"/>
      <c r="F70" s="35">
        <f t="shared" si="53"/>
        <v>0</v>
      </c>
      <c r="G70" s="38"/>
      <c r="H70" s="38"/>
      <c r="I70" s="38"/>
      <c r="J70" s="35">
        <f t="shared" si="54"/>
        <v>0</v>
      </c>
      <c r="K70" s="38"/>
      <c r="L70" s="38"/>
      <c r="M70" s="38"/>
      <c r="N70" s="26"/>
      <c r="O70" s="35">
        <f t="shared" si="56"/>
        <v>0</v>
      </c>
      <c r="P70" s="38"/>
      <c r="Q70" s="38"/>
      <c r="R70" s="38"/>
      <c r="S70" s="26"/>
    </row>
    <row r="71" spans="1:19" ht="166.5" customHeight="1" x14ac:dyDescent="0.2">
      <c r="A71" s="108" t="s">
        <v>155</v>
      </c>
      <c r="B71" s="36"/>
      <c r="C71" s="36"/>
      <c r="D71" s="36"/>
      <c r="E71" s="37"/>
      <c r="F71" s="35">
        <f t="shared" si="53"/>
        <v>5760.7</v>
      </c>
      <c r="G71" s="38">
        <v>0</v>
      </c>
      <c r="H71" s="38">
        <v>5760.7</v>
      </c>
      <c r="I71" s="38"/>
      <c r="J71" s="35">
        <f t="shared" si="54"/>
        <v>0</v>
      </c>
      <c r="K71" s="38"/>
      <c r="L71" s="38"/>
      <c r="M71" s="38"/>
      <c r="N71" s="26">
        <f t="shared" si="4"/>
        <v>0</v>
      </c>
      <c r="O71" s="35">
        <f t="shared" si="56"/>
        <v>0</v>
      </c>
      <c r="P71" s="38"/>
      <c r="Q71" s="39"/>
      <c r="R71" s="38"/>
      <c r="S71" s="26">
        <f>O71/F71*100</f>
        <v>0</v>
      </c>
    </row>
    <row r="72" spans="1:19" ht="18" customHeight="1" x14ac:dyDescent="0.2">
      <c r="A72" s="27" t="s">
        <v>22</v>
      </c>
      <c r="B72" s="19"/>
      <c r="C72" s="19"/>
      <c r="D72" s="19"/>
      <c r="E72" s="25"/>
      <c r="F72" s="35">
        <f t="shared" si="53"/>
        <v>0</v>
      </c>
      <c r="G72" s="26"/>
      <c r="H72" s="26"/>
      <c r="I72" s="26"/>
      <c r="J72" s="35">
        <f t="shared" si="54"/>
        <v>0</v>
      </c>
      <c r="K72" s="26"/>
      <c r="L72" s="26"/>
      <c r="M72" s="26"/>
      <c r="N72" s="26"/>
      <c r="O72" s="35">
        <f t="shared" si="56"/>
        <v>0</v>
      </c>
      <c r="P72" s="26"/>
      <c r="Q72" s="26"/>
      <c r="R72" s="26"/>
      <c r="S72" s="26"/>
    </row>
    <row r="73" spans="1:19" ht="39.75" customHeight="1" x14ac:dyDescent="0.2">
      <c r="A73" s="40" t="s">
        <v>156</v>
      </c>
      <c r="B73" s="19"/>
      <c r="C73" s="19"/>
      <c r="D73" s="19"/>
      <c r="E73" s="25"/>
      <c r="F73" s="35">
        <f t="shared" si="53"/>
        <v>150</v>
      </c>
      <c r="G73" s="26">
        <v>0</v>
      </c>
      <c r="H73" s="26">
        <v>150</v>
      </c>
      <c r="I73" s="26"/>
      <c r="J73" s="35">
        <f t="shared" si="54"/>
        <v>0</v>
      </c>
      <c r="K73" s="26"/>
      <c r="L73" s="26"/>
      <c r="M73" s="26"/>
      <c r="N73" s="26">
        <f t="shared" ref="N73:N151" si="61">J73/F73*100</f>
        <v>0</v>
      </c>
      <c r="O73" s="35">
        <f t="shared" si="56"/>
        <v>0</v>
      </c>
      <c r="P73" s="26"/>
      <c r="Q73" s="26"/>
      <c r="R73" s="26"/>
      <c r="S73" s="26">
        <f>O73/F73*100</f>
        <v>0</v>
      </c>
    </row>
    <row r="74" spans="1:19" ht="33" x14ac:dyDescent="0.2">
      <c r="A74" s="40" t="s">
        <v>157</v>
      </c>
      <c r="B74" s="36"/>
      <c r="C74" s="36"/>
      <c r="D74" s="36"/>
      <c r="E74" s="37"/>
      <c r="F74" s="35">
        <f t="shared" si="53"/>
        <v>5610.7</v>
      </c>
      <c r="G74" s="38">
        <v>0</v>
      </c>
      <c r="H74" s="38">
        <v>5610.7</v>
      </c>
      <c r="I74" s="38"/>
      <c r="J74" s="35">
        <f t="shared" si="54"/>
        <v>0</v>
      </c>
      <c r="K74" s="38"/>
      <c r="L74" s="38"/>
      <c r="M74" s="38"/>
      <c r="N74" s="26">
        <f t="shared" si="61"/>
        <v>0</v>
      </c>
      <c r="O74" s="35">
        <f t="shared" si="56"/>
        <v>0</v>
      </c>
      <c r="P74" s="38"/>
      <c r="Q74" s="39"/>
      <c r="R74" s="38"/>
      <c r="S74" s="26">
        <f>O74/F74*100</f>
        <v>0</v>
      </c>
    </row>
    <row r="75" spans="1:19" ht="54.75" customHeight="1" x14ac:dyDescent="0.2">
      <c r="A75" s="27" t="s">
        <v>79</v>
      </c>
      <c r="B75" s="36"/>
      <c r="C75" s="36"/>
      <c r="D75" s="36"/>
      <c r="E75" s="37"/>
      <c r="F75" s="35">
        <f t="shared" si="53"/>
        <v>0</v>
      </c>
      <c r="G75" s="38"/>
      <c r="H75" s="38"/>
      <c r="I75" s="38"/>
      <c r="J75" s="35">
        <f t="shared" si="54"/>
        <v>0</v>
      </c>
      <c r="K75" s="38"/>
      <c r="L75" s="38"/>
      <c r="M75" s="38"/>
      <c r="N75" s="26"/>
      <c r="O75" s="35">
        <f t="shared" si="56"/>
        <v>0</v>
      </c>
      <c r="P75" s="38"/>
      <c r="Q75" s="39"/>
      <c r="R75" s="38"/>
      <c r="S75" s="26"/>
    </row>
    <row r="76" spans="1:19" ht="54.75" customHeight="1" x14ac:dyDescent="0.2">
      <c r="A76" s="19" t="s">
        <v>447</v>
      </c>
      <c r="B76" s="36"/>
      <c r="C76" s="36"/>
      <c r="D76" s="36"/>
      <c r="E76" s="37"/>
      <c r="F76" s="35"/>
      <c r="G76" s="38"/>
      <c r="H76" s="38">
        <v>6131.3</v>
      </c>
      <c r="I76" s="38"/>
      <c r="J76" s="35"/>
      <c r="K76" s="38"/>
      <c r="L76" s="38"/>
      <c r="M76" s="38"/>
      <c r="N76" s="26"/>
      <c r="O76" s="35"/>
      <c r="P76" s="38"/>
      <c r="Q76" s="39"/>
      <c r="R76" s="38"/>
      <c r="S76" s="26"/>
    </row>
    <row r="77" spans="1:19" ht="92.25" customHeight="1" x14ac:dyDescent="0.2">
      <c r="A77" s="19" t="s">
        <v>448</v>
      </c>
      <c r="B77" s="36"/>
      <c r="C77" s="36"/>
      <c r="D77" s="36"/>
      <c r="E77" s="37"/>
      <c r="F77" s="35"/>
      <c r="G77" s="38"/>
      <c r="H77" s="38">
        <v>1443.2</v>
      </c>
      <c r="I77" s="38"/>
      <c r="J77" s="35"/>
      <c r="K77" s="38"/>
      <c r="L77" s="38"/>
      <c r="M77" s="38"/>
      <c r="N77" s="26"/>
      <c r="O77" s="35"/>
      <c r="P77" s="38"/>
      <c r="Q77" s="39"/>
      <c r="R77" s="38"/>
      <c r="S77" s="26"/>
    </row>
    <row r="78" spans="1:19" ht="20.25" customHeight="1" x14ac:dyDescent="0.2">
      <c r="A78" s="27" t="s">
        <v>22</v>
      </c>
      <c r="B78" s="36"/>
      <c r="C78" s="36"/>
      <c r="D78" s="36"/>
      <c r="E78" s="37"/>
      <c r="F78" s="35"/>
      <c r="G78" s="38"/>
      <c r="H78" s="38"/>
      <c r="I78" s="38"/>
      <c r="J78" s="35"/>
      <c r="K78" s="38"/>
      <c r="L78" s="38"/>
      <c r="M78" s="38"/>
      <c r="N78" s="26"/>
      <c r="O78" s="35"/>
      <c r="P78" s="38"/>
      <c r="Q78" s="39"/>
      <c r="R78" s="38"/>
      <c r="S78" s="26"/>
    </row>
    <row r="79" spans="1:19" ht="63.75" customHeight="1" x14ac:dyDescent="0.2">
      <c r="A79" s="19" t="s">
        <v>449</v>
      </c>
      <c r="B79" s="36"/>
      <c r="C79" s="36"/>
      <c r="D79" s="36"/>
      <c r="E79" s="37"/>
      <c r="F79" s="35"/>
      <c r="G79" s="38"/>
      <c r="H79" s="38">
        <v>1443.2</v>
      </c>
      <c r="I79" s="38"/>
      <c r="J79" s="35"/>
      <c r="K79" s="38"/>
      <c r="L79" s="38"/>
      <c r="M79" s="38"/>
      <c r="N79" s="26"/>
      <c r="O79" s="35"/>
      <c r="P79" s="38"/>
      <c r="Q79" s="39"/>
      <c r="R79" s="38"/>
      <c r="S79" s="26"/>
    </row>
    <row r="80" spans="1:19" ht="63.75" customHeight="1" x14ac:dyDescent="0.2">
      <c r="A80" s="40" t="s">
        <v>450</v>
      </c>
      <c r="B80" s="36" t="s">
        <v>503</v>
      </c>
      <c r="C80" s="36" t="s">
        <v>510</v>
      </c>
      <c r="D80" s="36" t="s">
        <v>481</v>
      </c>
      <c r="E80" s="37" t="s">
        <v>219</v>
      </c>
      <c r="F80" s="35">
        <f t="shared" si="53"/>
        <v>142722.4</v>
      </c>
      <c r="G80" s="38">
        <v>0</v>
      </c>
      <c r="H80" s="38">
        <v>142722.4</v>
      </c>
      <c r="I80" s="38"/>
      <c r="J80" s="35">
        <f t="shared" si="54"/>
        <v>0</v>
      </c>
      <c r="K80" s="38"/>
      <c r="L80" s="38">
        <v>0</v>
      </c>
      <c r="M80" s="38"/>
      <c r="N80" s="26">
        <f t="shared" si="61"/>
        <v>0</v>
      </c>
      <c r="O80" s="35">
        <f t="shared" si="56"/>
        <v>14739.3</v>
      </c>
      <c r="P80" s="38"/>
      <c r="Q80" s="38">
        <v>14739.3</v>
      </c>
      <c r="R80" s="38"/>
      <c r="S80" s="26">
        <f>O80/F80*100</f>
        <v>10.327250662825177</v>
      </c>
    </row>
    <row r="81" spans="1:19" ht="18.75" customHeight="1" x14ac:dyDescent="0.2">
      <c r="A81" s="27" t="s">
        <v>22</v>
      </c>
      <c r="B81" s="36"/>
      <c r="C81" s="36"/>
      <c r="D81" s="36"/>
      <c r="E81" s="37"/>
      <c r="F81" s="35"/>
      <c r="G81" s="38"/>
      <c r="H81" s="38"/>
      <c r="I81" s="38"/>
      <c r="J81" s="35"/>
      <c r="K81" s="38"/>
      <c r="L81" s="38"/>
      <c r="M81" s="38"/>
      <c r="N81" s="26"/>
      <c r="O81" s="35"/>
      <c r="P81" s="38"/>
      <c r="Q81" s="38"/>
      <c r="R81" s="38"/>
      <c r="S81" s="26"/>
    </row>
    <row r="82" spans="1:19" ht="17.25" customHeight="1" x14ac:dyDescent="0.2">
      <c r="A82" s="40" t="s">
        <v>42</v>
      </c>
      <c r="B82" s="36"/>
      <c r="C82" s="36"/>
      <c r="D82" s="36"/>
      <c r="E82" s="37"/>
      <c r="F82" s="35"/>
      <c r="G82" s="38"/>
      <c r="H82" s="38">
        <v>2190.4</v>
      </c>
      <c r="I82" s="38"/>
      <c r="J82" s="35"/>
      <c r="K82" s="38"/>
      <c r="L82" s="38"/>
      <c r="M82" s="38"/>
      <c r="N82" s="26"/>
      <c r="O82" s="35"/>
      <c r="P82" s="38"/>
      <c r="Q82" s="38"/>
      <c r="R82" s="38"/>
      <c r="S82" s="26"/>
    </row>
    <row r="83" spans="1:19" ht="59.25" customHeight="1" x14ac:dyDescent="0.2">
      <c r="A83" s="40" t="s">
        <v>158</v>
      </c>
      <c r="B83" s="36"/>
      <c r="C83" s="36"/>
      <c r="D83" s="36"/>
      <c r="E83" s="37"/>
      <c r="F83" s="35">
        <f t="shared" si="53"/>
        <v>4056.2</v>
      </c>
      <c r="G83" s="38">
        <v>0</v>
      </c>
      <c r="H83" s="38">
        <v>4056.2</v>
      </c>
      <c r="I83" s="38"/>
      <c r="J83" s="35">
        <f t="shared" si="54"/>
        <v>0</v>
      </c>
      <c r="K83" s="38"/>
      <c r="L83" s="38"/>
      <c r="M83" s="38"/>
      <c r="N83" s="26">
        <f t="shared" si="61"/>
        <v>0</v>
      </c>
      <c r="O83" s="35">
        <f t="shared" ref="O83:O93" si="62">P83+Q83+R83</f>
        <v>0</v>
      </c>
      <c r="P83" s="38"/>
      <c r="Q83" s="39"/>
      <c r="R83" s="38"/>
      <c r="S83" s="26">
        <f>O83/F83*100</f>
        <v>0</v>
      </c>
    </row>
    <row r="84" spans="1:19" ht="16.5" x14ac:dyDescent="0.2">
      <c r="A84" s="27" t="s">
        <v>22</v>
      </c>
      <c r="B84" s="36"/>
      <c r="C84" s="36"/>
      <c r="D84" s="36"/>
      <c r="E84" s="37"/>
      <c r="F84" s="35">
        <f t="shared" si="53"/>
        <v>0</v>
      </c>
      <c r="G84" s="38"/>
      <c r="H84" s="38"/>
      <c r="I84" s="38"/>
      <c r="J84" s="35">
        <f t="shared" si="54"/>
        <v>0</v>
      </c>
      <c r="K84" s="38"/>
      <c r="L84" s="38"/>
      <c r="M84" s="38"/>
      <c r="N84" s="26"/>
      <c r="O84" s="35">
        <f t="shared" si="62"/>
        <v>0</v>
      </c>
      <c r="P84" s="38"/>
      <c r="Q84" s="39"/>
      <c r="R84" s="38"/>
      <c r="S84" s="26"/>
    </row>
    <row r="85" spans="1:19" ht="25.5" customHeight="1" x14ac:dyDescent="0.2">
      <c r="A85" s="40" t="s">
        <v>42</v>
      </c>
      <c r="B85" s="36"/>
      <c r="C85" s="36"/>
      <c r="D85" s="36"/>
      <c r="E85" s="37"/>
      <c r="F85" s="35">
        <f t="shared" si="53"/>
        <v>4056.2</v>
      </c>
      <c r="G85" s="38">
        <v>0</v>
      </c>
      <c r="H85" s="38">
        <v>4056.2</v>
      </c>
      <c r="I85" s="38"/>
      <c r="J85" s="35">
        <f t="shared" si="54"/>
        <v>0</v>
      </c>
      <c r="K85" s="38"/>
      <c r="L85" s="38"/>
      <c r="M85" s="38"/>
      <c r="N85" s="26">
        <f t="shared" si="61"/>
        <v>0</v>
      </c>
      <c r="O85" s="35">
        <f t="shared" si="62"/>
        <v>0</v>
      </c>
      <c r="P85" s="38"/>
      <c r="Q85" s="39"/>
      <c r="R85" s="38"/>
      <c r="S85" s="26">
        <f>O85/F85*100</f>
        <v>0</v>
      </c>
    </row>
    <row r="86" spans="1:19" ht="25.5" customHeight="1" x14ac:dyDescent="0.2">
      <c r="A86" s="27" t="s">
        <v>36</v>
      </c>
      <c r="B86" s="36"/>
      <c r="C86" s="36"/>
      <c r="D86" s="36"/>
      <c r="E86" s="37"/>
      <c r="F86" s="35">
        <f>G86+H86+I86</f>
        <v>0</v>
      </c>
      <c r="G86" s="38"/>
      <c r="H86" s="38"/>
      <c r="I86" s="38"/>
      <c r="J86" s="35">
        <f>K86+L86+M86</f>
        <v>0</v>
      </c>
      <c r="K86" s="38"/>
      <c r="L86" s="38"/>
      <c r="M86" s="38"/>
      <c r="N86" s="26"/>
      <c r="O86" s="35">
        <f t="shared" si="62"/>
        <v>0</v>
      </c>
      <c r="P86" s="38"/>
      <c r="Q86" s="38"/>
      <c r="R86" s="38"/>
      <c r="S86" s="26"/>
    </row>
    <row r="87" spans="1:19" ht="127.5" customHeight="1" x14ac:dyDescent="0.2">
      <c r="A87" s="19" t="s">
        <v>83</v>
      </c>
      <c r="B87" s="36" t="s">
        <v>59</v>
      </c>
      <c r="C87" s="36" t="s">
        <v>246</v>
      </c>
      <c r="D87" s="36" t="s">
        <v>63</v>
      </c>
      <c r="E87" s="25">
        <v>43830</v>
      </c>
      <c r="F87" s="35">
        <f>G87+H87+I87</f>
        <v>42868.95</v>
      </c>
      <c r="G87" s="38">
        <v>40170</v>
      </c>
      <c r="H87" s="38">
        <v>2564</v>
      </c>
      <c r="I87" s="38">
        <v>134.94999999999999</v>
      </c>
      <c r="J87" s="35">
        <f>K87+L87+M87</f>
        <v>18931.7</v>
      </c>
      <c r="K87" s="38">
        <v>17739.79</v>
      </c>
      <c r="L87" s="38">
        <v>1132.32</v>
      </c>
      <c r="M87" s="38">
        <v>59.59</v>
      </c>
      <c r="N87" s="26">
        <f>J87/F87*100</f>
        <v>44.161800090741671</v>
      </c>
      <c r="O87" s="35">
        <f t="shared" si="62"/>
        <v>19575.79</v>
      </c>
      <c r="P87" s="38">
        <v>18345.2</v>
      </c>
      <c r="Q87" s="38">
        <v>1171</v>
      </c>
      <c r="R87" s="38">
        <v>59.59</v>
      </c>
      <c r="S87" s="26">
        <f>O87/F87*100</f>
        <v>45.664262828923967</v>
      </c>
    </row>
    <row r="88" spans="1:19" ht="18.75" customHeight="1" x14ac:dyDescent="0.2">
      <c r="A88" s="27" t="s">
        <v>150</v>
      </c>
      <c r="B88" s="19"/>
      <c r="C88" s="19"/>
      <c r="D88" s="19"/>
      <c r="E88" s="25"/>
      <c r="F88" s="35">
        <f t="shared" si="53"/>
        <v>0</v>
      </c>
      <c r="G88" s="26"/>
      <c r="H88" s="26"/>
      <c r="I88" s="26"/>
      <c r="J88" s="35">
        <f t="shared" si="54"/>
        <v>0</v>
      </c>
      <c r="K88" s="26"/>
      <c r="L88" s="26"/>
      <c r="M88" s="26"/>
      <c r="N88" s="26"/>
      <c r="O88" s="35">
        <f t="shared" si="62"/>
        <v>0</v>
      </c>
      <c r="P88" s="26"/>
      <c r="Q88" s="26"/>
      <c r="R88" s="26"/>
      <c r="S88" s="26"/>
    </row>
    <row r="89" spans="1:19" ht="114" customHeight="1" x14ac:dyDescent="0.2">
      <c r="A89" s="40" t="s">
        <v>80</v>
      </c>
      <c r="B89" s="36" t="s">
        <v>243</v>
      </c>
      <c r="C89" s="52" t="s">
        <v>398</v>
      </c>
      <c r="D89" s="19" t="s">
        <v>397</v>
      </c>
      <c r="E89" s="25">
        <v>43830</v>
      </c>
      <c r="F89" s="35">
        <f t="shared" si="53"/>
        <v>18785.699999999997</v>
      </c>
      <c r="G89" s="26">
        <v>17658.599999999999</v>
      </c>
      <c r="H89" s="26">
        <v>946.8</v>
      </c>
      <c r="I89" s="26">
        <v>180.3</v>
      </c>
      <c r="J89" s="35">
        <f t="shared" si="54"/>
        <v>3853.1899999999996</v>
      </c>
      <c r="K89" s="26">
        <v>3622</v>
      </c>
      <c r="L89" s="26">
        <v>194.2</v>
      </c>
      <c r="M89" s="26">
        <v>36.99</v>
      </c>
      <c r="N89" s="26">
        <f t="shared" si="61"/>
        <v>20.511293164481494</v>
      </c>
      <c r="O89" s="35">
        <f t="shared" si="62"/>
        <v>3853.1899999999996</v>
      </c>
      <c r="P89" s="26">
        <v>3622</v>
      </c>
      <c r="Q89" s="26">
        <v>194.2</v>
      </c>
      <c r="R89" s="26">
        <v>36.99</v>
      </c>
      <c r="S89" s="26">
        <f>O89/F89*100</f>
        <v>20.511293164481494</v>
      </c>
    </row>
    <row r="90" spans="1:19" s="10" customFormat="1" ht="36" customHeight="1" x14ac:dyDescent="0.2">
      <c r="A90" s="32" t="s">
        <v>27</v>
      </c>
      <c r="B90" s="33"/>
      <c r="C90" s="33"/>
      <c r="D90" s="33"/>
      <c r="E90" s="34"/>
      <c r="F90" s="35">
        <f t="shared" si="53"/>
        <v>529148.55999999994</v>
      </c>
      <c r="G90" s="43">
        <f>G93</f>
        <v>500000</v>
      </c>
      <c r="H90" s="43">
        <f t="shared" ref="H90:I90" si="63">H93</f>
        <v>15957.43</v>
      </c>
      <c r="I90" s="43">
        <f t="shared" si="63"/>
        <v>13191.13</v>
      </c>
      <c r="J90" s="35">
        <f t="shared" si="54"/>
        <v>0</v>
      </c>
      <c r="K90" s="43">
        <f>K93</f>
        <v>0</v>
      </c>
      <c r="L90" s="43">
        <f t="shared" ref="L90:M90" si="64">L93</f>
        <v>0</v>
      </c>
      <c r="M90" s="43">
        <f t="shared" si="64"/>
        <v>0</v>
      </c>
      <c r="N90" s="35">
        <f t="shared" si="61"/>
        <v>0</v>
      </c>
      <c r="O90" s="35">
        <f t="shared" si="62"/>
        <v>28581.5</v>
      </c>
      <c r="P90" s="43">
        <f>P93</f>
        <v>27697.5</v>
      </c>
      <c r="Q90" s="43">
        <f t="shared" ref="Q90:R90" si="65">Q93</f>
        <v>884</v>
      </c>
      <c r="R90" s="43">
        <f t="shared" si="65"/>
        <v>0</v>
      </c>
      <c r="S90" s="35">
        <f>O90/F90*100</f>
        <v>5.4014131683548383</v>
      </c>
    </row>
    <row r="91" spans="1:19" ht="62.25" customHeight="1" x14ac:dyDescent="0.2">
      <c r="A91" s="27" t="s">
        <v>79</v>
      </c>
      <c r="B91" s="36"/>
      <c r="C91" s="36"/>
      <c r="D91" s="36"/>
      <c r="E91" s="37"/>
      <c r="F91" s="35">
        <f t="shared" si="53"/>
        <v>0</v>
      </c>
      <c r="G91" s="38"/>
      <c r="H91" s="38"/>
      <c r="I91" s="38"/>
      <c r="J91" s="35">
        <f t="shared" si="54"/>
        <v>0</v>
      </c>
      <c r="K91" s="38"/>
      <c r="L91" s="38"/>
      <c r="M91" s="38"/>
      <c r="N91" s="26"/>
      <c r="O91" s="35">
        <f t="shared" si="62"/>
        <v>0</v>
      </c>
      <c r="P91" s="38"/>
      <c r="Q91" s="39"/>
      <c r="R91" s="38"/>
      <c r="S91" s="26"/>
    </row>
    <row r="92" spans="1:19" ht="21" customHeight="1" x14ac:dyDescent="0.2">
      <c r="A92" s="27" t="s">
        <v>20</v>
      </c>
      <c r="B92" s="36"/>
      <c r="C92" s="36"/>
      <c r="D92" s="36"/>
      <c r="E92" s="37"/>
      <c r="F92" s="35">
        <f t="shared" si="53"/>
        <v>0</v>
      </c>
      <c r="G92" s="38"/>
      <c r="H92" s="38"/>
      <c r="I92" s="38"/>
      <c r="J92" s="35">
        <f t="shared" si="54"/>
        <v>0</v>
      </c>
      <c r="K92" s="38"/>
      <c r="L92" s="38"/>
      <c r="M92" s="38"/>
      <c r="N92" s="26"/>
      <c r="O92" s="35">
        <f t="shared" si="62"/>
        <v>0</v>
      </c>
      <c r="P92" s="38"/>
      <c r="Q92" s="38"/>
      <c r="R92" s="38"/>
      <c r="S92" s="26"/>
    </row>
    <row r="93" spans="1:19" ht="144.75" customHeight="1" x14ac:dyDescent="0.2">
      <c r="A93" s="65" t="s">
        <v>358</v>
      </c>
      <c r="B93" s="67"/>
      <c r="C93" s="67"/>
      <c r="D93" s="67"/>
      <c r="E93" s="67"/>
      <c r="F93" s="68">
        <f t="shared" si="53"/>
        <v>529148.55999999994</v>
      </c>
      <c r="G93" s="69">
        <f>G98+G99</f>
        <v>500000</v>
      </c>
      <c r="H93" s="69">
        <f>H98+H99</f>
        <v>15957.43</v>
      </c>
      <c r="I93" s="69">
        <f>I98+I99</f>
        <v>13191.13</v>
      </c>
      <c r="J93" s="68">
        <f t="shared" si="54"/>
        <v>0</v>
      </c>
      <c r="K93" s="69">
        <f>K98+K99</f>
        <v>0</v>
      </c>
      <c r="L93" s="69">
        <f>L98+L99</f>
        <v>0</v>
      </c>
      <c r="M93" s="69">
        <f>M98+M99</f>
        <v>0</v>
      </c>
      <c r="N93" s="70">
        <f t="shared" si="61"/>
        <v>0</v>
      </c>
      <c r="O93" s="68">
        <f t="shared" si="62"/>
        <v>28581.5</v>
      </c>
      <c r="P93" s="69">
        <v>27697.5</v>
      </c>
      <c r="Q93" s="71">
        <v>884</v>
      </c>
      <c r="R93" s="69">
        <f>R98+R99</f>
        <v>0</v>
      </c>
      <c r="S93" s="70">
        <f>O93/F93*100</f>
        <v>5.4014131683548383</v>
      </c>
    </row>
    <row r="94" spans="1:19" ht="24" hidden="1" customHeight="1" x14ac:dyDescent="0.2">
      <c r="A94" s="40" t="s">
        <v>60</v>
      </c>
      <c r="B94" s="36"/>
      <c r="C94" s="36"/>
      <c r="D94" s="36"/>
      <c r="E94" s="37"/>
      <c r="F94" s="35"/>
      <c r="G94" s="38"/>
      <c r="H94" s="38"/>
      <c r="I94" s="38"/>
      <c r="J94" s="35"/>
      <c r="K94" s="38"/>
      <c r="L94" s="38"/>
      <c r="M94" s="38"/>
      <c r="N94" s="26"/>
      <c r="O94" s="35"/>
      <c r="P94" s="38"/>
      <c r="Q94" s="39"/>
      <c r="R94" s="38"/>
      <c r="S94" s="26"/>
    </row>
    <row r="95" spans="1:19" ht="60.75" hidden="1" customHeight="1" x14ac:dyDescent="0.2">
      <c r="A95" s="40" t="s">
        <v>238</v>
      </c>
      <c r="B95" s="19" t="s">
        <v>244</v>
      </c>
      <c r="C95" s="36"/>
      <c r="D95" s="36"/>
      <c r="E95" s="37"/>
      <c r="F95" s="35">
        <f t="shared" si="53"/>
        <v>92210.6</v>
      </c>
      <c r="G95" s="38">
        <v>86678</v>
      </c>
      <c r="H95" s="38">
        <v>2766.3</v>
      </c>
      <c r="I95" s="38">
        <v>2766.3</v>
      </c>
      <c r="J95" s="35">
        <f t="shared" si="54"/>
        <v>0</v>
      </c>
      <c r="K95" s="38"/>
      <c r="L95" s="38"/>
      <c r="M95" s="38"/>
      <c r="N95" s="26">
        <f t="shared" si="61"/>
        <v>0</v>
      </c>
      <c r="O95" s="35">
        <f t="shared" ref="O95:O121" si="66">P95+Q95+R95</f>
        <v>0</v>
      </c>
      <c r="P95" s="38"/>
      <c r="Q95" s="39"/>
      <c r="R95" s="38"/>
      <c r="S95" s="26">
        <f>O95/F95*100</f>
        <v>0</v>
      </c>
    </row>
    <row r="96" spans="1:19" ht="94.5" hidden="1" customHeight="1" x14ac:dyDescent="0.2">
      <c r="A96" s="40" t="s">
        <v>239</v>
      </c>
      <c r="B96" s="36" t="s">
        <v>245</v>
      </c>
      <c r="C96" s="36"/>
      <c r="D96" s="36"/>
      <c r="E96" s="37"/>
      <c r="F96" s="35">
        <f t="shared" si="53"/>
        <v>439704.19999999995</v>
      </c>
      <c r="G96" s="38">
        <v>413322</v>
      </c>
      <c r="H96" s="38">
        <v>13191.1</v>
      </c>
      <c r="I96" s="38">
        <v>13191.1</v>
      </c>
      <c r="J96" s="35">
        <f t="shared" si="54"/>
        <v>0</v>
      </c>
      <c r="K96" s="38"/>
      <c r="L96" s="38"/>
      <c r="M96" s="38"/>
      <c r="N96" s="26">
        <f t="shared" si="61"/>
        <v>0</v>
      </c>
      <c r="O96" s="35">
        <f t="shared" si="66"/>
        <v>0</v>
      </c>
      <c r="P96" s="38"/>
      <c r="Q96" s="39"/>
      <c r="R96" s="38"/>
      <c r="S96" s="26">
        <f>O96/F96*100</f>
        <v>0</v>
      </c>
    </row>
    <row r="97" spans="1:19" ht="19.5" customHeight="1" x14ac:dyDescent="0.2">
      <c r="A97" s="72" t="s">
        <v>22</v>
      </c>
      <c r="B97" s="36"/>
      <c r="C97" s="36"/>
      <c r="D97" s="36"/>
      <c r="E97" s="37"/>
      <c r="F97" s="35"/>
      <c r="G97" s="38"/>
      <c r="H97" s="38"/>
      <c r="I97" s="38"/>
      <c r="J97" s="35"/>
      <c r="K97" s="38"/>
      <c r="L97" s="38"/>
      <c r="M97" s="38"/>
      <c r="N97" s="26"/>
      <c r="O97" s="35"/>
      <c r="P97" s="38"/>
      <c r="Q97" s="39"/>
      <c r="R97" s="38"/>
      <c r="S97" s="26"/>
    </row>
    <row r="98" spans="1:19" ht="239.25" customHeight="1" x14ac:dyDescent="0.2">
      <c r="A98" s="73" t="s">
        <v>363</v>
      </c>
      <c r="B98" s="74" t="s">
        <v>359</v>
      </c>
      <c r="C98" s="74" t="s">
        <v>360</v>
      </c>
      <c r="D98" s="74" t="s">
        <v>361</v>
      </c>
      <c r="E98" s="74" t="s">
        <v>362</v>
      </c>
      <c r="F98" s="35">
        <f>G98+H98+I98</f>
        <v>89444.3</v>
      </c>
      <c r="G98" s="38">
        <v>86678</v>
      </c>
      <c r="H98" s="38">
        <v>2766.3</v>
      </c>
      <c r="I98" s="38"/>
      <c r="J98" s="35"/>
      <c r="K98" s="38"/>
      <c r="L98" s="38"/>
      <c r="M98" s="38"/>
      <c r="N98" s="26"/>
      <c r="O98" s="35"/>
      <c r="P98" s="38"/>
      <c r="Q98" s="39"/>
      <c r="R98" s="38"/>
      <c r="S98" s="26"/>
    </row>
    <row r="99" spans="1:19" ht="275.25" customHeight="1" x14ac:dyDescent="0.2">
      <c r="A99" s="73" t="s">
        <v>364</v>
      </c>
      <c r="B99" s="74" t="s">
        <v>355</v>
      </c>
      <c r="C99" s="74" t="s">
        <v>356</v>
      </c>
      <c r="D99" s="74" t="s">
        <v>357</v>
      </c>
      <c r="E99" s="75">
        <v>44515</v>
      </c>
      <c r="F99" s="35">
        <f>G99+H99+I99</f>
        <v>439704.26</v>
      </c>
      <c r="G99" s="38">
        <v>413322</v>
      </c>
      <c r="H99" s="38">
        <v>13191.13</v>
      </c>
      <c r="I99" s="38">
        <v>13191.13</v>
      </c>
      <c r="J99" s="35"/>
      <c r="K99" s="38"/>
      <c r="L99" s="38"/>
      <c r="M99" s="38"/>
      <c r="N99" s="26"/>
      <c r="O99" s="35"/>
      <c r="P99" s="38"/>
      <c r="Q99" s="39"/>
      <c r="R99" s="38"/>
      <c r="S99" s="26"/>
    </row>
    <row r="100" spans="1:19" s="10" customFormat="1" ht="107.25" customHeight="1" x14ac:dyDescent="0.2">
      <c r="A100" s="32" t="s">
        <v>51</v>
      </c>
      <c r="B100" s="33"/>
      <c r="C100" s="33"/>
      <c r="D100" s="33"/>
      <c r="E100" s="34"/>
      <c r="F100" s="35">
        <f t="shared" ref="F100:F168" si="67">G100+H100+I100</f>
        <v>59466.66</v>
      </c>
      <c r="G100" s="43">
        <f>G101</f>
        <v>0</v>
      </c>
      <c r="H100" s="43">
        <f t="shared" ref="H100:I100" si="68">H101</f>
        <v>56528.5</v>
      </c>
      <c r="I100" s="43">
        <f t="shared" si="68"/>
        <v>2938.16</v>
      </c>
      <c r="J100" s="35">
        <f t="shared" ref="J100:J168" si="69">K100+L100+M100</f>
        <v>17905.46</v>
      </c>
      <c r="K100" s="43">
        <f>K101</f>
        <v>0</v>
      </c>
      <c r="L100" s="43">
        <f t="shared" ref="L100:M100" si="70">L101</f>
        <v>16572.29</v>
      </c>
      <c r="M100" s="43">
        <f t="shared" si="70"/>
        <v>1333.1699999999998</v>
      </c>
      <c r="N100" s="35">
        <f t="shared" si="61"/>
        <v>30.110081850906035</v>
      </c>
      <c r="O100" s="35">
        <f t="shared" si="66"/>
        <v>17905.689999999999</v>
      </c>
      <c r="P100" s="43">
        <f>P101</f>
        <v>0</v>
      </c>
      <c r="Q100" s="43">
        <f t="shared" ref="Q100:R100" si="71">Q101</f>
        <v>16572.3</v>
      </c>
      <c r="R100" s="43">
        <f t="shared" si="71"/>
        <v>1333.3899999999999</v>
      </c>
      <c r="S100" s="35">
        <f>O100/F100*100</f>
        <v>30.11046862224984</v>
      </c>
    </row>
    <row r="101" spans="1:19" s="10" customFormat="1" ht="54" customHeight="1" x14ac:dyDescent="0.2">
      <c r="A101" s="32" t="s">
        <v>21</v>
      </c>
      <c r="B101" s="33"/>
      <c r="C101" s="33"/>
      <c r="D101" s="33"/>
      <c r="E101" s="34"/>
      <c r="F101" s="35">
        <f t="shared" si="67"/>
        <v>59466.66</v>
      </c>
      <c r="G101" s="43">
        <f>G103</f>
        <v>0</v>
      </c>
      <c r="H101" s="43">
        <f t="shared" ref="H101:I101" si="72">H103</f>
        <v>56528.5</v>
      </c>
      <c r="I101" s="43">
        <f t="shared" si="72"/>
        <v>2938.16</v>
      </c>
      <c r="J101" s="35">
        <f t="shared" si="69"/>
        <v>17905.46</v>
      </c>
      <c r="K101" s="43">
        <f>K103</f>
        <v>0</v>
      </c>
      <c r="L101" s="43">
        <f t="shared" ref="L101:M101" si="73">L103</f>
        <v>16572.29</v>
      </c>
      <c r="M101" s="43">
        <f t="shared" si="73"/>
        <v>1333.1699999999998</v>
      </c>
      <c r="N101" s="35">
        <f t="shared" si="61"/>
        <v>30.110081850906035</v>
      </c>
      <c r="O101" s="35">
        <f t="shared" si="66"/>
        <v>17905.689999999999</v>
      </c>
      <c r="P101" s="43">
        <f>P103</f>
        <v>0</v>
      </c>
      <c r="Q101" s="43">
        <f t="shared" ref="Q101:R101" si="74">Q103</f>
        <v>16572.3</v>
      </c>
      <c r="R101" s="43">
        <f t="shared" si="74"/>
        <v>1333.3899999999999</v>
      </c>
      <c r="S101" s="35">
        <f>O101/F101*100</f>
        <v>30.11046862224984</v>
      </c>
    </row>
    <row r="102" spans="1:19" s="8" customFormat="1" ht="59.25" customHeight="1" x14ac:dyDescent="0.2">
      <c r="A102" s="27" t="s">
        <v>79</v>
      </c>
      <c r="B102" s="49"/>
      <c r="C102" s="49"/>
      <c r="D102" s="49"/>
      <c r="E102" s="58"/>
      <c r="F102" s="35">
        <f t="shared" si="67"/>
        <v>0</v>
      </c>
      <c r="G102" s="47"/>
      <c r="H102" s="47"/>
      <c r="I102" s="47"/>
      <c r="J102" s="35">
        <f t="shared" si="69"/>
        <v>0</v>
      </c>
      <c r="K102" s="47"/>
      <c r="L102" s="47"/>
      <c r="M102" s="47"/>
      <c r="N102" s="29"/>
      <c r="O102" s="35">
        <f t="shared" si="66"/>
        <v>0</v>
      </c>
      <c r="P102" s="47"/>
      <c r="Q102" s="47"/>
      <c r="R102" s="47"/>
      <c r="S102" s="29"/>
    </row>
    <row r="103" spans="1:19" s="8" customFormat="1" ht="49.5" customHeight="1" x14ac:dyDescent="0.2">
      <c r="A103" s="76" t="s">
        <v>81</v>
      </c>
      <c r="B103" s="77"/>
      <c r="C103" s="77"/>
      <c r="D103" s="77"/>
      <c r="E103" s="78"/>
      <c r="F103" s="68">
        <f t="shared" si="67"/>
        <v>59466.66</v>
      </c>
      <c r="G103" s="79">
        <f>G106+G108+G110+G112</f>
        <v>0</v>
      </c>
      <c r="H103" s="79">
        <f t="shared" ref="H103:I103" si="75">H106+H108+H110+H112</f>
        <v>56528.5</v>
      </c>
      <c r="I103" s="79">
        <f t="shared" si="75"/>
        <v>2938.16</v>
      </c>
      <c r="J103" s="68">
        <f t="shared" si="69"/>
        <v>17905.46</v>
      </c>
      <c r="K103" s="79">
        <f>K106+K108+K110+K112</f>
        <v>0</v>
      </c>
      <c r="L103" s="79">
        <f>L106+L108+L110+L112</f>
        <v>16572.29</v>
      </c>
      <c r="M103" s="79">
        <f t="shared" ref="M103" si="76">M106+M108+M110+M112</f>
        <v>1333.1699999999998</v>
      </c>
      <c r="N103" s="68">
        <f t="shared" si="61"/>
        <v>30.110081850906035</v>
      </c>
      <c r="O103" s="68">
        <f t="shared" si="66"/>
        <v>17905.689999999999</v>
      </c>
      <c r="P103" s="79">
        <f>P106+P108+P110+P112</f>
        <v>0</v>
      </c>
      <c r="Q103" s="79">
        <v>16572.3</v>
      </c>
      <c r="R103" s="79">
        <f t="shared" ref="R103" si="77">R106+R108+R110+R112</f>
        <v>1333.3899999999999</v>
      </c>
      <c r="S103" s="68">
        <f>O103/F103*100</f>
        <v>30.11046862224984</v>
      </c>
    </row>
    <row r="104" spans="1:19" s="8" customFormat="1" ht="16.5" x14ac:dyDescent="0.2">
      <c r="A104" s="27" t="s">
        <v>22</v>
      </c>
      <c r="B104" s="49"/>
      <c r="C104" s="49"/>
      <c r="D104" s="49"/>
      <c r="E104" s="58"/>
      <c r="F104" s="35">
        <f t="shared" si="67"/>
        <v>0</v>
      </c>
      <c r="G104" s="47"/>
      <c r="H104" s="47"/>
      <c r="I104" s="47"/>
      <c r="J104" s="35">
        <f t="shared" si="69"/>
        <v>0</v>
      </c>
      <c r="K104" s="47"/>
      <c r="L104" s="47"/>
      <c r="M104" s="47"/>
      <c r="N104" s="29"/>
      <c r="O104" s="35">
        <f t="shared" si="66"/>
        <v>0</v>
      </c>
      <c r="P104" s="47"/>
      <c r="Q104" s="47"/>
      <c r="R104" s="47"/>
      <c r="S104" s="29"/>
    </row>
    <row r="105" spans="1:19" ht="28.5" customHeight="1" x14ac:dyDescent="0.2">
      <c r="A105" s="27" t="s">
        <v>34</v>
      </c>
      <c r="B105" s="36"/>
      <c r="C105" s="36"/>
      <c r="D105" s="36"/>
      <c r="E105" s="37"/>
      <c r="F105" s="35">
        <f t="shared" si="67"/>
        <v>0</v>
      </c>
      <c r="G105" s="38"/>
      <c r="H105" s="38"/>
      <c r="I105" s="38"/>
      <c r="J105" s="35">
        <f t="shared" si="69"/>
        <v>0</v>
      </c>
      <c r="K105" s="38"/>
      <c r="L105" s="38"/>
      <c r="M105" s="38"/>
      <c r="N105" s="26"/>
      <c r="O105" s="35">
        <f t="shared" si="66"/>
        <v>0</v>
      </c>
      <c r="P105" s="38"/>
      <c r="Q105" s="39"/>
      <c r="R105" s="38"/>
      <c r="S105" s="26"/>
    </row>
    <row r="106" spans="1:19" ht="102.75" customHeight="1" x14ac:dyDescent="0.2">
      <c r="A106" s="40" t="s">
        <v>82</v>
      </c>
      <c r="B106" s="36" t="s">
        <v>349</v>
      </c>
      <c r="C106" s="36" t="s">
        <v>351</v>
      </c>
      <c r="D106" s="36" t="s">
        <v>480</v>
      </c>
      <c r="E106" s="59" t="s">
        <v>348</v>
      </c>
      <c r="F106" s="35">
        <f t="shared" si="67"/>
        <v>15000</v>
      </c>
      <c r="G106" s="38">
        <v>0</v>
      </c>
      <c r="H106" s="38">
        <v>14250</v>
      </c>
      <c r="I106" s="38">
        <v>750</v>
      </c>
      <c r="J106" s="35">
        <f t="shared" si="69"/>
        <v>1944.31</v>
      </c>
      <c r="K106" s="38"/>
      <c r="L106" s="38">
        <v>1702.59</v>
      </c>
      <c r="M106" s="38">
        <v>241.72</v>
      </c>
      <c r="N106" s="26">
        <f t="shared" si="61"/>
        <v>12.962066666666667</v>
      </c>
      <c r="O106" s="51">
        <f t="shared" si="66"/>
        <v>1944.32</v>
      </c>
      <c r="P106" s="38"/>
      <c r="Q106" s="39">
        <v>1702.6</v>
      </c>
      <c r="R106" s="38">
        <v>241.72</v>
      </c>
      <c r="S106" s="26">
        <f>O106/F106*100</f>
        <v>12.962133333333334</v>
      </c>
    </row>
    <row r="107" spans="1:19" ht="25.5" customHeight="1" x14ac:dyDescent="0.2">
      <c r="A107" s="27" t="s">
        <v>36</v>
      </c>
      <c r="B107" s="36"/>
      <c r="C107" s="36"/>
      <c r="D107" s="36"/>
      <c r="E107" s="37"/>
      <c r="F107" s="35"/>
      <c r="G107" s="38"/>
      <c r="H107" s="38"/>
      <c r="I107" s="38"/>
      <c r="J107" s="35"/>
      <c r="K107" s="38"/>
      <c r="L107" s="38"/>
      <c r="M107" s="38"/>
      <c r="N107" s="26"/>
      <c r="O107" s="35"/>
      <c r="P107" s="38"/>
      <c r="Q107" s="39"/>
      <c r="R107" s="38"/>
      <c r="S107" s="26"/>
    </row>
    <row r="108" spans="1:19" s="8" customFormat="1" ht="96" customHeight="1" x14ac:dyDescent="0.2">
      <c r="A108" s="40" t="s">
        <v>84</v>
      </c>
      <c r="B108" s="36" t="s">
        <v>349</v>
      </c>
      <c r="C108" s="36" t="s">
        <v>350</v>
      </c>
      <c r="D108" s="36" t="s">
        <v>479</v>
      </c>
      <c r="E108" s="59" t="s">
        <v>348</v>
      </c>
      <c r="F108" s="35">
        <f t="shared" si="67"/>
        <v>15000</v>
      </c>
      <c r="G108" s="47">
        <v>0</v>
      </c>
      <c r="H108" s="38">
        <v>14250</v>
      </c>
      <c r="I108" s="47">
        <v>750</v>
      </c>
      <c r="J108" s="35">
        <f t="shared" si="69"/>
        <v>1600.52</v>
      </c>
      <c r="K108" s="47"/>
      <c r="L108" s="38">
        <v>1493.2</v>
      </c>
      <c r="M108" s="47">
        <v>107.32</v>
      </c>
      <c r="N108" s="29">
        <f t="shared" si="61"/>
        <v>10.670133333333332</v>
      </c>
      <c r="O108" s="51">
        <f t="shared" si="66"/>
        <v>1600.52</v>
      </c>
      <c r="P108" s="38"/>
      <c r="Q108" s="38">
        <v>1493.2</v>
      </c>
      <c r="R108" s="38">
        <v>107.32</v>
      </c>
      <c r="S108" s="26">
        <f>O108/F108*100</f>
        <v>10.670133333333332</v>
      </c>
    </row>
    <row r="109" spans="1:19" s="8" customFormat="1" ht="21" customHeight="1" x14ac:dyDescent="0.2">
      <c r="A109" s="27" t="s">
        <v>85</v>
      </c>
      <c r="B109" s="27"/>
      <c r="C109" s="27"/>
      <c r="D109" s="27"/>
      <c r="E109" s="28"/>
      <c r="F109" s="35">
        <f t="shared" si="67"/>
        <v>0</v>
      </c>
      <c r="G109" s="29"/>
      <c r="H109" s="26"/>
      <c r="I109" s="29"/>
      <c r="J109" s="35">
        <f t="shared" si="69"/>
        <v>0</v>
      </c>
      <c r="K109" s="29"/>
      <c r="L109" s="26"/>
      <c r="M109" s="29"/>
      <c r="N109" s="29"/>
      <c r="O109" s="35">
        <f t="shared" si="66"/>
        <v>0</v>
      </c>
      <c r="P109" s="29"/>
      <c r="Q109" s="29"/>
      <c r="R109" s="29"/>
      <c r="S109" s="29"/>
    </row>
    <row r="110" spans="1:19" s="8" customFormat="1" ht="84.75" customHeight="1" x14ac:dyDescent="0.2">
      <c r="A110" s="40" t="s">
        <v>86</v>
      </c>
      <c r="B110" s="36" t="s">
        <v>349</v>
      </c>
      <c r="C110" s="19" t="s">
        <v>353</v>
      </c>
      <c r="D110" s="19" t="s">
        <v>354</v>
      </c>
      <c r="E110" s="25">
        <v>43830</v>
      </c>
      <c r="F110" s="51">
        <f t="shared" si="67"/>
        <v>14710.9</v>
      </c>
      <c r="G110" s="26">
        <v>0</v>
      </c>
      <c r="H110" s="26">
        <v>13975.4</v>
      </c>
      <c r="I110" s="26">
        <v>735.5</v>
      </c>
      <c r="J110" s="51">
        <f t="shared" si="69"/>
        <v>5634.37</v>
      </c>
      <c r="K110" s="29"/>
      <c r="L110" s="26">
        <v>5123.79</v>
      </c>
      <c r="M110" s="26">
        <v>510.58</v>
      </c>
      <c r="N110" s="26">
        <f t="shared" si="61"/>
        <v>38.300647818964165</v>
      </c>
      <c r="O110" s="51">
        <f t="shared" si="66"/>
        <v>5634.6</v>
      </c>
      <c r="P110" s="26"/>
      <c r="Q110" s="26">
        <v>5123.8</v>
      </c>
      <c r="R110" s="26">
        <v>510.8</v>
      </c>
      <c r="S110" s="26">
        <f>O110/F110*100</f>
        <v>38.302211285509387</v>
      </c>
    </row>
    <row r="111" spans="1:19" ht="23.25" customHeight="1" x14ac:dyDescent="0.2">
      <c r="A111" s="27" t="s">
        <v>48</v>
      </c>
      <c r="B111" s="36"/>
      <c r="C111" s="36"/>
      <c r="D111" s="36"/>
      <c r="E111" s="37"/>
      <c r="F111" s="35">
        <f t="shared" si="67"/>
        <v>0</v>
      </c>
      <c r="G111" s="38"/>
      <c r="H111" s="38"/>
      <c r="I111" s="38"/>
      <c r="J111" s="35">
        <f t="shared" si="69"/>
        <v>0</v>
      </c>
      <c r="K111" s="38"/>
      <c r="L111" s="38"/>
      <c r="M111" s="38"/>
      <c r="N111" s="26"/>
      <c r="O111" s="35">
        <f t="shared" si="66"/>
        <v>0</v>
      </c>
      <c r="P111" s="38"/>
      <c r="Q111" s="39"/>
      <c r="R111" s="38"/>
      <c r="S111" s="26"/>
    </row>
    <row r="112" spans="1:19" ht="100.5" customHeight="1" x14ac:dyDescent="0.2">
      <c r="A112" s="40" t="s">
        <v>87</v>
      </c>
      <c r="B112" s="36" t="s">
        <v>247</v>
      </c>
      <c r="C112" s="36" t="s">
        <v>383</v>
      </c>
      <c r="D112" s="36" t="s">
        <v>352</v>
      </c>
      <c r="E112" s="59" t="s">
        <v>348</v>
      </c>
      <c r="F112" s="35">
        <f t="shared" si="67"/>
        <v>14755.76</v>
      </c>
      <c r="G112" s="38">
        <v>0</v>
      </c>
      <c r="H112" s="38">
        <v>14053.1</v>
      </c>
      <c r="I112" s="38">
        <v>702.66</v>
      </c>
      <c r="J112" s="35">
        <f t="shared" si="69"/>
        <v>8726.2599999999984</v>
      </c>
      <c r="K112" s="38"/>
      <c r="L112" s="38">
        <v>8252.7099999999991</v>
      </c>
      <c r="M112" s="38">
        <v>473.55</v>
      </c>
      <c r="N112" s="26">
        <f t="shared" si="61"/>
        <v>59.137990859162784</v>
      </c>
      <c r="O112" s="35">
        <f t="shared" si="66"/>
        <v>8726.25</v>
      </c>
      <c r="P112" s="38"/>
      <c r="Q112" s="39">
        <v>8252.7000000000007</v>
      </c>
      <c r="R112" s="38">
        <v>473.55</v>
      </c>
      <c r="S112" s="26">
        <f>O112/F112*100</f>
        <v>59.137923089017441</v>
      </c>
    </row>
    <row r="113" spans="1:19" s="7" customFormat="1" ht="21" customHeight="1" x14ac:dyDescent="0.25">
      <c r="A113" s="21" t="s">
        <v>28</v>
      </c>
      <c r="B113" s="21"/>
      <c r="C113" s="21"/>
      <c r="D113" s="21"/>
      <c r="E113" s="22"/>
      <c r="F113" s="23">
        <f t="shared" si="67"/>
        <v>705556.1</v>
      </c>
      <c r="G113" s="23">
        <f>G115+G164</f>
        <v>373253.5</v>
      </c>
      <c r="H113" s="23">
        <f>H115+H164</f>
        <v>332302.59999999998</v>
      </c>
      <c r="I113" s="23">
        <f>I115+I164</f>
        <v>0</v>
      </c>
      <c r="J113" s="23">
        <f t="shared" si="69"/>
        <v>358672.61</v>
      </c>
      <c r="K113" s="23">
        <f>K115+K164</f>
        <v>207662.2</v>
      </c>
      <c r="L113" s="23">
        <f>L115+L164</f>
        <v>151010.41</v>
      </c>
      <c r="M113" s="23">
        <f>M115+M164</f>
        <v>0</v>
      </c>
      <c r="N113" s="23">
        <f t="shared" si="61"/>
        <v>50.835448804141869</v>
      </c>
      <c r="O113" s="23">
        <f t="shared" si="66"/>
        <v>504212.30000000005</v>
      </c>
      <c r="P113" s="23">
        <f>P115+P164</f>
        <v>313190.90000000002</v>
      </c>
      <c r="Q113" s="23">
        <f>Q115+Q164</f>
        <v>191021.4</v>
      </c>
      <c r="R113" s="23">
        <f>R115+R164</f>
        <v>0</v>
      </c>
      <c r="S113" s="23">
        <f>O113/F113*100</f>
        <v>71.4631054851627</v>
      </c>
    </row>
    <row r="114" spans="1:19" ht="16.5" x14ac:dyDescent="0.2">
      <c r="A114" s="27" t="s">
        <v>22</v>
      </c>
      <c r="B114" s="19"/>
      <c r="C114" s="19"/>
      <c r="D114" s="19"/>
      <c r="E114" s="25"/>
      <c r="F114" s="35">
        <f t="shared" si="67"/>
        <v>0</v>
      </c>
      <c r="G114" s="26"/>
      <c r="H114" s="26"/>
      <c r="I114" s="26"/>
      <c r="J114" s="35">
        <f t="shared" si="69"/>
        <v>0</v>
      </c>
      <c r="K114" s="26"/>
      <c r="L114" s="26"/>
      <c r="M114" s="26"/>
      <c r="N114" s="26"/>
      <c r="O114" s="35">
        <f t="shared" si="66"/>
        <v>0</v>
      </c>
      <c r="P114" s="26"/>
      <c r="Q114" s="26"/>
      <c r="R114" s="26"/>
      <c r="S114" s="26"/>
    </row>
    <row r="115" spans="1:19" s="10" customFormat="1" ht="54" customHeight="1" x14ac:dyDescent="0.2">
      <c r="A115" s="32" t="s">
        <v>49</v>
      </c>
      <c r="B115" s="33"/>
      <c r="C115" s="33"/>
      <c r="D115" s="33"/>
      <c r="E115" s="34"/>
      <c r="F115" s="35">
        <f t="shared" si="67"/>
        <v>701510.5</v>
      </c>
      <c r="G115" s="43">
        <f>G116+G159</f>
        <v>369920</v>
      </c>
      <c r="H115" s="43">
        <f>H116+H159</f>
        <v>331590.5</v>
      </c>
      <c r="I115" s="43">
        <f>I116+I159</f>
        <v>0</v>
      </c>
      <c r="J115" s="35">
        <f t="shared" si="69"/>
        <v>355020.21</v>
      </c>
      <c r="K115" s="43">
        <f>K116+K159</f>
        <v>204348.2</v>
      </c>
      <c r="L115" s="43">
        <f>L116+L159</f>
        <v>150672.01</v>
      </c>
      <c r="M115" s="43">
        <f>M116+M159</f>
        <v>0</v>
      </c>
      <c r="N115" s="35">
        <f t="shared" si="61"/>
        <v>50.607968091710674</v>
      </c>
      <c r="O115" s="35">
        <f t="shared" si="66"/>
        <v>500559.9</v>
      </c>
      <c r="P115" s="43">
        <f>P116+P159</f>
        <v>309876.90000000002</v>
      </c>
      <c r="Q115" s="43">
        <f>Q116+Q159</f>
        <v>190683</v>
      </c>
      <c r="R115" s="43">
        <f>R116+R159</f>
        <v>0</v>
      </c>
      <c r="S115" s="35">
        <f>O115/F115*100</f>
        <v>71.354584143786866</v>
      </c>
    </row>
    <row r="116" spans="1:19" s="10" customFormat="1" ht="78" customHeight="1" x14ac:dyDescent="0.2">
      <c r="A116" s="32" t="s">
        <v>88</v>
      </c>
      <c r="B116" s="33"/>
      <c r="C116" s="33"/>
      <c r="D116" s="33"/>
      <c r="E116" s="34"/>
      <c r="F116" s="35">
        <f t="shared" si="67"/>
        <v>386848</v>
      </c>
      <c r="G116" s="43">
        <f>G118+G119+G122+G125+G126+G127+G128+G131</f>
        <v>161610</v>
      </c>
      <c r="H116" s="43">
        <f>H118+H119+H122+H125+H126+H127+H128+H131</f>
        <v>225238</v>
      </c>
      <c r="I116" s="43">
        <f>I118+I119+I122+I125+I126+I127+I128+I131</f>
        <v>0</v>
      </c>
      <c r="J116" s="35">
        <f t="shared" si="69"/>
        <v>242459.81</v>
      </c>
      <c r="K116" s="43">
        <f>K118+K119+K122+K125+K126+K127+K128+K131</f>
        <v>139048</v>
      </c>
      <c r="L116" s="43">
        <f>L118+L119+L122+L125+L126+L127+L128+L131</f>
        <v>103411.81</v>
      </c>
      <c r="M116" s="43">
        <f>M118+M119+M122+M125+M126+M127+M128+M131</f>
        <v>0</v>
      </c>
      <c r="N116" s="35">
        <f t="shared" si="61"/>
        <v>62.675730519480524</v>
      </c>
      <c r="O116" s="35">
        <f t="shared" si="66"/>
        <v>270283</v>
      </c>
      <c r="P116" s="43">
        <f>P118+P119+P122+P125+P126+P127+P128+P131</f>
        <v>161610</v>
      </c>
      <c r="Q116" s="43">
        <f>Q118+Q119+Q122+Q125+Q126+Q127+Q128+Q131</f>
        <v>108673</v>
      </c>
      <c r="R116" s="43">
        <f>R118+R119+R122+R125+R126+R127+R128+R131</f>
        <v>0</v>
      </c>
      <c r="S116" s="35">
        <f>O116/F116*100</f>
        <v>69.868010174538838</v>
      </c>
    </row>
    <row r="117" spans="1:19" s="8" customFormat="1" ht="35.25" customHeight="1" x14ac:dyDescent="0.2">
      <c r="A117" s="27" t="s">
        <v>29</v>
      </c>
      <c r="B117" s="49"/>
      <c r="C117" s="49"/>
      <c r="D117" s="49"/>
      <c r="E117" s="58"/>
      <c r="F117" s="35">
        <f t="shared" si="67"/>
        <v>0</v>
      </c>
      <c r="G117" s="47"/>
      <c r="H117" s="47"/>
      <c r="I117" s="47"/>
      <c r="J117" s="35">
        <f t="shared" si="69"/>
        <v>0</v>
      </c>
      <c r="K117" s="47"/>
      <c r="L117" s="47"/>
      <c r="M117" s="47"/>
      <c r="N117" s="29"/>
      <c r="O117" s="35">
        <f t="shared" si="66"/>
        <v>0</v>
      </c>
      <c r="P117" s="47"/>
      <c r="Q117" s="48"/>
      <c r="R117" s="47"/>
      <c r="S117" s="29"/>
    </row>
    <row r="118" spans="1:19" ht="111.75" customHeight="1" x14ac:dyDescent="0.2">
      <c r="A118" s="40" t="s">
        <v>159</v>
      </c>
      <c r="B118" s="36" t="s">
        <v>264</v>
      </c>
      <c r="C118" s="36" t="s">
        <v>265</v>
      </c>
      <c r="D118" s="36" t="s">
        <v>476</v>
      </c>
      <c r="E118" s="37">
        <v>43709</v>
      </c>
      <c r="F118" s="35">
        <f t="shared" si="67"/>
        <v>6096.5</v>
      </c>
      <c r="G118" s="38">
        <v>0</v>
      </c>
      <c r="H118" s="38">
        <v>6096.5</v>
      </c>
      <c r="I118" s="38"/>
      <c r="J118" s="35">
        <f t="shared" si="69"/>
        <v>4383</v>
      </c>
      <c r="K118" s="38"/>
      <c r="L118" s="38">
        <v>4383</v>
      </c>
      <c r="M118" s="38"/>
      <c r="N118" s="26">
        <f t="shared" si="61"/>
        <v>71.893709505453955</v>
      </c>
      <c r="O118" s="35">
        <f t="shared" si="66"/>
        <v>6096.5</v>
      </c>
      <c r="P118" s="38"/>
      <c r="Q118" s="39">
        <v>6096.5</v>
      </c>
      <c r="R118" s="38"/>
      <c r="S118" s="26">
        <f>O118/F118*100</f>
        <v>100</v>
      </c>
    </row>
    <row r="119" spans="1:19" ht="155.25" customHeight="1" x14ac:dyDescent="0.2">
      <c r="A119" s="40" t="s">
        <v>160</v>
      </c>
      <c r="B119" s="36" t="s">
        <v>266</v>
      </c>
      <c r="C119" s="45"/>
      <c r="D119" s="36" t="s">
        <v>267</v>
      </c>
      <c r="E119" s="37">
        <v>43636</v>
      </c>
      <c r="F119" s="35">
        <f t="shared" si="67"/>
        <v>784.7</v>
      </c>
      <c r="G119" s="38">
        <v>0</v>
      </c>
      <c r="H119" s="38">
        <v>784.7</v>
      </c>
      <c r="I119" s="38"/>
      <c r="J119" s="35">
        <f t="shared" si="69"/>
        <v>344.4</v>
      </c>
      <c r="K119" s="38"/>
      <c r="L119" s="38">
        <v>344.4</v>
      </c>
      <c r="M119" s="38"/>
      <c r="N119" s="26">
        <f t="shared" si="61"/>
        <v>43.889384478144514</v>
      </c>
      <c r="O119" s="35">
        <f t="shared" si="66"/>
        <v>784.7</v>
      </c>
      <c r="P119" s="38"/>
      <c r="Q119" s="39">
        <v>784.7</v>
      </c>
      <c r="R119" s="38"/>
      <c r="S119" s="26">
        <f>O119/F119*100</f>
        <v>100</v>
      </c>
    </row>
    <row r="120" spans="1:19" ht="24.75" customHeight="1" x14ac:dyDescent="0.2">
      <c r="A120" s="80" t="s">
        <v>22</v>
      </c>
      <c r="B120" s="36"/>
      <c r="C120" s="36"/>
      <c r="D120" s="36"/>
      <c r="E120" s="37"/>
      <c r="F120" s="35">
        <f t="shared" si="67"/>
        <v>0</v>
      </c>
      <c r="G120" s="38"/>
      <c r="H120" s="38"/>
      <c r="I120" s="38"/>
      <c r="J120" s="35">
        <f t="shared" si="69"/>
        <v>0</v>
      </c>
      <c r="K120" s="38"/>
      <c r="L120" s="38"/>
      <c r="M120" s="38"/>
      <c r="N120" s="26"/>
      <c r="O120" s="35">
        <f t="shared" si="66"/>
        <v>0</v>
      </c>
      <c r="P120" s="38"/>
      <c r="Q120" s="81"/>
      <c r="R120" s="38"/>
      <c r="S120" s="26"/>
    </row>
    <row r="121" spans="1:19" s="8" customFormat="1" ht="32.25" customHeight="1" x14ac:dyDescent="0.2">
      <c r="A121" s="82" t="s">
        <v>42</v>
      </c>
      <c r="B121" s="36"/>
      <c r="C121" s="36"/>
      <c r="D121" s="36"/>
      <c r="E121" s="37"/>
      <c r="F121" s="35">
        <f t="shared" si="67"/>
        <v>784.7</v>
      </c>
      <c r="G121" s="38">
        <v>0</v>
      </c>
      <c r="H121" s="38">
        <v>784.7</v>
      </c>
      <c r="I121" s="38"/>
      <c r="J121" s="35">
        <f t="shared" si="69"/>
        <v>0</v>
      </c>
      <c r="K121" s="38"/>
      <c r="L121" s="38"/>
      <c r="M121" s="38"/>
      <c r="N121" s="29">
        <f t="shared" si="61"/>
        <v>0</v>
      </c>
      <c r="O121" s="35">
        <f t="shared" si="66"/>
        <v>784.7</v>
      </c>
      <c r="P121" s="47"/>
      <c r="Q121" s="48">
        <v>784.7</v>
      </c>
      <c r="R121" s="47"/>
      <c r="S121" s="29">
        <f>O121/F121*100</f>
        <v>100</v>
      </c>
    </row>
    <row r="122" spans="1:19" s="8" customFormat="1" ht="108.75" customHeight="1" x14ac:dyDescent="0.25">
      <c r="A122" s="40" t="s">
        <v>251</v>
      </c>
      <c r="B122" s="36" t="s">
        <v>264</v>
      </c>
      <c r="C122" s="31"/>
      <c r="D122" s="36" t="s">
        <v>325</v>
      </c>
      <c r="E122" s="37" t="s">
        <v>323</v>
      </c>
      <c r="F122" s="35">
        <f>G122+H122+I122</f>
        <v>700</v>
      </c>
      <c r="G122" s="38"/>
      <c r="H122" s="39">
        <v>700</v>
      </c>
      <c r="I122" s="38"/>
      <c r="J122" s="35">
        <f>K122+L122+M122</f>
        <v>0</v>
      </c>
      <c r="K122" s="38"/>
      <c r="L122" s="39"/>
      <c r="M122" s="38"/>
      <c r="N122" s="29">
        <f>J122/F122*100</f>
        <v>0</v>
      </c>
      <c r="O122" s="35">
        <f>P122+Q122+R122</f>
        <v>700</v>
      </c>
      <c r="P122" s="47"/>
      <c r="Q122" s="47">
        <v>700</v>
      </c>
      <c r="R122" s="47"/>
      <c r="S122" s="29">
        <f>O122/F122*100</f>
        <v>100</v>
      </c>
    </row>
    <row r="123" spans="1:19" s="8" customFormat="1" ht="16.5" customHeight="1" x14ac:dyDescent="0.2">
      <c r="A123" s="27" t="s">
        <v>22</v>
      </c>
      <c r="B123" s="36"/>
      <c r="C123" s="36"/>
      <c r="D123" s="36"/>
      <c r="E123" s="37"/>
      <c r="F123" s="35"/>
      <c r="G123" s="38"/>
      <c r="H123" s="38"/>
      <c r="I123" s="38"/>
      <c r="J123" s="35"/>
      <c r="K123" s="38"/>
      <c r="L123" s="38"/>
      <c r="M123" s="38"/>
      <c r="N123" s="29"/>
      <c r="O123" s="35"/>
      <c r="P123" s="47"/>
      <c r="Q123" s="47"/>
      <c r="R123" s="47"/>
      <c r="S123" s="29"/>
    </row>
    <row r="124" spans="1:19" s="8" customFormat="1" ht="32.25" customHeight="1" x14ac:dyDescent="0.2">
      <c r="A124" s="40" t="s">
        <v>42</v>
      </c>
      <c r="B124" s="36"/>
      <c r="C124" s="36"/>
      <c r="D124" s="36"/>
      <c r="E124" s="37"/>
      <c r="F124" s="35"/>
      <c r="G124" s="38"/>
      <c r="H124" s="38">
        <v>700</v>
      </c>
      <c r="I124" s="38"/>
      <c r="J124" s="35"/>
      <c r="K124" s="38"/>
      <c r="L124" s="38"/>
      <c r="M124" s="38"/>
      <c r="N124" s="29"/>
      <c r="O124" s="35"/>
      <c r="P124" s="47"/>
      <c r="Q124" s="47"/>
      <c r="R124" s="47"/>
      <c r="S124" s="29"/>
    </row>
    <row r="125" spans="1:19" ht="115.5" customHeight="1" x14ac:dyDescent="0.2">
      <c r="A125" s="40" t="s">
        <v>50</v>
      </c>
      <c r="B125" s="36" t="s">
        <v>491</v>
      </c>
      <c r="C125" s="36" t="s">
        <v>248</v>
      </c>
      <c r="D125" s="36" t="s">
        <v>268</v>
      </c>
      <c r="E125" s="37" t="s">
        <v>326</v>
      </c>
      <c r="F125" s="35">
        <f>G125+H125+I125</f>
        <v>215479.4</v>
      </c>
      <c r="G125" s="38">
        <v>161610</v>
      </c>
      <c r="H125" s="38">
        <v>53869.4</v>
      </c>
      <c r="I125" s="38"/>
      <c r="J125" s="35">
        <f>K125+L125+M125</f>
        <v>148791</v>
      </c>
      <c r="K125" s="38">
        <v>139048</v>
      </c>
      <c r="L125" s="38">
        <v>9743</v>
      </c>
      <c r="M125" s="38"/>
      <c r="N125" s="26">
        <f>J125/F125*100</f>
        <v>69.051148276819035</v>
      </c>
      <c r="O125" s="35">
        <f>P125+Q125+R125</f>
        <v>173760.4</v>
      </c>
      <c r="P125" s="39">
        <v>161610</v>
      </c>
      <c r="Q125" s="39">
        <v>12150.4</v>
      </c>
      <c r="R125" s="38"/>
      <c r="S125" s="26">
        <f>O125/F125*100</f>
        <v>80.638984515457153</v>
      </c>
    </row>
    <row r="126" spans="1:19" s="8" customFormat="1" ht="74.25" customHeight="1" x14ac:dyDescent="0.2">
      <c r="A126" s="40" t="s">
        <v>161</v>
      </c>
      <c r="B126" s="36" t="s">
        <v>271</v>
      </c>
      <c r="C126" s="36" t="s">
        <v>330</v>
      </c>
      <c r="D126" s="36" t="s">
        <v>324</v>
      </c>
      <c r="E126" s="37">
        <v>43799</v>
      </c>
      <c r="F126" s="35">
        <f t="shared" si="67"/>
        <v>13660.6</v>
      </c>
      <c r="G126" s="38">
        <v>0</v>
      </c>
      <c r="H126" s="38">
        <v>13660.6</v>
      </c>
      <c r="I126" s="38"/>
      <c r="J126" s="35">
        <f t="shared" si="69"/>
        <v>0</v>
      </c>
      <c r="K126" s="38"/>
      <c r="L126" s="38"/>
      <c r="M126" s="38"/>
      <c r="N126" s="29">
        <f t="shared" si="61"/>
        <v>0</v>
      </c>
      <c r="O126" s="35">
        <f>P126+Q126+R126</f>
        <v>0</v>
      </c>
      <c r="P126" s="47"/>
      <c r="Q126" s="47"/>
      <c r="R126" s="47"/>
      <c r="S126" s="29">
        <f>O126/F126*100</f>
        <v>0</v>
      </c>
    </row>
    <row r="127" spans="1:19" s="8" customFormat="1" ht="81" customHeight="1" x14ac:dyDescent="0.2">
      <c r="A127" s="40" t="s">
        <v>252</v>
      </c>
      <c r="B127" s="36" t="s">
        <v>269</v>
      </c>
      <c r="C127" s="36" t="s">
        <v>270</v>
      </c>
      <c r="D127" s="36" t="s">
        <v>477</v>
      </c>
      <c r="E127" s="37" t="s">
        <v>327</v>
      </c>
      <c r="F127" s="35">
        <f>G127+H127+I127</f>
        <v>25382</v>
      </c>
      <c r="G127" s="38"/>
      <c r="H127" s="39">
        <v>25382</v>
      </c>
      <c r="I127" s="38"/>
      <c r="J127" s="35"/>
      <c r="K127" s="38"/>
      <c r="L127" s="81"/>
      <c r="M127" s="38"/>
      <c r="N127" s="29"/>
      <c r="O127" s="35"/>
      <c r="P127" s="47"/>
      <c r="Q127" s="47"/>
      <c r="R127" s="47"/>
      <c r="S127" s="29"/>
    </row>
    <row r="128" spans="1:19" s="8" customFormat="1" ht="95.25" customHeight="1" x14ac:dyDescent="0.2">
      <c r="A128" s="40" t="s">
        <v>253</v>
      </c>
      <c r="B128" s="36" t="s">
        <v>328</v>
      </c>
      <c r="C128" s="36" t="s">
        <v>329</v>
      </c>
      <c r="D128" s="36" t="s">
        <v>405</v>
      </c>
      <c r="E128" s="37" t="s">
        <v>402</v>
      </c>
      <c r="F128" s="35">
        <f>G128+H128+I128</f>
        <v>15963.4</v>
      </c>
      <c r="G128" s="38"/>
      <c r="H128" s="39">
        <v>15963.4</v>
      </c>
      <c r="I128" s="38"/>
      <c r="J128" s="35"/>
      <c r="K128" s="38"/>
      <c r="L128" s="81"/>
      <c r="M128" s="38"/>
      <c r="N128" s="29"/>
      <c r="O128" s="35"/>
      <c r="P128" s="47"/>
      <c r="Q128" s="47"/>
      <c r="R128" s="47"/>
      <c r="S128" s="29"/>
    </row>
    <row r="129" spans="1:19" s="8" customFormat="1" ht="69" customHeight="1" x14ac:dyDescent="0.2">
      <c r="A129" s="27" t="s">
        <v>33</v>
      </c>
      <c r="B129" s="36"/>
      <c r="C129" s="36"/>
      <c r="D129" s="36"/>
      <c r="E129" s="37"/>
      <c r="F129" s="35">
        <f t="shared" si="67"/>
        <v>0</v>
      </c>
      <c r="G129" s="38"/>
      <c r="H129" s="38"/>
      <c r="I129" s="38"/>
      <c r="J129" s="35">
        <f t="shared" si="69"/>
        <v>0</v>
      </c>
      <c r="K129" s="38"/>
      <c r="L129" s="38"/>
      <c r="M129" s="38"/>
      <c r="N129" s="29"/>
      <c r="O129" s="35">
        <f t="shared" ref="O129:O161" si="78">P129+Q129+R129</f>
        <v>0</v>
      </c>
      <c r="P129" s="47"/>
      <c r="Q129" s="48"/>
      <c r="R129" s="47"/>
      <c r="S129" s="29"/>
    </row>
    <row r="130" spans="1:19" ht="112.5" customHeight="1" x14ac:dyDescent="0.2">
      <c r="A130" s="27" t="s">
        <v>451</v>
      </c>
      <c r="B130" s="36"/>
      <c r="C130" s="36"/>
      <c r="D130" s="36"/>
      <c r="E130" s="37"/>
      <c r="F130" s="35">
        <f t="shared" si="67"/>
        <v>0</v>
      </c>
      <c r="G130" s="38"/>
      <c r="H130" s="38"/>
      <c r="I130" s="38"/>
      <c r="J130" s="35">
        <f t="shared" si="69"/>
        <v>0</v>
      </c>
      <c r="K130" s="38"/>
      <c r="L130" s="38"/>
      <c r="M130" s="38"/>
      <c r="N130" s="26"/>
      <c r="O130" s="35">
        <f t="shared" si="78"/>
        <v>0</v>
      </c>
      <c r="P130" s="38"/>
      <c r="Q130" s="39"/>
      <c r="R130" s="38"/>
      <c r="S130" s="26"/>
    </row>
    <row r="131" spans="1:19" s="15" customFormat="1" ht="87" customHeight="1" x14ac:dyDescent="0.2">
      <c r="A131" s="65" t="s">
        <v>89</v>
      </c>
      <c r="B131" s="83"/>
      <c r="C131" s="83"/>
      <c r="D131" s="83"/>
      <c r="E131" s="84"/>
      <c r="F131" s="68">
        <f>G131+H131+I131</f>
        <v>108781.40000000001</v>
      </c>
      <c r="G131" s="71">
        <f>G133+G134+G135+G136+G137+G138+G139+G140+G141+G142+G143+G144+G145+G146+G147+G148+G149+G150+G151+G152+G153+G154+G155+G156+G157+G158</f>
        <v>0</v>
      </c>
      <c r="H131" s="66">
        <f>H133+H134+H135+H136+H137+H138+H139+H140+H141+H142+H143+H144+H145+H146+H147+H148+H149+H150+H151+H152+H153+H154+H155+H156+H157+H158</f>
        <v>108781.40000000001</v>
      </c>
      <c r="I131" s="71">
        <f>I133+I134+I135+I136+I137+I138+I139+I140+I141+I142+I143+I144+I145+I146+I147+I148+I149+I150+I151+I152+I153+I154+I155+I156+I157+I158</f>
        <v>0</v>
      </c>
      <c r="J131" s="68">
        <f t="shared" si="69"/>
        <v>88941.41</v>
      </c>
      <c r="K131" s="71">
        <f>K133+K134+K135+K136+K137+K138+K139+K140+K141+K142+K143+K144+K145+K146+K147+K148+K149+K150+K151+K152+K153+K154+K155+K156+K157+K158</f>
        <v>0</v>
      </c>
      <c r="L131" s="71">
        <f>L133+L134+L135+L136+L137+L138+L139+L140+L141+L142+L143+L144+L145+L146+L147+L148+L149+L150+L151+L152+L153+L154+L155+L156+L157+L158</f>
        <v>88941.41</v>
      </c>
      <c r="M131" s="71">
        <f>M133+M134+M135+M136+M137+M138+M139+M140+M141+M142+M143+M144+M145+M146+M147+M148+M149+M150+M151+M152+M153+M154+M155+M156+M157+M158</f>
        <v>0</v>
      </c>
      <c r="N131" s="70">
        <f t="shared" si="61"/>
        <v>81.761597111270859</v>
      </c>
      <c r="O131" s="68">
        <f t="shared" si="78"/>
        <v>88941.4</v>
      </c>
      <c r="P131" s="71">
        <f>P133+P134+P135+P136+P137+P138+P139+P140+P141+P142+P143+P144+P145+P146+P147+P148+P149+P150+P151+P152+P153+P154+P155+P156+P157+P158</f>
        <v>0</v>
      </c>
      <c r="Q131" s="71">
        <f>Q133+Q134+Q135+Q136+Q137+Q138+Q139+Q140+Q141+Q142+Q143+Q144+Q145+Q146+Q147+Q148+Q149+Q150+Q151+Q152+Q153+Q154+Q155+Q156+Q157+Q158</f>
        <v>88941.4</v>
      </c>
      <c r="R131" s="71">
        <f>R133+R134+R135+R136+R137+R138+R139+R140+R141+R142+R143+R144+R145+R146+R147+R148+R149+R150+R151+R152+R153+R154+R155+R156+R157+R158</f>
        <v>0</v>
      </c>
      <c r="S131" s="70">
        <f>O131/F131*100</f>
        <v>81.761587918522821</v>
      </c>
    </row>
    <row r="132" spans="1:19" ht="18.75" customHeight="1" x14ac:dyDescent="0.2">
      <c r="A132" s="80" t="s">
        <v>90</v>
      </c>
      <c r="B132" s="36"/>
      <c r="C132" s="36"/>
      <c r="D132" s="36"/>
      <c r="E132" s="37"/>
      <c r="F132" s="35">
        <f t="shared" si="67"/>
        <v>0</v>
      </c>
      <c r="G132" s="38"/>
      <c r="H132" s="38"/>
      <c r="I132" s="38"/>
      <c r="J132" s="35">
        <f t="shared" si="69"/>
        <v>0</v>
      </c>
      <c r="K132" s="38"/>
      <c r="L132" s="38"/>
      <c r="M132" s="38"/>
      <c r="N132" s="26"/>
      <c r="O132" s="35">
        <f t="shared" si="78"/>
        <v>0</v>
      </c>
      <c r="P132" s="38"/>
      <c r="Q132" s="39"/>
      <c r="R132" s="38"/>
      <c r="S132" s="26"/>
    </row>
    <row r="133" spans="1:19" s="8" customFormat="1" ht="61.5" customHeight="1" x14ac:dyDescent="0.2">
      <c r="A133" s="40" t="s">
        <v>163</v>
      </c>
      <c r="B133" s="36" t="s">
        <v>272</v>
      </c>
      <c r="C133" s="36" t="s">
        <v>273</v>
      </c>
      <c r="D133" s="36" t="s">
        <v>406</v>
      </c>
      <c r="E133" s="37">
        <v>43702</v>
      </c>
      <c r="F133" s="35">
        <f t="shared" si="67"/>
        <v>4343</v>
      </c>
      <c r="G133" s="38">
        <v>0</v>
      </c>
      <c r="H133" s="38">
        <v>4343</v>
      </c>
      <c r="I133" s="47"/>
      <c r="J133" s="35">
        <f t="shared" si="69"/>
        <v>4153.8999999999996</v>
      </c>
      <c r="K133" s="38"/>
      <c r="L133" s="38">
        <v>4153.8999999999996</v>
      </c>
      <c r="M133" s="47"/>
      <c r="N133" s="29">
        <f t="shared" si="61"/>
        <v>95.645866912272609</v>
      </c>
      <c r="O133" s="35">
        <f t="shared" si="78"/>
        <v>4153.8999999999996</v>
      </c>
      <c r="P133" s="47"/>
      <c r="Q133" s="47">
        <v>4153.8999999999996</v>
      </c>
      <c r="R133" s="47"/>
      <c r="S133" s="29">
        <f t="shared" ref="S133:S160" si="79">O133/F133*100</f>
        <v>95.645866912272609</v>
      </c>
    </row>
    <row r="134" spans="1:19" s="8" customFormat="1" ht="45" customHeight="1" x14ac:dyDescent="0.2">
      <c r="A134" s="40" t="s">
        <v>164</v>
      </c>
      <c r="B134" s="36" t="s">
        <v>272</v>
      </c>
      <c r="C134" s="36" t="s">
        <v>274</v>
      </c>
      <c r="D134" s="36" t="s">
        <v>407</v>
      </c>
      <c r="E134" s="37">
        <v>43697</v>
      </c>
      <c r="F134" s="35">
        <f t="shared" si="67"/>
        <v>4238.7</v>
      </c>
      <c r="G134" s="38">
        <v>0</v>
      </c>
      <c r="H134" s="38">
        <v>4238.7</v>
      </c>
      <c r="I134" s="47"/>
      <c r="J134" s="35">
        <f t="shared" si="69"/>
        <v>3601.5</v>
      </c>
      <c r="K134" s="38"/>
      <c r="L134" s="38">
        <v>3601.5</v>
      </c>
      <c r="M134" s="47"/>
      <c r="N134" s="29">
        <f t="shared" si="61"/>
        <v>84.967088965956549</v>
      </c>
      <c r="O134" s="35">
        <f t="shared" si="78"/>
        <v>3601.5</v>
      </c>
      <c r="P134" s="47"/>
      <c r="Q134" s="47">
        <v>3601.5</v>
      </c>
      <c r="R134" s="47"/>
      <c r="S134" s="29">
        <f t="shared" si="79"/>
        <v>84.967088965956549</v>
      </c>
    </row>
    <row r="135" spans="1:19" s="8" customFormat="1" ht="65.25" customHeight="1" x14ac:dyDescent="0.2">
      <c r="A135" s="40" t="s">
        <v>91</v>
      </c>
      <c r="B135" s="36" t="s">
        <v>272</v>
      </c>
      <c r="C135" s="36" t="s">
        <v>275</v>
      </c>
      <c r="D135" s="36" t="s">
        <v>408</v>
      </c>
      <c r="E135" s="37">
        <v>43702</v>
      </c>
      <c r="F135" s="35">
        <f t="shared" si="67"/>
        <v>4322.2</v>
      </c>
      <c r="G135" s="26">
        <v>0</v>
      </c>
      <c r="H135" s="26">
        <v>4322.2</v>
      </c>
      <c r="I135" s="29"/>
      <c r="J135" s="35">
        <f t="shared" si="69"/>
        <v>4133.3</v>
      </c>
      <c r="K135" s="26"/>
      <c r="L135" s="29">
        <v>4133.3</v>
      </c>
      <c r="M135" s="29"/>
      <c r="N135" s="29">
        <f t="shared" si="61"/>
        <v>95.629540511776426</v>
      </c>
      <c r="O135" s="35">
        <f t="shared" si="78"/>
        <v>4133.3</v>
      </c>
      <c r="P135" s="29"/>
      <c r="Q135" s="29">
        <v>4133.3</v>
      </c>
      <c r="R135" s="29"/>
      <c r="S135" s="29">
        <f t="shared" si="79"/>
        <v>95.629540511776426</v>
      </c>
    </row>
    <row r="136" spans="1:19" s="8" customFormat="1" ht="81" customHeight="1" x14ac:dyDescent="0.2">
      <c r="A136" s="40" t="s">
        <v>92</v>
      </c>
      <c r="B136" s="36" t="s">
        <v>272</v>
      </c>
      <c r="C136" s="36" t="s">
        <v>276</v>
      </c>
      <c r="D136" s="36" t="s">
        <v>409</v>
      </c>
      <c r="E136" s="37">
        <v>43696</v>
      </c>
      <c r="F136" s="35">
        <f t="shared" si="67"/>
        <v>4343</v>
      </c>
      <c r="G136" s="26">
        <v>0</v>
      </c>
      <c r="H136" s="26">
        <v>4343</v>
      </c>
      <c r="I136" s="29"/>
      <c r="J136" s="35">
        <f t="shared" si="69"/>
        <v>3167.6</v>
      </c>
      <c r="K136" s="26"/>
      <c r="L136" s="26">
        <v>3167.6</v>
      </c>
      <c r="M136" s="29"/>
      <c r="N136" s="29">
        <f t="shared" si="61"/>
        <v>72.935758692148283</v>
      </c>
      <c r="O136" s="35">
        <f t="shared" si="78"/>
        <v>3167.6</v>
      </c>
      <c r="P136" s="29"/>
      <c r="Q136" s="29">
        <v>3167.6</v>
      </c>
      <c r="R136" s="29"/>
      <c r="S136" s="29">
        <f t="shared" si="79"/>
        <v>72.935758692148283</v>
      </c>
    </row>
    <row r="137" spans="1:19" ht="81" customHeight="1" x14ac:dyDescent="0.2">
      <c r="A137" s="40" t="s">
        <v>93</v>
      </c>
      <c r="B137" s="36" t="s">
        <v>272</v>
      </c>
      <c r="C137" s="36" t="s">
        <v>277</v>
      </c>
      <c r="D137" s="36" t="s">
        <v>410</v>
      </c>
      <c r="E137" s="37">
        <v>43696</v>
      </c>
      <c r="F137" s="35">
        <f t="shared" si="67"/>
        <v>4155.1000000000004</v>
      </c>
      <c r="G137" s="38">
        <v>0</v>
      </c>
      <c r="H137" s="38">
        <v>4155.1000000000004</v>
      </c>
      <c r="I137" s="38"/>
      <c r="J137" s="35">
        <f t="shared" si="69"/>
        <v>3767.8</v>
      </c>
      <c r="K137" s="38"/>
      <c r="L137" s="39">
        <v>3767.8</v>
      </c>
      <c r="M137" s="38"/>
      <c r="N137" s="26">
        <f t="shared" si="61"/>
        <v>90.678924694953196</v>
      </c>
      <c r="O137" s="35">
        <f t="shared" si="78"/>
        <v>3767.8</v>
      </c>
      <c r="P137" s="38"/>
      <c r="Q137" s="39">
        <v>3767.8</v>
      </c>
      <c r="R137" s="38"/>
      <c r="S137" s="26">
        <f t="shared" si="79"/>
        <v>90.678924694953196</v>
      </c>
    </row>
    <row r="138" spans="1:19" s="8" customFormat="1" ht="82.5" customHeight="1" x14ac:dyDescent="0.2">
      <c r="A138" s="40" t="s">
        <v>165</v>
      </c>
      <c r="B138" s="36" t="s">
        <v>272</v>
      </c>
      <c r="C138" s="36" t="s">
        <v>278</v>
      </c>
      <c r="D138" s="36" t="s">
        <v>411</v>
      </c>
      <c r="E138" s="37">
        <v>43702</v>
      </c>
      <c r="F138" s="35">
        <f t="shared" si="67"/>
        <v>4343</v>
      </c>
      <c r="G138" s="38">
        <v>0</v>
      </c>
      <c r="H138" s="38">
        <v>4343</v>
      </c>
      <c r="I138" s="47"/>
      <c r="J138" s="35">
        <f t="shared" si="69"/>
        <v>3946.2</v>
      </c>
      <c r="K138" s="38"/>
      <c r="L138" s="47">
        <v>3946.2</v>
      </c>
      <c r="M138" s="47"/>
      <c r="N138" s="29">
        <f t="shared" si="61"/>
        <v>90.863458438867141</v>
      </c>
      <c r="O138" s="35">
        <f t="shared" si="78"/>
        <v>3946.2</v>
      </c>
      <c r="P138" s="47"/>
      <c r="Q138" s="47">
        <v>3946.2</v>
      </c>
      <c r="R138" s="47"/>
      <c r="S138" s="29">
        <f t="shared" si="79"/>
        <v>90.863458438867141</v>
      </c>
    </row>
    <row r="139" spans="1:19" s="8" customFormat="1" ht="44.25" customHeight="1" x14ac:dyDescent="0.2">
      <c r="A139" s="40" t="s">
        <v>166</v>
      </c>
      <c r="B139" s="36" t="s">
        <v>272</v>
      </c>
      <c r="C139" s="36" t="s">
        <v>279</v>
      </c>
      <c r="D139" s="36" t="s">
        <v>412</v>
      </c>
      <c r="E139" s="37">
        <v>43703</v>
      </c>
      <c r="F139" s="35">
        <f t="shared" si="67"/>
        <v>3821.2</v>
      </c>
      <c r="G139" s="38">
        <v>0</v>
      </c>
      <c r="H139" s="38">
        <v>3821.2</v>
      </c>
      <c r="I139" s="47"/>
      <c r="J139" s="35">
        <f t="shared" si="69"/>
        <v>0</v>
      </c>
      <c r="K139" s="38"/>
      <c r="L139" s="38">
        <v>0</v>
      </c>
      <c r="M139" s="47"/>
      <c r="N139" s="29">
        <f t="shared" si="61"/>
        <v>0</v>
      </c>
      <c r="O139" s="35">
        <f t="shared" si="78"/>
        <v>0</v>
      </c>
      <c r="P139" s="47"/>
      <c r="Q139" s="47">
        <v>0</v>
      </c>
      <c r="R139" s="47"/>
      <c r="S139" s="29">
        <f t="shared" si="79"/>
        <v>0</v>
      </c>
    </row>
    <row r="140" spans="1:19" s="8" customFormat="1" ht="78.75" customHeight="1" x14ac:dyDescent="0.2">
      <c r="A140" s="40" t="s">
        <v>94</v>
      </c>
      <c r="B140" s="36" t="s">
        <v>272</v>
      </c>
      <c r="C140" s="36" t="s">
        <v>280</v>
      </c>
      <c r="D140" s="36" t="s">
        <v>413</v>
      </c>
      <c r="E140" s="37">
        <v>43703</v>
      </c>
      <c r="F140" s="35">
        <f t="shared" si="67"/>
        <v>4343</v>
      </c>
      <c r="G140" s="38">
        <v>0</v>
      </c>
      <c r="H140" s="38">
        <v>4343</v>
      </c>
      <c r="I140" s="47"/>
      <c r="J140" s="35">
        <f t="shared" si="69"/>
        <v>3946.3</v>
      </c>
      <c r="K140" s="38"/>
      <c r="L140" s="48">
        <v>3946.3</v>
      </c>
      <c r="M140" s="47"/>
      <c r="N140" s="29">
        <f t="shared" si="61"/>
        <v>90.865760994704132</v>
      </c>
      <c r="O140" s="35">
        <f t="shared" si="78"/>
        <v>3946.3</v>
      </c>
      <c r="P140" s="47"/>
      <c r="Q140" s="48">
        <v>3946.3</v>
      </c>
      <c r="R140" s="47"/>
      <c r="S140" s="29">
        <f t="shared" si="79"/>
        <v>90.865760994704132</v>
      </c>
    </row>
    <row r="141" spans="1:19" ht="81.75" customHeight="1" x14ac:dyDescent="0.2">
      <c r="A141" s="40" t="s">
        <v>167</v>
      </c>
      <c r="B141" s="36" t="s">
        <v>272</v>
      </c>
      <c r="C141" s="36" t="s">
        <v>281</v>
      </c>
      <c r="D141" s="36" t="s">
        <v>414</v>
      </c>
      <c r="E141" s="37">
        <v>43702</v>
      </c>
      <c r="F141" s="35">
        <f t="shared" si="67"/>
        <v>4343</v>
      </c>
      <c r="G141" s="38">
        <v>0</v>
      </c>
      <c r="H141" s="38">
        <v>4343</v>
      </c>
      <c r="I141" s="38"/>
      <c r="J141" s="35">
        <f t="shared" si="69"/>
        <v>4154</v>
      </c>
      <c r="K141" s="38"/>
      <c r="L141" s="39">
        <v>4154</v>
      </c>
      <c r="M141" s="38"/>
      <c r="N141" s="26">
        <f t="shared" si="61"/>
        <v>95.6481694681096</v>
      </c>
      <c r="O141" s="35">
        <f t="shared" si="78"/>
        <v>4154</v>
      </c>
      <c r="P141" s="38"/>
      <c r="Q141" s="39">
        <v>4154</v>
      </c>
      <c r="R141" s="38"/>
      <c r="S141" s="26">
        <f t="shared" si="79"/>
        <v>95.6481694681096</v>
      </c>
    </row>
    <row r="142" spans="1:19" s="8" customFormat="1" ht="63" customHeight="1" x14ac:dyDescent="0.2">
      <c r="A142" s="40" t="s">
        <v>95</v>
      </c>
      <c r="B142" s="36" t="s">
        <v>272</v>
      </c>
      <c r="C142" s="36" t="s">
        <v>282</v>
      </c>
      <c r="D142" s="36" t="s">
        <v>415</v>
      </c>
      <c r="E142" s="37">
        <v>43702</v>
      </c>
      <c r="F142" s="35">
        <f t="shared" si="67"/>
        <v>4343.1000000000004</v>
      </c>
      <c r="G142" s="38">
        <v>0</v>
      </c>
      <c r="H142" s="38">
        <v>4343.1000000000004</v>
      </c>
      <c r="I142" s="47"/>
      <c r="J142" s="35">
        <f t="shared" si="69"/>
        <v>2562.9</v>
      </c>
      <c r="K142" s="38"/>
      <c r="L142" s="38">
        <v>2562.9</v>
      </c>
      <c r="M142" s="47"/>
      <c r="N142" s="29">
        <f t="shared" si="61"/>
        <v>59.010844788284864</v>
      </c>
      <c r="O142" s="35">
        <f t="shared" si="78"/>
        <v>2562.9</v>
      </c>
      <c r="P142" s="47"/>
      <c r="Q142" s="47">
        <v>2562.9</v>
      </c>
      <c r="R142" s="47"/>
      <c r="S142" s="29">
        <f t="shared" si="79"/>
        <v>59.010844788284864</v>
      </c>
    </row>
    <row r="143" spans="1:19" s="8" customFormat="1" ht="48.75" customHeight="1" x14ac:dyDescent="0.2">
      <c r="A143" s="40" t="s">
        <v>96</v>
      </c>
      <c r="B143" s="36" t="s">
        <v>272</v>
      </c>
      <c r="C143" s="36" t="s">
        <v>283</v>
      </c>
      <c r="D143" s="36" t="s">
        <v>416</v>
      </c>
      <c r="E143" s="37">
        <v>43703</v>
      </c>
      <c r="F143" s="35">
        <f t="shared" si="67"/>
        <v>3696</v>
      </c>
      <c r="G143" s="38">
        <v>0</v>
      </c>
      <c r="H143" s="38">
        <v>3696</v>
      </c>
      <c r="I143" s="47"/>
      <c r="J143" s="35">
        <f t="shared" si="69"/>
        <v>3094.2</v>
      </c>
      <c r="K143" s="38"/>
      <c r="L143" s="47">
        <v>3094.2</v>
      </c>
      <c r="M143" s="47"/>
      <c r="N143" s="29">
        <f t="shared" si="61"/>
        <v>83.717532467532465</v>
      </c>
      <c r="O143" s="35">
        <f t="shared" si="78"/>
        <v>3094.2</v>
      </c>
      <c r="P143" s="47"/>
      <c r="Q143" s="47">
        <v>3094.2</v>
      </c>
      <c r="R143" s="47"/>
      <c r="S143" s="29">
        <f t="shared" si="79"/>
        <v>83.717532467532465</v>
      </c>
    </row>
    <row r="144" spans="1:19" s="8" customFormat="1" ht="44.25" customHeight="1" x14ac:dyDescent="0.2">
      <c r="A144" s="40" t="s">
        <v>97</v>
      </c>
      <c r="B144" s="36" t="s">
        <v>272</v>
      </c>
      <c r="C144" s="36" t="s">
        <v>284</v>
      </c>
      <c r="D144" s="36" t="s">
        <v>417</v>
      </c>
      <c r="E144" s="37">
        <v>43703</v>
      </c>
      <c r="F144" s="35">
        <f t="shared" si="67"/>
        <v>4301.3</v>
      </c>
      <c r="G144" s="38">
        <v>0</v>
      </c>
      <c r="H144" s="38">
        <v>4301.3</v>
      </c>
      <c r="I144" s="47"/>
      <c r="J144" s="35">
        <f t="shared" si="69"/>
        <v>3906.6</v>
      </c>
      <c r="K144" s="38"/>
      <c r="L144" s="48">
        <v>3906.6</v>
      </c>
      <c r="M144" s="47"/>
      <c r="N144" s="29">
        <f t="shared" si="61"/>
        <v>90.823704461441878</v>
      </c>
      <c r="O144" s="35">
        <f t="shared" si="78"/>
        <v>3906.6</v>
      </c>
      <c r="P144" s="47"/>
      <c r="Q144" s="48">
        <v>3906.6</v>
      </c>
      <c r="R144" s="47"/>
      <c r="S144" s="29">
        <f t="shared" si="79"/>
        <v>90.823704461441878</v>
      </c>
    </row>
    <row r="145" spans="1:19" ht="76.5" customHeight="1" x14ac:dyDescent="0.2">
      <c r="A145" s="40" t="s">
        <v>98</v>
      </c>
      <c r="B145" s="36" t="s">
        <v>272</v>
      </c>
      <c r="C145" s="36" t="s">
        <v>285</v>
      </c>
      <c r="D145" s="36" t="s">
        <v>418</v>
      </c>
      <c r="E145" s="37">
        <v>43696</v>
      </c>
      <c r="F145" s="35">
        <f t="shared" si="67"/>
        <v>4343</v>
      </c>
      <c r="G145" s="26">
        <v>0</v>
      </c>
      <c r="H145" s="26">
        <v>4343</v>
      </c>
      <c r="I145" s="26"/>
      <c r="J145" s="35">
        <f t="shared" si="69"/>
        <v>3946.2</v>
      </c>
      <c r="K145" s="26"/>
      <c r="L145" s="26">
        <v>3946.2</v>
      </c>
      <c r="M145" s="26"/>
      <c r="N145" s="26">
        <f t="shared" si="61"/>
        <v>90.863458438867141</v>
      </c>
      <c r="O145" s="35">
        <f t="shared" si="78"/>
        <v>3946.2</v>
      </c>
      <c r="P145" s="26"/>
      <c r="Q145" s="26">
        <v>3946.2</v>
      </c>
      <c r="R145" s="26"/>
      <c r="S145" s="26">
        <f t="shared" si="79"/>
        <v>90.863458438867141</v>
      </c>
    </row>
    <row r="146" spans="1:19" ht="51" customHeight="1" x14ac:dyDescent="0.2">
      <c r="A146" s="40" t="s">
        <v>99</v>
      </c>
      <c r="B146" s="36" t="s">
        <v>272</v>
      </c>
      <c r="C146" s="36" t="s">
        <v>280</v>
      </c>
      <c r="D146" s="36" t="s">
        <v>419</v>
      </c>
      <c r="E146" s="37">
        <v>43696</v>
      </c>
      <c r="F146" s="35">
        <f t="shared" si="67"/>
        <v>4343</v>
      </c>
      <c r="G146" s="38">
        <v>0</v>
      </c>
      <c r="H146" s="38">
        <v>4343</v>
      </c>
      <c r="I146" s="38"/>
      <c r="J146" s="35">
        <f t="shared" si="69"/>
        <v>4153.8999999999996</v>
      </c>
      <c r="K146" s="38"/>
      <c r="L146" s="39">
        <v>4153.8999999999996</v>
      </c>
      <c r="M146" s="38"/>
      <c r="N146" s="26">
        <f t="shared" si="61"/>
        <v>95.645866912272609</v>
      </c>
      <c r="O146" s="35">
        <f t="shared" si="78"/>
        <v>4153.8999999999996</v>
      </c>
      <c r="P146" s="38"/>
      <c r="Q146" s="39">
        <v>4153.8999999999996</v>
      </c>
      <c r="R146" s="38"/>
      <c r="S146" s="26">
        <f t="shared" si="79"/>
        <v>95.645866912272609</v>
      </c>
    </row>
    <row r="147" spans="1:19" ht="58.5" customHeight="1" x14ac:dyDescent="0.2">
      <c r="A147" s="40" t="s">
        <v>100</v>
      </c>
      <c r="B147" s="36" t="s">
        <v>272</v>
      </c>
      <c r="C147" s="36" t="s">
        <v>286</v>
      </c>
      <c r="D147" s="36" t="s">
        <v>420</v>
      </c>
      <c r="E147" s="37" t="s">
        <v>287</v>
      </c>
      <c r="F147" s="35">
        <f t="shared" si="67"/>
        <v>4343</v>
      </c>
      <c r="G147" s="38">
        <v>0</v>
      </c>
      <c r="H147" s="38">
        <v>4343</v>
      </c>
      <c r="I147" s="38"/>
      <c r="J147" s="35">
        <f t="shared" si="69"/>
        <v>4153.8999999999996</v>
      </c>
      <c r="K147" s="38"/>
      <c r="L147" s="39">
        <v>4153.8999999999996</v>
      </c>
      <c r="M147" s="38"/>
      <c r="N147" s="26">
        <f t="shared" si="61"/>
        <v>95.645866912272609</v>
      </c>
      <c r="O147" s="35">
        <f t="shared" si="78"/>
        <v>4153.8999999999996</v>
      </c>
      <c r="P147" s="38"/>
      <c r="Q147" s="39">
        <v>4153.8999999999996</v>
      </c>
      <c r="R147" s="38"/>
      <c r="S147" s="26">
        <f t="shared" si="79"/>
        <v>95.645866912272609</v>
      </c>
    </row>
    <row r="148" spans="1:19" ht="114.75" customHeight="1" x14ac:dyDescent="0.2">
      <c r="A148" s="40" t="s">
        <v>168</v>
      </c>
      <c r="B148" s="36" t="s">
        <v>272</v>
      </c>
      <c r="C148" s="36" t="s">
        <v>288</v>
      </c>
      <c r="D148" s="36" t="s">
        <v>421</v>
      </c>
      <c r="E148" s="59" t="s">
        <v>289</v>
      </c>
      <c r="F148" s="35">
        <f t="shared" si="67"/>
        <v>4343</v>
      </c>
      <c r="G148" s="38">
        <v>0</v>
      </c>
      <c r="H148" s="38">
        <v>4343</v>
      </c>
      <c r="I148" s="38"/>
      <c r="J148" s="35">
        <f t="shared" si="69"/>
        <v>3946.2</v>
      </c>
      <c r="K148" s="38"/>
      <c r="L148" s="39">
        <v>3946.2</v>
      </c>
      <c r="M148" s="38"/>
      <c r="N148" s="26">
        <f t="shared" si="61"/>
        <v>90.863458438867141</v>
      </c>
      <c r="O148" s="35">
        <f t="shared" si="78"/>
        <v>3946.2</v>
      </c>
      <c r="P148" s="38"/>
      <c r="Q148" s="39">
        <v>3946.2</v>
      </c>
      <c r="R148" s="38"/>
      <c r="S148" s="26">
        <f t="shared" si="79"/>
        <v>90.863458438867141</v>
      </c>
    </row>
    <row r="149" spans="1:19" s="8" customFormat="1" ht="114" customHeight="1" x14ac:dyDescent="0.2">
      <c r="A149" s="40" t="s">
        <v>169</v>
      </c>
      <c r="B149" s="36" t="s">
        <v>272</v>
      </c>
      <c r="C149" s="36" t="s">
        <v>290</v>
      </c>
      <c r="D149" s="36" t="s">
        <v>422</v>
      </c>
      <c r="E149" s="37">
        <v>43704</v>
      </c>
      <c r="F149" s="35">
        <f t="shared" si="67"/>
        <v>4343</v>
      </c>
      <c r="G149" s="26">
        <v>0</v>
      </c>
      <c r="H149" s="26">
        <v>4343</v>
      </c>
      <c r="I149" s="29"/>
      <c r="J149" s="35">
        <f t="shared" si="69"/>
        <v>3946.2</v>
      </c>
      <c r="K149" s="26"/>
      <c r="L149" s="39">
        <v>3946.2</v>
      </c>
      <c r="M149" s="29"/>
      <c r="N149" s="29">
        <f t="shared" si="61"/>
        <v>90.863458438867141</v>
      </c>
      <c r="O149" s="35">
        <f t="shared" si="78"/>
        <v>3946.2</v>
      </c>
      <c r="P149" s="29"/>
      <c r="Q149" s="29">
        <v>3946.2</v>
      </c>
      <c r="R149" s="29"/>
      <c r="S149" s="29">
        <f t="shared" si="79"/>
        <v>90.863458438867141</v>
      </c>
    </row>
    <row r="150" spans="1:19" s="8" customFormat="1" ht="93" customHeight="1" x14ac:dyDescent="0.2">
      <c r="A150" s="40" t="s">
        <v>101</v>
      </c>
      <c r="B150" s="36" t="s">
        <v>272</v>
      </c>
      <c r="C150" s="36" t="s">
        <v>285</v>
      </c>
      <c r="D150" s="36" t="s">
        <v>423</v>
      </c>
      <c r="E150" s="37">
        <v>43703</v>
      </c>
      <c r="F150" s="35">
        <f t="shared" si="67"/>
        <v>4343</v>
      </c>
      <c r="G150" s="26">
        <v>0</v>
      </c>
      <c r="H150" s="26">
        <v>4343</v>
      </c>
      <c r="I150" s="29"/>
      <c r="J150" s="35">
        <f t="shared" si="69"/>
        <v>3946.2</v>
      </c>
      <c r="K150" s="26"/>
      <c r="L150" s="39">
        <v>3946.2</v>
      </c>
      <c r="M150" s="29"/>
      <c r="N150" s="29">
        <f t="shared" si="61"/>
        <v>90.863458438867141</v>
      </c>
      <c r="O150" s="35">
        <f t="shared" si="78"/>
        <v>3946.2</v>
      </c>
      <c r="P150" s="29"/>
      <c r="Q150" s="29">
        <v>3946.2</v>
      </c>
      <c r="R150" s="29"/>
      <c r="S150" s="29">
        <f t="shared" si="79"/>
        <v>90.863458438867141</v>
      </c>
    </row>
    <row r="151" spans="1:19" s="8" customFormat="1" ht="108" customHeight="1" x14ac:dyDescent="0.2">
      <c r="A151" s="40" t="s">
        <v>102</v>
      </c>
      <c r="B151" s="36" t="s">
        <v>272</v>
      </c>
      <c r="C151" s="36" t="s">
        <v>285</v>
      </c>
      <c r="D151" s="36" t="s">
        <v>424</v>
      </c>
      <c r="E151" s="37">
        <v>43703</v>
      </c>
      <c r="F151" s="35">
        <f t="shared" si="67"/>
        <v>4322.1000000000004</v>
      </c>
      <c r="G151" s="38">
        <v>0</v>
      </c>
      <c r="H151" s="38">
        <v>4322.1000000000004</v>
      </c>
      <c r="I151" s="47"/>
      <c r="J151" s="35">
        <f t="shared" si="69"/>
        <v>3926.4</v>
      </c>
      <c r="K151" s="38"/>
      <c r="L151" s="48">
        <v>3926.4</v>
      </c>
      <c r="M151" s="47"/>
      <c r="N151" s="29">
        <f t="shared" si="61"/>
        <v>90.844728257097245</v>
      </c>
      <c r="O151" s="35">
        <f t="shared" si="78"/>
        <v>3926.4</v>
      </c>
      <c r="P151" s="47"/>
      <c r="Q151" s="48">
        <v>3926.4</v>
      </c>
      <c r="R151" s="47"/>
      <c r="S151" s="29">
        <f t="shared" si="79"/>
        <v>90.844728257097245</v>
      </c>
    </row>
    <row r="152" spans="1:19" s="8" customFormat="1" ht="50.25" customHeight="1" x14ac:dyDescent="0.2">
      <c r="A152" s="40" t="s">
        <v>504</v>
      </c>
      <c r="B152" s="36"/>
      <c r="C152" s="36"/>
      <c r="D152" s="36"/>
      <c r="E152" s="37"/>
      <c r="F152" s="35">
        <f>G152+H152+I152</f>
        <v>4363</v>
      </c>
      <c r="G152" s="38"/>
      <c r="H152" s="38">
        <v>4363</v>
      </c>
      <c r="I152" s="47"/>
      <c r="J152" s="35">
        <f>K152+L152+M152</f>
        <v>0</v>
      </c>
      <c r="K152" s="38"/>
      <c r="L152" s="38"/>
      <c r="M152" s="47"/>
      <c r="N152" s="29">
        <f>J152/F152*100</f>
        <v>0</v>
      </c>
      <c r="O152" s="35">
        <f>P152+Q152+R152</f>
        <v>0</v>
      </c>
      <c r="P152" s="47"/>
      <c r="Q152" s="48"/>
      <c r="R152" s="47"/>
      <c r="S152" s="29">
        <f>O152/F152*100</f>
        <v>0</v>
      </c>
    </row>
    <row r="153" spans="1:19" ht="65.25" customHeight="1" x14ac:dyDescent="0.2">
      <c r="A153" s="40" t="s">
        <v>103</v>
      </c>
      <c r="B153" s="36" t="s">
        <v>272</v>
      </c>
      <c r="C153" s="36" t="s">
        <v>291</v>
      </c>
      <c r="D153" s="36" t="s">
        <v>425</v>
      </c>
      <c r="E153" s="37">
        <v>43703</v>
      </c>
      <c r="F153" s="35">
        <f t="shared" si="67"/>
        <v>3758.5</v>
      </c>
      <c r="G153" s="38">
        <v>0</v>
      </c>
      <c r="H153" s="38">
        <v>3758.5</v>
      </c>
      <c r="I153" s="38"/>
      <c r="J153" s="35">
        <f t="shared" si="69"/>
        <v>3149.5</v>
      </c>
      <c r="K153" s="38"/>
      <c r="L153" s="39">
        <v>3149.5</v>
      </c>
      <c r="M153" s="38"/>
      <c r="N153" s="26">
        <f t="shared" ref="N153:N226" si="80">J153/F153*100</f>
        <v>83.796727417852864</v>
      </c>
      <c r="O153" s="35">
        <f t="shared" si="78"/>
        <v>3149.5</v>
      </c>
      <c r="P153" s="38"/>
      <c r="Q153" s="39">
        <v>3149.5</v>
      </c>
      <c r="R153" s="38"/>
      <c r="S153" s="26">
        <f t="shared" si="79"/>
        <v>83.796727417852864</v>
      </c>
    </row>
    <row r="154" spans="1:19" ht="63.75" customHeight="1" x14ac:dyDescent="0.2">
      <c r="A154" s="40" t="s">
        <v>254</v>
      </c>
      <c r="B154" s="36" t="s">
        <v>272</v>
      </c>
      <c r="C154" s="36" t="s">
        <v>285</v>
      </c>
      <c r="D154" s="36" t="s">
        <v>426</v>
      </c>
      <c r="E154" s="37">
        <v>43830</v>
      </c>
      <c r="F154" s="35">
        <f t="shared" si="67"/>
        <v>3818.2</v>
      </c>
      <c r="G154" s="38">
        <v>0</v>
      </c>
      <c r="H154" s="38">
        <v>3818.2</v>
      </c>
      <c r="I154" s="38"/>
      <c r="J154" s="35">
        <f t="shared" si="69"/>
        <v>2614.6</v>
      </c>
      <c r="K154" s="38"/>
      <c r="L154" s="39">
        <v>2614.6</v>
      </c>
      <c r="M154" s="38"/>
      <c r="N154" s="26">
        <f t="shared" si="80"/>
        <v>68.477292965271602</v>
      </c>
      <c r="O154" s="35">
        <f t="shared" si="78"/>
        <v>2614.6</v>
      </c>
      <c r="P154" s="38"/>
      <c r="Q154" s="39">
        <v>2614.6</v>
      </c>
      <c r="R154" s="38"/>
      <c r="S154" s="26">
        <f t="shared" si="79"/>
        <v>68.477292965271602</v>
      </c>
    </row>
    <row r="155" spans="1:19" ht="50.25" customHeight="1" x14ac:dyDescent="0.2">
      <c r="A155" s="40" t="s">
        <v>104</v>
      </c>
      <c r="B155" s="36" t="s">
        <v>272</v>
      </c>
      <c r="C155" s="36" t="s">
        <v>292</v>
      </c>
      <c r="D155" s="36" t="s">
        <v>427</v>
      </c>
      <c r="E155" s="37">
        <v>43703</v>
      </c>
      <c r="F155" s="35">
        <f t="shared" si="67"/>
        <v>4092.5</v>
      </c>
      <c r="G155" s="38">
        <v>0</v>
      </c>
      <c r="H155" s="38">
        <v>4092.5</v>
      </c>
      <c r="I155" s="38"/>
      <c r="J155" s="35">
        <f t="shared" si="69"/>
        <v>3903.46</v>
      </c>
      <c r="K155" s="38"/>
      <c r="L155" s="38">
        <v>3903.46</v>
      </c>
      <c r="M155" s="38"/>
      <c r="N155" s="26">
        <f t="shared" si="80"/>
        <v>95.380818570555888</v>
      </c>
      <c r="O155" s="35">
        <f t="shared" si="78"/>
        <v>3903.5</v>
      </c>
      <c r="P155" s="38"/>
      <c r="Q155" s="39">
        <v>3903.5</v>
      </c>
      <c r="R155" s="38"/>
      <c r="S155" s="26">
        <f t="shared" si="79"/>
        <v>95.38179596823457</v>
      </c>
    </row>
    <row r="156" spans="1:19" ht="64.5" customHeight="1" x14ac:dyDescent="0.2">
      <c r="A156" s="40" t="s">
        <v>105</v>
      </c>
      <c r="B156" s="36" t="s">
        <v>272</v>
      </c>
      <c r="C156" s="36" t="s">
        <v>293</v>
      </c>
      <c r="D156" s="36" t="s">
        <v>428</v>
      </c>
      <c r="E156" s="37">
        <v>43702</v>
      </c>
      <c r="F156" s="35">
        <f t="shared" si="67"/>
        <v>4176</v>
      </c>
      <c r="G156" s="38">
        <v>0</v>
      </c>
      <c r="H156" s="38">
        <v>4176</v>
      </c>
      <c r="I156" s="38"/>
      <c r="J156" s="35">
        <f t="shared" si="69"/>
        <v>3779.75</v>
      </c>
      <c r="K156" s="38"/>
      <c r="L156" s="38">
        <v>3779.75</v>
      </c>
      <c r="M156" s="38"/>
      <c r="N156" s="26">
        <f t="shared" si="80"/>
        <v>90.51125478927203</v>
      </c>
      <c r="O156" s="35">
        <f t="shared" si="78"/>
        <v>3779.7</v>
      </c>
      <c r="P156" s="38"/>
      <c r="Q156" s="39">
        <v>3779.7</v>
      </c>
      <c r="R156" s="38"/>
      <c r="S156" s="26">
        <f t="shared" si="79"/>
        <v>90.510057471264361</v>
      </c>
    </row>
    <row r="157" spans="1:19" ht="50.25" customHeight="1" x14ac:dyDescent="0.2">
      <c r="A157" s="40" t="s">
        <v>106</v>
      </c>
      <c r="B157" s="36" t="s">
        <v>272</v>
      </c>
      <c r="C157" s="36" t="s">
        <v>273</v>
      </c>
      <c r="D157" s="36" t="s">
        <v>429</v>
      </c>
      <c r="E157" s="37">
        <v>43703</v>
      </c>
      <c r="F157" s="35">
        <f t="shared" si="67"/>
        <v>3779.4</v>
      </c>
      <c r="G157" s="38">
        <v>0</v>
      </c>
      <c r="H157" s="38">
        <v>3779.4</v>
      </c>
      <c r="I157" s="38"/>
      <c r="J157" s="35">
        <f t="shared" si="69"/>
        <v>3590.3</v>
      </c>
      <c r="K157" s="38"/>
      <c r="L157" s="39">
        <v>3590.3</v>
      </c>
      <c r="M157" s="38"/>
      <c r="N157" s="26">
        <f t="shared" si="80"/>
        <v>94.996560300576817</v>
      </c>
      <c r="O157" s="35">
        <f t="shared" si="78"/>
        <v>3590.3</v>
      </c>
      <c r="P157" s="38"/>
      <c r="Q157" s="39">
        <v>3590.3</v>
      </c>
      <c r="R157" s="38"/>
      <c r="S157" s="26">
        <f t="shared" si="79"/>
        <v>94.996560300576817</v>
      </c>
    </row>
    <row r="158" spans="1:19" ht="50.25" customHeight="1" x14ac:dyDescent="0.2">
      <c r="A158" s="40" t="s">
        <v>107</v>
      </c>
      <c r="B158" s="36" t="s">
        <v>272</v>
      </c>
      <c r="C158" s="36" t="s">
        <v>275</v>
      </c>
      <c r="D158" s="36" t="s">
        <v>430</v>
      </c>
      <c r="E158" s="37">
        <v>43703</v>
      </c>
      <c r="F158" s="35">
        <f t="shared" si="67"/>
        <v>3821.1</v>
      </c>
      <c r="G158" s="38">
        <v>0</v>
      </c>
      <c r="H158" s="38">
        <v>3821.1</v>
      </c>
      <c r="I158" s="38"/>
      <c r="J158" s="35">
        <f t="shared" si="69"/>
        <v>3450.5</v>
      </c>
      <c r="K158" s="38"/>
      <c r="L158" s="38">
        <v>3450.5</v>
      </c>
      <c r="M158" s="38"/>
      <c r="N158" s="26">
        <f t="shared" si="80"/>
        <v>90.301222161157781</v>
      </c>
      <c r="O158" s="35">
        <f t="shared" si="78"/>
        <v>3450.5</v>
      </c>
      <c r="P158" s="38"/>
      <c r="Q158" s="38">
        <v>3450.5</v>
      </c>
      <c r="R158" s="38"/>
      <c r="S158" s="26">
        <f t="shared" si="79"/>
        <v>90.301222161157781</v>
      </c>
    </row>
    <row r="159" spans="1:19" s="10" customFormat="1" ht="75" customHeight="1" x14ac:dyDescent="0.2">
      <c r="A159" s="32" t="s">
        <v>170</v>
      </c>
      <c r="B159" s="33"/>
      <c r="C159" s="33"/>
      <c r="D159" s="33"/>
      <c r="E159" s="34"/>
      <c r="F159" s="35">
        <f t="shared" si="67"/>
        <v>314662.5</v>
      </c>
      <c r="G159" s="43">
        <f>G160+G163</f>
        <v>208310</v>
      </c>
      <c r="H159" s="43">
        <f t="shared" ref="H159:I159" si="81">H160+H163</f>
        <v>106352.5</v>
      </c>
      <c r="I159" s="43">
        <f t="shared" si="81"/>
        <v>0</v>
      </c>
      <c r="J159" s="35">
        <f t="shared" si="69"/>
        <v>112560.4</v>
      </c>
      <c r="K159" s="43">
        <f>K160+K163</f>
        <v>65300.2</v>
      </c>
      <c r="L159" s="43">
        <f t="shared" ref="L159:M159" si="82">L160+L163</f>
        <v>47260.2</v>
      </c>
      <c r="M159" s="43">
        <f t="shared" si="82"/>
        <v>0</v>
      </c>
      <c r="N159" s="35">
        <f t="shared" si="80"/>
        <v>35.771787232352118</v>
      </c>
      <c r="O159" s="35">
        <f t="shared" si="78"/>
        <v>230276.9</v>
      </c>
      <c r="P159" s="43">
        <f>P160+P163</f>
        <v>148266.9</v>
      </c>
      <c r="Q159" s="43">
        <f t="shared" ref="Q159" si="83">Q160+Q163</f>
        <v>82010</v>
      </c>
      <c r="R159" s="43">
        <f t="shared" ref="R159" si="84">R160+R163</f>
        <v>0</v>
      </c>
      <c r="S159" s="35">
        <f t="shared" si="79"/>
        <v>73.18218726413221</v>
      </c>
    </row>
    <row r="160" spans="1:19" ht="93" customHeight="1" x14ac:dyDescent="0.2">
      <c r="A160" s="40" t="s">
        <v>171</v>
      </c>
      <c r="B160" s="36" t="s">
        <v>478</v>
      </c>
      <c r="C160" s="36"/>
      <c r="D160" s="36" t="s">
        <v>487</v>
      </c>
      <c r="E160" s="37">
        <v>44196</v>
      </c>
      <c r="F160" s="35">
        <f t="shared" si="67"/>
        <v>21900</v>
      </c>
      <c r="G160" s="38">
        <v>0</v>
      </c>
      <c r="H160" s="38">
        <v>21900</v>
      </c>
      <c r="I160" s="38"/>
      <c r="J160" s="35">
        <f t="shared" si="69"/>
        <v>0</v>
      </c>
      <c r="K160" s="38"/>
      <c r="L160" s="38"/>
      <c r="M160" s="38"/>
      <c r="N160" s="26">
        <f t="shared" si="80"/>
        <v>0</v>
      </c>
      <c r="O160" s="35">
        <f t="shared" si="78"/>
        <v>21900</v>
      </c>
      <c r="P160" s="38"/>
      <c r="Q160" s="38">
        <v>21900</v>
      </c>
      <c r="R160" s="38"/>
      <c r="S160" s="26">
        <f t="shared" si="79"/>
        <v>100</v>
      </c>
    </row>
    <row r="161" spans="1:19" s="8" customFormat="1" ht="20.25" customHeight="1" x14ac:dyDescent="0.2">
      <c r="A161" s="27" t="s">
        <v>22</v>
      </c>
      <c r="B161" s="27"/>
      <c r="C161" s="27"/>
      <c r="D161" s="27"/>
      <c r="E161" s="28"/>
      <c r="F161" s="35">
        <f t="shared" si="67"/>
        <v>0</v>
      </c>
      <c r="G161" s="29"/>
      <c r="H161" s="29"/>
      <c r="I161" s="29"/>
      <c r="J161" s="35">
        <f t="shared" si="69"/>
        <v>0</v>
      </c>
      <c r="K161" s="29"/>
      <c r="L161" s="29"/>
      <c r="M161" s="29"/>
      <c r="N161" s="29"/>
      <c r="O161" s="35">
        <f t="shared" si="78"/>
        <v>0</v>
      </c>
      <c r="P161" s="29"/>
      <c r="Q161" s="29"/>
      <c r="R161" s="29"/>
      <c r="S161" s="29"/>
    </row>
    <row r="162" spans="1:19" s="8" customFormat="1" ht="24.75" customHeight="1" x14ac:dyDescent="0.2">
      <c r="A162" s="40" t="s">
        <v>42</v>
      </c>
      <c r="B162" s="49"/>
      <c r="C162" s="49"/>
      <c r="D162" s="49"/>
      <c r="E162" s="58"/>
      <c r="F162" s="35">
        <f t="shared" si="67"/>
        <v>21900</v>
      </c>
      <c r="G162" s="47">
        <v>0</v>
      </c>
      <c r="H162" s="47">
        <v>21900</v>
      </c>
      <c r="I162" s="47"/>
      <c r="J162" s="35">
        <f t="shared" si="69"/>
        <v>0</v>
      </c>
      <c r="K162" s="47"/>
      <c r="L162" s="47"/>
      <c r="M162" s="47"/>
      <c r="N162" s="29">
        <f t="shared" si="80"/>
        <v>0</v>
      </c>
      <c r="O162" s="35">
        <f t="shared" ref="O162:O201" si="85">P162+Q162+R162</f>
        <v>0</v>
      </c>
      <c r="P162" s="47"/>
      <c r="Q162" s="48"/>
      <c r="R162" s="47"/>
      <c r="S162" s="29">
        <f>O162/F162*100</f>
        <v>0</v>
      </c>
    </row>
    <row r="163" spans="1:19" ht="318.75" customHeight="1" x14ac:dyDescent="0.2">
      <c r="A163" s="40" t="s">
        <v>172</v>
      </c>
      <c r="B163" s="36" t="s">
        <v>332</v>
      </c>
      <c r="C163" s="36" t="s">
        <v>248</v>
      </c>
      <c r="D163" s="37" t="s">
        <v>431</v>
      </c>
      <c r="E163" s="37" t="s">
        <v>505</v>
      </c>
      <c r="F163" s="51">
        <f t="shared" si="67"/>
        <v>292762.5</v>
      </c>
      <c r="G163" s="38">
        <v>208310</v>
      </c>
      <c r="H163" s="38">
        <f>13296.4+71156.1</f>
        <v>84452.5</v>
      </c>
      <c r="I163" s="38"/>
      <c r="J163" s="51">
        <f t="shared" si="69"/>
        <v>112560.4</v>
      </c>
      <c r="K163" s="38">
        <v>65300.2</v>
      </c>
      <c r="L163" s="38">
        <v>47260.2</v>
      </c>
      <c r="M163" s="38"/>
      <c r="N163" s="26">
        <f t="shared" si="80"/>
        <v>38.447683702660001</v>
      </c>
      <c r="O163" s="51">
        <f t="shared" si="85"/>
        <v>208376.9</v>
      </c>
      <c r="P163" s="38">
        <v>148266.9</v>
      </c>
      <c r="Q163" s="39">
        <v>60110</v>
      </c>
      <c r="R163" s="38"/>
      <c r="S163" s="26">
        <f>O163/F163*100</f>
        <v>71.176089833909742</v>
      </c>
    </row>
    <row r="164" spans="1:19" s="10" customFormat="1" ht="105" customHeight="1" x14ac:dyDescent="0.2">
      <c r="A164" s="32" t="s">
        <v>51</v>
      </c>
      <c r="B164" s="33"/>
      <c r="C164" s="33"/>
      <c r="D164" s="33"/>
      <c r="E164" s="34"/>
      <c r="F164" s="35">
        <f t="shared" si="67"/>
        <v>4045.6</v>
      </c>
      <c r="G164" s="43">
        <f>G165</f>
        <v>3333.5</v>
      </c>
      <c r="H164" s="43">
        <f t="shared" ref="H164:I164" si="86">H165</f>
        <v>712.09999999999991</v>
      </c>
      <c r="I164" s="43">
        <f t="shared" si="86"/>
        <v>0</v>
      </c>
      <c r="J164" s="35">
        <f t="shared" si="69"/>
        <v>3652.4</v>
      </c>
      <c r="K164" s="43">
        <f>K165</f>
        <v>3314</v>
      </c>
      <c r="L164" s="43">
        <f t="shared" ref="L164:M164" si="87">L165</f>
        <v>338.4</v>
      </c>
      <c r="M164" s="43">
        <f t="shared" si="87"/>
        <v>0</v>
      </c>
      <c r="N164" s="35">
        <f t="shared" si="80"/>
        <v>90.280798892624091</v>
      </c>
      <c r="O164" s="35">
        <f t="shared" si="85"/>
        <v>3652.4</v>
      </c>
      <c r="P164" s="43">
        <f>P165</f>
        <v>3314</v>
      </c>
      <c r="Q164" s="43">
        <f t="shared" ref="Q164:R164" si="88">Q165</f>
        <v>338.4</v>
      </c>
      <c r="R164" s="43">
        <f t="shared" si="88"/>
        <v>0</v>
      </c>
      <c r="S164" s="35">
        <f>O164/F164*100</f>
        <v>90.280798892624091</v>
      </c>
    </row>
    <row r="165" spans="1:19" s="10" customFormat="1" ht="56.25" customHeight="1" x14ac:dyDescent="0.2">
      <c r="A165" s="32" t="s">
        <v>21</v>
      </c>
      <c r="B165" s="33"/>
      <c r="C165" s="33"/>
      <c r="D165" s="33"/>
      <c r="E165" s="34"/>
      <c r="F165" s="35">
        <f t="shared" si="67"/>
        <v>4045.6</v>
      </c>
      <c r="G165" s="43">
        <f>G169+G172</f>
        <v>3333.5</v>
      </c>
      <c r="H165" s="43">
        <f>H169+H172</f>
        <v>712.09999999999991</v>
      </c>
      <c r="I165" s="43">
        <f>I169+I172</f>
        <v>0</v>
      </c>
      <c r="J165" s="35">
        <f t="shared" si="69"/>
        <v>3652.4</v>
      </c>
      <c r="K165" s="43">
        <f>K169+K172</f>
        <v>3314</v>
      </c>
      <c r="L165" s="43">
        <f>L169+L172</f>
        <v>338.4</v>
      </c>
      <c r="M165" s="43">
        <f>M169+M172</f>
        <v>0</v>
      </c>
      <c r="N165" s="35">
        <f t="shared" si="80"/>
        <v>90.280798892624091</v>
      </c>
      <c r="O165" s="35">
        <f t="shared" si="85"/>
        <v>3652.4</v>
      </c>
      <c r="P165" s="43">
        <f>P169+P172</f>
        <v>3314</v>
      </c>
      <c r="Q165" s="43">
        <f>Q169+Q172</f>
        <v>338.4</v>
      </c>
      <c r="R165" s="43">
        <f>R169+R172</f>
        <v>0</v>
      </c>
      <c r="S165" s="35">
        <f>O165/F165*100</f>
        <v>90.280798892624091</v>
      </c>
    </row>
    <row r="166" spans="1:19" s="8" customFormat="1" ht="69.75" customHeight="1" x14ac:dyDescent="0.2">
      <c r="A166" s="27" t="s">
        <v>33</v>
      </c>
      <c r="B166" s="49"/>
      <c r="C166" s="49"/>
      <c r="D166" s="49"/>
      <c r="E166" s="58"/>
      <c r="F166" s="35">
        <f t="shared" si="67"/>
        <v>0</v>
      </c>
      <c r="G166" s="47"/>
      <c r="H166" s="47"/>
      <c r="I166" s="47"/>
      <c r="J166" s="35">
        <f t="shared" si="69"/>
        <v>0</v>
      </c>
      <c r="K166" s="47"/>
      <c r="L166" s="47"/>
      <c r="M166" s="47"/>
      <c r="N166" s="29"/>
      <c r="O166" s="35">
        <f t="shared" si="85"/>
        <v>0</v>
      </c>
      <c r="P166" s="47"/>
      <c r="Q166" s="48"/>
      <c r="R166" s="47"/>
      <c r="S166" s="29"/>
    </row>
    <row r="167" spans="1:19" s="9" customFormat="1" ht="98.25" customHeight="1" x14ac:dyDescent="0.2">
      <c r="A167" s="65" t="s">
        <v>89</v>
      </c>
      <c r="B167" s="77"/>
      <c r="C167" s="77"/>
      <c r="D167" s="77"/>
      <c r="E167" s="78"/>
      <c r="F167" s="35">
        <f t="shared" si="67"/>
        <v>3862.9</v>
      </c>
      <c r="G167" s="79">
        <f>G169</f>
        <v>3333.5</v>
      </c>
      <c r="H167" s="79">
        <f>H169</f>
        <v>529.4</v>
      </c>
      <c r="I167" s="79">
        <f>I169</f>
        <v>0</v>
      </c>
      <c r="J167" s="68">
        <f t="shared" si="69"/>
        <v>3652.4</v>
      </c>
      <c r="K167" s="79">
        <f>K169</f>
        <v>3314</v>
      </c>
      <c r="L167" s="79">
        <f>L169</f>
        <v>338.4</v>
      </c>
      <c r="M167" s="79">
        <f>M169</f>
        <v>0</v>
      </c>
      <c r="N167" s="79">
        <f>N169</f>
        <v>94.550726138393443</v>
      </c>
      <c r="O167" s="68">
        <f t="shared" si="85"/>
        <v>3652.4</v>
      </c>
      <c r="P167" s="79">
        <f>P169</f>
        <v>3314</v>
      </c>
      <c r="Q167" s="79">
        <f>Q169</f>
        <v>338.4</v>
      </c>
      <c r="R167" s="79">
        <f>R169</f>
        <v>0</v>
      </c>
      <c r="S167" s="79">
        <f>S169</f>
        <v>94.550726138393443</v>
      </c>
    </row>
    <row r="168" spans="1:19" ht="21.75" customHeight="1" x14ac:dyDescent="0.2">
      <c r="A168" s="27" t="s">
        <v>90</v>
      </c>
      <c r="B168" s="36"/>
      <c r="C168" s="36"/>
      <c r="D168" s="36"/>
      <c r="E168" s="37"/>
      <c r="F168" s="35">
        <f t="shared" si="67"/>
        <v>0</v>
      </c>
      <c r="G168" s="38"/>
      <c r="H168" s="38"/>
      <c r="I168" s="38"/>
      <c r="J168" s="35">
        <f t="shared" si="69"/>
        <v>0</v>
      </c>
      <c r="K168" s="38"/>
      <c r="L168" s="38"/>
      <c r="M168" s="38"/>
      <c r="N168" s="26"/>
      <c r="O168" s="35">
        <f t="shared" si="85"/>
        <v>0</v>
      </c>
      <c r="P168" s="38"/>
      <c r="Q168" s="39"/>
      <c r="R168" s="38"/>
      <c r="S168" s="26"/>
    </row>
    <row r="169" spans="1:19" ht="85.5" customHeight="1" x14ac:dyDescent="0.2">
      <c r="A169" s="40" t="s">
        <v>108</v>
      </c>
      <c r="B169" s="36" t="s">
        <v>272</v>
      </c>
      <c r="C169" s="36" t="s">
        <v>294</v>
      </c>
      <c r="D169" s="36" t="s">
        <v>432</v>
      </c>
      <c r="E169" s="37" t="s">
        <v>336</v>
      </c>
      <c r="F169" s="35">
        <f t="shared" ref="F169:F244" si="89">G169+H169+I169</f>
        <v>3862.9</v>
      </c>
      <c r="G169" s="38">
        <v>3333.5</v>
      </c>
      <c r="H169" s="38">
        <v>529.4</v>
      </c>
      <c r="I169" s="38"/>
      <c r="J169" s="35">
        <f t="shared" ref="J169:J244" si="90">K169+L169+M169</f>
        <v>3652.4</v>
      </c>
      <c r="K169" s="39">
        <v>3314</v>
      </c>
      <c r="L169" s="39">
        <v>338.4</v>
      </c>
      <c r="M169" s="38"/>
      <c r="N169" s="26">
        <f t="shared" si="80"/>
        <v>94.550726138393443</v>
      </c>
      <c r="O169" s="35">
        <f t="shared" si="85"/>
        <v>3652.4</v>
      </c>
      <c r="P169" s="38">
        <v>3314</v>
      </c>
      <c r="Q169" s="39">
        <v>338.4</v>
      </c>
      <c r="R169" s="38"/>
      <c r="S169" s="26">
        <f>O169/F169*100</f>
        <v>94.550726138393443</v>
      </c>
    </row>
    <row r="170" spans="1:19" ht="120" customHeight="1" x14ac:dyDescent="0.2">
      <c r="A170" s="85" t="s">
        <v>452</v>
      </c>
      <c r="B170" s="86"/>
      <c r="C170" s="86"/>
      <c r="D170" s="86"/>
      <c r="E170" s="87"/>
      <c r="F170" s="68">
        <f t="shared" si="89"/>
        <v>182.7</v>
      </c>
      <c r="G170" s="69">
        <f>G172</f>
        <v>0</v>
      </c>
      <c r="H170" s="69">
        <f t="shared" ref="H170:I170" si="91">H172</f>
        <v>182.7</v>
      </c>
      <c r="I170" s="69">
        <f t="shared" si="91"/>
        <v>0</v>
      </c>
      <c r="J170" s="68">
        <f t="shared" si="90"/>
        <v>0</v>
      </c>
      <c r="K170" s="69">
        <f t="shared" ref="K170:M170" si="92">K172</f>
        <v>0</v>
      </c>
      <c r="L170" s="69">
        <f t="shared" si="92"/>
        <v>0</v>
      </c>
      <c r="M170" s="69">
        <f t="shared" si="92"/>
        <v>0</v>
      </c>
      <c r="N170" s="70"/>
      <c r="O170" s="68">
        <f t="shared" si="85"/>
        <v>0</v>
      </c>
      <c r="P170" s="69">
        <f t="shared" ref="P170:R170" si="93">P172</f>
        <v>0</v>
      </c>
      <c r="Q170" s="69">
        <f t="shared" si="93"/>
        <v>0</v>
      </c>
      <c r="R170" s="69">
        <f t="shared" si="93"/>
        <v>0</v>
      </c>
      <c r="S170" s="70"/>
    </row>
    <row r="171" spans="1:19" ht="28.5" customHeight="1" x14ac:dyDescent="0.2">
      <c r="A171" s="27" t="s">
        <v>90</v>
      </c>
      <c r="B171" s="36"/>
      <c r="C171" s="36"/>
      <c r="D171" s="36"/>
      <c r="E171" s="37"/>
      <c r="F171" s="35">
        <f t="shared" si="89"/>
        <v>0</v>
      </c>
      <c r="G171" s="38"/>
      <c r="H171" s="38"/>
      <c r="I171" s="38"/>
      <c r="J171" s="35">
        <f t="shared" si="90"/>
        <v>0</v>
      </c>
      <c r="K171" s="38"/>
      <c r="L171" s="38"/>
      <c r="M171" s="38"/>
      <c r="N171" s="26"/>
      <c r="O171" s="35">
        <f t="shared" si="85"/>
        <v>0</v>
      </c>
      <c r="P171" s="38"/>
      <c r="Q171" s="39"/>
      <c r="R171" s="38"/>
      <c r="S171" s="26"/>
    </row>
    <row r="172" spans="1:19" ht="75" customHeight="1" x14ac:dyDescent="0.2">
      <c r="A172" s="40" t="s">
        <v>173</v>
      </c>
      <c r="B172" s="19" t="s">
        <v>333</v>
      </c>
      <c r="C172" s="19" t="s">
        <v>334</v>
      </c>
      <c r="D172" s="19" t="s">
        <v>335</v>
      </c>
      <c r="E172" s="25" t="s">
        <v>249</v>
      </c>
      <c r="F172" s="35">
        <f t="shared" si="89"/>
        <v>182.7</v>
      </c>
      <c r="G172" s="26">
        <v>0</v>
      </c>
      <c r="H172" s="26">
        <v>182.7</v>
      </c>
      <c r="I172" s="26"/>
      <c r="J172" s="35">
        <f t="shared" si="90"/>
        <v>0</v>
      </c>
      <c r="K172" s="26"/>
      <c r="L172" s="26"/>
      <c r="M172" s="26"/>
      <c r="N172" s="26">
        <f t="shared" si="80"/>
        <v>0</v>
      </c>
      <c r="O172" s="35">
        <f t="shared" si="85"/>
        <v>0</v>
      </c>
      <c r="P172" s="26"/>
      <c r="Q172" s="26"/>
      <c r="R172" s="26"/>
      <c r="S172" s="26">
        <f>O172/F172*100</f>
        <v>0</v>
      </c>
    </row>
    <row r="173" spans="1:19" s="7" customFormat="1" ht="33" x14ac:dyDescent="0.25">
      <c r="A173" s="60" t="s">
        <v>30</v>
      </c>
      <c r="B173" s="61"/>
      <c r="C173" s="61"/>
      <c r="D173" s="61"/>
      <c r="E173" s="62"/>
      <c r="F173" s="23">
        <f t="shared" si="89"/>
        <v>276661.8</v>
      </c>
      <c r="G173" s="63">
        <f>G175+G181+G191</f>
        <v>180000</v>
      </c>
      <c r="H173" s="63">
        <f>H175+H181+H191</f>
        <v>96661.8</v>
      </c>
      <c r="I173" s="63">
        <f>I175+I181+I191</f>
        <v>0</v>
      </c>
      <c r="J173" s="23">
        <f t="shared" si="90"/>
        <v>111001.23000000001</v>
      </c>
      <c r="K173" s="63">
        <f t="shared" ref="K173:M173" si="94">K175+K181+K191</f>
        <v>104341.16</v>
      </c>
      <c r="L173" s="63">
        <f t="shared" si="94"/>
        <v>6660.07</v>
      </c>
      <c r="M173" s="63">
        <f t="shared" si="94"/>
        <v>0</v>
      </c>
      <c r="N173" s="23">
        <f t="shared" si="80"/>
        <v>40.121632260037352</v>
      </c>
      <c r="O173" s="23">
        <f t="shared" si="85"/>
        <v>146859.29999999999</v>
      </c>
      <c r="P173" s="63">
        <f t="shared" ref="P173:R173" si="95">P175+P181+P191</f>
        <v>129532.3</v>
      </c>
      <c r="Q173" s="63">
        <f t="shared" si="95"/>
        <v>17327</v>
      </c>
      <c r="R173" s="63">
        <f t="shared" si="95"/>
        <v>0</v>
      </c>
      <c r="S173" s="23">
        <f>O173/F173*100</f>
        <v>53.082608441064139</v>
      </c>
    </row>
    <row r="174" spans="1:19" ht="16.5" x14ac:dyDescent="0.2">
      <c r="A174" s="72" t="s">
        <v>22</v>
      </c>
      <c r="B174" s="36"/>
      <c r="C174" s="36"/>
      <c r="D174" s="36"/>
      <c r="E174" s="37"/>
      <c r="F174" s="26"/>
      <c r="G174" s="38"/>
      <c r="H174" s="38"/>
      <c r="I174" s="38"/>
      <c r="J174" s="26"/>
      <c r="K174" s="38"/>
      <c r="L174" s="38"/>
      <c r="M174" s="38"/>
      <c r="N174" s="26"/>
      <c r="O174" s="26"/>
      <c r="P174" s="38"/>
      <c r="Q174" s="38"/>
      <c r="R174" s="38"/>
      <c r="S174" s="26"/>
    </row>
    <row r="175" spans="1:19" s="16" customFormat="1" ht="71.25" customHeight="1" x14ac:dyDescent="0.25">
      <c r="A175" s="32" t="s">
        <v>120</v>
      </c>
      <c r="B175" s="88"/>
      <c r="C175" s="88"/>
      <c r="D175" s="88"/>
      <c r="E175" s="89"/>
      <c r="F175" s="90">
        <f>G175+H175+I175</f>
        <v>133.5</v>
      </c>
      <c r="G175" s="91">
        <f>G176</f>
        <v>0</v>
      </c>
      <c r="H175" s="91">
        <f>H176</f>
        <v>133.5</v>
      </c>
      <c r="I175" s="91"/>
      <c r="J175" s="90">
        <f t="shared" ref="J175:J176" si="96">K175+L175+M175</f>
        <v>0</v>
      </c>
      <c r="K175" s="91">
        <f t="shared" ref="K175:M175" si="97">K176</f>
        <v>0</v>
      </c>
      <c r="L175" s="91">
        <f t="shared" si="97"/>
        <v>0</v>
      </c>
      <c r="M175" s="91">
        <f t="shared" si="97"/>
        <v>0</v>
      </c>
      <c r="N175" s="90">
        <f>J175/F175*100</f>
        <v>0</v>
      </c>
      <c r="O175" s="90">
        <f t="shared" ref="O175:O176" si="98">P175+Q175+R175</f>
        <v>0</v>
      </c>
      <c r="P175" s="91">
        <f t="shared" ref="P175:R175" si="99">P176</f>
        <v>0</v>
      </c>
      <c r="Q175" s="91">
        <f t="shared" si="99"/>
        <v>0</v>
      </c>
      <c r="R175" s="91">
        <f t="shared" si="99"/>
        <v>0</v>
      </c>
      <c r="S175" s="90">
        <f>O175/F175*100</f>
        <v>0</v>
      </c>
    </row>
    <row r="176" spans="1:19" s="16" customFormat="1" ht="59.25" customHeight="1" x14ac:dyDescent="0.25">
      <c r="A176" s="32" t="s">
        <v>181</v>
      </c>
      <c r="B176" s="88"/>
      <c r="C176" s="88"/>
      <c r="D176" s="88"/>
      <c r="E176" s="89"/>
      <c r="F176" s="90">
        <f>G176+H176+I176</f>
        <v>133.5</v>
      </c>
      <c r="G176" s="91">
        <f>G178</f>
        <v>0</v>
      </c>
      <c r="H176" s="91">
        <f>H178</f>
        <v>133.5</v>
      </c>
      <c r="I176" s="91"/>
      <c r="J176" s="90">
        <f t="shared" si="96"/>
        <v>0</v>
      </c>
      <c r="K176" s="91">
        <f t="shared" ref="K176:M176" si="100">K178</f>
        <v>0</v>
      </c>
      <c r="L176" s="91">
        <f t="shared" si="100"/>
        <v>0</v>
      </c>
      <c r="M176" s="91">
        <f t="shared" si="100"/>
        <v>0</v>
      </c>
      <c r="N176" s="90">
        <f>J176/F176*100</f>
        <v>0</v>
      </c>
      <c r="O176" s="90">
        <f t="shared" si="98"/>
        <v>0</v>
      </c>
      <c r="P176" s="91"/>
      <c r="Q176" s="91"/>
      <c r="R176" s="91"/>
      <c r="S176" s="90">
        <f>O176/F176*100</f>
        <v>0</v>
      </c>
    </row>
    <row r="177" spans="1:19" s="17" customFormat="1" ht="36.75" customHeight="1" x14ac:dyDescent="0.25">
      <c r="A177" s="27" t="s">
        <v>109</v>
      </c>
      <c r="B177" s="92"/>
      <c r="C177" s="92"/>
      <c r="D177" s="92"/>
      <c r="E177" s="93"/>
      <c r="F177" s="94"/>
      <c r="G177" s="95"/>
      <c r="H177" s="95"/>
      <c r="I177" s="95"/>
      <c r="J177" s="94"/>
      <c r="K177" s="95"/>
      <c r="L177" s="95"/>
      <c r="M177" s="95"/>
      <c r="N177" s="94"/>
      <c r="O177" s="94"/>
      <c r="P177" s="95"/>
      <c r="Q177" s="95"/>
      <c r="R177" s="95"/>
      <c r="S177" s="94"/>
    </row>
    <row r="178" spans="1:19" ht="71.25" customHeight="1" x14ac:dyDescent="0.2">
      <c r="A178" s="19" t="s">
        <v>453</v>
      </c>
      <c r="B178" s="36"/>
      <c r="C178" s="36"/>
      <c r="D178" s="36"/>
      <c r="E178" s="37"/>
      <c r="F178" s="26">
        <f>G178+H178+I178</f>
        <v>133.5</v>
      </c>
      <c r="G178" s="38">
        <f>G180</f>
        <v>0</v>
      </c>
      <c r="H178" s="38">
        <f>H180</f>
        <v>133.5</v>
      </c>
      <c r="I178" s="38"/>
      <c r="J178" s="26">
        <f>K178+L178+M178</f>
        <v>0</v>
      </c>
      <c r="K178" s="38">
        <f t="shared" ref="K178:M178" si="101">K180</f>
        <v>0</v>
      </c>
      <c r="L178" s="38">
        <f t="shared" si="101"/>
        <v>0</v>
      </c>
      <c r="M178" s="38">
        <f t="shared" si="101"/>
        <v>0</v>
      </c>
      <c r="N178" s="26">
        <f>J178/F178*100</f>
        <v>0</v>
      </c>
      <c r="O178" s="26">
        <f>P178+Q178+R178</f>
        <v>0</v>
      </c>
      <c r="P178" s="38">
        <f t="shared" ref="P178:R178" si="102">P180</f>
        <v>0</v>
      </c>
      <c r="Q178" s="38">
        <f t="shared" si="102"/>
        <v>0</v>
      </c>
      <c r="R178" s="38">
        <f t="shared" si="102"/>
        <v>0</v>
      </c>
      <c r="S178" s="26">
        <f>O178/F178*100</f>
        <v>0</v>
      </c>
    </row>
    <row r="179" spans="1:19" s="17" customFormat="1" ht="16.5" x14ac:dyDescent="0.25">
      <c r="A179" s="72" t="s">
        <v>22</v>
      </c>
      <c r="B179" s="92"/>
      <c r="C179" s="92"/>
      <c r="D179" s="92"/>
      <c r="E179" s="93"/>
      <c r="F179" s="94"/>
      <c r="G179" s="95"/>
      <c r="H179" s="95"/>
      <c r="I179" s="95"/>
      <c r="J179" s="94"/>
      <c r="K179" s="95"/>
      <c r="L179" s="95"/>
      <c r="M179" s="95"/>
      <c r="N179" s="94"/>
      <c r="O179" s="94"/>
      <c r="P179" s="95"/>
      <c r="Q179" s="95"/>
      <c r="R179" s="95"/>
      <c r="S179" s="94"/>
    </row>
    <row r="180" spans="1:19" ht="42" customHeight="1" x14ac:dyDescent="0.2">
      <c r="A180" s="19" t="s">
        <v>454</v>
      </c>
      <c r="B180" s="36"/>
      <c r="C180" s="36"/>
      <c r="D180" s="36"/>
      <c r="E180" s="37"/>
      <c r="F180" s="26"/>
      <c r="G180" s="38"/>
      <c r="H180" s="38">
        <v>133.5</v>
      </c>
      <c r="I180" s="38"/>
      <c r="J180" s="26"/>
      <c r="K180" s="38"/>
      <c r="L180" s="38"/>
      <c r="M180" s="38"/>
      <c r="N180" s="26"/>
      <c r="O180" s="26"/>
      <c r="P180" s="38"/>
      <c r="Q180" s="38"/>
      <c r="R180" s="38"/>
      <c r="S180" s="26"/>
    </row>
    <row r="181" spans="1:19" s="10" customFormat="1" ht="56.25" customHeight="1" x14ac:dyDescent="0.2">
      <c r="A181" s="32" t="s">
        <v>52</v>
      </c>
      <c r="B181" s="33"/>
      <c r="C181" s="33"/>
      <c r="D181" s="33"/>
      <c r="E181" s="34"/>
      <c r="F181" s="35">
        <f t="shared" si="89"/>
        <v>275648.3</v>
      </c>
      <c r="G181" s="43">
        <f>G182</f>
        <v>180000</v>
      </c>
      <c r="H181" s="43">
        <f t="shared" ref="H181:I181" si="103">H182</f>
        <v>95648.3</v>
      </c>
      <c r="I181" s="43">
        <f t="shared" si="103"/>
        <v>0</v>
      </c>
      <c r="J181" s="35">
        <f t="shared" si="90"/>
        <v>111001.23000000001</v>
      </c>
      <c r="K181" s="43">
        <f>K182</f>
        <v>104341.16</v>
      </c>
      <c r="L181" s="43">
        <f t="shared" ref="L181:M181" si="104">L182</f>
        <v>6660.07</v>
      </c>
      <c r="M181" s="43">
        <f t="shared" si="104"/>
        <v>0</v>
      </c>
      <c r="N181" s="35">
        <f t="shared" si="80"/>
        <v>40.269150943430454</v>
      </c>
      <c r="O181" s="35">
        <f t="shared" si="85"/>
        <v>146859.29999999999</v>
      </c>
      <c r="P181" s="43">
        <f t="shared" ref="P181:R181" si="105">P182</f>
        <v>129532.3</v>
      </c>
      <c r="Q181" s="43">
        <f t="shared" si="105"/>
        <v>17327</v>
      </c>
      <c r="R181" s="43">
        <f t="shared" si="105"/>
        <v>0</v>
      </c>
      <c r="S181" s="35">
        <f>O181/F181*100</f>
        <v>53.277781869142672</v>
      </c>
    </row>
    <row r="182" spans="1:19" s="10" customFormat="1" ht="39" customHeight="1" x14ac:dyDescent="0.2">
      <c r="A182" s="32" t="s">
        <v>57</v>
      </c>
      <c r="B182" s="33"/>
      <c r="C182" s="33"/>
      <c r="D182" s="33"/>
      <c r="E182" s="34"/>
      <c r="F182" s="35">
        <f t="shared" si="89"/>
        <v>275648.3</v>
      </c>
      <c r="G182" s="43">
        <f>G184+G187+G190</f>
        <v>180000</v>
      </c>
      <c r="H182" s="43">
        <f t="shared" ref="H182:I182" si="106">H184+H187+H190</f>
        <v>95648.3</v>
      </c>
      <c r="I182" s="43">
        <f t="shared" si="106"/>
        <v>0</v>
      </c>
      <c r="J182" s="35">
        <f t="shared" si="90"/>
        <v>111001.23000000001</v>
      </c>
      <c r="K182" s="43">
        <f t="shared" ref="K182:M182" si="107">K184+K187+K190</f>
        <v>104341.16</v>
      </c>
      <c r="L182" s="43">
        <f t="shared" si="107"/>
        <v>6660.07</v>
      </c>
      <c r="M182" s="43">
        <f t="shared" si="107"/>
        <v>0</v>
      </c>
      <c r="N182" s="35">
        <f t="shared" si="80"/>
        <v>40.269150943430454</v>
      </c>
      <c r="O182" s="35">
        <f t="shared" si="85"/>
        <v>146859.29999999999</v>
      </c>
      <c r="P182" s="43">
        <f t="shared" ref="P182:R182" si="108">P184+P187+P190</f>
        <v>129532.3</v>
      </c>
      <c r="Q182" s="43">
        <f t="shared" si="108"/>
        <v>17327</v>
      </c>
      <c r="R182" s="43">
        <f t="shared" si="108"/>
        <v>0</v>
      </c>
      <c r="S182" s="35">
        <f>O182/F182*100</f>
        <v>53.277781869142672</v>
      </c>
    </row>
    <row r="183" spans="1:19" s="8" customFormat="1" ht="43.5" customHeight="1" x14ac:dyDescent="0.2">
      <c r="A183" s="27" t="s">
        <v>109</v>
      </c>
      <c r="B183" s="27"/>
      <c r="C183" s="27"/>
      <c r="D183" s="27"/>
      <c r="E183" s="28"/>
      <c r="F183" s="35">
        <f t="shared" si="89"/>
        <v>0</v>
      </c>
      <c r="G183" s="29"/>
      <c r="H183" s="29"/>
      <c r="I183" s="29"/>
      <c r="J183" s="35">
        <f t="shared" si="90"/>
        <v>0</v>
      </c>
      <c r="K183" s="29"/>
      <c r="L183" s="29"/>
      <c r="M183" s="29"/>
      <c r="N183" s="29"/>
      <c r="O183" s="35">
        <f t="shared" si="85"/>
        <v>0</v>
      </c>
      <c r="P183" s="29"/>
      <c r="Q183" s="29"/>
      <c r="R183" s="29"/>
      <c r="S183" s="29"/>
    </row>
    <row r="184" spans="1:19" s="8" customFormat="1" ht="57.75" customHeight="1" x14ac:dyDescent="0.2">
      <c r="A184" s="40" t="s">
        <v>111</v>
      </c>
      <c r="B184" s="19" t="s">
        <v>347</v>
      </c>
      <c r="C184" s="19" t="s">
        <v>221</v>
      </c>
      <c r="D184" s="19" t="s">
        <v>222</v>
      </c>
      <c r="E184" s="25">
        <v>42644</v>
      </c>
      <c r="F184" s="35">
        <f>G184+H184+I184</f>
        <v>70000</v>
      </c>
      <c r="G184" s="26"/>
      <c r="H184" s="26">
        <v>70000</v>
      </c>
      <c r="I184" s="29"/>
      <c r="J184" s="35">
        <f>K184+L184+M184</f>
        <v>0</v>
      </c>
      <c r="K184" s="26"/>
      <c r="L184" s="26"/>
      <c r="M184" s="29"/>
      <c r="N184" s="29">
        <f>J184/F184*100</f>
        <v>0</v>
      </c>
      <c r="O184" s="35">
        <f t="shared" si="85"/>
        <v>0</v>
      </c>
      <c r="P184" s="29"/>
      <c r="Q184" s="29"/>
      <c r="R184" s="29"/>
      <c r="S184" s="29">
        <f>O184/F184*100</f>
        <v>0</v>
      </c>
    </row>
    <row r="185" spans="1:19" s="8" customFormat="1" ht="18" customHeight="1" x14ac:dyDescent="0.2">
      <c r="A185" s="27" t="s">
        <v>22</v>
      </c>
      <c r="B185" s="19"/>
      <c r="C185" s="19"/>
      <c r="D185" s="19"/>
      <c r="E185" s="25"/>
      <c r="F185" s="35"/>
      <c r="G185" s="26"/>
      <c r="H185" s="26"/>
      <c r="I185" s="29"/>
      <c r="J185" s="35"/>
      <c r="K185" s="26"/>
      <c r="L185" s="26"/>
      <c r="M185" s="29"/>
      <c r="N185" s="29"/>
      <c r="O185" s="35">
        <f t="shared" si="85"/>
        <v>0</v>
      </c>
      <c r="P185" s="29"/>
      <c r="Q185" s="29"/>
      <c r="R185" s="29"/>
      <c r="S185" s="29"/>
    </row>
    <row r="186" spans="1:19" s="8" customFormat="1" ht="22.5" customHeight="1" x14ac:dyDescent="0.2">
      <c r="A186" s="40" t="s">
        <v>42</v>
      </c>
      <c r="B186" s="19"/>
      <c r="C186" s="19"/>
      <c r="D186" s="19"/>
      <c r="E186" s="25"/>
      <c r="F186" s="35">
        <f t="shared" ref="F186" si="109">G186+H186+I186</f>
        <v>1859.7</v>
      </c>
      <c r="G186" s="26"/>
      <c r="H186" s="26">
        <v>1859.7</v>
      </c>
      <c r="I186" s="29"/>
      <c r="J186" s="35">
        <f t="shared" ref="J186" si="110">K186+L186+M186</f>
        <v>0</v>
      </c>
      <c r="K186" s="26"/>
      <c r="L186" s="26"/>
      <c r="M186" s="29"/>
      <c r="N186" s="29">
        <f t="shared" ref="N186" si="111">J186/F186*100</f>
        <v>0</v>
      </c>
      <c r="O186" s="35">
        <f t="shared" si="85"/>
        <v>0</v>
      </c>
      <c r="P186" s="29"/>
      <c r="Q186" s="29"/>
      <c r="R186" s="29"/>
      <c r="S186" s="29">
        <f>O186/F186*100</f>
        <v>0</v>
      </c>
    </row>
    <row r="187" spans="1:19" s="8" customFormat="1" ht="63.75" customHeight="1" x14ac:dyDescent="0.2">
      <c r="A187" s="82" t="s">
        <v>174</v>
      </c>
      <c r="B187" s="36" t="s">
        <v>488</v>
      </c>
      <c r="C187" s="36"/>
      <c r="D187" s="36" t="s">
        <v>489</v>
      </c>
      <c r="E187" s="37">
        <v>43799</v>
      </c>
      <c r="F187" s="35">
        <f>G187+H187+I187</f>
        <v>5100</v>
      </c>
      <c r="G187" s="38">
        <v>0</v>
      </c>
      <c r="H187" s="38">
        <v>5100</v>
      </c>
      <c r="I187" s="47"/>
      <c r="J187" s="35">
        <f>K187+L187+M187</f>
        <v>0</v>
      </c>
      <c r="K187" s="38"/>
      <c r="L187" s="38"/>
      <c r="M187" s="47"/>
      <c r="N187" s="29">
        <f>J187/F187*100</f>
        <v>0</v>
      </c>
      <c r="O187" s="35">
        <f t="shared" si="85"/>
        <v>0</v>
      </c>
      <c r="P187" s="47"/>
      <c r="Q187" s="47"/>
      <c r="R187" s="47"/>
      <c r="S187" s="29">
        <f>O187/F187*100</f>
        <v>0</v>
      </c>
    </row>
    <row r="188" spans="1:19" ht="17.25" customHeight="1" x14ac:dyDescent="0.2">
      <c r="A188" s="27" t="s">
        <v>22</v>
      </c>
      <c r="B188" s="36"/>
      <c r="C188" s="36"/>
      <c r="D188" s="36"/>
      <c r="E188" s="37"/>
      <c r="F188" s="35">
        <f>G188+H188+I188</f>
        <v>0</v>
      </c>
      <c r="G188" s="38"/>
      <c r="H188" s="38"/>
      <c r="I188" s="38"/>
      <c r="J188" s="35">
        <f>K188+L188+M188</f>
        <v>0</v>
      </c>
      <c r="K188" s="38"/>
      <c r="L188" s="38"/>
      <c r="M188" s="38"/>
      <c r="N188" s="26"/>
      <c r="O188" s="35">
        <f t="shared" si="85"/>
        <v>0</v>
      </c>
      <c r="P188" s="38"/>
      <c r="Q188" s="39"/>
      <c r="R188" s="38"/>
      <c r="S188" s="26"/>
    </row>
    <row r="189" spans="1:19" s="8" customFormat="1" ht="20.25" customHeight="1" x14ac:dyDescent="0.2">
      <c r="A189" s="40" t="s">
        <v>42</v>
      </c>
      <c r="B189" s="27"/>
      <c r="C189" s="27"/>
      <c r="D189" s="27"/>
      <c r="E189" s="28"/>
      <c r="F189" s="35">
        <f>G189+H189+I189</f>
        <v>5100</v>
      </c>
      <c r="G189" s="29">
        <v>0</v>
      </c>
      <c r="H189" s="29">
        <v>5100</v>
      </c>
      <c r="I189" s="29"/>
      <c r="J189" s="35">
        <f>K189+L189+M189</f>
        <v>0</v>
      </c>
      <c r="K189" s="29"/>
      <c r="L189" s="29"/>
      <c r="M189" s="29"/>
      <c r="N189" s="29">
        <f>J189/F189*100</f>
        <v>0</v>
      </c>
      <c r="O189" s="35">
        <f t="shared" si="85"/>
        <v>0</v>
      </c>
      <c r="P189" s="29"/>
      <c r="Q189" s="29"/>
      <c r="R189" s="29"/>
      <c r="S189" s="29">
        <f>O189/F189*100</f>
        <v>0</v>
      </c>
    </row>
    <row r="190" spans="1:19" ht="121.5" customHeight="1" x14ac:dyDescent="0.2">
      <c r="A190" s="19" t="s">
        <v>110</v>
      </c>
      <c r="B190" s="36" t="s">
        <v>345</v>
      </c>
      <c r="C190" s="36" t="s">
        <v>346</v>
      </c>
      <c r="D190" s="36" t="s">
        <v>220</v>
      </c>
      <c r="E190" s="37">
        <v>43982</v>
      </c>
      <c r="F190" s="51">
        <f t="shared" si="89"/>
        <v>200548.3</v>
      </c>
      <c r="G190" s="38">
        <v>180000</v>
      </c>
      <c r="H190" s="38">
        <f>9058.9+11489.4</f>
        <v>20548.3</v>
      </c>
      <c r="I190" s="38"/>
      <c r="J190" s="51">
        <f t="shared" si="90"/>
        <v>111001.23000000001</v>
      </c>
      <c r="K190" s="38">
        <v>104341.16</v>
      </c>
      <c r="L190" s="38">
        <v>6660.07</v>
      </c>
      <c r="M190" s="38"/>
      <c r="N190" s="26">
        <f t="shared" si="80"/>
        <v>55.348876056291687</v>
      </c>
      <c r="O190" s="51">
        <f t="shared" si="85"/>
        <v>146859.29999999999</v>
      </c>
      <c r="P190" s="38">
        <v>129532.3</v>
      </c>
      <c r="Q190" s="38">
        <v>17327</v>
      </c>
      <c r="R190" s="38"/>
      <c r="S190" s="26">
        <f>O190/F190*100</f>
        <v>73.228892989868271</v>
      </c>
    </row>
    <row r="191" spans="1:19" s="10" customFormat="1" ht="87.75" customHeight="1" x14ac:dyDescent="0.2">
      <c r="A191" s="32" t="s">
        <v>199</v>
      </c>
      <c r="B191" s="33"/>
      <c r="C191" s="33"/>
      <c r="D191" s="33"/>
      <c r="E191" s="34"/>
      <c r="F191" s="35">
        <f>G191+H191+I191</f>
        <v>880</v>
      </c>
      <c r="G191" s="96">
        <f>G192</f>
        <v>0</v>
      </c>
      <c r="H191" s="96">
        <f t="shared" ref="H191:I191" si="112">H192</f>
        <v>880</v>
      </c>
      <c r="I191" s="96">
        <f t="shared" si="112"/>
        <v>0</v>
      </c>
      <c r="J191" s="35">
        <f>K191+L191+M191</f>
        <v>0</v>
      </c>
      <c r="K191" s="96">
        <f t="shared" ref="K191:M191" si="113">K192</f>
        <v>0</v>
      </c>
      <c r="L191" s="96">
        <f t="shared" si="113"/>
        <v>0</v>
      </c>
      <c r="M191" s="96">
        <f t="shared" si="113"/>
        <v>0</v>
      </c>
      <c r="N191" s="35"/>
      <c r="O191" s="35">
        <f>P191+Q191+R191</f>
        <v>0</v>
      </c>
      <c r="P191" s="96">
        <f t="shared" ref="P191:R191" si="114">P192</f>
        <v>0</v>
      </c>
      <c r="Q191" s="96">
        <f t="shared" si="114"/>
        <v>0</v>
      </c>
      <c r="R191" s="96">
        <f t="shared" si="114"/>
        <v>0</v>
      </c>
      <c r="S191" s="35"/>
    </row>
    <row r="192" spans="1:19" s="10" customFormat="1" ht="90" customHeight="1" x14ac:dyDescent="0.2">
      <c r="A192" s="32" t="s">
        <v>471</v>
      </c>
      <c r="B192" s="33"/>
      <c r="C192" s="33"/>
      <c r="D192" s="33"/>
      <c r="E192" s="34"/>
      <c r="F192" s="35">
        <f>G192+H192+I192</f>
        <v>880</v>
      </c>
      <c r="G192" s="96">
        <f>G193</f>
        <v>0</v>
      </c>
      <c r="H192" s="96">
        <f t="shared" ref="H192:I192" si="115">H193</f>
        <v>880</v>
      </c>
      <c r="I192" s="96">
        <f t="shared" si="115"/>
        <v>0</v>
      </c>
      <c r="J192" s="35">
        <f>K192+L192+M192</f>
        <v>0</v>
      </c>
      <c r="K192" s="96">
        <f t="shared" ref="K192:M192" si="116">K193</f>
        <v>0</v>
      </c>
      <c r="L192" s="96">
        <f t="shared" si="116"/>
        <v>0</v>
      </c>
      <c r="M192" s="96">
        <f t="shared" si="116"/>
        <v>0</v>
      </c>
      <c r="N192" s="35"/>
      <c r="O192" s="35">
        <f>P192+Q192+R192</f>
        <v>0</v>
      </c>
      <c r="P192" s="96">
        <f t="shared" ref="P192:R192" si="117">P193</f>
        <v>0</v>
      </c>
      <c r="Q192" s="96">
        <f t="shared" si="117"/>
        <v>0</v>
      </c>
      <c r="R192" s="96">
        <f t="shared" si="117"/>
        <v>0</v>
      </c>
      <c r="S192" s="35"/>
    </row>
    <row r="193" spans="1:19" ht="67.5" customHeight="1" x14ac:dyDescent="0.2">
      <c r="A193" s="19" t="s">
        <v>175</v>
      </c>
      <c r="B193" s="19"/>
      <c r="C193" s="19"/>
      <c r="D193" s="19"/>
      <c r="E193" s="25"/>
      <c r="F193" s="35">
        <f t="shared" si="89"/>
        <v>880</v>
      </c>
      <c r="G193" s="26">
        <f>G195</f>
        <v>0</v>
      </c>
      <c r="H193" s="26">
        <f t="shared" ref="H193:I193" si="118">H195</f>
        <v>880</v>
      </c>
      <c r="I193" s="26">
        <f t="shared" si="118"/>
        <v>0</v>
      </c>
      <c r="J193" s="35">
        <f t="shared" si="90"/>
        <v>0</v>
      </c>
      <c r="K193" s="26">
        <f t="shared" ref="K193:M193" si="119">K195</f>
        <v>0</v>
      </c>
      <c r="L193" s="26">
        <f t="shared" si="119"/>
        <v>0</v>
      </c>
      <c r="M193" s="26">
        <f t="shared" si="119"/>
        <v>0</v>
      </c>
      <c r="N193" s="26">
        <f t="shared" si="80"/>
        <v>0</v>
      </c>
      <c r="O193" s="35">
        <f t="shared" si="85"/>
        <v>0</v>
      </c>
      <c r="P193" s="26">
        <f t="shared" ref="P193:R193" si="120">P195</f>
        <v>0</v>
      </c>
      <c r="Q193" s="26">
        <f t="shared" si="120"/>
        <v>0</v>
      </c>
      <c r="R193" s="26">
        <f t="shared" si="120"/>
        <v>0</v>
      </c>
      <c r="S193" s="26">
        <f>O193/F193*100</f>
        <v>0</v>
      </c>
    </row>
    <row r="194" spans="1:19" s="8" customFormat="1" ht="16.5" x14ac:dyDescent="0.2">
      <c r="A194" s="27" t="s">
        <v>22</v>
      </c>
      <c r="B194" s="27"/>
      <c r="C194" s="27"/>
      <c r="D194" s="27"/>
      <c r="E194" s="28"/>
      <c r="F194" s="35">
        <f t="shared" si="89"/>
        <v>0</v>
      </c>
      <c r="G194" s="29"/>
      <c r="H194" s="29"/>
      <c r="I194" s="29"/>
      <c r="J194" s="35">
        <f t="shared" si="90"/>
        <v>0</v>
      </c>
      <c r="K194" s="29"/>
      <c r="L194" s="29"/>
      <c r="M194" s="29"/>
      <c r="N194" s="29"/>
      <c r="O194" s="35">
        <f t="shared" si="85"/>
        <v>0</v>
      </c>
      <c r="P194" s="29"/>
      <c r="Q194" s="29"/>
      <c r="R194" s="29"/>
      <c r="S194" s="29"/>
    </row>
    <row r="195" spans="1:19" ht="35.25" customHeight="1" x14ac:dyDescent="0.2">
      <c r="A195" s="19" t="s">
        <v>42</v>
      </c>
      <c r="B195" s="19"/>
      <c r="C195" s="19"/>
      <c r="D195" s="19"/>
      <c r="E195" s="25"/>
      <c r="F195" s="35">
        <f t="shared" si="89"/>
        <v>880</v>
      </c>
      <c r="G195" s="26">
        <v>0</v>
      </c>
      <c r="H195" s="26">
        <v>880</v>
      </c>
      <c r="I195" s="26"/>
      <c r="J195" s="35">
        <f t="shared" si="90"/>
        <v>0</v>
      </c>
      <c r="K195" s="26"/>
      <c r="L195" s="26"/>
      <c r="M195" s="26"/>
      <c r="N195" s="26">
        <f t="shared" si="80"/>
        <v>0</v>
      </c>
      <c r="O195" s="35">
        <f t="shared" si="85"/>
        <v>0</v>
      </c>
      <c r="P195" s="26"/>
      <c r="Q195" s="26"/>
      <c r="R195" s="26"/>
      <c r="S195" s="26">
        <f>O195/F195*100</f>
        <v>0</v>
      </c>
    </row>
    <row r="196" spans="1:19" s="7" customFormat="1" ht="22.5" customHeight="1" x14ac:dyDescent="0.25">
      <c r="A196" s="60" t="s">
        <v>40</v>
      </c>
      <c r="B196" s="61"/>
      <c r="C196" s="61"/>
      <c r="D196" s="61"/>
      <c r="E196" s="62"/>
      <c r="F196" s="23">
        <f t="shared" si="89"/>
        <v>111059.09999999999</v>
      </c>
      <c r="G196" s="63">
        <f>G198</f>
        <v>101173.9</v>
      </c>
      <c r="H196" s="63">
        <f t="shared" ref="H196:I196" si="121">H198</f>
        <v>9885.2000000000007</v>
      </c>
      <c r="I196" s="63">
        <f t="shared" si="121"/>
        <v>0</v>
      </c>
      <c r="J196" s="23">
        <f t="shared" si="90"/>
        <v>30555.200000000001</v>
      </c>
      <c r="K196" s="63">
        <f>K198</f>
        <v>27810.799999999999</v>
      </c>
      <c r="L196" s="63">
        <f t="shared" ref="L196:M196" si="122">L198</f>
        <v>2744.4</v>
      </c>
      <c r="M196" s="63">
        <f t="shared" si="122"/>
        <v>0</v>
      </c>
      <c r="N196" s="23">
        <f t="shared" si="80"/>
        <v>27.512558628694094</v>
      </c>
      <c r="O196" s="23">
        <f>P196+Q196+R196</f>
        <v>107731.9</v>
      </c>
      <c r="P196" s="63">
        <v>101173.9</v>
      </c>
      <c r="Q196" s="63">
        <v>6558</v>
      </c>
      <c r="R196" s="63">
        <f t="shared" ref="R196" si="123">R198</f>
        <v>0</v>
      </c>
      <c r="S196" s="23">
        <f>O196/F196*100</f>
        <v>97.004117627461412</v>
      </c>
    </row>
    <row r="197" spans="1:19" s="8" customFormat="1" ht="20.25" customHeight="1" x14ac:dyDescent="0.2">
      <c r="A197" s="27" t="s">
        <v>22</v>
      </c>
      <c r="B197" s="49"/>
      <c r="C197" s="49"/>
      <c r="D197" s="49"/>
      <c r="E197" s="58"/>
      <c r="F197" s="35">
        <f t="shared" si="89"/>
        <v>0</v>
      </c>
      <c r="G197" s="47"/>
      <c r="H197" s="47"/>
      <c r="I197" s="47"/>
      <c r="J197" s="35">
        <f t="shared" si="90"/>
        <v>0</v>
      </c>
      <c r="K197" s="47"/>
      <c r="L197" s="47"/>
      <c r="M197" s="47"/>
      <c r="N197" s="29"/>
      <c r="O197" s="35">
        <f t="shared" si="85"/>
        <v>0</v>
      </c>
      <c r="P197" s="47"/>
      <c r="Q197" s="47"/>
      <c r="R197" s="47"/>
      <c r="S197" s="29"/>
    </row>
    <row r="198" spans="1:19" s="10" customFormat="1" ht="50.25" customHeight="1" x14ac:dyDescent="0.2">
      <c r="A198" s="32" t="s">
        <v>62</v>
      </c>
      <c r="B198" s="33"/>
      <c r="C198" s="33"/>
      <c r="D198" s="33"/>
      <c r="E198" s="34"/>
      <c r="F198" s="35">
        <f t="shared" si="89"/>
        <v>111059.09999999999</v>
      </c>
      <c r="G198" s="43">
        <f>G199</f>
        <v>101173.9</v>
      </c>
      <c r="H198" s="43">
        <f t="shared" ref="H198:I198" si="124">H199</f>
        <v>9885.2000000000007</v>
      </c>
      <c r="I198" s="43">
        <f t="shared" si="124"/>
        <v>0</v>
      </c>
      <c r="J198" s="35">
        <f t="shared" si="90"/>
        <v>30555.200000000001</v>
      </c>
      <c r="K198" s="43">
        <f>K199</f>
        <v>27810.799999999999</v>
      </c>
      <c r="L198" s="43">
        <f t="shared" ref="L198:M198" si="125">L199</f>
        <v>2744.4</v>
      </c>
      <c r="M198" s="43">
        <f t="shared" si="125"/>
        <v>0</v>
      </c>
      <c r="N198" s="35">
        <f t="shared" si="80"/>
        <v>27.512558628694094</v>
      </c>
      <c r="O198" s="35">
        <f t="shared" si="85"/>
        <v>107731.9</v>
      </c>
      <c r="P198" s="43">
        <f t="shared" ref="P198:R198" si="126">P199</f>
        <v>101173.9</v>
      </c>
      <c r="Q198" s="43">
        <f t="shared" si="126"/>
        <v>6558</v>
      </c>
      <c r="R198" s="43">
        <f t="shared" si="126"/>
        <v>0</v>
      </c>
      <c r="S198" s="35">
        <f>O198/F198*100</f>
        <v>97.004117627461412</v>
      </c>
    </row>
    <row r="199" spans="1:19" s="8" customFormat="1" ht="39" customHeight="1" x14ac:dyDescent="0.2">
      <c r="A199" s="27" t="s">
        <v>455</v>
      </c>
      <c r="B199" s="49"/>
      <c r="C199" s="49"/>
      <c r="D199" s="49"/>
      <c r="E199" s="58"/>
      <c r="F199" s="35">
        <f t="shared" si="89"/>
        <v>111059.09999999999</v>
      </c>
      <c r="G199" s="47">
        <f>G201+G202</f>
        <v>101173.9</v>
      </c>
      <c r="H199" s="47">
        <f t="shared" ref="H199:I199" si="127">H201+H202</f>
        <v>9885.2000000000007</v>
      </c>
      <c r="I199" s="47">
        <f t="shared" si="127"/>
        <v>0</v>
      </c>
      <c r="J199" s="35">
        <f t="shared" si="90"/>
        <v>30555.200000000001</v>
      </c>
      <c r="K199" s="47">
        <f>K201+K202</f>
        <v>27810.799999999999</v>
      </c>
      <c r="L199" s="47">
        <f t="shared" ref="L199:M199" si="128">L201+L202</f>
        <v>2744.4</v>
      </c>
      <c r="M199" s="47">
        <f t="shared" si="128"/>
        <v>0</v>
      </c>
      <c r="N199" s="29">
        <f t="shared" si="80"/>
        <v>27.512558628694094</v>
      </c>
      <c r="O199" s="35">
        <f t="shared" si="85"/>
        <v>107731.9</v>
      </c>
      <c r="P199" s="47">
        <f t="shared" ref="P199:R199" si="129">P201+P202</f>
        <v>101173.9</v>
      </c>
      <c r="Q199" s="47">
        <f t="shared" si="129"/>
        <v>6558</v>
      </c>
      <c r="R199" s="47">
        <f t="shared" si="129"/>
        <v>0</v>
      </c>
      <c r="S199" s="29">
        <f>O199/F199*100</f>
        <v>97.004117627461412</v>
      </c>
    </row>
    <row r="200" spans="1:19" ht="36" customHeight="1" x14ac:dyDescent="0.2">
      <c r="A200" s="27" t="s">
        <v>41</v>
      </c>
      <c r="B200" s="36"/>
      <c r="C200" s="36"/>
      <c r="D200" s="36"/>
      <c r="E200" s="37"/>
      <c r="F200" s="35">
        <f t="shared" si="89"/>
        <v>0</v>
      </c>
      <c r="G200" s="38"/>
      <c r="H200" s="38"/>
      <c r="I200" s="38"/>
      <c r="J200" s="35">
        <f t="shared" si="90"/>
        <v>0</v>
      </c>
      <c r="K200" s="38"/>
      <c r="L200" s="38"/>
      <c r="M200" s="38"/>
      <c r="N200" s="26"/>
      <c r="O200" s="35">
        <f t="shared" si="85"/>
        <v>0</v>
      </c>
      <c r="P200" s="38"/>
      <c r="Q200" s="39"/>
      <c r="R200" s="38"/>
      <c r="S200" s="26"/>
    </row>
    <row r="201" spans="1:19" s="8" customFormat="1" ht="409.6" customHeight="1" x14ac:dyDescent="0.2">
      <c r="A201" s="40" t="s">
        <v>112</v>
      </c>
      <c r="B201" s="19" t="s">
        <v>223</v>
      </c>
      <c r="C201" s="19" t="s">
        <v>320</v>
      </c>
      <c r="D201" s="19" t="s">
        <v>321</v>
      </c>
      <c r="E201" s="25" t="s">
        <v>322</v>
      </c>
      <c r="F201" s="35">
        <f t="shared" si="89"/>
        <v>110959.09999999999</v>
      </c>
      <c r="G201" s="26">
        <v>101173.9</v>
      </c>
      <c r="H201" s="26">
        <v>9785.2000000000007</v>
      </c>
      <c r="I201" s="26"/>
      <c r="J201" s="35">
        <f t="shared" si="90"/>
        <v>30555.200000000001</v>
      </c>
      <c r="K201" s="26">
        <v>27810.799999999999</v>
      </c>
      <c r="L201" s="26">
        <v>2744.4</v>
      </c>
      <c r="M201" s="26">
        <v>0</v>
      </c>
      <c r="N201" s="29">
        <f t="shared" si="80"/>
        <v>27.537353853807396</v>
      </c>
      <c r="O201" s="35">
        <f t="shared" si="85"/>
        <v>107631.9</v>
      </c>
      <c r="P201" s="29">
        <v>101173.9</v>
      </c>
      <c r="Q201" s="29">
        <v>6458</v>
      </c>
      <c r="R201" s="29"/>
      <c r="S201" s="29">
        <f>O201/F201*100</f>
        <v>97.001417639472564</v>
      </c>
    </row>
    <row r="202" spans="1:19" s="8" customFormat="1" ht="126" customHeight="1" x14ac:dyDescent="0.2">
      <c r="A202" s="40" t="s">
        <v>255</v>
      </c>
      <c r="B202" s="19"/>
      <c r="C202" s="19"/>
      <c r="D202" s="19"/>
      <c r="E202" s="25"/>
      <c r="F202" s="35">
        <f t="shared" si="89"/>
        <v>100</v>
      </c>
      <c r="G202" s="97"/>
      <c r="H202" s="26">
        <v>100</v>
      </c>
      <c r="I202" s="26"/>
      <c r="J202" s="35">
        <f t="shared" si="90"/>
        <v>0</v>
      </c>
      <c r="K202" s="97"/>
      <c r="L202" s="97"/>
      <c r="M202" s="26"/>
      <c r="N202" s="29">
        <f t="shared" ref="N202:N204" si="130">J202/F202*100</f>
        <v>0</v>
      </c>
      <c r="O202" s="35">
        <f t="shared" ref="O202:O233" si="131">P202+Q202+R202</f>
        <v>100</v>
      </c>
      <c r="P202" s="29"/>
      <c r="Q202" s="29">
        <v>100</v>
      </c>
      <c r="R202" s="29"/>
      <c r="S202" s="29">
        <f>O202/F202*100</f>
        <v>100</v>
      </c>
    </row>
    <row r="203" spans="1:19" s="8" customFormat="1" ht="16.5" customHeight="1" x14ac:dyDescent="0.2">
      <c r="A203" s="27" t="s">
        <v>22</v>
      </c>
      <c r="B203" s="19"/>
      <c r="C203" s="19"/>
      <c r="D203" s="19"/>
      <c r="E203" s="25"/>
      <c r="F203" s="35">
        <f t="shared" si="89"/>
        <v>0</v>
      </c>
      <c r="G203" s="97"/>
      <c r="H203" s="97"/>
      <c r="I203" s="26"/>
      <c r="J203" s="35">
        <f t="shared" si="90"/>
        <v>0</v>
      </c>
      <c r="K203" s="97"/>
      <c r="L203" s="97"/>
      <c r="M203" s="26"/>
      <c r="N203" s="29"/>
      <c r="O203" s="35">
        <f t="shared" si="131"/>
        <v>0</v>
      </c>
      <c r="P203" s="29"/>
      <c r="Q203" s="29"/>
      <c r="R203" s="29"/>
      <c r="S203" s="29"/>
    </row>
    <row r="204" spans="1:19" s="8" customFormat="1" ht="20.25" customHeight="1" x14ac:dyDescent="0.2">
      <c r="A204" s="40" t="s">
        <v>42</v>
      </c>
      <c r="B204" s="19"/>
      <c r="C204" s="19"/>
      <c r="D204" s="19"/>
      <c r="E204" s="25"/>
      <c r="F204" s="35">
        <f t="shared" si="89"/>
        <v>100</v>
      </c>
      <c r="G204" s="26"/>
      <c r="H204" s="26">
        <v>100</v>
      </c>
      <c r="I204" s="26"/>
      <c r="J204" s="35">
        <f t="shared" si="90"/>
        <v>0</v>
      </c>
      <c r="K204" s="26"/>
      <c r="L204" s="26"/>
      <c r="M204" s="26"/>
      <c r="N204" s="29">
        <f t="shared" si="130"/>
        <v>0</v>
      </c>
      <c r="O204" s="35">
        <f t="shared" si="131"/>
        <v>100</v>
      </c>
      <c r="P204" s="29"/>
      <c r="Q204" s="29">
        <v>100</v>
      </c>
      <c r="R204" s="29"/>
      <c r="S204" s="29">
        <f>O204/F204*100</f>
        <v>100</v>
      </c>
    </row>
    <row r="205" spans="1:19" s="7" customFormat="1" ht="22.5" customHeight="1" x14ac:dyDescent="0.25">
      <c r="A205" s="60" t="s">
        <v>113</v>
      </c>
      <c r="B205" s="61"/>
      <c r="C205" s="61"/>
      <c r="D205" s="61"/>
      <c r="E205" s="62"/>
      <c r="F205" s="23">
        <f t="shared" si="89"/>
        <v>126154.2</v>
      </c>
      <c r="G205" s="63">
        <f>G207</f>
        <v>96154.2</v>
      </c>
      <c r="H205" s="63">
        <f t="shared" ref="H205:I205" si="132">H207</f>
        <v>30000</v>
      </c>
      <c r="I205" s="63">
        <f t="shared" si="132"/>
        <v>0</v>
      </c>
      <c r="J205" s="23">
        <f t="shared" si="90"/>
        <v>0</v>
      </c>
      <c r="K205" s="63">
        <f>K207</f>
        <v>0</v>
      </c>
      <c r="L205" s="63">
        <f t="shared" ref="L205:M205" si="133">L207</f>
        <v>0</v>
      </c>
      <c r="M205" s="63">
        <f t="shared" si="133"/>
        <v>0</v>
      </c>
      <c r="N205" s="23">
        <f t="shared" si="80"/>
        <v>0</v>
      </c>
      <c r="O205" s="23">
        <f t="shared" si="131"/>
        <v>0</v>
      </c>
      <c r="P205" s="63">
        <f>P207</f>
        <v>0</v>
      </c>
      <c r="Q205" s="63">
        <f t="shared" ref="Q205:R205" si="134">Q207</f>
        <v>0</v>
      </c>
      <c r="R205" s="63">
        <f t="shared" si="134"/>
        <v>0</v>
      </c>
      <c r="S205" s="23">
        <f>O205/F205*100</f>
        <v>0</v>
      </c>
    </row>
    <row r="206" spans="1:19" s="8" customFormat="1" ht="23.25" customHeight="1" x14ac:dyDescent="0.2">
      <c r="A206" s="27" t="s">
        <v>22</v>
      </c>
      <c r="B206" s="49"/>
      <c r="C206" s="49"/>
      <c r="D206" s="49"/>
      <c r="E206" s="58"/>
      <c r="F206" s="35">
        <f t="shared" si="89"/>
        <v>0</v>
      </c>
      <c r="G206" s="47"/>
      <c r="H206" s="47"/>
      <c r="I206" s="47"/>
      <c r="J206" s="35">
        <f t="shared" si="90"/>
        <v>0</v>
      </c>
      <c r="K206" s="47"/>
      <c r="L206" s="47"/>
      <c r="M206" s="47"/>
      <c r="N206" s="29"/>
      <c r="O206" s="35">
        <f t="shared" si="131"/>
        <v>0</v>
      </c>
      <c r="P206" s="47"/>
      <c r="Q206" s="48"/>
      <c r="R206" s="47"/>
      <c r="S206" s="29"/>
    </row>
    <row r="207" spans="1:19" s="10" customFormat="1" ht="75" customHeight="1" x14ac:dyDescent="0.2">
      <c r="A207" s="32" t="s">
        <v>114</v>
      </c>
      <c r="B207" s="33"/>
      <c r="C207" s="33"/>
      <c r="D207" s="33"/>
      <c r="E207" s="34"/>
      <c r="F207" s="35">
        <f t="shared" si="89"/>
        <v>126154.2</v>
      </c>
      <c r="G207" s="43">
        <f>G208</f>
        <v>96154.2</v>
      </c>
      <c r="H207" s="43">
        <f t="shared" ref="H207:I207" si="135">H208</f>
        <v>30000</v>
      </c>
      <c r="I207" s="43">
        <f t="shared" si="135"/>
        <v>0</v>
      </c>
      <c r="J207" s="35">
        <f t="shared" si="90"/>
        <v>0</v>
      </c>
      <c r="K207" s="43">
        <f>K208</f>
        <v>0</v>
      </c>
      <c r="L207" s="43">
        <f t="shared" ref="L207:M207" si="136">L208</f>
        <v>0</v>
      </c>
      <c r="M207" s="43">
        <f t="shared" si="136"/>
        <v>0</v>
      </c>
      <c r="N207" s="35">
        <f t="shared" si="80"/>
        <v>0</v>
      </c>
      <c r="O207" s="35">
        <f t="shared" si="131"/>
        <v>0</v>
      </c>
      <c r="P207" s="43">
        <f>P208</f>
        <v>0</v>
      </c>
      <c r="Q207" s="43">
        <f t="shared" ref="Q207:R207" si="137">Q208</f>
        <v>0</v>
      </c>
      <c r="R207" s="43">
        <f t="shared" si="137"/>
        <v>0</v>
      </c>
      <c r="S207" s="35">
        <f>O207/F207*100</f>
        <v>0</v>
      </c>
    </row>
    <row r="208" spans="1:19" s="10" customFormat="1" ht="57.75" customHeight="1" x14ac:dyDescent="0.2">
      <c r="A208" s="32" t="s">
        <v>23</v>
      </c>
      <c r="B208" s="33"/>
      <c r="C208" s="33"/>
      <c r="D208" s="33"/>
      <c r="E208" s="34"/>
      <c r="F208" s="35">
        <f t="shared" si="89"/>
        <v>126154.2</v>
      </c>
      <c r="G208" s="43">
        <f>G210+G211</f>
        <v>96154.2</v>
      </c>
      <c r="H208" s="43">
        <f>H210+H211</f>
        <v>30000</v>
      </c>
      <c r="I208" s="43">
        <f t="shared" ref="I208" si="138">I210+I211</f>
        <v>0</v>
      </c>
      <c r="J208" s="35">
        <f t="shared" si="90"/>
        <v>0</v>
      </c>
      <c r="K208" s="43">
        <f t="shared" ref="K208:M208" si="139">K210+K211</f>
        <v>0</v>
      </c>
      <c r="L208" s="43">
        <f t="shared" si="139"/>
        <v>0</v>
      </c>
      <c r="M208" s="43">
        <f t="shared" si="139"/>
        <v>0</v>
      </c>
      <c r="N208" s="35">
        <f t="shared" si="80"/>
        <v>0</v>
      </c>
      <c r="O208" s="35">
        <f t="shared" si="131"/>
        <v>0</v>
      </c>
      <c r="P208" s="43">
        <f t="shared" ref="P208:R208" si="140">P210+P211</f>
        <v>0</v>
      </c>
      <c r="Q208" s="43">
        <f t="shared" si="140"/>
        <v>0</v>
      </c>
      <c r="R208" s="43">
        <f t="shared" si="140"/>
        <v>0</v>
      </c>
      <c r="S208" s="35">
        <f>O208/F208*100</f>
        <v>0</v>
      </c>
    </row>
    <row r="209" spans="1:19" ht="73.5" customHeight="1" x14ac:dyDescent="0.2">
      <c r="A209" s="27" t="s">
        <v>33</v>
      </c>
      <c r="B209" s="36"/>
      <c r="C209" s="36"/>
      <c r="D209" s="36"/>
      <c r="E209" s="37"/>
      <c r="F209" s="35">
        <f t="shared" si="89"/>
        <v>0</v>
      </c>
      <c r="G209" s="38"/>
      <c r="H209" s="38"/>
      <c r="I209" s="38"/>
      <c r="J209" s="35">
        <f t="shared" si="90"/>
        <v>0</v>
      </c>
      <c r="K209" s="38"/>
      <c r="L209" s="38"/>
      <c r="M209" s="38"/>
      <c r="N209" s="26"/>
      <c r="O209" s="35">
        <f t="shared" si="131"/>
        <v>0</v>
      </c>
      <c r="P209" s="38"/>
      <c r="Q209" s="39"/>
      <c r="R209" s="38"/>
      <c r="S209" s="26"/>
    </row>
    <row r="210" spans="1:19" ht="96.75" customHeight="1" x14ac:dyDescent="0.2">
      <c r="A210" s="19" t="s">
        <v>256</v>
      </c>
      <c r="B210" s="36"/>
      <c r="C210" s="36"/>
      <c r="D210" s="36"/>
      <c r="E210" s="37"/>
      <c r="F210" s="35">
        <f t="shared" si="89"/>
        <v>29244.9</v>
      </c>
      <c r="G210" s="38"/>
      <c r="H210" s="38">
        <v>29244.9</v>
      </c>
      <c r="I210" s="38"/>
      <c r="J210" s="35">
        <f t="shared" si="90"/>
        <v>0</v>
      </c>
      <c r="K210" s="38"/>
      <c r="L210" s="38"/>
      <c r="M210" s="38"/>
      <c r="N210" s="26"/>
      <c r="O210" s="35">
        <f t="shared" si="131"/>
        <v>0</v>
      </c>
      <c r="P210" s="38"/>
      <c r="Q210" s="39"/>
      <c r="R210" s="38"/>
      <c r="S210" s="26"/>
    </row>
    <row r="211" spans="1:19" ht="113.25" customHeight="1" x14ac:dyDescent="0.2">
      <c r="A211" s="19" t="s">
        <v>257</v>
      </c>
      <c r="B211" s="36"/>
      <c r="C211" s="36"/>
      <c r="D211" s="36"/>
      <c r="E211" s="37"/>
      <c r="F211" s="35">
        <f t="shared" si="89"/>
        <v>96909.3</v>
      </c>
      <c r="G211" s="38">
        <v>96154.2</v>
      </c>
      <c r="H211" s="38">
        <v>755.1</v>
      </c>
      <c r="I211" s="38"/>
      <c r="J211" s="35">
        <f t="shared" si="90"/>
        <v>0</v>
      </c>
      <c r="K211" s="38"/>
      <c r="L211" s="38"/>
      <c r="M211" s="38"/>
      <c r="N211" s="26"/>
      <c r="O211" s="35">
        <f t="shared" si="131"/>
        <v>0</v>
      </c>
      <c r="P211" s="38"/>
      <c r="Q211" s="39"/>
      <c r="R211" s="38"/>
      <c r="S211" s="26"/>
    </row>
    <row r="212" spans="1:19" s="7" customFormat="1" ht="22.5" customHeight="1" x14ac:dyDescent="0.25">
      <c r="A212" s="60" t="s">
        <v>53</v>
      </c>
      <c r="B212" s="61"/>
      <c r="C212" s="61"/>
      <c r="D212" s="61"/>
      <c r="E212" s="62"/>
      <c r="F212" s="23">
        <f t="shared" si="89"/>
        <v>1711891.1199999999</v>
      </c>
      <c r="G212" s="63">
        <f>G214+G223+G227+G234</f>
        <v>522511.6</v>
      </c>
      <c r="H212" s="63">
        <f t="shared" ref="H212:I212" si="141">H214+H223+H227+H234</f>
        <v>1001206.7</v>
      </c>
      <c r="I212" s="63">
        <f t="shared" si="141"/>
        <v>188172.82</v>
      </c>
      <c r="J212" s="23">
        <f t="shared" si="90"/>
        <v>222854.26</v>
      </c>
      <c r="K212" s="63">
        <f>K214+K223+K227+K234</f>
        <v>16229.2</v>
      </c>
      <c r="L212" s="63">
        <f t="shared" ref="L212:M212" si="142">L214+L223+L227+L234</f>
        <v>170006.06</v>
      </c>
      <c r="M212" s="63">
        <f t="shared" si="142"/>
        <v>36619</v>
      </c>
      <c r="N212" s="23">
        <f t="shared" si="80"/>
        <v>13.018016005597365</v>
      </c>
      <c r="O212" s="23">
        <f t="shared" si="131"/>
        <v>222853.30000000002</v>
      </c>
      <c r="P212" s="63">
        <f t="shared" ref="P212:R212" si="143">P214+P223+P227+P234</f>
        <v>16229.2</v>
      </c>
      <c r="Q212" s="63">
        <f t="shared" si="143"/>
        <v>170006.1</v>
      </c>
      <c r="R212" s="63">
        <f t="shared" si="143"/>
        <v>36618</v>
      </c>
      <c r="S212" s="23">
        <f>O212/F212*100</f>
        <v>13.017959927264537</v>
      </c>
    </row>
    <row r="213" spans="1:19" ht="16.5" x14ac:dyDescent="0.2">
      <c r="A213" s="19" t="s">
        <v>22</v>
      </c>
      <c r="B213" s="19"/>
      <c r="C213" s="19"/>
      <c r="D213" s="19"/>
      <c r="E213" s="25"/>
      <c r="F213" s="35">
        <f t="shared" si="89"/>
        <v>0</v>
      </c>
      <c r="G213" s="26"/>
      <c r="H213" s="26"/>
      <c r="I213" s="26"/>
      <c r="J213" s="35">
        <f t="shared" si="90"/>
        <v>0</v>
      </c>
      <c r="K213" s="26"/>
      <c r="L213" s="26"/>
      <c r="M213" s="26"/>
      <c r="N213" s="26"/>
      <c r="O213" s="35">
        <f t="shared" si="131"/>
        <v>0</v>
      </c>
      <c r="P213" s="26"/>
      <c r="Q213" s="26"/>
      <c r="R213" s="26"/>
      <c r="S213" s="26"/>
    </row>
    <row r="214" spans="1:19" s="10" customFormat="1" ht="69.75" customHeight="1" x14ac:dyDescent="0.2">
      <c r="A214" s="32" t="s">
        <v>114</v>
      </c>
      <c r="B214" s="33"/>
      <c r="C214" s="33"/>
      <c r="D214" s="33"/>
      <c r="E214" s="34"/>
      <c r="F214" s="35">
        <f t="shared" si="89"/>
        <v>516158.02</v>
      </c>
      <c r="G214" s="43">
        <f>G215</f>
        <v>250814.6</v>
      </c>
      <c r="H214" s="43">
        <f t="shared" ref="H214:I214" si="144">H215</f>
        <v>216060.7</v>
      </c>
      <c r="I214" s="43">
        <f t="shared" si="144"/>
        <v>49282.720000000001</v>
      </c>
      <c r="J214" s="35">
        <f t="shared" si="90"/>
        <v>50667.46</v>
      </c>
      <c r="K214" s="43">
        <f>K215</f>
        <v>0</v>
      </c>
      <c r="L214" s="43">
        <f t="shared" ref="L214:M214" si="145">L215</f>
        <v>38933.96</v>
      </c>
      <c r="M214" s="43">
        <f t="shared" si="145"/>
        <v>11733.5</v>
      </c>
      <c r="N214" s="35">
        <f t="shared" si="80"/>
        <v>9.8162690565187773</v>
      </c>
      <c r="O214" s="35">
        <f t="shared" si="131"/>
        <v>50666.5</v>
      </c>
      <c r="P214" s="43">
        <f>P215</f>
        <v>0</v>
      </c>
      <c r="Q214" s="43">
        <f t="shared" ref="Q214:R214" si="146">Q215</f>
        <v>38934</v>
      </c>
      <c r="R214" s="43">
        <f t="shared" si="146"/>
        <v>11732.5</v>
      </c>
      <c r="S214" s="35">
        <f>O214/F214*100</f>
        <v>9.8160830669646462</v>
      </c>
    </row>
    <row r="215" spans="1:19" s="10" customFormat="1" ht="69.75" customHeight="1" x14ac:dyDescent="0.2">
      <c r="A215" s="32" t="s">
        <v>23</v>
      </c>
      <c r="B215" s="33"/>
      <c r="C215" s="33"/>
      <c r="D215" s="33"/>
      <c r="E215" s="34"/>
      <c r="F215" s="35">
        <f t="shared" si="89"/>
        <v>516158.02</v>
      </c>
      <c r="G215" s="43">
        <f>G217+G218+G219+G222</f>
        <v>250814.6</v>
      </c>
      <c r="H215" s="43">
        <f t="shared" ref="H215:I215" si="147">H217+H218+H219+H222</f>
        <v>216060.7</v>
      </c>
      <c r="I215" s="43">
        <f t="shared" si="147"/>
        <v>49282.720000000001</v>
      </c>
      <c r="J215" s="35">
        <f t="shared" si="90"/>
        <v>50667.46</v>
      </c>
      <c r="K215" s="43">
        <f>K217+K218+K219+K222</f>
        <v>0</v>
      </c>
      <c r="L215" s="43">
        <f t="shared" ref="L215:M215" si="148">L217+L218+L219+L222</f>
        <v>38933.96</v>
      </c>
      <c r="M215" s="43">
        <f t="shared" si="148"/>
        <v>11733.5</v>
      </c>
      <c r="N215" s="35">
        <f t="shared" si="80"/>
        <v>9.8162690565187773</v>
      </c>
      <c r="O215" s="35">
        <f t="shared" si="131"/>
        <v>50666.5</v>
      </c>
      <c r="P215" s="43">
        <f>P217+P218+P219+P222</f>
        <v>0</v>
      </c>
      <c r="Q215" s="43">
        <f t="shared" ref="Q215:R215" si="149">Q217+Q218+Q219+Q222</f>
        <v>38934</v>
      </c>
      <c r="R215" s="43">
        <f t="shared" si="149"/>
        <v>11732.5</v>
      </c>
      <c r="S215" s="35">
        <f>O215/F215*100</f>
        <v>9.8160830669646462</v>
      </c>
    </row>
    <row r="216" spans="1:19" ht="54.75" customHeight="1" x14ac:dyDescent="0.2">
      <c r="A216" s="27" t="s">
        <v>31</v>
      </c>
      <c r="B216" s="36"/>
      <c r="C216" s="36"/>
      <c r="D216" s="36"/>
      <c r="E216" s="37"/>
      <c r="F216" s="35">
        <f t="shared" si="89"/>
        <v>0</v>
      </c>
      <c r="G216" s="38"/>
      <c r="H216" s="38"/>
      <c r="I216" s="38"/>
      <c r="J216" s="35">
        <f t="shared" si="90"/>
        <v>0</v>
      </c>
      <c r="K216" s="38"/>
      <c r="L216" s="38"/>
      <c r="M216" s="38"/>
      <c r="N216" s="26"/>
      <c r="O216" s="35">
        <f t="shared" si="131"/>
        <v>0</v>
      </c>
      <c r="P216" s="38"/>
      <c r="Q216" s="39"/>
      <c r="R216" s="38"/>
      <c r="S216" s="26"/>
    </row>
    <row r="217" spans="1:19" ht="336" customHeight="1" x14ac:dyDescent="0.2">
      <c r="A217" s="40" t="s">
        <v>176</v>
      </c>
      <c r="B217" s="36" t="s">
        <v>340</v>
      </c>
      <c r="C217" s="36" t="s">
        <v>341</v>
      </c>
      <c r="D217" s="36" t="s">
        <v>342</v>
      </c>
      <c r="E217" s="37" t="s">
        <v>343</v>
      </c>
      <c r="F217" s="35">
        <f t="shared" si="89"/>
        <v>27893.7</v>
      </c>
      <c r="G217" s="38">
        <v>0</v>
      </c>
      <c r="H217" s="38">
        <v>22315</v>
      </c>
      <c r="I217" s="38">
        <v>5578.7</v>
      </c>
      <c r="J217" s="35">
        <f t="shared" si="90"/>
        <v>19437.559999999998</v>
      </c>
      <c r="K217" s="38"/>
      <c r="L217" s="38">
        <v>13950.06</v>
      </c>
      <c r="M217" s="38">
        <v>5487.5</v>
      </c>
      <c r="N217" s="26">
        <f t="shared" si="80"/>
        <v>69.684409024259949</v>
      </c>
      <c r="O217" s="35">
        <f t="shared" si="131"/>
        <v>19437.599999999999</v>
      </c>
      <c r="P217" s="38"/>
      <c r="Q217" s="39">
        <v>13950.1</v>
      </c>
      <c r="R217" s="38">
        <v>5487.5</v>
      </c>
      <c r="S217" s="26">
        <f>O217/F217*100</f>
        <v>69.684552425816577</v>
      </c>
    </row>
    <row r="218" spans="1:19" ht="67.5" customHeight="1" x14ac:dyDescent="0.2">
      <c r="A218" s="40" t="s">
        <v>177</v>
      </c>
      <c r="B218" s="41" t="s">
        <v>224</v>
      </c>
      <c r="C218" s="41" t="s">
        <v>225</v>
      </c>
      <c r="D218" s="41" t="s">
        <v>226</v>
      </c>
      <c r="E218" s="42">
        <v>43709</v>
      </c>
      <c r="F218" s="35">
        <f t="shared" si="89"/>
        <v>117393.8</v>
      </c>
      <c r="G218" s="38">
        <v>0</v>
      </c>
      <c r="H218" s="39">
        <v>102503.8</v>
      </c>
      <c r="I218" s="38">
        <v>14890</v>
      </c>
      <c r="J218" s="35">
        <f t="shared" si="90"/>
        <v>31229.9</v>
      </c>
      <c r="K218" s="38"/>
      <c r="L218" s="39">
        <v>24983.9</v>
      </c>
      <c r="M218" s="38">
        <v>6246</v>
      </c>
      <c r="N218" s="26">
        <f t="shared" si="80"/>
        <v>26.602682594821875</v>
      </c>
      <c r="O218" s="35">
        <f t="shared" si="131"/>
        <v>31228.9</v>
      </c>
      <c r="P218" s="38"/>
      <c r="Q218" s="39">
        <v>24983.9</v>
      </c>
      <c r="R218" s="38">
        <v>6245</v>
      </c>
      <c r="S218" s="26">
        <f>O218/F218*100</f>
        <v>26.601830761079377</v>
      </c>
    </row>
    <row r="219" spans="1:19" ht="63" customHeight="1" x14ac:dyDescent="0.2">
      <c r="A219" s="40" t="s">
        <v>178</v>
      </c>
      <c r="B219" s="36" t="s">
        <v>227</v>
      </c>
      <c r="C219" s="36" t="s">
        <v>228</v>
      </c>
      <c r="D219" s="36" t="s">
        <v>229</v>
      </c>
      <c r="E219" s="37">
        <v>43678</v>
      </c>
      <c r="F219" s="35">
        <f t="shared" si="89"/>
        <v>104046.5</v>
      </c>
      <c r="G219" s="38">
        <v>0</v>
      </c>
      <c r="H219" s="38">
        <v>83237.2</v>
      </c>
      <c r="I219" s="38">
        <v>20809.3</v>
      </c>
      <c r="J219" s="35">
        <f t="shared" si="90"/>
        <v>0</v>
      </c>
      <c r="K219" s="38"/>
      <c r="L219" s="38"/>
      <c r="M219" s="38"/>
      <c r="N219" s="26">
        <f t="shared" si="80"/>
        <v>0</v>
      </c>
      <c r="O219" s="35">
        <f t="shared" si="131"/>
        <v>0</v>
      </c>
      <c r="P219" s="38"/>
      <c r="Q219" s="39"/>
      <c r="R219" s="38"/>
      <c r="S219" s="26">
        <f>O219/F219*100</f>
        <v>0</v>
      </c>
    </row>
    <row r="220" spans="1:19" ht="54.75" customHeight="1" x14ac:dyDescent="0.2">
      <c r="A220" s="27" t="s">
        <v>33</v>
      </c>
      <c r="B220" s="36"/>
      <c r="C220" s="36"/>
      <c r="D220" s="36"/>
      <c r="E220" s="37"/>
      <c r="F220" s="35">
        <f t="shared" si="89"/>
        <v>0</v>
      </c>
      <c r="G220" s="38"/>
      <c r="H220" s="38"/>
      <c r="I220" s="38"/>
      <c r="J220" s="35">
        <f t="shared" si="90"/>
        <v>0</v>
      </c>
      <c r="K220" s="38"/>
      <c r="L220" s="38"/>
      <c r="M220" s="38"/>
      <c r="N220" s="26"/>
      <c r="O220" s="35">
        <f t="shared" si="131"/>
        <v>0</v>
      </c>
      <c r="P220" s="38"/>
      <c r="Q220" s="39"/>
      <c r="R220" s="38"/>
      <c r="S220" s="26"/>
    </row>
    <row r="221" spans="1:19" ht="23.25" customHeight="1" x14ac:dyDescent="0.2">
      <c r="A221" s="27" t="s">
        <v>20</v>
      </c>
      <c r="B221" s="36"/>
      <c r="C221" s="36"/>
      <c r="D221" s="36"/>
      <c r="E221" s="37"/>
      <c r="F221" s="35">
        <f t="shared" si="89"/>
        <v>0</v>
      </c>
      <c r="G221" s="38"/>
      <c r="H221" s="38"/>
      <c r="I221" s="38"/>
      <c r="J221" s="35">
        <f t="shared" si="90"/>
        <v>0</v>
      </c>
      <c r="K221" s="38"/>
      <c r="L221" s="38"/>
      <c r="M221" s="38"/>
      <c r="N221" s="26"/>
      <c r="O221" s="35">
        <f t="shared" si="131"/>
        <v>0</v>
      </c>
      <c r="P221" s="38"/>
      <c r="Q221" s="39"/>
      <c r="R221" s="38"/>
      <c r="S221" s="26"/>
    </row>
    <row r="222" spans="1:19" ht="77.25" customHeight="1" x14ac:dyDescent="0.2">
      <c r="A222" s="40" t="s">
        <v>115</v>
      </c>
      <c r="B222" s="36" t="s">
        <v>61</v>
      </c>
      <c r="C222" s="36"/>
      <c r="D222" s="36"/>
      <c r="E222" s="37"/>
      <c r="F222" s="35">
        <f t="shared" si="89"/>
        <v>266824.02</v>
      </c>
      <c r="G222" s="38">
        <v>250814.6</v>
      </c>
      <c r="H222" s="38">
        <v>8004.7</v>
      </c>
      <c r="I222" s="38">
        <v>8004.72</v>
      </c>
      <c r="J222" s="35">
        <f t="shared" si="90"/>
        <v>0</v>
      </c>
      <c r="K222" s="38"/>
      <c r="L222" s="38"/>
      <c r="M222" s="38"/>
      <c r="N222" s="26">
        <f t="shared" si="80"/>
        <v>0</v>
      </c>
      <c r="O222" s="35">
        <f t="shared" si="131"/>
        <v>0</v>
      </c>
      <c r="P222" s="38"/>
      <c r="Q222" s="39"/>
      <c r="R222" s="38"/>
      <c r="S222" s="26">
        <f>O222/F222*100</f>
        <v>0</v>
      </c>
    </row>
    <row r="223" spans="1:19" s="10" customFormat="1" ht="56.25" customHeight="1" x14ac:dyDescent="0.2">
      <c r="A223" s="32" t="s">
        <v>46</v>
      </c>
      <c r="B223" s="33"/>
      <c r="C223" s="33"/>
      <c r="D223" s="33"/>
      <c r="E223" s="34"/>
      <c r="F223" s="35">
        <f t="shared" si="89"/>
        <v>52824.1</v>
      </c>
      <c r="G223" s="43">
        <f>G224</f>
        <v>0</v>
      </c>
      <c r="H223" s="43">
        <f t="shared" ref="H223:I223" si="150">H224</f>
        <v>52824.1</v>
      </c>
      <c r="I223" s="43">
        <f t="shared" si="150"/>
        <v>0</v>
      </c>
      <c r="J223" s="35">
        <f t="shared" si="90"/>
        <v>0</v>
      </c>
      <c r="K223" s="43">
        <f>K224</f>
        <v>0</v>
      </c>
      <c r="L223" s="43">
        <f t="shared" ref="L223:M223" si="151">L224</f>
        <v>0</v>
      </c>
      <c r="M223" s="43">
        <f t="shared" si="151"/>
        <v>0</v>
      </c>
      <c r="N223" s="35">
        <f t="shared" si="80"/>
        <v>0</v>
      </c>
      <c r="O223" s="35">
        <f t="shared" si="131"/>
        <v>0</v>
      </c>
      <c r="P223" s="43">
        <f>P224</f>
        <v>0</v>
      </c>
      <c r="Q223" s="43">
        <f t="shared" ref="Q223:R223" si="152">Q224</f>
        <v>0</v>
      </c>
      <c r="R223" s="43">
        <f t="shared" si="152"/>
        <v>0</v>
      </c>
      <c r="S223" s="35">
        <f>O223/F223*100</f>
        <v>0</v>
      </c>
    </row>
    <row r="224" spans="1:19" s="10" customFormat="1" ht="31.5" customHeight="1" x14ac:dyDescent="0.2">
      <c r="A224" s="32" t="s">
        <v>27</v>
      </c>
      <c r="B224" s="33"/>
      <c r="C224" s="33"/>
      <c r="D224" s="33"/>
      <c r="E224" s="34"/>
      <c r="F224" s="35">
        <f t="shared" si="89"/>
        <v>52824.1</v>
      </c>
      <c r="G224" s="43">
        <f>G226</f>
        <v>0</v>
      </c>
      <c r="H224" s="43">
        <f t="shared" ref="H224:I224" si="153">H226</f>
        <v>52824.1</v>
      </c>
      <c r="I224" s="43">
        <f t="shared" si="153"/>
        <v>0</v>
      </c>
      <c r="J224" s="35">
        <f t="shared" si="90"/>
        <v>0</v>
      </c>
      <c r="K224" s="43">
        <f>K226</f>
        <v>0</v>
      </c>
      <c r="L224" s="43">
        <f t="shared" ref="L224:M224" si="154">L226</f>
        <v>0</v>
      </c>
      <c r="M224" s="43">
        <f t="shared" si="154"/>
        <v>0</v>
      </c>
      <c r="N224" s="35">
        <f t="shared" si="80"/>
        <v>0</v>
      </c>
      <c r="O224" s="35">
        <f t="shared" si="131"/>
        <v>0</v>
      </c>
      <c r="P224" s="43">
        <f>P226</f>
        <v>0</v>
      </c>
      <c r="Q224" s="43">
        <f t="shared" ref="Q224:R224" si="155">Q226</f>
        <v>0</v>
      </c>
      <c r="R224" s="43">
        <f t="shared" si="155"/>
        <v>0</v>
      </c>
      <c r="S224" s="35">
        <f>O224/F224*100</f>
        <v>0</v>
      </c>
    </row>
    <row r="225" spans="1:19" ht="54" customHeight="1" x14ac:dyDescent="0.2">
      <c r="A225" s="27" t="s">
        <v>79</v>
      </c>
      <c r="B225" s="36"/>
      <c r="C225" s="36"/>
      <c r="D225" s="36"/>
      <c r="E225" s="37"/>
      <c r="F225" s="29">
        <f t="shared" si="89"/>
        <v>0</v>
      </c>
      <c r="G225" s="38"/>
      <c r="H225" s="38"/>
      <c r="I225" s="38"/>
      <c r="J225" s="29">
        <f t="shared" si="90"/>
        <v>0</v>
      </c>
      <c r="K225" s="38"/>
      <c r="L225" s="38"/>
      <c r="M225" s="38"/>
      <c r="N225" s="26"/>
      <c r="O225" s="29">
        <f t="shared" si="131"/>
        <v>0</v>
      </c>
      <c r="P225" s="38"/>
      <c r="Q225" s="38"/>
      <c r="R225" s="38"/>
      <c r="S225" s="26"/>
    </row>
    <row r="226" spans="1:19" ht="70.5" customHeight="1" x14ac:dyDescent="0.2">
      <c r="A226" s="40" t="s">
        <v>116</v>
      </c>
      <c r="B226" s="36"/>
      <c r="C226" s="36"/>
      <c r="D226" s="36"/>
      <c r="E226" s="37"/>
      <c r="F226" s="29">
        <f t="shared" si="89"/>
        <v>52824.1</v>
      </c>
      <c r="G226" s="38">
        <v>0</v>
      </c>
      <c r="H226" s="38">
        <v>52824.1</v>
      </c>
      <c r="I226" s="38"/>
      <c r="J226" s="29">
        <f t="shared" si="90"/>
        <v>0</v>
      </c>
      <c r="K226" s="38"/>
      <c r="L226" s="38"/>
      <c r="M226" s="38"/>
      <c r="N226" s="26">
        <f t="shared" si="80"/>
        <v>0</v>
      </c>
      <c r="O226" s="29">
        <f t="shared" si="131"/>
        <v>0</v>
      </c>
      <c r="P226" s="38"/>
      <c r="Q226" s="39"/>
      <c r="R226" s="38"/>
      <c r="S226" s="26">
        <f>O226/F226*100</f>
        <v>0</v>
      </c>
    </row>
    <row r="227" spans="1:19" s="10" customFormat="1" ht="105" customHeight="1" x14ac:dyDescent="0.2">
      <c r="A227" s="32" t="s">
        <v>51</v>
      </c>
      <c r="B227" s="33"/>
      <c r="C227" s="33"/>
      <c r="D227" s="33"/>
      <c r="E227" s="34"/>
      <c r="F227" s="35">
        <f t="shared" si="89"/>
        <v>247686.59999999998</v>
      </c>
      <c r="G227" s="43">
        <f>G228</f>
        <v>19841.5</v>
      </c>
      <c r="H227" s="43">
        <f t="shared" ref="H227:I227" si="156">H228</f>
        <v>227845.09999999998</v>
      </c>
      <c r="I227" s="43">
        <f t="shared" si="156"/>
        <v>0</v>
      </c>
      <c r="J227" s="35">
        <f t="shared" si="90"/>
        <v>88726.3</v>
      </c>
      <c r="K227" s="43">
        <f t="shared" ref="K227:M227" si="157">K228</f>
        <v>11254.6</v>
      </c>
      <c r="L227" s="43">
        <f t="shared" si="157"/>
        <v>77471.7</v>
      </c>
      <c r="M227" s="43">
        <f t="shared" si="157"/>
        <v>0</v>
      </c>
      <c r="N227" s="35">
        <f t="shared" ref="N227:N323" si="158">J227/F227*100</f>
        <v>35.822002482169005</v>
      </c>
      <c r="O227" s="35">
        <f t="shared" si="131"/>
        <v>88726.3</v>
      </c>
      <c r="P227" s="43">
        <f t="shared" ref="P227:R227" si="159">P228</f>
        <v>11254.6</v>
      </c>
      <c r="Q227" s="43">
        <f t="shared" si="159"/>
        <v>77471.7</v>
      </c>
      <c r="R227" s="43">
        <f t="shared" si="159"/>
        <v>0</v>
      </c>
      <c r="S227" s="35">
        <f>O227/F227*100</f>
        <v>35.822002482169005</v>
      </c>
    </row>
    <row r="228" spans="1:19" s="10" customFormat="1" ht="60.75" customHeight="1" x14ac:dyDescent="0.2">
      <c r="A228" s="32" t="s">
        <v>21</v>
      </c>
      <c r="B228" s="33"/>
      <c r="C228" s="33"/>
      <c r="D228" s="33"/>
      <c r="E228" s="34"/>
      <c r="F228" s="35">
        <f t="shared" si="89"/>
        <v>247686.59999999998</v>
      </c>
      <c r="G228" s="43">
        <f>G230+G233</f>
        <v>19841.5</v>
      </c>
      <c r="H228" s="43">
        <f t="shared" ref="H228:I228" si="160">H230+H233</f>
        <v>227845.09999999998</v>
      </c>
      <c r="I228" s="43">
        <f t="shared" si="160"/>
        <v>0</v>
      </c>
      <c r="J228" s="35">
        <f t="shared" si="90"/>
        <v>88726.3</v>
      </c>
      <c r="K228" s="43">
        <f t="shared" ref="K228:M228" si="161">K230+K233</f>
        <v>11254.6</v>
      </c>
      <c r="L228" s="43">
        <f t="shared" si="161"/>
        <v>77471.7</v>
      </c>
      <c r="M228" s="43">
        <f t="shared" si="161"/>
        <v>0</v>
      </c>
      <c r="N228" s="35">
        <f t="shared" si="158"/>
        <v>35.822002482169005</v>
      </c>
      <c r="O228" s="35">
        <f t="shared" si="131"/>
        <v>88726.3</v>
      </c>
      <c r="P228" s="43">
        <f t="shared" ref="P228:R228" si="162">P230+P233</f>
        <v>11254.6</v>
      </c>
      <c r="Q228" s="43">
        <f t="shared" si="162"/>
        <v>77471.7</v>
      </c>
      <c r="R228" s="43">
        <f t="shared" si="162"/>
        <v>0</v>
      </c>
      <c r="S228" s="35">
        <f>O228/F228*100</f>
        <v>35.822002482169005</v>
      </c>
    </row>
    <row r="229" spans="1:19" ht="50.25" customHeight="1" x14ac:dyDescent="0.2">
      <c r="A229" s="27" t="s">
        <v>31</v>
      </c>
      <c r="B229" s="36"/>
      <c r="C229" s="36"/>
      <c r="D229" s="36"/>
      <c r="E229" s="37"/>
      <c r="F229" s="35">
        <f t="shared" si="89"/>
        <v>0</v>
      </c>
      <c r="G229" s="38"/>
      <c r="H229" s="38"/>
      <c r="I229" s="38"/>
      <c r="J229" s="35">
        <f t="shared" si="90"/>
        <v>0</v>
      </c>
      <c r="K229" s="38"/>
      <c r="L229" s="38"/>
      <c r="M229" s="38"/>
      <c r="N229" s="26"/>
      <c r="O229" s="35">
        <f t="shared" si="131"/>
        <v>0</v>
      </c>
      <c r="P229" s="38"/>
      <c r="Q229" s="38"/>
      <c r="R229" s="38"/>
      <c r="S229" s="26"/>
    </row>
    <row r="230" spans="1:19" ht="115.5" x14ac:dyDescent="0.2">
      <c r="A230" s="40" t="s">
        <v>54</v>
      </c>
      <c r="B230" s="36"/>
      <c r="C230" s="36"/>
      <c r="D230" s="36"/>
      <c r="E230" s="37"/>
      <c r="F230" s="35">
        <f t="shared" si="89"/>
        <v>211172.8</v>
      </c>
      <c r="G230" s="38">
        <v>0</v>
      </c>
      <c r="H230" s="38">
        <v>211172.8</v>
      </c>
      <c r="I230" s="38"/>
      <c r="J230" s="35">
        <f t="shared" si="90"/>
        <v>76753.3</v>
      </c>
      <c r="K230" s="38"/>
      <c r="L230" s="39">
        <v>76753.3</v>
      </c>
      <c r="M230" s="38"/>
      <c r="N230" s="26">
        <f t="shared" si="158"/>
        <v>36.346205571929723</v>
      </c>
      <c r="O230" s="35">
        <f t="shared" si="131"/>
        <v>76753.3</v>
      </c>
      <c r="P230" s="38"/>
      <c r="Q230" s="39">
        <v>76753.3</v>
      </c>
      <c r="R230" s="38"/>
      <c r="S230" s="26">
        <f>O230/F230*100</f>
        <v>36.346205571929723</v>
      </c>
    </row>
    <row r="231" spans="1:19" ht="16.5" x14ac:dyDescent="0.2">
      <c r="A231" s="27" t="s">
        <v>22</v>
      </c>
      <c r="B231" s="36"/>
      <c r="C231" s="36"/>
      <c r="D231" s="36"/>
      <c r="E231" s="37"/>
      <c r="F231" s="35">
        <f t="shared" si="89"/>
        <v>0</v>
      </c>
      <c r="G231" s="38"/>
      <c r="H231" s="38"/>
      <c r="I231" s="38"/>
      <c r="J231" s="35">
        <f t="shared" si="90"/>
        <v>0</v>
      </c>
      <c r="K231" s="38"/>
      <c r="L231" s="38"/>
      <c r="M231" s="38"/>
      <c r="N231" s="26"/>
      <c r="O231" s="35">
        <f t="shared" si="131"/>
        <v>0</v>
      </c>
      <c r="P231" s="38"/>
      <c r="Q231" s="39"/>
      <c r="R231" s="38"/>
      <c r="S231" s="26"/>
    </row>
    <row r="232" spans="1:19" ht="30" customHeight="1" x14ac:dyDescent="0.2">
      <c r="A232" s="40" t="s">
        <v>42</v>
      </c>
      <c r="B232" s="36"/>
      <c r="C232" s="36"/>
      <c r="D232" s="36"/>
      <c r="E232" s="37"/>
      <c r="F232" s="35">
        <f t="shared" si="89"/>
        <v>10000.4</v>
      </c>
      <c r="G232" s="38">
        <v>0</v>
      </c>
      <c r="H232" s="38">
        <v>10000.4</v>
      </c>
      <c r="I232" s="38"/>
      <c r="J232" s="35">
        <f t="shared" si="90"/>
        <v>477.8</v>
      </c>
      <c r="K232" s="38"/>
      <c r="L232" s="39">
        <v>477.8</v>
      </c>
      <c r="M232" s="38"/>
      <c r="N232" s="26">
        <f t="shared" si="158"/>
        <v>4.7778088876444951</v>
      </c>
      <c r="O232" s="35">
        <f t="shared" si="131"/>
        <v>477.8</v>
      </c>
      <c r="P232" s="38"/>
      <c r="Q232" s="39">
        <v>477.8</v>
      </c>
      <c r="R232" s="38"/>
      <c r="S232" s="26">
        <f>O232/F232*100</f>
        <v>4.7778088876444951</v>
      </c>
    </row>
    <row r="233" spans="1:19" ht="352.5" customHeight="1" x14ac:dyDescent="0.2">
      <c r="A233" s="40" t="s">
        <v>456</v>
      </c>
      <c r="B233" s="36"/>
      <c r="C233" s="36"/>
      <c r="D233" s="36"/>
      <c r="E233" s="37"/>
      <c r="F233" s="35">
        <f t="shared" si="89"/>
        <v>36513.800000000003</v>
      </c>
      <c r="G233" s="38">
        <v>19841.5</v>
      </c>
      <c r="H233" s="38">
        <v>16672.3</v>
      </c>
      <c r="I233" s="38"/>
      <c r="J233" s="35">
        <f t="shared" si="90"/>
        <v>11973</v>
      </c>
      <c r="K233" s="38">
        <v>11254.6</v>
      </c>
      <c r="L233" s="38">
        <v>718.4</v>
      </c>
      <c r="M233" s="38"/>
      <c r="N233" s="26">
        <f>J233/F233*100</f>
        <v>32.790342281548348</v>
      </c>
      <c r="O233" s="35">
        <f t="shared" si="131"/>
        <v>11973</v>
      </c>
      <c r="P233" s="38">
        <v>11254.6</v>
      </c>
      <c r="Q233" s="39">
        <v>718.4</v>
      </c>
      <c r="R233" s="38"/>
      <c r="S233" s="26">
        <f>O233/F233*100</f>
        <v>32.790342281548348</v>
      </c>
    </row>
    <row r="234" spans="1:19" s="10" customFormat="1" ht="53.25" customHeight="1" x14ac:dyDescent="0.2">
      <c r="A234" s="32" t="s">
        <v>65</v>
      </c>
      <c r="B234" s="33"/>
      <c r="C234" s="33"/>
      <c r="D234" s="33"/>
      <c r="E234" s="34"/>
      <c r="F234" s="35">
        <f t="shared" si="89"/>
        <v>895222.4</v>
      </c>
      <c r="G234" s="43">
        <f>G235</f>
        <v>251855.5</v>
      </c>
      <c r="H234" s="43">
        <f t="shared" ref="H234:I234" si="163">H235</f>
        <v>504476.80000000005</v>
      </c>
      <c r="I234" s="43">
        <f t="shared" si="163"/>
        <v>138890.1</v>
      </c>
      <c r="J234" s="35">
        <f t="shared" si="90"/>
        <v>83460.5</v>
      </c>
      <c r="K234" s="43">
        <f>K235</f>
        <v>4974.6000000000004</v>
      </c>
      <c r="L234" s="43">
        <f t="shared" ref="L234:M234" si="164">L235</f>
        <v>53600.4</v>
      </c>
      <c r="M234" s="43">
        <f t="shared" si="164"/>
        <v>24885.5</v>
      </c>
      <c r="N234" s="35">
        <f t="shared" si="158"/>
        <v>9.3228788734508878</v>
      </c>
      <c r="O234" s="35">
        <f t="shared" ref="O234:O237" si="165">P234+Q234+R234</f>
        <v>83460.5</v>
      </c>
      <c r="P234" s="43">
        <f t="shared" ref="P234:R234" si="166">P235</f>
        <v>4974.6000000000004</v>
      </c>
      <c r="Q234" s="43">
        <f t="shared" si="166"/>
        <v>53600.4</v>
      </c>
      <c r="R234" s="43">
        <f t="shared" si="166"/>
        <v>24885.5</v>
      </c>
      <c r="S234" s="35">
        <f>O234/F234*100</f>
        <v>9.3228788734508878</v>
      </c>
    </row>
    <row r="235" spans="1:19" s="10" customFormat="1" ht="36" customHeight="1" x14ac:dyDescent="0.2">
      <c r="A235" s="32" t="s">
        <v>117</v>
      </c>
      <c r="B235" s="33"/>
      <c r="C235" s="33"/>
      <c r="D235" s="33"/>
      <c r="E235" s="34"/>
      <c r="F235" s="35">
        <f t="shared" si="89"/>
        <v>895222.4</v>
      </c>
      <c r="G235" s="43">
        <f>G237+G238+G241+G242+G243+G245</f>
        <v>251855.5</v>
      </c>
      <c r="H235" s="43">
        <f t="shared" ref="H235:I235" si="167">H237+H238+H241+H242+H243+H245</f>
        <v>504476.80000000005</v>
      </c>
      <c r="I235" s="43">
        <f t="shared" si="167"/>
        <v>138890.1</v>
      </c>
      <c r="J235" s="35">
        <f t="shared" si="90"/>
        <v>83460.5</v>
      </c>
      <c r="K235" s="43">
        <f t="shared" ref="K235:M235" si="168">K237+K238+K241+K242+K243+K245</f>
        <v>4974.6000000000004</v>
      </c>
      <c r="L235" s="43">
        <f t="shared" si="168"/>
        <v>53600.4</v>
      </c>
      <c r="M235" s="43">
        <f t="shared" si="168"/>
        <v>24885.5</v>
      </c>
      <c r="N235" s="35">
        <f t="shared" si="158"/>
        <v>9.3228788734508878</v>
      </c>
      <c r="O235" s="35">
        <f t="shared" si="165"/>
        <v>83460.5</v>
      </c>
      <c r="P235" s="43">
        <f t="shared" ref="P235:R235" si="169">P237+P238+P241+P242+P243+P245</f>
        <v>4974.6000000000004</v>
      </c>
      <c r="Q235" s="43">
        <f t="shared" si="169"/>
        <v>53600.4</v>
      </c>
      <c r="R235" s="43">
        <f t="shared" si="169"/>
        <v>24885.5</v>
      </c>
      <c r="S235" s="35">
        <f>O235/F235*100</f>
        <v>9.3228788734508878</v>
      </c>
    </row>
    <row r="236" spans="1:19" ht="55.5" customHeight="1" x14ac:dyDescent="0.2">
      <c r="A236" s="27" t="s">
        <v>31</v>
      </c>
      <c r="B236" s="19"/>
      <c r="C236" s="19"/>
      <c r="D236" s="19"/>
      <c r="E236" s="25"/>
      <c r="F236" s="35">
        <f t="shared" si="89"/>
        <v>0</v>
      </c>
      <c r="G236" s="26"/>
      <c r="H236" s="26"/>
      <c r="I236" s="26"/>
      <c r="J236" s="35">
        <f t="shared" si="90"/>
        <v>0</v>
      </c>
      <c r="K236" s="26"/>
      <c r="L236" s="26"/>
      <c r="M236" s="26"/>
      <c r="N236" s="26"/>
      <c r="O236" s="35">
        <f t="shared" si="165"/>
        <v>0</v>
      </c>
      <c r="P236" s="26"/>
      <c r="Q236" s="26"/>
      <c r="R236" s="26"/>
      <c r="S236" s="26"/>
    </row>
    <row r="237" spans="1:19" ht="83.25" customHeight="1" x14ac:dyDescent="0.2">
      <c r="A237" s="40" t="s">
        <v>118</v>
      </c>
      <c r="B237" s="19"/>
      <c r="C237" s="19"/>
      <c r="D237" s="19"/>
      <c r="E237" s="25"/>
      <c r="F237" s="35">
        <f t="shared" si="89"/>
        <v>126500</v>
      </c>
      <c r="G237" s="26">
        <v>0</v>
      </c>
      <c r="H237" s="26">
        <v>110000</v>
      </c>
      <c r="I237" s="26">
        <v>16500</v>
      </c>
      <c r="J237" s="35">
        <f t="shared" si="90"/>
        <v>0</v>
      </c>
      <c r="K237" s="26"/>
      <c r="L237" s="26"/>
      <c r="M237" s="26"/>
      <c r="N237" s="26">
        <f t="shared" si="158"/>
        <v>0</v>
      </c>
      <c r="O237" s="35">
        <f t="shared" si="165"/>
        <v>0</v>
      </c>
      <c r="P237" s="26"/>
      <c r="Q237" s="26"/>
      <c r="R237" s="26"/>
      <c r="S237" s="26">
        <f>O237/F237*100</f>
        <v>0</v>
      </c>
    </row>
    <row r="238" spans="1:19" ht="120" customHeight="1" x14ac:dyDescent="0.2">
      <c r="A238" s="40" t="s">
        <v>258</v>
      </c>
      <c r="B238" s="19"/>
      <c r="C238" s="19"/>
      <c r="D238" s="19"/>
      <c r="E238" s="25"/>
      <c r="F238" s="35">
        <f>G238+H238+I238</f>
        <v>15257.7</v>
      </c>
      <c r="G238" s="26"/>
      <c r="H238" s="26">
        <v>15257.7</v>
      </c>
      <c r="I238" s="26"/>
      <c r="J238" s="35">
        <f>K238+L238+M238</f>
        <v>6960.1</v>
      </c>
      <c r="K238" s="26"/>
      <c r="L238" s="26">
        <v>6960.1</v>
      </c>
      <c r="M238" s="26"/>
      <c r="N238" s="26">
        <f>J238/F238*100</f>
        <v>45.616967170674478</v>
      </c>
      <c r="O238" s="35">
        <f>P238+Q238+R238</f>
        <v>6960.1</v>
      </c>
      <c r="P238" s="26"/>
      <c r="Q238" s="26">
        <v>6960.1</v>
      </c>
      <c r="R238" s="26"/>
      <c r="S238" s="26">
        <f>O238/F238*100</f>
        <v>45.616967170674478</v>
      </c>
    </row>
    <row r="239" spans="1:19" ht="18" customHeight="1" x14ac:dyDescent="0.2">
      <c r="A239" s="27" t="s">
        <v>22</v>
      </c>
      <c r="B239" s="19"/>
      <c r="C239" s="19"/>
      <c r="D239" s="19"/>
      <c r="E239" s="25"/>
      <c r="F239" s="35"/>
      <c r="G239" s="26"/>
      <c r="H239" s="26"/>
      <c r="I239" s="26"/>
      <c r="J239" s="35"/>
      <c r="K239" s="26"/>
      <c r="L239" s="26"/>
      <c r="M239" s="26"/>
      <c r="N239" s="26"/>
      <c r="O239" s="35"/>
      <c r="P239" s="26"/>
      <c r="Q239" s="26"/>
      <c r="R239" s="26"/>
      <c r="S239" s="26"/>
    </row>
    <row r="240" spans="1:19" ht="20.25" customHeight="1" x14ac:dyDescent="0.2">
      <c r="A240" s="19" t="s">
        <v>42</v>
      </c>
      <c r="B240" s="19"/>
      <c r="C240" s="19"/>
      <c r="D240" s="19"/>
      <c r="E240" s="25"/>
      <c r="F240" s="35"/>
      <c r="G240" s="26"/>
      <c r="H240" s="26">
        <v>10129.700000000001</v>
      </c>
      <c r="I240" s="26"/>
      <c r="J240" s="35"/>
      <c r="K240" s="26"/>
      <c r="L240" s="26"/>
      <c r="M240" s="26"/>
      <c r="N240" s="26"/>
      <c r="O240" s="35"/>
      <c r="P240" s="26"/>
      <c r="Q240" s="26"/>
      <c r="R240" s="26"/>
      <c r="S240" s="26"/>
    </row>
    <row r="241" spans="1:19" ht="119.25" customHeight="1" x14ac:dyDescent="0.2">
      <c r="A241" s="19" t="s">
        <v>457</v>
      </c>
      <c r="B241" s="36"/>
      <c r="C241" s="36"/>
      <c r="D241" s="36"/>
      <c r="E241" s="37"/>
      <c r="F241" s="35">
        <f t="shared" si="89"/>
        <v>84698</v>
      </c>
      <c r="G241" s="38">
        <v>0</v>
      </c>
      <c r="H241" s="38">
        <v>84698</v>
      </c>
      <c r="I241" s="38"/>
      <c r="J241" s="35">
        <f t="shared" si="90"/>
        <v>46640.3</v>
      </c>
      <c r="K241" s="38"/>
      <c r="L241" s="38">
        <v>46640.3</v>
      </c>
      <c r="M241" s="38"/>
      <c r="N241" s="26">
        <f t="shared" si="158"/>
        <v>55.06658952985903</v>
      </c>
      <c r="O241" s="35">
        <f t="shared" ref="O241:O305" si="170">P241+Q241+R241</f>
        <v>46640.3</v>
      </c>
      <c r="P241" s="38"/>
      <c r="Q241" s="39">
        <v>46640.3</v>
      </c>
      <c r="R241" s="38"/>
      <c r="S241" s="26">
        <f>O241/F241*100</f>
        <v>55.06658952985903</v>
      </c>
    </row>
    <row r="242" spans="1:19" ht="111.75" customHeight="1" x14ac:dyDescent="0.2">
      <c r="A242" s="19" t="s">
        <v>179</v>
      </c>
      <c r="B242" s="36"/>
      <c r="C242" s="36"/>
      <c r="D242" s="36"/>
      <c r="E242" s="37"/>
      <c r="F242" s="35">
        <f t="shared" si="89"/>
        <v>589359.9</v>
      </c>
      <c r="G242" s="38">
        <v>251855.5</v>
      </c>
      <c r="H242" s="38">
        <v>215114.3</v>
      </c>
      <c r="I242" s="38">
        <v>122390.1</v>
      </c>
      <c r="J242" s="35">
        <f t="shared" si="90"/>
        <v>29860.1</v>
      </c>
      <c r="K242" s="38">
        <v>4974.6000000000004</v>
      </c>
      <c r="L242" s="38"/>
      <c r="M242" s="38">
        <v>24885.5</v>
      </c>
      <c r="N242" s="26">
        <f t="shared" si="158"/>
        <v>5.0665306546984281</v>
      </c>
      <c r="O242" s="35">
        <f t="shared" si="170"/>
        <v>29860.1</v>
      </c>
      <c r="P242" s="38">
        <v>4974.6000000000004</v>
      </c>
      <c r="Q242" s="39"/>
      <c r="R242" s="38">
        <v>24885.5</v>
      </c>
      <c r="S242" s="26">
        <f>O242/F242*100</f>
        <v>5.0665306546984281</v>
      </c>
    </row>
    <row r="243" spans="1:19" ht="95.25" customHeight="1" x14ac:dyDescent="0.2">
      <c r="A243" s="19" t="s">
        <v>119</v>
      </c>
      <c r="B243" s="36" t="s">
        <v>384</v>
      </c>
      <c r="C243" s="36"/>
      <c r="D243" s="36"/>
      <c r="E243" s="37"/>
      <c r="F243" s="35">
        <f t="shared" si="89"/>
        <v>48066.400000000001</v>
      </c>
      <c r="G243" s="38">
        <v>0</v>
      </c>
      <c r="H243" s="38">
        <v>48066.400000000001</v>
      </c>
      <c r="I243" s="38"/>
      <c r="J243" s="35">
        <f t="shared" si="90"/>
        <v>0</v>
      </c>
      <c r="K243" s="38"/>
      <c r="L243" s="38"/>
      <c r="M243" s="38"/>
      <c r="N243" s="26">
        <f t="shared" si="158"/>
        <v>0</v>
      </c>
      <c r="O243" s="35">
        <f t="shared" si="170"/>
        <v>0</v>
      </c>
      <c r="P243" s="38"/>
      <c r="Q243" s="39"/>
      <c r="R243" s="38"/>
      <c r="S243" s="26">
        <f>O243/F243*100</f>
        <v>0</v>
      </c>
    </row>
    <row r="244" spans="1:19" ht="21.75" customHeight="1" x14ac:dyDescent="0.2">
      <c r="A244" s="27" t="s">
        <v>20</v>
      </c>
      <c r="B244" s="19"/>
      <c r="C244" s="19"/>
      <c r="D244" s="19"/>
      <c r="E244" s="25"/>
      <c r="F244" s="35">
        <f t="shared" si="89"/>
        <v>0</v>
      </c>
      <c r="G244" s="26"/>
      <c r="H244" s="26"/>
      <c r="I244" s="26"/>
      <c r="J244" s="35">
        <f t="shared" si="90"/>
        <v>0</v>
      </c>
      <c r="K244" s="26"/>
      <c r="L244" s="26"/>
      <c r="M244" s="26"/>
      <c r="N244" s="26"/>
      <c r="O244" s="35">
        <f t="shared" si="170"/>
        <v>0</v>
      </c>
      <c r="P244" s="26"/>
      <c r="Q244" s="26"/>
      <c r="R244" s="26"/>
      <c r="S244" s="26"/>
    </row>
    <row r="245" spans="1:19" ht="60" customHeight="1" x14ac:dyDescent="0.2">
      <c r="A245" s="40" t="s">
        <v>180</v>
      </c>
      <c r="B245" s="19" t="s">
        <v>485</v>
      </c>
      <c r="C245" s="19"/>
      <c r="D245" s="19" t="s">
        <v>486</v>
      </c>
      <c r="E245" s="25">
        <v>43830</v>
      </c>
      <c r="F245" s="35">
        <f t="shared" ref="F245:F341" si="171">G245+H245+I245</f>
        <v>31340.400000000001</v>
      </c>
      <c r="G245" s="26">
        <v>0</v>
      </c>
      <c r="H245" s="26">
        <v>31340.400000000001</v>
      </c>
      <c r="I245" s="26"/>
      <c r="J245" s="35">
        <f t="shared" ref="J245:J341" si="172">K245+L245+M245</f>
        <v>0</v>
      </c>
      <c r="K245" s="26"/>
      <c r="L245" s="26"/>
      <c r="M245" s="26"/>
      <c r="N245" s="26">
        <f t="shared" si="158"/>
        <v>0</v>
      </c>
      <c r="O245" s="35">
        <f t="shared" si="170"/>
        <v>0</v>
      </c>
      <c r="P245" s="26"/>
      <c r="Q245" s="26"/>
      <c r="R245" s="26"/>
      <c r="S245" s="26">
        <f>O245/F245*100</f>
        <v>0</v>
      </c>
    </row>
    <row r="246" spans="1:19" ht="16.5" x14ac:dyDescent="0.2">
      <c r="A246" s="27" t="s">
        <v>22</v>
      </c>
      <c r="B246" s="36"/>
      <c r="C246" s="36"/>
      <c r="D246" s="36"/>
      <c r="E246" s="37"/>
      <c r="F246" s="35">
        <f t="shared" si="171"/>
        <v>0</v>
      </c>
      <c r="G246" s="38"/>
      <c r="H246" s="38"/>
      <c r="I246" s="38"/>
      <c r="J246" s="35">
        <f t="shared" si="172"/>
        <v>0</v>
      </c>
      <c r="K246" s="38"/>
      <c r="L246" s="38"/>
      <c r="M246" s="38"/>
      <c r="N246" s="26"/>
      <c r="O246" s="35">
        <f t="shared" si="170"/>
        <v>0</v>
      </c>
      <c r="P246" s="38"/>
      <c r="Q246" s="39"/>
      <c r="R246" s="38"/>
      <c r="S246" s="26"/>
    </row>
    <row r="247" spans="1:19" ht="28.5" customHeight="1" x14ac:dyDescent="0.2">
      <c r="A247" s="19" t="s">
        <v>42</v>
      </c>
      <c r="B247" s="36"/>
      <c r="C247" s="36"/>
      <c r="D247" s="36"/>
      <c r="E247" s="37"/>
      <c r="F247" s="35">
        <f t="shared" si="171"/>
        <v>31340.400000000001</v>
      </c>
      <c r="G247" s="38">
        <v>0</v>
      </c>
      <c r="H247" s="38">
        <v>31340.400000000001</v>
      </c>
      <c r="I247" s="38"/>
      <c r="J247" s="35">
        <f t="shared" si="172"/>
        <v>0</v>
      </c>
      <c r="K247" s="38"/>
      <c r="L247" s="38"/>
      <c r="M247" s="38"/>
      <c r="N247" s="26">
        <f t="shared" si="158"/>
        <v>0</v>
      </c>
      <c r="O247" s="35">
        <f t="shared" si="170"/>
        <v>0</v>
      </c>
      <c r="P247" s="38"/>
      <c r="Q247" s="38"/>
      <c r="R247" s="38"/>
      <c r="S247" s="26">
        <f>O247/F247*100</f>
        <v>0</v>
      </c>
    </row>
    <row r="248" spans="1:19" s="7" customFormat="1" ht="18.75" customHeight="1" x14ac:dyDescent="0.25">
      <c r="A248" s="21" t="s">
        <v>32</v>
      </c>
      <c r="B248" s="61"/>
      <c r="C248" s="61"/>
      <c r="D248" s="61"/>
      <c r="E248" s="62"/>
      <c r="F248" s="23">
        <f t="shared" si="171"/>
        <v>965819.77</v>
      </c>
      <c r="G248" s="63">
        <f>G250+G313+G332</f>
        <v>260003.20000000001</v>
      </c>
      <c r="H248" s="63">
        <f>H250+H313+H332</f>
        <v>690132.3</v>
      </c>
      <c r="I248" s="63">
        <f>I250+I313+I332</f>
        <v>15684.269999999999</v>
      </c>
      <c r="J248" s="23">
        <f t="shared" si="172"/>
        <v>269950.77999999997</v>
      </c>
      <c r="K248" s="63">
        <f>K250+K313+K332</f>
        <v>98001.93</v>
      </c>
      <c r="L248" s="63">
        <f>L250+L313+L332</f>
        <v>171858.67</v>
      </c>
      <c r="M248" s="63">
        <f>M250+M313+M332</f>
        <v>90.18</v>
      </c>
      <c r="N248" s="23">
        <f t="shared" si="158"/>
        <v>27.950430130457981</v>
      </c>
      <c r="O248" s="23">
        <f>P248+Q248+R248</f>
        <v>277128.77999999997</v>
      </c>
      <c r="P248" s="63">
        <f t="shared" ref="P248:R248" si="173">P250+P313+P332</f>
        <v>97961.9</v>
      </c>
      <c r="Q248" s="63">
        <f t="shared" si="173"/>
        <v>171858.7</v>
      </c>
      <c r="R248" s="63">
        <f t="shared" si="173"/>
        <v>7308.1799999999994</v>
      </c>
      <c r="S248" s="23">
        <f>O248/F248*100</f>
        <v>28.69363297460767</v>
      </c>
    </row>
    <row r="249" spans="1:19" ht="18.75" customHeight="1" x14ac:dyDescent="0.2">
      <c r="A249" s="27" t="s">
        <v>22</v>
      </c>
      <c r="B249" s="36"/>
      <c r="C249" s="36"/>
      <c r="D249" s="36"/>
      <c r="E249" s="37"/>
      <c r="F249" s="35">
        <f t="shared" si="171"/>
        <v>0</v>
      </c>
      <c r="G249" s="38"/>
      <c r="H249" s="38"/>
      <c r="I249" s="38"/>
      <c r="J249" s="35">
        <f t="shared" si="172"/>
        <v>0</v>
      </c>
      <c r="K249" s="38"/>
      <c r="L249" s="38"/>
      <c r="M249" s="38"/>
      <c r="N249" s="26"/>
      <c r="O249" s="35">
        <f t="shared" si="170"/>
        <v>0</v>
      </c>
      <c r="P249" s="38"/>
      <c r="Q249" s="38"/>
      <c r="R249" s="38"/>
      <c r="S249" s="26"/>
    </row>
    <row r="250" spans="1:19" s="10" customFormat="1" ht="74.25" customHeight="1" x14ac:dyDescent="0.2">
      <c r="A250" s="32" t="s">
        <v>120</v>
      </c>
      <c r="B250" s="33"/>
      <c r="C250" s="33"/>
      <c r="D250" s="33"/>
      <c r="E250" s="34"/>
      <c r="F250" s="35">
        <f t="shared" si="171"/>
        <v>625528.63</v>
      </c>
      <c r="G250" s="43">
        <f>G251+G288+G294+G300</f>
        <v>74896.700000000012</v>
      </c>
      <c r="H250" s="43">
        <f t="shared" ref="H250:I250" si="174">H251+H288+H294+H300</f>
        <v>535104</v>
      </c>
      <c r="I250" s="43">
        <f t="shared" si="174"/>
        <v>15527.929999999998</v>
      </c>
      <c r="J250" s="35">
        <f t="shared" si="172"/>
        <v>153258.39000000001</v>
      </c>
      <c r="K250" s="43">
        <f t="shared" ref="K250:M250" si="175">K251+K288+K294+K300</f>
        <v>0</v>
      </c>
      <c r="L250" s="43">
        <f t="shared" si="175"/>
        <v>153258.39000000001</v>
      </c>
      <c r="M250" s="43">
        <f t="shared" si="175"/>
        <v>0</v>
      </c>
      <c r="N250" s="35">
        <f t="shared" si="158"/>
        <v>24.500619579954318</v>
      </c>
      <c r="O250" s="35">
        <f t="shared" si="170"/>
        <v>160476.40000000002</v>
      </c>
      <c r="P250" s="43">
        <f t="shared" ref="P250:R250" si="176">P251+P288+P294+P300</f>
        <v>0</v>
      </c>
      <c r="Q250" s="43">
        <f t="shared" si="176"/>
        <v>153258.40000000002</v>
      </c>
      <c r="R250" s="43">
        <f t="shared" si="176"/>
        <v>7218</v>
      </c>
      <c r="S250" s="35">
        <f>O250/F250*100</f>
        <v>25.65452519735188</v>
      </c>
    </row>
    <row r="251" spans="1:19" s="10" customFormat="1" ht="62.25" customHeight="1" x14ac:dyDescent="0.2">
      <c r="A251" s="32" t="s">
        <v>181</v>
      </c>
      <c r="B251" s="33"/>
      <c r="C251" s="33"/>
      <c r="D251" s="33"/>
      <c r="E251" s="34"/>
      <c r="F251" s="35">
        <f t="shared" si="171"/>
        <v>406278.7</v>
      </c>
      <c r="G251" s="43">
        <f>G253+G254+G255+G256+G257+G258+G261+G264+G267+G270+G273+G276+G279+G283+G287</f>
        <v>0</v>
      </c>
      <c r="H251" s="43">
        <f t="shared" ref="H251:I251" si="177">H253+H254+H255+H256+H257+H258+H261+H264+H267+H270+H273+H276+H279+H283+H287</f>
        <v>406278.7</v>
      </c>
      <c r="I251" s="43">
        <f t="shared" si="177"/>
        <v>0</v>
      </c>
      <c r="J251" s="35">
        <f t="shared" si="172"/>
        <v>153258.39000000001</v>
      </c>
      <c r="K251" s="43">
        <f t="shared" ref="K251:M251" si="178">K253+K254+K255+K256+K257+K258+K261+K264+K267+K270+K273+K276+K279+K283+K287</f>
        <v>0</v>
      </c>
      <c r="L251" s="43">
        <f t="shared" si="178"/>
        <v>153258.39000000001</v>
      </c>
      <c r="M251" s="43">
        <f t="shared" si="178"/>
        <v>0</v>
      </c>
      <c r="N251" s="35">
        <f t="shared" si="158"/>
        <v>37.722477205918011</v>
      </c>
      <c r="O251" s="35">
        <f t="shared" si="170"/>
        <v>153258.40000000002</v>
      </c>
      <c r="P251" s="43">
        <f t="shared" ref="P251:R251" si="179">P253+P254+P255+P256+P257+P258+P261+P264+P267+P270+P273+P276+P279+P283+P287</f>
        <v>0</v>
      </c>
      <c r="Q251" s="43">
        <f t="shared" si="179"/>
        <v>153258.40000000002</v>
      </c>
      <c r="R251" s="43">
        <f t="shared" si="179"/>
        <v>0</v>
      </c>
      <c r="S251" s="35">
        <f>O251/F251*100</f>
        <v>37.722479667282585</v>
      </c>
    </row>
    <row r="252" spans="1:19" ht="77.25" customHeight="1" x14ac:dyDescent="0.2">
      <c r="A252" s="27" t="s">
        <v>33</v>
      </c>
      <c r="B252" s="36"/>
      <c r="C252" s="36"/>
      <c r="D252" s="36"/>
      <c r="E252" s="37"/>
      <c r="F252" s="35">
        <f t="shared" si="171"/>
        <v>0</v>
      </c>
      <c r="G252" s="38"/>
      <c r="H252" s="38"/>
      <c r="I252" s="38"/>
      <c r="J252" s="35">
        <f t="shared" si="172"/>
        <v>0</v>
      </c>
      <c r="K252" s="38"/>
      <c r="L252" s="38"/>
      <c r="M252" s="38"/>
      <c r="N252" s="26"/>
      <c r="O252" s="35">
        <f t="shared" si="170"/>
        <v>0</v>
      </c>
      <c r="P252" s="38"/>
      <c r="Q252" s="39"/>
      <c r="R252" s="38"/>
      <c r="S252" s="26"/>
    </row>
    <row r="253" spans="1:19" ht="103.5" customHeight="1" x14ac:dyDescent="0.2">
      <c r="A253" s="19" t="s">
        <v>182</v>
      </c>
      <c r="B253" s="36" t="s">
        <v>230</v>
      </c>
      <c r="C253" s="36" t="s">
        <v>295</v>
      </c>
      <c r="D253" s="36" t="s">
        <v>482</v>
      </c>
      <c r="E253" s="37">
        <v>43769</v>
      </c>
      <c r="F253" s="35">
        <f t="shared" si="171"/>
        <v>43499</v>
      </c>
      <c r="G253" s="38">
        <v>0</v>
      </c>
      <c r="H253" s="38">
        <v>43499</v>
      </c>
      <c r="I253" s="38"/>
      <c r="J253" s="35">
        <f t="shared" si="172"/>
        <v>29319.95</v>
      </c>
      <c r="K253" s="38"/>
      <c r="L253" s="38">
        <v>29319.95</v>
      </c>
      <c r="M253" s="38"/>
      <c r="N253" s="26">
        <f t="shared" si="158"/>
        <v>67.403733419159067</v>
      </c>
      <c r="O253" s="35">
        <f t="shared" si="170"/>
        <v>29320</v>
      </c>
      <c r="P253" s="38"/>
      <c r="Q253" s="39">
        <v>29320</v>
      </c>
      <c r="R253" s="38"/>
      <c r="S253" s="26">
        <f t="shared" ref="S253:S288" si="180">O253/F253*100</f>
        <v>67.403848364330216</v>
      </c>
    </row>
    <row r="254" spans="1:19" ht="108.75" customHeight="1" x14ac:dyDescent="0.2">
      <c r="A254" s="19" t="s">
        <v>183</v>
      </c>
      <c r="B254" s="36" t="s">
        <v>230</v>
      </c>
      <c r="C254" s="36" t="s">
        <v>296</v>
      </c>
      <c r="D254" s="36" t="s">
        <v>297</v>
      </c>
      <c r="E254" s="37">
        <v>43769</v>
      </c>
      <c r="F254" s="35">
        <f t="shared" si="171"/>
        <v>48272.7</v>
      </c>
      <c r="G254" s="38">
        <v>0</v>
      </c>
      <c r="H254" s="38">
        <v>48272.7</v>
      </c>
      <c r="I254" s="38"/>
      <c r="J254" s="35">
        <f t="shared" si="172"/>
        <v>38095.61</v>
      </c>
      <c r="K254" s="38"/>
      <c r="L254" s="38">
        <v>38095.61</v>
      </c>
      <c r="M254" s="38"/>
      <c r="N254" s="26">
        <f t="shared" si="158"/>
        <v>78.917504096518329</v>
      </c>
      <c r="O254" s="35">
        <f t="shared" si="170"/>
        <v>38095.599999999999</v>
      </c>
      <c r="P254" s="38"/>
      <c r="Q254" s="39">
        <v>38095.599999999999</v>
      </c>
      <c r="R254" s="38"/>
      <c r="S254" s="26">
        <f t="shared" si="180"/>
        <v>78.917483380875737</v>
      </c>
    </row>
    <row r="255" spans="1:19" ht="112.5" customHeight="1" x14ac:dyDescent="0.2">
      <c r="A255" s="19" t="s">
        <v>184</v>
      </c>
      <c r="B255" s="36" t="s">
        <v>230</v>
      </c>
      <c r="C255" s="36" t="s">
        <v>295</v>
      </c>
      <c r="D255" s="36" t="s">
        <v>298</v>
      </c>
      <c r="E255" s="37">
        <v>43769</v>
      </c>
      <c r="F255" s="35">
        <f t="shared" si="171"/>
        <v>60000</v>
      </c>
      <c r="G255" s="38">
        <v>0</v>
      </c>
      <c r="H255" s="38">
        <v>60000</v>
      </c>
      <c r="I255" s="38"/>
      <c r="J255" s="35">
        <f t="shared" si="172"/>
        <v>5876.7</v>
      </c>
      <c r="K255" s="38"/>
      <c r="L255" s="39">
        <v>5876.7</v>
      </c>
      <c r="M255" s="38"/>
      <c r="N255" s="26">
        <f t="shared" si="158"/>
        <v>9.7944999999999993</v>
      </c>
      <c r="O255" s="35">
        <f t="shared" si="170"/>
        <v>5876.7</v>
      </c>
      <c r="P255" s="38"/>
      <c r="Q255" s="39">
        <v>5876.7</v>
      </c>
      <c r="R255" s="38"/>
      <c r="S255" s="26">
        <f t="shared" si="180"/>
        <v>9.7944999999999993</v>
      </c>
    </row>
    <row r="256" spans="1:19" ht="106.5" customHeight="1" x14ac:dyDescent="0.2">
      <c r="A256" s="19" t="s">
        <v>185</v>
      </c>
      <c r="B256" s="36" t="s">
        <v>230</v>
      </c>
      <c r="C256" s="36" t="s">
        <v>299</v>
      </c>
      <c r="D256" s="36" t="s">
        <v>300</v>
      </c>
      <c r="E256" s="37">
        <v>43769</v>
      </c>
      <c r="F256" s="35">
        <f t="shared" si="171"/>
        <v>46926</v>
      </c>
      <c r="G256" s="38">
        <v>0</v>
      </c>
      <c r="H256" s="38">
        <v>46926</v>
      </c>
      <c r="I256" s="38"/>
      <c r="J256" s="35">
        <f t="shared" si="172"/>
        <v>37222.43</v>
      </c>
      <c r="K256" s="38"/>
      <c r="L256" s="38">
        <v>37222.43</v>
      </c>
      <c r="M256" s="38"/>
      <c r="N256" s="26">
        <f t="shared" si="158"/>
        <v>79.321548821548831</v>
      </c>
      <c r="O256" s="35">
        <f t="shared" si="170"/>
        <v>37222.400000000001</v>
      </c>
      <c r="P256" s="38"/>
      <c r="Q256" s="39">
        <v>37222.400000000001</v>
      </c>
      <c r="R256" s="38"/>
      <c r="S256" s="26">
        <f t="shared" si="180"/>
        <v>79.321484891105143</v>
      </c>
    </row>
    <row r="257" spans="1:19" ht="99.75" customHeight="1" x14ac:dyDescent="0.2">
      <c r="A257" s="44" t="s">
        <v>186</v>
      </c>
      <c r="B257" s="36" t="s">
        <v>230</v>
      </c>
      <c r="C257" s="36" t="s">
        <v>299</v>
      </c>
      <c r="D257" s="36" t="s">
        <v>301</v>
      </c>
      <c r="E257" s="37">
        <v>43769</v>
      </c>
      <c r="F257" s="35">
        <f t="shared" si="171"/>
        <v>61950</v>
      </c>
      <c r="G257" s="38">
        <v>0</v>
      </c>
      <c r="H257" s="38">
        <v>61950</v>
      </c>
      <c r="I257" s="39"/>
      <c r="J257" s="35">
        <f t="shared" si="172"/>
        <v>42743.7</v>
      </c>
      <c r="K257" s="38"/>
      <c r="L257" s="39">
        <v>42743.7</v>
      </c>
      <c r="M257" s="39"/>
      <c r="N257" s="26">
        <f t="shared" si="158"/>
        <v>68.997094430992732</v>
      </c>
      <c r="O257" s="35">
        <f t="shared" si="170"/>
        <v>42743.7</v>
      </c>
      <c r="P257" s="38"/>
      <c r="Q257" s="39">
        <v>42743.7</v>
      </c>
      <c r="R257" s="38"/>
      <c r="S257" s="26">
        <f t="shared" si="180"/>
        <v>68.997094430992732</v>
      </c>
    </row>
    <row r="258" spans="1:19" ht="102.75" customHeight="1" x14ac:dyDescent="0.2">
      <c r="A258" s="44" t="s">
        <v>458</v>
      </c>
      <c r="B258" s="36"/>
      <c r="C258" s="36"/>
      <c r="D258" s="36"/>
      <c r="E258" s="37"/>
      <c r="F258" s="35">
        <f t="shared" si="171"/>
        <v>60600</v>
      </c>
      <c r="G258" s="38"/>
      <c r="H258" s="38">
        <v>60600</v>
      </c>
      <c r="I258" s="39"/>
      <c r="J258" s="35"/>
      <c r="K258" s="38"/>
      <c r="L258" s="38"/>
      <c r="M258" s="39"/>
      <c r="N258" s="26"/>
      <c r="O258" s="35"/>
      <c r="P258" s="38"/>
      <c r="Q258" s="39"/>
      <c r="R258" s="38"/>
      <c r="S258" s="26"/>
    </row>
    <row r="259" spans="1:19" ht="20.25" customHeight="1" x14ac:dyDescent="0.2">
      <c r="A259" s="98" t="s">
        <v>22</v>
      </c>
      <c r="B259" s="36"/>
      <c r="C259" s="36"/>
      <c r="D259" s="36"/>
      <c r="E259" s="37"/>
      <c r="F259" s="35"/>
      <c r="G259" s="38"/>
      <c r="H259" s="38"/>
      <c r="I259" s="39"/>
      <c r="J259" s="35"/>
      <c r="K259" s="38"/>
      <c r="L259" s="38"/>
      <c r="M259" s="39"/>
      <c r="N259" s="26"/>
      <c r="O259" s="35"/>
      <c r="P259" s="38"/>
      <c r="Q259" s="39"/>
      <c r="R259" s="38"/>
      <c r="S259" s="26"/>
    </row>
    <row r="260" spans="1:19" ht="25.5" customHeight="1" x14ac:dyDescent="0.2">
      <c r="A260" s="44" t="s">
        <v>459</v>
      </c>
      <c r="B260" s="36"/>
      <c r="C260" s="36"/>
      <c r="D260" s="36"/>
      <c r="E260" s="37"/>
      <c r="F260" s="35">
        <f t="shared" si="171"/>
        <v>30000</v>
      </c>
      <c r="G260" s="38"/>
      <c r="H260" s="38">
        <v>30000</v>
      </c>
      <c r="I260" s="39"/>
      <c r="J260" s="35"/>
      <c r="K260" s="38"/>
      <c r="L260" s="38"/>
      <c r="M260" s="39"/>
      <c r="N260" s="26"/>
      <c r="O260" s="35"/>
      <c r="P260" s="38"/>
      <c r="Q260" s="39"/>
      <c r="R260" s="38"/>
      <c r="S260" s="26"/>
    </row>
    <row r="261" spans="1:19" ht="103.5" customHeight="1" x14ac:dyDescent="0.2">
      <c r="A261" s="44" t="s">
        <v>460</v>
      </c>
      <c r="B261" s="36"/>
      <c r="C261" s="36"/>
      <c r="D261" s="36"/>
      <c r="E261" s="37"/>
      <c r="F261" s="35">
        <f t="shared" si="171"/>
        <v>4140</v>
      </c>
      <c r="G261" s="38"/>
      <c r="H261" s="38">
        <v>4140</v>
      </c>
      <c r="I261" s="39"/>
      <c r="J261" s="35"/>
      <c r="K261" s="38"/>
      <c r="L261" s="38"/>
      <c r="M261" s="39"/>
      <c r="N261" s="26"/>
      <c r="O261" s="35"/>
      <c r="P261" s="38"/>
      <c r="Q261" s="39"/>
      <c r="R261" s="38"/>
      <c r="S261" s="26"/>
    </row>
    <row r="262" spans="1:19" ht="20.25" customHeight="1" x14ac:dyDescent="0.2">
      <c r="A262" s="98" t="s">
        <v>22</v>
      </c>
      <c r="B262" s="36"/>
      <c r="C262" s="36"/>
      <c r="D262" s="36"/>
      <c r="E262" s="37"/>
      <c r="F262" s="35"/>
      <c r="G262" s="38"/>
      <c r="H262" s="38"/>
      <c r="I262" s="39"/>
      <c r="J262" s="35"/>
      <c r="K262" s="38"/>
      <c r="L262" s="38"/>
      <c r="M262" s="39"/>
      <c r="N262" s="26"/>
      <c r="O262" s="35"/>
      <c r="P262" s="38"/>
      <c r="Q262" s="39"/>
      <c r="R262" s="38"/>
      <c r="S262" s="26"/>
    </row>
    <row r="263" spans="1:19" ht="24.75" customHeight="1" x14ac:dyDescent="0.2">
      <c r="A263" s="44" t="s">
        <v>459</v>
      </c>
      <c r="B263" s="36"/>
      <c r="C263" s="36"/>
      <c r="D263" s="36"/>
      <c r="E263" s="37"/>
      <c r="F263" s="35">
        <f t="shared" si="171"/>
        <v>4140</v>
      </c>
      <c r="G263" s="38"/>
      <c r="H263" s="38">
        <v>4140</v>
      </c>
      <c r="I263" s="39"/>
      <c r="J263" s="35"/>
      <c r="K263" s="38"/>
      <c r="L263" s="38"/>
      <c r="M263" s="39"/>
      <c r="N263" s="26"/>
      <c r="O263" s="35"/>
      <c r="P263" s="38"/>
      <c r="Q263" s="39"/>
      <c r="R263" s="38"/>
      <c r="S263" s="26"/>
    </row>
    <row r="264" spans="1:19" ht="101.25" customHeight="1" x14ac:dyDescent="0.2">
      <c r="A264" s="44" t="s">
        <v>461</v>
      </c>
      <c r="B264" s="36"/>
      <c r="C264" s="36"/>
      <c r="D264" s="36"/>
      <c r="E264" s="37"/>
      <c r="F264" s="35">
        <f t="shared" si="171"/>
        <v>4100</v>
      </c>
      <c r="G264" s="38"/>
      <c r="H264" s="38">
        <v>4100</v>
      </c>
      <c r="I264" s="39"/>
      <c r="J264" s="35"/>
      <c r="K264" s="38"/>
      <c r="L264" s="38"/>
      <c r="M264" s="39"/>
      <c r="N264" s="26"/>
      <c r="O264" s="35"/>
      <c r="P264" s="38"/>
      <c r="Q264" s="39"/>
      <c r="R264" s="38"/>
      <c r="S264" s="26"/>
    </row>
    <row r="265" spans="1:19" ht="24.75" customHeight="1" x14ac:dyDescent="0.2">
      <c r="A265" s="98" t="s">
        <v>22</v>
      </c>
      <c r="B265" s="36"/>
      <c r="C265" s="36"/>
      <c r="D265" s="36"/>
      <c r="E265" s="37"/>
      <c r="F265" s="35"/>
      <c r="G265" s="38"/>
      <c r="H265" s="38"/>
      <c r="I265" s="39"/>
      <c r="J265" s="35"/>
      <c r="K265" s="38"/>
      <c r="L265" s="38"/>
      <c r="M265" s="39"/>
      <c r="N265" s="26"/>
      <c r="O265" s="35"/>
      <c r="P265" s="38"/>
      <c r="Q265" s="39"/>
      <c r="R265" s="38"/>
      <c r="S265" s="26"/>
    </row>
    <row r="266" spans="1:19" ht="24.75" customHeight="1" x14ac:dyDescent="0.2">
      <c r="A266" s="44" t="s">
        <v>459</v>
      </c>
      <c r="B266" s="36"/>
      <c r="C266" s="36"/>
      <c r="D266" s="36"/>
      <c r="E266" s="37"/>
      <c r="F266" s="35">
        <f t="shared" si="171"/>
        <v>4100</v>
      </c>
      <c r="G266" s="38"/>
      <c r="H266" s="38">
        <v>4100</v>
      </c>
      <c r="I266" s="39"/>
      <c r="J266" s="35"/>
      <c r="K266" s="38"/>
      <c r="L266" s="38"/>
      <c r="M266" s="39"/>
      <c r="N266" s="26"/>
      <c r="O266" s="35"/>
      <c r="P266" s="38"/>
      <c r="Q266" s="39"/>
      <c r="R266" s="38"/>
      <c r="S266" s="26"/>
    </row>
    <row r="267" spans="1:19" ht="99.75" customHeight="1" x14ac:dyDescent="0.2">
      <c r="A267" s="44" t="s">
        <v>462</v>
      </c>
      <c r="B267" s="36"/>
      <c r="C267" s="36"/>
      <c r="D267" s="36"/>
      <c r="E267" s="37"/>
      <c r="F267" s="35">
        <f t="shared" si="171"/>
        <v>4800</v>
      </c>
      <c r="G267" s="38"/>
      <c r="H267" s="38">
        <v>4800</v>
      </c>
      <c r="I267" s="39"/>
      <c r="J267" s="35"/>
      <c r="K267" s="38"/>
      <c r="L267" s="38"/>
      <c r="M267" s="39"/>
      <c r="N267" s="26"/>
      <c r="O267" s="35"/>
      <c r="P267" s="38"/>
      <c r="Q267" s="39"/>
      <c r="R267" s="38"/>
      <c r="S267" s="26"/>
    </row>
    <row r="268" spans="1:19" ht="24.75" customHeight="1" x14ac:dyDescent="0.2">
      <c r="A268" s="98" t="s">
        <v>22</v>
      </c>
      <c r="B268" s="36"/>
      <c r="C268" s="36"/>
      <c r="D268" s="36"/>
      <c r="E268" s="37"/>
      <c r="F268" s="35"/>
      <c r="G268" s="38"/>
      <c r="H268" s="38"/>
      <c r="I268" s="39"/>
      <c r="J268" s="35"/>
      <c r="K268" s="38"/>
      <c r="L268" s="38"/>
      <c r="M268" s="39"/>
      <c r="N268" s="26"/>
      <c r="O268" s="35"/>
      <c r="P268" s="38"/>
      <c r="Q268" s="39"/>
      <c r="R268" s="38"/>
      <c r="S268" s="26"/>
    </row>
    <row r="269" spans="1:19" ht="24.75" customHeight="1" x14ac:dyDescent="0.2">
      <c r="A269" s="44" t="s">
        <v>459</v>
      </c>
      <c r="B269" s="36"/>
      <c r="C269" s="36"/>
      <c r="D269" s="36"/>
      <c r="E269" s="37"/>
      <c r="F269" s="35">
        <f t="shared" si="171"/>
        <v>4800</v>
      </c>
      <c r="G269" s="38"/>
      <c r="H269" s="38">
        <v>4800</v>
      </c>
      <c r="I269" s="39"/>
      <c r="J269" s="35"/>
      <c r="K269" s="38"/>
      <c r="L269" s="38"/>
      <c r="M269" s="39"/>
      <c r="N269" s="26"/>
      <c r="O269" s="35"/>
      <c r="P269" s="38"/>
      <c r="Q269" s="39"/>
      <c r="R269" s="38"/>
      <c r="S269" s="26"/>
    </row>
    <row r="270" spans="1:19" ht="104.25" customHeight="1" x14ac:dyDescent="0.2">
      <c r="A270" s="44" t="s">
        <v>463</v>
      </c>
      <c r="B270" s="36"/>
      <c r="C270" s="36"/>
      <c r="D270" s="36"/>
      <c r="E270" s="37"/>
      <c r="F270" s="35">
        <f t="shared" si="171"/>
        <v>4140</v>
      </c>
      <c r="G270" s="38"/>
      <c r="H270" s="38">
        <v>4140</v>
      </c>
      <c r="I270" s="39"/>
      <c r="J270" s="35"/>
      <c r="K270" s="38"/>
      <c r="L270" s="38"/>
      <c r="M270" s="39"/>
      <c r="N270" s="26"/>
      <c r="O270" s="35"/>
      <c r="P270" s="38"/>
      <c r="Q270" s="39"/>
      <c r="R270" s="38"/>
      <c r="S270" s="26"/>
    </row>
    <row r="271" spans="1:19" ht="24.75" customHeight="1" x14ac:dyDescent="0.2">
      <c r="A271" s="98" t="s">
        <v>22</v>
      </c>
      <c r="B271" s="36"/>
      <c r="C271" s="36"/>
      <c r="D271" s="36"/>
      <c r="E271" s="37"/>
      <c r="F271" s="35"/>
      <c r="G271" s="38"/>
      <c r="H271" s="38"/>
      <c r="I271" s="39"/>
      <c r="J271" s="35"/>
      <c r="K271" s="38"/>
      <c r="L271" s="38"/>
      <c r="M271" s="39"/>
      <c r="N271" s="26"/>
      <c r="O271" s="35"/>
      <c r="P271" s="38"/>
      <c r="Q271" s="39"/>
      <c r="R271" s="38"/>
      <c r="S271" s="26"/>
    </row>
    <row r="272" spans="1:19" ht="24.75" customHeight="1" x14ac:dyDescent="0.2">
      <c r="A272" s="44" t="s">
        <v>459</v>
      </c>
      <c r="B272" s="36"/>
      <c r="C272" s="36"/>
      <c r="D272" s="36"/>
      <c r="E272" s="37"/>
      <c r="F272" s="35">
        <f t="shared" si="171"/>
        <v>4140</v>
      </c>
      <c r="G272" s="38"/>
      <c r="H272" s="38">
        <v>4140</v>
      </c>
      <c r="I272" s="39"/>
      <c r="J272" s="35"/>
      <c r="K272" s="38"/>
      <c r="L272" s="38"/>
      <c r="M272" s="39"/>
      <c r="N272" s="26"/>
      <c r="O272" s="35"/>
      <c r="P272" s="38"/>
      <c r="Q272" s="39"/>
      <c r="R272" s="38"/>
      <c r="S272" s="26"/>
    </row>
    <row r="273" spans="1:19" ht="108.75" customHeight="1" x14ac:dyDescent="0.2">
      <c r="A273" s="44" t="s">
        <v>464</v>
      </c>
      <c r="B273" s="36"/>
      <c r="C273" s="36"/>
      <c r="D273" s="36"/>
      <c r="E273" s="37"/>
      <c r="F273" s="35">
        <f t="shared" si="171"/>
        <v>4420</v>
      </c>
      <c r="G273" s="38"/>
      <c r="H273" s="38">
        <v>4420</v>
      </c>
      <c r="I273" s="39"/>
      <c r="J273" s="35"/>
      <c r="K273" s="38"/>
      <c r="L273" s="38"/>
      <c r="M273" s="39"/>
      <c r="N273" s="26"/>
      <c r="O273" s="35"/>
      <c r="P273" s="38"/>
      <c r="Q273" s="39"/>
      <c r="R273" s="38"/>
      <c r="S273" s="26"/>
    </row>
    <row r="274" spans="1:19" ht="24.75" customHeight="1" x14ac:dyDescent="0.2">
      <c r="A274" s="98" t="s">
        <v>22</v>
      </c>
      <c r="B274" s="36"/>
      <c r="C274" s="36"/>
      <c r="D274" s="36"/>
      <c r="E274" s="37"/>
      <c r="F274" s="35"/>
      <c r="G274" s="38"/>
      <c r="H274" s="38"/>
      <c r="I274" s="39"/>
      <c r="J274" s="35"/>
      <c r="K274" s="38"/>
      <c r="L274" s="38"/>
      <c r="M274" s="39"/>
      <c r="N274" s="26"/>
      <c r="O274" s="35"/>
      <c r="P274" s="38"/>
      <c r="Q274" s="39"/>
      <c r="R274" s="38"/>
      <c r="S274" s="26"/>
    </row>
    <row r="275" spans="1:19" ht="24.75" customHeight="1" x14ac:dyDescent="0.2">
      <c r="A275" s="44" t="s">
        <v>459</v>
      </c>
      <c r="B275" s="36"/>
      <c r="C275" s="36"/>
      <c r="D275" s="36"/>
      <c r="E275" s="37"/>
      <c r="F275" s="35">
        <f t="shared" si="171"/>
        <v>4420</v>
      </c>
      <c r="G275" s="38"/>
      <c r="H275" s="38">
        <v>4420</v>
      </c>
      <c r="I275" s="39"/>
      <c r="J275" s="35"/>
      <c r="K275" s="38"/>
      <c r="L275" s="38"/>
      <c r="M275" s="39"/>
      <c r="N275" s="26"/>
      <c r="O275" s="35"/>
      <c r="P275" s="38"/>
      <c r="Q275" s="39"/>
      <c r="R275" s="38"/>
      <c r="S275" s="26"/>
    </row>
    <row r="276" spans="1:19" ht="102.75" customHeight="1" x14ac:dyDescent="0.2">
      <c r="A276" s="44" t="s">
        <v>465</v>
      </c>
      <c r="B276" s="36"/>
      <c r="C276" s="36"/>
      <c r="D276" s="36"/>
      <c r="E276" s="37"/>
      <c r="F276" s="35">
        <f t="shared" si="171"/>
        <v>4780</v>
      </c>
      <c r="G276" s="38"/>
      <c r="H276" s="38">
        <v>4780</v>
      </c>
      <c r="I276" s="39"/>
      <c r="J276" s="35"/>
      <c r="K276" s="38"/>
      <c r="L276" s="38"/>
      <c r="M276" s="39"/>
      <c r="N276" s="26"/>
      <c r="O276" s="35"/>
      <c r="P276" s="38"/>
      <c r="Q276" s="39"/>
      <c r="R276" s="38"/>
      <c r="S276" s="26"/>
    </row>
    <row r="277" spans="1:19" ht="24.75" customHeight="1" x14ac:dyDescent="0.2">
      <c r="A277" s="98" t="s">
        <v>22</v>
      </c>
      <c r="B277" s="36"/>
      <c r="C277" s="36"/>
      <c r="D277" s="36"/>
      <c r="E277" s="37"/>
      <c r="F277" s="35"/>
      <c r="G277" s="38"/>
      <c r="H277" s="38"/>
      <c r="I277" s="39"/>
      <c r="J277" s="35"/>
      <c r="K277" s="38"/>
      <c r="L277" s="38"/>
      <c r="M277" s="39"/>
      <c r="N277" s="26"/>
      <c r="O277" s="35"/>
      <c r="P277" s="38"/>
      <c r="Q277" s="39"/>
      <c r="R277" s="38"/>
      <c r="S277" s="26"/>
    </row>
    <row r="278" spans="1:19" ht="24.75" customHeight="1" x14ac:dyDescent="0.2">
      <c r="A278" s="44" t="s">
        <v>459</v>
      </c>
      <c r="B278" s="36"/>
      <c r="C278" s="36"/>
      <c r="D278" s="36"/>
      <c r="E278" s="37"/>
      <c r="F278" s="35">
        <f t="shared" si="171"/>
        <v>4780</v>
      </c>
      <c r="G278" s="38"/>
      <c r="H278" s="38">
        <v>4780</v>
      </c>
      <c r="I278" s="39"/>
      <c r="J278" s="35"/>
      <c r="K278" s="38"/>
      <c r="L278" s="38"/>
      <c r="M278" s="39"/>
      <c r="N278" s="26"/>
      <c r="O278" s="35"/>
      <c r="P278" s="38"/>
      <c r="Q278" s="39"/>
      <c r="R278" s="38"/>
      <c r="S278" s="26"/>
    </row>
    <row r="279" spans="1:19" ht="108.75" customHeight="1" x14ac:dyDescent="0.2">
      <c r="A279" s="44" t="s">
        <v>466</v>
      </c>
      <c r="B279" s="36"/>
      <c r="C279" s="36"/>
      <c r="D279" s="36"/>
      <c r="E279" s="37"/>
      <c r="F279" s="35">
        <f t="shared" si="171"/>
        <v>4840</v>
      </c>
      <c r="G279" s="38"/>
      <c r="H279" s="38">
        <v>4840</v>
      </c>
      <c r="I279" s="39"/>
      <c r="J279" s="35"/>
      <c r="K279" s="38"/>
      <c r="L279" s="38"/>
      <c r="M279" s="39"/>
      <c r="N279" s="26"/>
      <c r="O279" s="35"/>
      <c r="P279" s="38"/>
      <c r="Q279" s="39"/>
      <c r="R279" s="38"/>
      <c r="S279" s="26"/>
    </row>
    <row r="280" spans="1:19" ht="24.75" customHeight="1" x14ac:dyDescent="0.2">
      <c r="A280" s="98" t="s">
        <v>22</v>
      </c>
      <c r="B280" s="36"/>
      <c r="C280" s="36"/>
      <c r="D280" s="36"/>
      <c r="E280" s="37"/>
      <c r="F280" s="35"/>
      <c r="G280" s="38"/>
      <c r="H280" s="38"/>
      <c r="I280" s="39"/>
      <c r="J280" s="35"/>
      <c r="K280" s="38"/>
      <c r="L280" s="38"/>
      <c r="M280" s="39"/>
      <c r="N280" s="26"/>
      <c r="O280" s="35"/>
      <c r="P280" s="38"/>
      <c r="Q280" s="39"/>
      <c r="R280" s="38"/>
      <c r="S280" s="26"/>
    </row>
    <row r="281" spans="1:19" ht="24.75" customHeight="1" x14ac:dyDescent="0.2">
      <c r="A281" s="44" t="s">
        <v>459</v>
      </c>
      <c r="B281" s="36"/>
      <c r="C281" s="36"/>
      <c r="D281" s="36"/>
      <c r="E281" s="37"/>
      <c r="F281" s="35">
        <f t="shared" si="171"/>
        <v>4840</v>
      </c>
      <c r="G281" s="38"/>
      <c r="H281" s="38">
        <v>4840</v>
      </c>
      <c r="I281" s="39"/>
      <c r="J281" s="35"/>
      <c r="K281" s="38"/>
      <c r="L281" s="38"/>
      <c r="M281" s="39"/>
      <c r="N281" s="26"/>
      <c r="O281" s="35"/>
      <c r="P281" s="38"/>
      <c r="Q281" s="39"/>
      <c r="R281" s="38"/>
      <c r="S281" s="26"/>
    </row>
    <row r="282" spans="1:19" ht="34.5" customHeight="1" x14ac:dyDescent="0.2">
      <c r="A282" s="30" t="s">
        <v>39</v>
      </c>
      <c r="B282" s="36"/>
      <c r="C282" s="36"/>
      <c r="D282" s="36"/>
      <c r="E282" s="37"/>
      <c r="F282" s="35"/>
      <c r="G282" s="38"/>
      <c r="H282" s="38"/>
      <c r="I282" s="39"/>
      <c r="J282" s="35"/>
      <c r="K282" s="38"/>
      <c r="L282" s="38"/>
      <c r="M282" s="39"/>
      <c r="N282" s="26"/>
      <c r="O282" s="35"/>
      <c r="P282" s="38"/>
      <c r="Q282" s="39"/>
      <c r="R282" s="38"/>
      <c r="S282" s="26"/>
    </row>
    <row r="283" spans="1:19" ht="66" customHeight="1" x14ac:dyDescent="0.2">
      <c r="A283" s="44" t="s">
        <v>467</v>
      </c>
      <c r="B283" s="36"/>
      <c r="C283" s="36"/>
      <c r="D283" s="36"/>
      <c r="E283" s="37"/>
      <c r="F283" s="35">
        <f t="shared" si="171"/>
        <v>19025</v>
      </c>
      <c r="G283" s="38"/>
      <c r="H283" s="38">
        <v>19025</v>
      </c>
      <c r="I283" s="39"/>
      <c r="J283" s="35"/>
      <c r="K283" s="38"/>
      <c r="L283" s="38"/>
      <c r="M283" s="39"/>
      <c r="N283" s="26"/>
      <c r="O283" s="35"/>
      <c r="P283" s="38"/>
      <c r="Q283" s="39"/>
      <c r="R283" s="38"/>
      <c r="S283" s="26"/>
    </row>
    <row r="284" spans="1:19" ht="24.75" customHeight="1" x14ac:dyDescent="0.2">
      <c r="A284" s="98" t="s">
        <v>22</v>
      </c>
      <c r="B284" s="36"/>
      <c r="C284" s="36"/>
      <c r="D284" s="36"/>
      <c r="E284" s="37"/>
      <c r="F284" s="35"/>
      <c r="G284" s="38"/>
      <c r="H284" s="38"/>
      <c r="I284" s="39"/>
      <c r="J284" s="35"/>
      <c r="K284" s="38"/>
      <c r="L284" s="38"/>
      <c r="M284" s="39"/>
      <c r="N284" s="26"/>
      <c r="O284" s="35"/>
      <c r="P284" s="38"/>
      <c r="Q284" s="39"/>
      <c r="R284" s="38"/>
      <c r="S284" s="26"/>
    </row>
    <row r="285" spans="1:19" ht="24.75" customHeight="1" x14ac:dyDescent="0.2">
      <c r="A285" s="44" t="s">
        <v>459</v>
      </c>
      <c r="B285" s="36"/>
      <c r="C285" s="36"/>
      <c r="D285" s="36"/>
      <c r="E285" s="37"/>
      <c r="F285" s="35">
        <f t="shared" si="171"/>
        <v>19025</v>
      </c>
      <c r="G285" s="38"/>
      <c r="H285" s="38">
        <v>19025</v>
      </c>
      <c r="I285" s="39"/>
      <c r="J285" s="35"/>
      <c r="K285" s="38"/>
      <c r="L285" s="38"/>
      <c r="M285" s="39"/>
      <c r="N285" s="26"/>
      <c r="O285" s="35"/>
      <c r="P285" s="38"/>
      <c r="Q285" s="39"/>
      <c r="R285" s="38"/>
      <c r="S285" s="26"/>
    </row>
    <row r="286" spans="1:19" ht="24.75" customHeight="1" x14ac:dyDescent="0.2">
      <c r="A286" s="30" t="s">
        <v>194</v>
      </c>
      <c r="B286" s="36"/>
      <c r="C286" s="36"/>
      <c r="D286" s="36"/>
      <c r="E286" s="37"/>
      <c r="F286" s="35"/>
      <c r="G286" s="38"/>
      <c r="H286" s="38"/>
      <c r="I286" s="39"/>
      <c r="J286" s="35"/>
      <c r="K286" s="38"/>
      <c r="L286" s="38"/>
      <c r="M286" s="39"/>
      <c r="N286" s="26"/>
      <c r="O286" s="35"/>
      <c r="P286" s="38"/>
      <c r="Q286" s="39"/>
      <c r="R286" s="38"/>
      <c r="S286" s="26"/>
    </row>
    <row r="287" spans="1:19" ht="56.25" customHeight="1" x14ac:dyDescent="0.2">
      <c r="A287" s="44" t="s">
        <v>490</v>
      </c>
      <c r="B287" s="36"/>
      <c r="C287" s="36"/>
      <c r="D287" s="36"/>
      <c r="E287" s="37"/>
      <c r="F287" s="35">
        <f t="shared" si="171"/>
        <v>34786</v>
      </c>
      <c r="G287" s="38"/>
      <c r="H287" s="38">
        <v>34786</v>
      </c>
      <c r="I287" s="39"/>
      <c r="J287" s="35"/>
      <c r="K287" s="38"/>
      <c r="L287" s="38"/>
      <c r="M287" s="39"/>
      <c r="N287" s="26"/>
      <c r="O287" s="35"/>
      <c r="P287" s="38"/>
      <c r="Q287" s="39"/>
      <c r="R287" s="38"/>
      <c r="S287" s="26"/>
    </row>
    <row r="288" spans="1:19" s="10" customFormat="1" ht="72.75" customHeight="1" x14ac:dyDescent="0.2">
      <c r="A288" s="32" t="s">
        <v>468</v>
      </c>
      <c r="B288" s="33"/>
      <c r="C288" s="33"/>
      <c r="D288" s="33"/>
      <c r="E288" s="34"/>
      <c r="F288" s="35">
        <f t="shared" si="171"/>
        <v>64703.3</v>
      </c>
      <c r="G288" s="43">
        <f>G290+G292+G293</f>
        <v>0</v>
      </c>
      <c r="H288" s="43">
        <f t="shared" ref="H288:I288" si="181">H290+H292+H293</f>
        <v>64703.3</v>
      </c>
      <c r="I288" s="43">
        <f t="shared" si="181"/>
        <v>0</v>
      </c>
      <c r="J288" s="35">
        <f t="shared" si="172"/>
        <v>0</v>
      </c>
      <c r="K288" s="43">
        <f t="shared" ref="K288:M288" si="182">K290+K292+K293</f>
        <v>0</v>
      </c>
      <c r="L288" s="43">
        <f t="shared" si="182"/>
        <v>0</v>
      </c>
      <c r="M288" s="43">
        <f t="shared" si="182"/>
        <v>0</v>
      </c>
      <c r="N288" s="35">
        <f t="shared" si="158"/>
        <v>0</v>
      </c>
      <c r="O288" s="35">
        <f t="shared" si="170"/>
        <v>7218</v>
      </c>
      <c r="P288" s="43">
        <f t="shared" ref="P288:R288" si="183">P290+P292+P293</f>
        <v>0</v>
      </c>
      <c r="Q288" s="43">
        <f t="shared" si="183"/>
        <v>0</v>
      </c>
      <c r="R288" s="43">
        <f t="shared" si="183"/>
        <v>7218</v>
      </c>
      <c r="S288" s="35">
        <f t="shared" si="180"/>
        <v>11.155536116395917</v>
      </c>
    </row>
    <row r="289" spans="1:19" ht="67.5" customHeight="1" x14ac:dyDescent="0.2">
      <c r="A289" s="27" t="s">
        <v>33</v>
      </c>
      <c r="B289" s="36"/>
      <c r="C289" s="36"/>
      <c r="D289" s="36"/>
      <c r="E289" s="37"/>
      <c r="F289" s="35">
        <f t="shared" si="171"/>
        <v>0</v>
      </c>
      <c r="G289" s="38"/>
      <c r="H289" s="38"/>
      <c r="I289" s="38"/>
      <c r="J289" s="35">
        <f t="shared" si="172"/>
        <v>0</v>
      </c>
      <c r="K289" s="38"/>
      <c r="L289" s="38"/>
      <c r="M289" s="38"/>
      <c r="N289" s="26"/>
      <c r="O289" s="35">
        <f t="shared" si="170"/>
        <v>0</v>
      </c>
      <c r="P289" s="38"/>
      <c r="Q289" s="39"/>
      <c r="R289" s="38"/>
      <c r="S289" s="26"/>
    </row>
    <row r="290" spans="1:19" ht="78" customHeight="1" x14ac:dyDescent="0.2">
      <c r="A290" s="40" t="s">
        <v>187</v>
      </c>
      <c r="B290" s="19"/>
      <c r="C290" s="19"/>
      <c r="D290" s="19"/>
      <c r="E290" s="25"/>
      <c r="F290" s="35">
        <f t="shared" si="171"/>
        <v>37096.300000000003</v>
      </c>
      <c r="G290" s="26">
        <v>0</v>
      </c>
      <c r="H290" s="26">
        <v>37096.300000000003</v>
      </c>
      <c r="I290" s="26"/>
      <c r="J290" s="35">
        <f t="shared" si="172"/>
        <v>0</v>
      </c>
      <c r="K290" s="26"/>
      <c r="L290" s="26"/>
      <c r="M290" s="26"/>
      <c r="N290" s="26">
        <f t="shared" si="158"/>
        <v>0</v>
      </c>
      <c r="O290" s="35">
        <f t="shared" si="170"/>
        <v>0</v>
      </c>
      <c r="P290" s="26"/>
      <c r="Q290" s="26"/>
      <c r="R290" s="26"/>
      <c r="S290" s="26">
        <f>O290/F290*100</f>
        <v>0</v>
      </c>
    </row>
    <row r="291" spans="1:19" ht="34.5" customHeight="1" x14ac:dyDescent="0.2">
      <c r="A291" s="30" t="s">
        <v>39</v>
      </c>
      <c r="B291" s="19"/>
      <c r="C291" s="19"/>
      <c r="D291" s="19"/>
      <c r="E291" s="25"/>
      <c r="F291" s="35">
        <f t="shared" si="171"/>
        <v>0</v>
      </c>
      <c r="G291" s="26"/>
      <c r="H291" s="26"/>
      <c r="I291" s="26"/>
      <c r="J291" s="35">
        <f t="shared" si="172"/>
        <v>0</v>
      </c>
      <c r="K291" s="26"/>
      <c r="L291" s="26"/>
      <c r="M291" s="26"/>
      <c r="N291" s="26"/>
      <c r="O291" s="35">
        <f t="shared" si="170"/>
        <v>0</v>
      </c>
      <c r="P291" s="26"/>
      <c r="Q291" s="26"/>
      <c r="R291" s="26"/>
      <c r="S291" s="26"/>
    </row>
    <row r="292" spans="1:19" ht="93" customHeight="1" x14ac:dyDescent="0.2">
      <c r="A292" s="44" t="s">
        <v>469</v>
      </c>
      <c r="B292" s="36"/>
      <c r="C292" s="36"/>
      <c r="D292" s="36"/>
      <c r="E292" s="37"/>
      <c r="F292" s="35">
        <f t="shared" si="171"/>
        <v>593.20000000000005</v>
      </c>
      <c r="G292" s="38">
        <v>0</v>
      </c>
      <c r="H292" s="38">
        <v>593.20000000000005</v>
      </c>
      <c r="I292" s="38"/>
      <c r="J292" s="35">
        <f t="shared" si="172"/>
        <v>0</v>
      </c>
      <c r="K292" s="38"/>
      <c r="L292" s="38"/>
      <c r="M292" s="38"/>
      <c r="N292" s="26">
        <f t="shared" si="158"/>
        <v>0</v>
      </c>
      <c r="O292" s="35">
        <f>P292+Q292+R292</f>
        <v>0</v>
      </c>
      <c r="P292" s="38"/>
      <c r="Q292" s="39"/>
      <c r="R292" s="38"/>
      <c r="S292" s="26">
        <f>O292/F292*100</f>
        <v>0</v>
      </c>
    </row>
    <row r="293" spans="1:19" ht="90.75" customHeight="1" x14ac:dyDescent="0.2">
      <c r="A293" s="44" t="s">
        <v>495</v>
      </c>
      <c r="B293" s="36" t="s">
        <v>227</v>
      </c>
      <c r="C293" s="36" t="s">
        <v>386</v>
      </c>
      <c r="D293" s="36" t="s">
        <v>385</v>
      </c>
      <c r="E293" s="37">
        <v>43830</v>
      </c>
      <c r="F293" s="35">
        <f t="shared" si="171"/>
        <v>27013.8</v>
      </c>
      <c r="G293" s="38"/>
      <c r="H293" s="38">
        <v>27013.8</v>
      </c>
      <c r="I293" s="38"/>
      <c r="J293" s="35">
        <f t="shared" si="172"/>
        <v>0</v>
      </c>
      <c r="K293" s="38"/>
      <c r="L293" s="38"/>
      <c r="M293" s="38"/>
      <c r="N293" s="26">
        <f>J293/F293*100</f>
        <v>0</v>
      </c>
      <c r="O293" s="35">
        <f>P293+Q293+R293</f>
        <v>7218</v>
      </c>
      <c r="P293" s="38"/>
      <c r="Q293" s="39"/>
      <c r="R293" s="38">
        <v>7218</v>
      </c>
      <c r="S293" s="26">
        <f>O293/F293*100</f>
        <v>26.719676609732808</v>
      </c>
    </row>
    <row r="294" spans="1:19" s="18" customFormat="1" ht="96" customHeight="1" x14ac:dyDescent="0.2">
      <c r="A294" s="32" t="s">
        <v>470</v>
      </c>
      <c r="B294" s="99"/>
      <c r="C294" s="99"/>
      <c r="D294" s="99"/>
      <c r="E294" s="100"/>
      <c r="F294" s="35">
        <f>G294+H294+I294</f>
        <v>75653.130000000019</v>
      </c>
      <c r="G294" s="96">
        <f>G297+G299</f>
        <v>74896.700000000012</v>
      </c>
      <c r="H294" s="96">
        <f t="shared" ref="H294:I294" si="184">H297+H299</f>
        <v>510.6</v>
      </c>
      <c r="I294" s="96">
        <f t="shared" si="184"/>
        <v>245.82999999999998</v>
      </c>
      <c r="J294" s="35">
        <f>K294+L294+M294</f>
        <v>0</v>
      </c>
      <c r="K294" s="96">
        <f t="shared" ref="K294:M294" si="185">K297+K299</f>
        <v>0</v>
      </c>
      <c r="L294" s="96">
        <f t="shared" si="185"/>
        <v>0</v>
      </c>
      <c r="M294" s="96">
        <f t="shared" si="185"/>
        <v>0</v>
      </c>
      <c r="N294" s="51">
        <f>J294/F294*100</f>
        <v>0</v>
      </c>
      <c r="O294" s="35">
        <f>P294+Q294+R294</f>
        <v>0</v>
      </c>
      <c r="P294" s="96">
        <f t="shared" ref="P294:R294" si="186">P297+P299</f>
        <v>0</v>
      </c>
      <c r="Q294" s="96">
        <f t="shared" si="186"/>
        <v>0</v>
      </c>
      <c r="R294" s="96">
        <f t="shared" si="186"/>
        <v>0</v>
      </c>
      <c r="S294" s="51">
        <f>O294/F294*100</f>
        <v>0</v>
      </c>
    </row>
    <row r="295" spans="1:19" ht="69.75" customHeight="1" x14ac:dyDescent="0.2">
      <c r="A295" s="30" t="s">
        <v>33</v>
      </c>
      <c r="B295" s="36"/>
      <c r="C295" s="36"/>
      <c r="D295" s="36"/>
      <c r="E295" s="37"/>
      <c r="F295" s="35"/>
      <c r="G295" s="38"/>
      <c r="H295" s="38"/>
      <c r="I295" s="38"/>
      <c r="J295" s="35"/>
      <c r="K295" s="38"/>
      <c r="L295" s="38"/>
      <c r="M295" s="38"/>
      <c r="N295" s="26"/>
      <c r="O295" s="35"/>
      <c r="P295" s="38"/>
      <c r="Q295" s="39"/>
      <c r="R295" s="38"/>
      <c r="S295" s="26"/>
    </row>
    <row r="296" spans="1:19" ht="21.75" customHeight="1" x14ac:dyDescent="0.2">
      <c r="A296" s="101" t="s">
        <v>188</v>
      </c>
      <c r="B296" s="36"/>
      <c r="C296" s="36"/>
      <c r="D296" s="36"/>
      <c r="E296" s="37"/>
      <c r="F296" s="35">
        <f t="shared" si="171"/>
        <v>0</v>
      </c>
      <c r="G296" s="38"/>
      <c r="H296" s="38"/>
      <c r="I296" s="38"/>
      <c r="J296" s="35">
        <f t="shared" si="172"/>
        <v>0</v>
      </c>
      <c r="K296" s="38"/>
      <c r="L296" s="38"/>
      <c r="M296" s="38"/>
      <c r="N296" s="26"/>
      <c r="O296" s="35">
        <f t="shared" si="170"/>
        <v>0</v>
      </c>
      <c r="P296" s="38"/>
      <c r="Q296" s="39"/>
      <c r="R296" s="38"/>
      <c r="S296" s="26"/>
    </row>
    <row r="297" spans="1:19" ht="74.25" customHeight="1" x14ac:dyDescent="0.2">
      <c r="A297" s="40" t="s">
        <v>189</v>
      </c>
      <c r="B297" s="19" t="s">
        <v>227</v>
      </c>
      <c r="C297" s="19" t="s">
        <v>302</v>
      </c>
      <c r="D297" s="19" t="s">
        <v>303</v>
      </c>
      <c r="E297" s="25">
        <v>44196</v>
      </c>
      <c r="F297" s="35">
        <f t="shared" si="171"/>
        <v>37826.5</v>
      </c>
      <c r="G297" s="26">
        <v>37448.300000000003</v>
      </c>
      <c r="H297" s="26">
        <v>321.5</v>
      </c>
      <c r="I297" s="26">
        <v>56.7</v>
      </c>
      <c r="J297" s="35">
        <f t="shared" si="172"/>
        <v>0</v>
      </c>
      <c r="K297" s="26"/>
      <c r="L297" s="26"/>
      <c r="M297" s="26"/>
      <c r="N297" s="26">
        <f t="shared" si="158"/>
        <v>0</v>
      </c>
      <c r="O297" s="35">
        <f t="shared" si="170"/>
        <v>0</v>
      </c>
      <c r="P297" s="26"/>
      <c r="Q297" s="26"/>
      <c r="R297" s="26"/>
      <c r="S297" s="26">
        <f>O297/F297*100</f>
        <v>0</v>
      </c>
    </row>
    <row r="298" spans="1:19" ht="21.75" customHeight="1" x14ac:dyDescent="0.2">
      <c r="A298" s="101" t="s">
        <v>20</v>
      </c>
      <c r="B298" s="36"/>
      <c r="C298" s="36"/>
      <c r="D298" s="36"/>
      <c r="E298" s="37"/>
      <c r="F298" s="35">
        <f t="shared" si="171"/>
        <v>0</v>
      </c>
      <c r="G298" s="38"/>
      <c r="H298" s="38"/>
      <c r="I298" s="38"/>
      <c r="J298" s="35">
        <f t="shared" si="172"/>
        <v>0</v>
      </c>
      <c r="K298" s="38"/>
      <c r="L298" s="38"/>
      <c r="M298" s="38"/>
      <c r="N298" s="26"/>
      <c r="O298" s="35">
        <f t="shared" si="170"/>
        <v>0</v>
      </c>
      <c r="P298" s="38"/>
      <c r="Q298" s="39"/>
      <c r="R298" s="38"/>
      <c r="S298" s="26"/>
    </row>
    <row r="299" spans="1:19" ht="75" customHeight="1" x14ac:dyDescent="0.2">
      <c r="A299" s="40" t="s">
        <v>190</v>
      </c>
      <c r="B299" s="36" t="s">
        <v>231</v>
      </c>
      <c r="C299" s="36" t="s">
        <v>304</v>
      </c>
      <c r="D299" s="36" t="s">
        <v>305</v>
      </c>
      <c r="E299" s="37">
        <v>44043</v>
      </c>
      <c r="F299" s="35">
        <f t="shared" si="171"/>
        <v>37826.629999999997</v>
      </c>
      <c r="G299" s="38">
        <v>37448.400000000001</v>
      </c>
      <c r="H299" s="38">
        <v>189.1</v>
      </c>
      <c r="I299" s="38">
        <v>189.13</v>
      </c>
      <c r="J299" s="35">
        <f t="shared" si="172"/>
        <v>0</v>
      </c>
      <c r="K299" s="38"/>
      <c r="L299" s="38"/>
      <c r="M299" s="38"/>
      <c r="N299" s="26">
        <f t="shared" si="158"/>
        <v>0</v>
      </c>
      <c r="O299" s="35">
        <f t="shared" si="170"/>
        <v>0</v>
      </c>
      <c r="P299" s="38"/>
      <c r="Q299" s="39"/>
      <c r="R299" s="38"/>
      <c r="S299" s="26">
        <f>O299/F299*100</f>
        <v>0</v>
      </c>
    </row>
    <row r="300" spans="1:19" s="10" customFormat="1" ht="47.25" customHeight="1" x14ac:dyDescent="0.2">
      <c r="A300" s="32" t="s">
        <v>121</v>
      </c>
      <c r="B300" s="33"/>
      <c r="C300" s="33"/>
      <c r="D300" s="33"/>
      <c r="E300" s="34"/>
      <c r="F300" s="35">
        <f t="shared" si="171"/>
        <v>78893.5</v>
      </c>
      <c r="G300" s="43">
        <f>G303+G312</f>
        <v>0</v>
      </c>
      <c r="H300" s="43">
        <f>H303+H312</f>
        <v>63611.4</v>
      </c>
      <c r="I300" s="43">
        <f t="shared" ref="I300" si="187">I303+I312</f>
        <v>15282.099999999999</v>
      </c>
      <c r="J300" s="35">
        <f t="shared" si="172"/>
        <v>0</v>
      </c>
      <c r="K300" s="43">
        <f>K303+K312</f>
        <v>0</v>
      </c>
      <c r="L300" s="43">
        <f>L303+L312</f>
        <v>0</v>
      </c>
      <c r="M300" s="43">
        <f t="shared" ref="M300" si="188">M303+M312</f>
        <v>0</v>
      </c>
      <c r="N300" s="35">
        <f t="shared" si="158"/>
        <v>0</v>
      </c>
      <c r="O300" s="35">
        <f t="shared" si="170"/>
        <v>0</v>
      </c>
      <c r="P300" s="43">
        <f>P303+P312</f>
        <v>0</v>
      </c>
      <c r="Q300" s="43">
        <f t="shared" ref="Q300:R300" si="189">Q303+Q312</f>
        <v>0</v>
      </c>
      <c r="R300" s="43">
        <f t="shared" si="189"/>
        <v>0</v>
      </c>
      <c r="S300" s="35">
        <f>O300/F300*100</f>
        <v>0</v>
      </c>
    </row>
    <row r="301" spans="1:19" ht="63" customHeight="1" x14ac:dyDescent="0.2">
      <c r="A301" s="80" t="s">
        <v>33</v>
      </c>
      <c r="B301" s="36"/>
      <c r="C301" s="36"/>
      <c r="D301" s="36"/>
      <c r="E301" s="37"/>
      <c r="F301" s="35">
        <f t="shared" si="171"/>
        <v>0</v>
      </c>
      <c r="G301" s="38"/>
      <c r="H301" s="38"/>
      <c r="I301" s="38"/>
      <c r="J301" s="35">
        <f t="shared" si="172"/>
        <v>0</v>
      </c>
      <c r="K301" s="38"/>
      <c r="L301" s="38"/>
      <c r="M301" s="38"/>
      <c r="N301" s="26"/>
      <c r="O301" s="35">
        <f t="shared" si="170"/>
        <v>0</v>
      </c>
      <c r="P301" s="38"/>
      <c r="Q301" s="39"/>
      <c r="R301" s="38"/>
      <c r="S301" s="26"/>
    </row>
    <row r="302" spans="1:19" ht="24" customHeight="1" x14ac:dyDescent="0.2">
      <c r="A302" s="27" t="s">
        <v>20</v>
      </c>
      <c r="B302" s="36"/>
      <c r="C302" s="36"/>
      <c r="D302" s="36"/>
      <c r="E302" s="37"/>
      <c r="F302" s="35">
        <f t="shared" si="171"/>
        <v>0</v>
      </c>
      <c r="G302" s="38"/>
      <c r="H302" s="38"/>
      <c r="I302" s="38"/>
      <c r="J302" s="35">
        <f t="shared" si="172"/>
        <v>0</v>
      </c>
      <c r="K302" s="38"/>
      <c r="L302" s="38"/>
      <c r="M302" s="38"/>
      <c r="N302" s="26"/>
      <c r="O302" s="35">
        <f t="shared" si="170"/>
        <v>0</v>
      </c>
      <c r="P302" s="38"/>
      <c r="Q302" s="39"/>
      <c r="R302" s="38"/>
      <c r="S302" s="26"/>
    </row>
    <row r="303" spans="1:19" ht="51" customHeight="1" x14ac:dyDescent="0.2">
      <c r="A303" s="40" t="s">
        <v>122</v>
      </c>
      <c r="B303" s="36"/>
      <c r="C303" s="36"/>
      <c r="D303" s="36"/>
      <c r="E303" s="37"/>
      <c r="F303" s="35">
        <f t="shared" si="171"/>
        <v>75692.399999999994</v>
      </c>
      <c r="G303" s="38">
        <f>G305+G306+G307+G308+G309+G310</f>
        <v>0</v>
      </c>
      <c r="H303" s="38">
        <f t="shared" ref="H303:I303" si="190">H305+H306+H307+H308+H309+H310</f>
        <v>60890.5</v>
      </c>
      <c r="I303" s="38">
        <f t="shared" si="190"/>
        <v>14801.899999999998</v>
      </c>
      <c r="J303" s="35">
        <f t="shared" si="172"/>
        <v>0</v>
      </c>
      <c r="K303" s="38">
        <f t="shared" ref="K303:M303" si="191">K305+K306+K307+K308+K309+K310</f>
        <v>0</v>
      </c>
      <c r="L303" s="38">
        <f t="shared" si="191"/>
        <v>0</v>
      </c>
      <c r="M303" s="38">
        <f t="shared" si="191"/>
        <v>0</v>
      </c>
      <c r="N303" s="38">
        <f t="shared" si="158"/>
        <v>0</v>
      </c>
      <c r="O303" s="35">
        <f t="shared" si="170"/>
        <v>0</v>
      </c>
      <c r="P303" s="38">
        <f t="shared" ref="P303:R303" si="192">P305+P306+P307+P308+P309+P310</f>
        <v>0</v>
      </c>
      <c r="Q303" s="38">
        <f t="shared" si="192"/>
        <v>0</v>
      </c>
      <c r="R303" s="38">
        <f t="shared" si="192"/>
        <v>0</v>
      </c>
      <c r="S303" s="38">
        <f>O303/F303*100</f>
        <v>0</v>
      </c>
    </row>
    <row r="304" spans="1:19" ht="16.5" x14ac:dyDescent="0.2">
      <c r="A304" s="80" t="s">
        <v>22</v>
      </c>
      <c r="B304" s="19"/>
      <c r="C304" s="19"/>
      <c r="D304" s="19"/>
      <c r="E304" s="25"/>
      <c r="F304" s="35">
        <f t="shared" si="171"/>
        <v>0</v>
      </c>
      <c r="G304" s="26"/>
      <c r="H304" s="26"/>
      <c r="I304" s="26"/>
      <c r="J304" s="35">
        <f t="shared" si="172"/>
        <v>0</v>
      </c>
      <c r="K304" s="26"/>
      <c r="L304" s="26"/>
      <c r="M304" s="26"/>
      <c r="N304" s="26"/>
      <c r="O304" s="35">
        <f t="shared" si="170"/>
        <v>0</v>
      </c>
      <c r="P304" s="26"/>
      <c r="Q304" s="26"/>
      <c r="R304" s="26"/>
      <c r="S304" s="26"/>
    </row>
    <row r="305" spans="1:19" ht="93.75" customHeight="1" x14ac:dyDescent="0.2">
      <c r="A305" s="40" t="s">
        <v>123</v>
      </c>
      <c r="B305" s="36"/>
      <c r="C305" s="36"/>
      <c r="D305" s="36"/>
      <c r="E305" s="37"/>
      <c r="F305" s="35">
        <f t="shared" si="171"/>
        <v>7153.4</v>
      </c>
      <c r="G305" s="38">
        <v>0</v>
      </c>
      <c r="H305" s="38">
        <v>4350</v>
      </c>
      <c r="I305" s="38">
        <v>2803.4</v>
      </c>
      <c r="J305" s="35">
        <f t="shared" si="172"/>
        <v>0</v>
      </c>
      <c r="K305" s="38"/>
      <c r="L305" s="38"/>
      <c r="M305" s="38"/>
      <c r="N305" s="26">
        <f t="shared" si="158"/>
        <v>0</v>
      </c>
      <c r="O305" s="35">
        <f t="shared" si="170"/>
        <v>0</v>
      </c>
      <c r="P305" s="38"/>
      <c r="Q305" s="39"/>
      <c r="R305" s="38"/>
      <c r="S305" s="26">
        <f t="shared" ref="S305:S310" si="193">O305/F305*100</f>
        <v>0</v>
      </c>
    </row>
    <row r="306" spans="1:19" ht="93.75" customHeight="1" x14ac:dyDescent="0.2">
      <c r="A306" s="40" t="s">
        <v>124</v>
      </c>
      <c r="B306" s="36"/>
      <c r="C306" s="36"/>
      <c r="D306" s="36"/>
      <c r="E306" s="37"/>
      <c r="F306" s="35">
        <f t="shared" si="171"/>
        <v>2988.2</v>
      </c>
      <c r="G306" s="38">
        <v>0</v>
      </c>
      <c r="H306" s="38">
        <v>775</v>
      </c>
      <c r="I306" s="38">
        <v>2213.1999999999998</v>
      </c>
      <c r="J306" s="35">
        <f t="shared" si="172"/>
        <v>0</v>
      </c>
      <c r="K306" s="38"/>
      <c r="L306" s="38"/>
      <c r="M306" s="38"/>
      <c r="N306" s="26">
        <f t="shared" si="158"/>
        <v>0</v>
      </c>
      <c r="O306" s="35">
        <f t="shared" ref="O306:O337" si="194">P306+Q306+R306</f>
        <v>0</v>
      </c>
      <c r="P306" s="38"/>
      <c r="Q306" s="38"/>
      <c r="R306" s="38"/>
      <c r="S306" s="26">
        <f t="shared" si="193"/>
        <v>0</v>
      </c>
    </row>
    <row r="307" spans="1:19" ht="90.75" customHeight="1" x14ac:dyDescent="0.2">
      <c r="A307" s="40" t="s">
        <v>125</v>
      </c>
      <c r="B307" s="36"/>
      <c r="C307" s="36"/>
      <c r="D307" s="36"/>
      <c r="E307" s="37"/>
      <c r="F307" s="35">
        <f t="shared" si="171"/>
        <v>7626.5</v>
      </c>
      <c r="G307" s="38">
        <v>0</v>
      </c>
      <c r="H307" s="38">
        <v>5350</v>
      </c>
      <c r="I307" s="38">
        <v>2276.5</v>
      </c>
      <c r="J307" s="35">
        <f t="shared" si="172"/>
        <v>0</v>
      </c>
      <c r="K307" s="38"/>
      <c r="L307" s="38"/>
      <c r="M307" s="38"/>
      <c r="N307" s="26">
        <f t="shared" si="158"/>
        <v>0</v>
      </c>
      <c r="O307" s="35">
        <f t="shared" si="194"/>
        <v>0</v>
      </c>
      <c r="P307" s="38"/>
      <c r="Q307" s="39"/>
      <c r="R307" s="38"/>
      <c r="S307" s="26">
        <f t="shared" si="193"/>
        <v>0</v>
      </c>
    </row>
    <row r="308" spans="1:19" ht="96" customHeight="1" x14ac:dyDescent="0.2">
      <c r="A308" s="40" t="s">
        <v>126</v>
      </c>
      <c r="B308" s="36"/>
      <c r="C308" s="36"/>
      <c r="D308" s="36"/>
      <c r="E308" s="37"/>
      <c r="F308" s="35">
        <f t="shared" si="171"/>
        <v>5228.7</v>
      </c>
      <c r="G308" s="38">
        <v>0</v>
      </c>
      <c r="H308" s="38">
        <v>2950</v>
      </c>
      <c r="I308" s="38">
        <v>2278.6999999999998</v>
      </c>
      <c r="J308" s="35">
        <f t="shared" si="172"/>
        <v>0</v>
      </c>
      <c r="K308" s="38"/>
      <c r="L308" s="38"/>
      <c r="M308" s="38"/>
      <c r="N308" s="26">
        <f t="shared" si="158"/>
        <v>0</v>
      </c>
      <c r="O308" s="35">
        <f t="shared" si="194"/>
        <v>0</v>
      </c>
      <c r="P308" s="38"/>
      <c r="Q308" s="39"/>
      <c r="R308" s="38"/>
      <c r="S308" s="26">
        <f t="shared" si="193"/>
        <v>0</v>
      </c>
    </row>
    <row r="309" spans="1:19" ht="96" customHeight="1" x14ac:dyDescent="0.2">
      <c r="A309" s="40" t="s">
        <v>127</v>
      </c>
      <c r="B309" s="36"/>
      <c r="C309" s="36"/>
      <c r="D309" s="36"/>
      <c r="E309" s="37"/>
      <c r="F309" s="35">
        <f t="shared" si="171"/>
        <v>8300.2999999999993</v>
      </c>
      <c r="G309" s="38">
        <v>0</v>
      </c>
      <c r="H309" s="38">
        <v>7800</v>
      </c>
      <c r="I309" s="38">
        <v>500.3</v>
      </c>
      <c r="J309" s="35">
        <f t="shared" si="172"/>
        <v>0</v>
      </c>
      <c r="K309" s="38"/>
      <c r="L309" s="38"/>
      <c r="M309" s="38"/>
      <c r="N309" s="26">
        <f t="shared" si="158"/>
        <v>0</v>
      </c>
      <c r="O309" s="35">
        <f t="shared" si="194"/>
        <v>0</v>
      </c>
      <c r="P309" s="38"/>
      <c r="Q309" s="39"/>
      <c r="R309" s="38"/>
      <c r="S309" s="26">
        <f t="shared" si="193"/>
        <v>0</v>
      </c>
    </row>
    <row r="310" spans="1:19" ht="94.5" customHeight="1" x14ac:dyDescent="0.2">
      <c r="A310" s="40" t="s">
        <v>128</v>
      </c>
      <c r="B310" s="36"/>
      <c r="C310" s="36"/>
      <c r="D310" s="36"/>
      <c r="E310" s="37"/>
      <c r="F310" s="35">
        <f t="shared" si="171"/>
        <v>44395.3</v>
      </c>
      <c r="G310" s="38">
        <v>0</v>
      </c>
      <c r="H310" s="38">
        <v>39665.5</v>
      </c>
      <c r="I310" s="38">
        <v>4729.8</v>
      </c>
      <c r="J310" s="35">
        <f t="shared" si="172"/>
        <v>0</v>
      </c>
      <c r="K310" s="38"/>
      <c r="L310" s="38"/>
      <c r="M310" s="38"/>
      <c r="N310" s="38">
        <f t="shared" si="158"/>
        <v>0</v>
      </c>
      <c r="O310" s="35">
        <f t="shared" si="194"/>
        <v>0</v>
      </c>
      <c r="P310" s="38"/>
      <c r="Q310" s="39"/>
      <c r="R310" s="38"/>
      <c r="S310" s="38">
        <f t="shared" si="193"/>
        <v>0</v>
      </c>
    </row>
    <row r="311" spans="1:19" ht="22.5" customHeight="1" x14ac:dyDescent="0.2">
      <c r="A311" s="102" t="s">
        <v>35</v>
      </c>
      <c r="B311" s="36"/>
      <c r="C311" s="36"/>
      <c r="D311" s="36"/>
      <c r="E311" s="37"/>
      <c r="F311" s="35">
        <f t="shared" si="171"/>
        <v>0</v>
      </c>
      <c r="G311" s="38"/>
      <c r="H311" s="38"/>
      <c r="I311" s="38"/>
      <c r="J311" s="35">
        <f t="shared" si="172"/>
        <v>0</v>
      </c>
      <c r="K311" s="38"/>
      <c r="L311" s="38"/>
      <c r="M311" s="38"/>
      <c r="N311" s="38"/>
      <c r="O311" s="35">
        <f t="shared" si="194"/>
        <v>0</v>
      </c>
      <c r="P311" s="38"/>
      <c r="Q311" s="39"/>
      <c r="R311" s="38"/>
      <c r="S311" s="38"/>
    </row>
    <row r="312" spans="1:19" ht="114.75" customHeight="1" x14ac:dyDescent="0.2">
      <c r="A312" s="40" t="s">
        <v>191</v>
      </c>
      <c r="B312" s="36"/>
      <c r="C312" s="36"/>
      <c r="D312" s="36"/>
      <c r="E312" s="37"/>
      <c r="F312" s="35">
        <f t="shared" si="171"/>
        <v>3201.1</v>
      </c>
      <c r="G312" s="38">
        <v>0</v>
      </c>
      <c r="H312" s="38">
        <v>2720.9</v>
      </c>
      <c r="I312" s="38">
        <v>480.2</v>
      </c>
      <c r="J312" s="35">
        <f t="shared" si="172"/>
        <v>0</v>
      </c>
      <c r="K312" s="38"/>
      <c r="L312" s="38"/>
      <c r="M312" s="38"/>
      <c r="N312" s="38">
        <f t="shared" si="158"/>
        <v>0</v>
      </c>
      <c r="O312" s="35">
        <f t="shared" si="194"/>
        <v>0</v>
      </c>
      <c r="P312" s="38"/>
      <c r="Q312" s="39"/>
      <c r="R312" s="38"/>
      <c r="S312" s="38">
        <f>O312/F312*100</f>
        <v>0</v>
      </c>
    </row>
    <row r="313" spans="1:19" s="10" customFormat="1" ht="108.75" customHeight="1" x14ac:dyDescent="0.2">
      <c r="A313" s="32" t="s">
        <v>51</v>
      </c>
      <c r="B313" s="33"/>
      <c r="C313" s="33"/>
      <c r="D313" s="33"/>
      <c r="E313" s="34"/>
      <c r="F313" s="35">
        <f t="shared" si="171"/>
        <v>30903.839999999997</v>
      </c>
      <c r="G313" s="43">
        <f>G314</f>
        <v>28902.699999999997</v>
      </c>
      <c r="H313" s="43">
        <f t="shared" ref="H313:I313" si="195">H314</f>
        <v>1844.8</v>
      </c>
      <c r="I313" s="43">
        <f t="shared" si="195"/>
        <v>156.34</v>
      </c>
      <c r="J313" s="35">
        <f t="shared" si="172"/>
        <v>13880.99</v>
      </c>
      <c r="K313" s="43">
        <f>K314</f>
        <v>13006.73</v>
      </c>
      <c r="L313" s="43">
        <f t="shared" ref="L313:M313" si="196">L314</f>
        <v>830.28</v>
      </c>
      <c r="M313" s="43">
        <f t="shared" si="196"/>
        <v>43.98</v>
      </c>
      <c r="N313" s="35">
        <f t="shared" si="158"/>
        <v>44.916715851492896</v>
      </c>
      <c r="O313" s="35">
        <f t="shared" si="194"/>
        <v>13880.98</v>
      </c>
      <c r="P313" s="43">
        <f>P314</f>
        <v>13006.7</v>
      </c>
      <c r="Q313" s="43">
        <f t="shared" ref="Q313:R313" si="197">Q314</f>
        <v>830.3</v>
      </c>
      <c r="R313" s="43">
        <f t="shared" si="197"/>
        <v>43.98</v>
      </c>
      <c r="S313" s="35">
        <f>O313/F313*100</f>
        <v>44.916683493054585</v>
      </c>
    </row>
    <row r="314" spans="1:19" s="10" customFormat="1" ht="55.5" customHeight="1" x14ac:dyDescent="0.2">
      <c r="A314" s="32" t="s">
        <v>21</v>
      </c>
      <c r="B314" s="33"/>
      <c r="C314" s="33"/>
      <c r="D314" s="33"/>
      <c r="E314" s="34"/>
      <c r="F314" s="35">
        <f t="shared" si="171"/>
        <v>30903.839999999997</v>
      </c>
      <c r="G314" s="43">
        <f>G316+G326</f>
        <v>28902.699999999997</v>
      </c>
      <c r="H314" s="43">
        <f t="shared" ref="H314:I314" si="198">H316+H326</f>
        <v>1844.8</v>
      </c>
      <c r="I314" s="43">
        <f t="shared" si="198"/>
        <v>156.34</v>
      </c>
      <c r="J314" s="35">
        <f t="shared" si="172"/>
        <v>13880.99</v>
      </c>
      <c r="K314" s="43">
        <f>K316+K326</f>
        <v>13006.73</v>
      </c>
      <c r="L314" s="43">
        <f t="shared" ref="L314:M314" si="199">L316+L326</f>
        <v>830.28</v>
      </c>
      <c r="M314" s="43">
        <f t="shared" si="199"/>
        <v>43.98</v>
      </c>
      <c r="N314" s="35">
        <f t="shared" si="158"/>
        <v>44.916715851492896</v>
      </c>
      <c r="O314" s="35">
        <f t="shared" si="194"/>
        <v>13880.98</v>
      </c>
      <c r="P314" s="43">
        <f>P316+P326</f>
        <v>13006.7</v>
      </c>
      <c r="Q314" s="43">
        <f t="shared" ref="Q314:R314" si="200">Q316+Q326</f>
        <v>830.3</v>
      </c>
      <c r="R314" s="43">
        <f t="shared" si="200"/>
        <v>43.98</v>
      </c>
      <c r="S314" s="35">
        <f>O314/F314*100</f>
        <v>44.916683493054585</v>
      </c>
    </row>
    <row r="315" spans="1:19" ht="73.5" customHeight="1" x14ac:dyDescent="0.2">
      <c r="A315" s="49" t="s">
        <v>33</v>
      </c>
      <c r="B315" s="36"/>
      <c r="C315" s="36"/>
      <c r="D315" s="36"/>
      <c r="E315" s="37"/>
      <c r="F315" s="35">
        <f t="shared" si="171"/>
        <v>0</v>
      </c>
      <c r="G315" s="38"/>
      <c r="H315" s="38"/>
      <c r="I315" s="38"/>
      <c r="J315" s="35">
        <f t="shared" si="172"/>
        <v>0</v>
      </c>
      <c r="K315" s="38"/>
      <c r="L315" s="38"/>
      <c r="M315" s="38"/>
      <c r="N315" s="38"/>
      <c r="O315" s="35">
        <f t="shared" si="194"/>
        <v>0</v>
      </c>
      <c r="P315" s="38"/>
      <c r="Q315" s="39"/>
      <c r="R315" s="38"/>
      <c r="S315" s="38"/>
    </row>
    <row r="316" spans="1:19" s="11" customFormat="1" ht="81" customHeight="1" x14ac:dyDescent="0.2">
      <c r="A316" s="76" t="s">
        <v>129</v>
      </c>
      <c r="B316" s="86"/>
      <c r="C316" s="86"/>
      <c r="D316" s="86"/>
      <c r="E316" s="87"/>
      <c r="F316" s="68">
        <f t="shared" si="171"/>
        <v>9578.24</v>
      </c>
      <c r="G316" s="69">
        <f>G319+G321+G323+G325</f>
        <v>8856.6</v>
      </c>
      <c r="H316" s="69">
        <f t="shared" ref="H316:I316" si="201">H319+H321+H323+H325</f>
        <v>565.29999999999995</v>
      </c>
      <c r="I316" s="69">
        <f t="shared" si="201"/>
        <v>156.34</v>
      </c>
      <c r="J316" s="68">
        <f t="shared" si="172"/>
        <v>3178.4</v>
      </c>
      <c r="K316" s="69">
        <f t="shared" ref="K316:M316" si="202">K319+K321+K323+K325</f>
        <v>2978.76</v>
      </c>
      <c r="L316" s="69">
        <f t="shared" si="202"/>
        <v>190.17999999999998</v>
      </c>
      <c r="M316" s="69">
        <f t="shared" si="202"/>
        <v>9.4600000000000009</v>
      </c>
      <c r="N316" s="69">
        <f t="shared" si="158"/>
        <v>33.183549378591479</v>
      </c>
      <c r="O316" s="68">
        <f t="shared" si="194"/>
        <v>3178.46</v>
      </c>
      <c r="P316" s="69">
        <f t="shared" ref="P316:R316" si="203">P319+P321+P323+P325</f>
        <v>2978.8</v>
      </c>
      <c r="Q316" s="69">
        <f t="shared" si="203"/>
        <v>190.2</v>
      </c>
      <c r="R316" s="69">
        <f t="shared" si="203"/>
        <v>9.4600000000000009</v>
      </c>
      <c r="S316" s="69">
        <f>O316/F316*100</f>
        <v>33.184175798476552</v>
      </c>
    </row>
    <row r="317" spans="1:19" ht="16.5" x14ac:dyDescent="0.2">
      <c r="A317" s="49" t="s">
        <v>22</v>
      </c>
      <c r="B317" s="36"/>
      <c r="C317" s="36"/>
      <c r="D317" s="36"/>
      <c r="E317" s="37"/>
      <c r="F317" s="35">
        <f t="shared" si="171"/>
        <v>0</v>
      </c>
      <c r="G317" s="38"/>
      <c r="H317" s="38"/>
      <c r="I317" s="38"/>
      <c r="J317" s="35">
        <f t="shared" si="172"/>
        <v>0</v>
      </c>
      <c r="K317" s="38"/>
      <c r="L317" s="38"/>
      <c r="M317" s="38"/>
      <c r="N317" s="38"/>
      <c r="O317" s="35">
        <f t="shared" si="194"/>
        <v>0</v>
      </c>
      <c r="P317" s="38"/>
      <c r="Q317" s="39"/>
      <c r="R317" s="38"/>
      <c r="S317" s="38"/>
    </row>
    <row r="318" spans="1:19" ht="25.5" customHeight="1" x14ac:dyDescent="0.2">
      <c r="A318" s="49" t="s">
        <v>37</v>
      </c>
      <c r="B318" s="36"/>
      <c r="C318" s="36"/>
      <c r="D318" s="36"/>
      <c r="E318" s="37"/>
      <c r="F318" s="35">
        <f t="shared" si="171"/>
        <v>0</v>
      </c>
      <c r="G318" s="38"/>
      <c r="H318" s="38"/>
      <c r="I318" s="38"/>
      <c r="J318" s="35">
        <f t="shared" si="172"/>
        <v>0</v>
      </c>
      <c r="K318" s="38"/>
      <c r="L318" s="38"/>
      <c r="M318" s="38"/>
      <c r="N318" s="38"/>
      <c r="O318" s="35">
        <f t="shared" si="194"/>
        <v>0</v>
      </c>
      <c r="P318" s="38"/>
      <c r="Q318" s="39"/>
      <c r="R318" s="38"/>
      <c r="S318" s="38"/>
    </row>
    <row r="319" spans="1:19" ht="45" customHeight="1" x14ac:dyDescent="0.2">
      <c r="A319" s="40" t="s">
        <v>130</v>
      </c>
      <c r="B319" s="36" t="s">
        <v>337</v>
      </c>
      <c r="C319" s="36" t="s">
        <v>387</v>
      </c>
      <c r="D319" s="36" t="s">
        <v>388</v>
      </c>
      <c r="E319" s="37">
        <v>43830</v>
      </c>
      <c r="F319" s="35">
        <f t="shared" si="171"/>
        <v>1550.74</v>
      </c>
      <c r="G319" s="38">
        <v>1453.1</v>
      </c>
      <c r="H319" s="38">
        <v>92.7</v>
      </c>
      <c r="I319" s="38">
        <v>4.9400000000000004</v>
      </c>
      <c r="J319" s="35">
        <f t="shared" si="172"/>
        <v>1426.6</v>
      </c>
      <c r="K319" s="38">
        <v>1341</v>
      </c>
      <c r="L319" s="38">
        <v>85.6</v>
      </c>
      <c r="M319" s="38"/>
      <c r="N319" s="38">
        <f t="shared" si="158"/>
        <v>91.994789584327478</v>
      </c>
      <c r="O319" s="35">
        <f t="shared" si="194"/>
        <v>1426.6</v>
      </c>
      <c r="P319" s="38">
        <v>1341</v>
      </c>
      <c r="Q319" s="39">
        <v>85.6</v>
      </c>
      <c r="R319" s="38"/>
      <c r="S319" s="38">
        <f>O319/F319*100</f>
        <v>91.994789584327478</v>
      </c>
    </row>
    <row r="320" spans="1:19" ht="16.5" x14ac:dyDescent="0.2">
      <c r="A320" s="49" t="s">
        <v>48</v>
      </c>
      <c r="B320" s="36"/>
      <c r="C320" s="36"/>
      <c r="D320" s="36"/>
      <c r="E320" s="37"/>
      <c r="F320" s="35">
        <f t="shared" si="171"/>
        <v>0</v>
      </c>
      <c r="G320" s="38"/>
      <c r="H320" s="38"/>
      <c r="I320" s="38"/>
      <c r="J320" s="35">
        <f t="shared" si="172"/>
        <v>0</v>
      </c>
      <c r="K320" s="38"/>
      <c r="L320" s="38"/>
      <c r="M320" s="38"/>
      <c r="N320" s="38"/>
      <c r="O320" s="35">
        <f t="shared" si="194"/>
        <v>0</v>
      </c>
      <c r="P320" s="38"/>
      <c r="Q320" s="39"/>
      <c r="R320" s="38"/>
      <c r="S320" s="38"/>
    </row>
    <row r="321" spans="1:19" ht="127.5" customHeight="1" x14ac:dyDescent="0.2">
      <c r="A321" s="40" t="s">
        <v>131</v>
      </c>
      <c r="B321" s="36" t="s">
        <v>232</v>
      </c>
      <c r="C321" s="36" t="s">
        <v>390</v>
      </c>
      <c r="D321" s="36" t="s">
        <v>389</v>
      </c>
      <c r="E321" s="37">
        <v>43740</v>
      </c>
      <c r="F321" s="35">
        <f t="shared" si="171"/>
        <v>5675.5000000000009</v>
      </c>
      <c r="G321" s="38">
        <v>5319.8</v>
      </c>
      <c r="H321" s="38">
        <v>339.6</v>
      </c>
      <c r="I321" s="38">
        <v>16.100000000000001</v>
      </c>
      <c r="J321" s="35">
        <f t="shared" si="172"/>
        <v>0</v>
      </c>
      <c r="K321" s="38"/>
      <c r="L321" s="38"/>
      <c r="M321" s="38"/>
      <c r="N321" s="38"/>
      <c r="O321" s="35">
        <f t="shared" si="194"/>
        <v>0</v>
      </c>
      <c r="P321" s="38"/>
      <c r="Q321" s="39"/>
      <c r="R321" s="38"/>
      <c r="S321" s="38">
        <f>O321/F321*100</f>
        <v>0</v>
      </c>
    </row>
    <row r="322" spans="1:19" ht="16.5" x14ac:dyDescent="0.2">
      <c r="A322" s="49" t="s">
        <v>25</v>
      </c>
      <c r="B322" s="36"/>
      <c r="C322" s="36"/>
      <c r="D322" s="36"/>
      <c r="E322" s="37"/>
      <c r="F322" s="35">
        <f t="shared" si="171"/>
        <v>0</v>
      </c>
      <c r="G322" s="38"/>
      <c r="H322" s="38"/>
      <c r="I322" s="38"/>
      <c r="J322" s="35">
        <f t="shared" si="172"/>
        <v>0</v>
      </c>
      <c r="K322" s="38"/>
      <c r="L322" s="38"/>
      <c r="M322" s="38"/>
      <c r="N322" s="38"/>
      <c r="O322" s="35">
        <f t="shared" si="194"/>
        <v>0</v>
      </c>
      <c r="P322" s="38"/>
      <c r="Q322" s="39"/>
      <c r="R322" s="38"/>
      <c r="S322" s="38"/>
    </row>
    <row r="323" spans="1:19" ht="41.25" customHeight="1" x14ac:dyDescent="0.2">
      <c r="A323" s="40" t="s">
        <v>132</v>
      </c>
      <c r="B323" s="36" t="s">
        <v>234</v>
      </c>
      <c r="C323" s="36" t="s">
        <v>306</v>
      </c>
      <c r="D323" s="41" t="s">
        <v>401</v>
      </c>
      <c r="E323" s="42">
        <v>43647</v>
      </c>
      <c r="F323" s="35">
        <f t="shared" si="171"/>
        <v>1450.8</v>
      </c>
      <c r="G323" s="38">
        <v>1363.8</v>
      </c>
      <c r="H323" s="38">
        <v>87</v>
      </c>
      <c r="I323" s="38"/>
      <c r="J323" s="35">
        <f t="shared" si="172"/>
        <v>1204.73</v>
      </c>
      <c r="K323" s="38">
        <v>1128.9000000000001</v>
      </c>
      <c r="L323" s="38">
        <v>72.099999999999994</v>
      </c>
      <c r="M323" s="38">
        <v>3.73</v>
      </c>
      <c r="N323" s="38">
        <f t="shared" si="158"/>
        <v>83.039012958367792</v>
      </c>
      <c r="O323" s="35">
        <f t="shared" si="194"/>
        <v>1204.73</v>
      </c>
      <c r="P323" s="38">
        <v>1128.9000000000001</v>
      </c>
      <c r="Q323" s="39">
        <v>72.099999999999994</v>
      </c>
      <c r="R323" s="38">
        <v>3.73</v>
      </c>
      <c r="S323" s="38">
        <f>O323/F323*100</f>
        <v>83.039012958367792</v>
      </c>
    </row>
    <row r="324" spans="1:19" ht="16.5" x14ac:dyDescent="0.2">
      <c r="A324" s="49" t="s">
        <v>35</v>
      </c>
      <c r="B324" s="36"/>
      <c r="C324" s="36"/>
      <c r="D324" s="36"/>
      <c r="E324" s="37"/>
      <c r="F324" s="35">
        <f t="shared" si="171"/>
        <v>0</v>
      </c>
      <c r="G324" s="38"/>
      <c r="H324" s="38"/>
      <c r="I324" s="38"/>
      <c r="J324" s="35">
        <f t="shared" si="172"/>
        <v>0</v>
      </c>
      <c r="K324" s="38"/>
      <c r="L324" s="38"/>
      <c r="M324" s="38"/>
      <c r="N324" s="38"/>
      <c r="O324" s="35">
        <f t="shared" si="194"/>
        <v>0</v>
      </c>
      <c r="P324" s="38"/>
      <c r="Q324" s="39"/>
      <c r="R324" s="38"/>
      <c r="S324" s="38"/>
    </row>
    <row r="325" spans="1:19" ht="79.5" customHeight="1" x14ac:dyDescent="0.2">
      <c r="A325" s="40" t="s">
        <v>133</v>
      </c>
      <c r="B325" s="36" t="s">
        <v>233</v>
      </c>
      <c r="C325" s="36" t="s">
        <v>392</v>
      </c>
      <c r="D325" s="36" t="s">
        <v>391</v>
      </c>
      <c r="E325" s="37">
        <v>43677</v>
      </c>
      <c r="F325" s="35">
        <f t="shared" si="171"/>
        <v>901.2</v>
      </c>
      <c r="G325" s="38">
        <v>719.9</v>
      </c>
      <c r="H325" s="38">
        <v>46</v>
      </c>
      <c r="I325" s="38">
        <v>135.30000000000001</v>
      </c>
      <c r="J325" s="35">
        <f t="shared" si="172"/>
        <v>547.07000000000005</v>
      </c>
      <c r="K325" s="38">
        <v>508.86</v>
      </c>
      <c r="L325" s="38">
        <v>32.479999999999997</v>
      </c>
      <c r="M325" s="38">
        <v>5.73</v>
      </c>
      <c r="N325" s="38">
        <f t="shared" ref="N325:N357" si="204">J325/F325*100</f>
        <v>60.704616067465601</v>
      </c>
      <c r="O325" s="35">
        <f t="shared" si="194"/>
        <v>547.13</v>
      </c>
      <c r="P325" s="38">
        <v>508.9</v>
      </c>
      <c r="Q325" s="39">
        <v>32.5</v>
      </c>
      <c r="R325" s="38">
        <v>5.73</v>
      </c>
      <c r="S325" s="38">
        <f>O325/F325*100</f>
        <v>60.711273857079448</v>
      </c>
    </row>
    <row r="326" spans="1:19" s="11" customFormat="1" ht="75.75" customHeight="1" x14ac:dyDescent="0.2">
      <c r="A326" s="85" t="s">
        <v>134</v>
      </c>
      <c r="B326" s="86"/>
      <c r="C326" s="86"/>
      <c r="D326" s="86"/>
      <c r="E326" s="87"/>
      <c r="F326" s="68">
        <f t="shared" si="171"/>
        <v>21325.599999999999</v>
      </c>
      <c r="G326" s="69">
        <f>G329+G331</f>
        <v>20046.099999999999</v>
      </c>
      <c r="H326" s="69">
        <f t="shared" ref="H326:I326" si="205">H329+H331</f>
        <v>1279.5</v>
      </c>
      <c r="I326" s="69">
        <f t="shared" si="205"/>
        <v>0</v>
      </c>
      <c r="J326" s="68">
        <f t="shared" si="172"/>
        <v>10702.59</v>
      </c>
      <c r="K326" s="69">
        <f t="shared" ref="K326:M326" si="206">K329+K331</f>
        <v>10027.969999999999</v>
      </c>
      <c r="L326" s="69">
        <f t="shared" si="206"/>
        <v>640.1</v>
      </c>
      <c r="M326" s="69">
        <f t="shared" si="206"/>
        <v>34.519999999999996</v>
      </c>
      <c r="N326" s="69">
        <f t="shared" si="204"/>
        <v>50.186583261432268</v>
      </c>
      <c r="O326" s="68">
        <f t="shared" si="194"/>
        <v>10702.52</v>
      </c>
      <c r="P326" s="69">
        <f t="shared" ref="P326:R326" si="207">P329+P331</f>
        <v>10027.9</v>
      </c>
      <c r="Q326" s="69">
        <f t="shared" si="207"/>
        <v>640.1</v>
      </c>
      <c r="R326" s="69">
        <f t="shared" si="207"/>
        <v>34.519999999999996</v>
      </c>
      <c r="S326" s="69">
        <f>O326/F326*100</f>
        <v>50.186255017443827</v>
      </c>
    </row>
    <row r="327" spans="1:19" ht="16.5" x14ac:dyDescent="0.2">
      <c r="A327" s="102" t="s">
        <v>22</v>
      </c>
      <c r="B327" s="36"/>
      <c r="C327" s="36"/>
      <c r="D327" s="36"/>
      <c r="E327" s="37"/>
      <c r="F327" s="35">
        <f t="shared" si="171"/>
        <v>0</v>
      </c>
      <c r="G327" s="38"/>
      <c r="H327" s="38"/>
      <c r="I327" s="38"/>
      <c r="J327" s="35">
        <f t="shared" si="172"/>
        <v>0</v>
      </c>
      <c r="K327" s="38"/>
      <c r="L327" s="38"/>
      <c r="M327" s="38"/>
      <c r="N327" s="38"/>
      <c r="O327" s="35">
        <f t="shared" si="194"/>
        <v>0</v>
      </c>
      <c r="P327" s="38"/>
      <c r="Q327" s="39"/>
      <c r="R327" s="38"/>
      <c r="S327" s="38"/>
    </row>
    <row r="328" spans="1:19" ht="16.5" x14ac:dyDescent="0.2">
      <c r="A328" s="102" t="s">
        <v>47</v>
      </c>
      <c r="B328" s="36"/>
      <c r="C328" s="36"/>
      <c r="D328" s="36"/>
      <c r="E328" s="37"/>
      <c r="F328" s="35">
        <f t="shared" si="171"/>
        <v>0</v>
      </c>
      <c r="G328" s="38"/>
      <c r="H328" s="38"/>
      <c r="I328" s="38"/>
      <c r="J328" s="35">
        <f t="shared" si="172"/>
        <v>0</v>
      </c>
      <c r="K328" s="38"/>
      <c r="L328" s="38"/>
      <c r="M328" s="38"/>
      <c r="N328" s="38"/>
      <c r="O328" s="35">
        <f t="shared" si="194"/>
        <v>0</v>
      </c>
      <c r="P328" s="38"/>
      <c r="Q328" s="39"/>
      <c r="R328" s="38"/>
      <c r="S328" s="38"/>
    </row>
    <row r="329" spans="1:19" ht="63.75" customHeight="1" x14ac:dyDescent="0.2">
      <c r="A329" s="40" t="s">
        <v>135</v>
      </c>
      <c r="B329" s="36" t="s">
        <v>307</v>
      </c>
      <c r="C329" s="36" t="s">
        <v>394</v>
      </c>
      <c r="D329" s="36" t="s">
        <v>393</v>
      </c>
      <c r="E329" s="37">
        <v>44046</v>
      </c>
      <c r="F329" s="35">
        <f t="shared" si="171"/>
        <v>13431.5</v>
      </c>
      <c r="G329" s="38">
        <v>12625.7</v>
      </c>
      <c r="H329" s="38">
        <v>805.8</v>
      </c>
      <c r="I329" s="38"/>
      <c r="J329" s="35">
        <f t="shared" si="172"/>
        <v>7741.2699999999995</v>
      </c>
      <c r="K329" s="38">
        <v>7253.87</v>
      </c>
      <c r="L329" s="38">
        <v>463</v>
      </c>
      <c r="M329" s="38">
        <v>24.4</v>
      </c>
      <c r="N329" s="38">
        <f>J329/F329*100</f>
        <v>57.635185943491038</v>
      </c>
      <c r="O329" s="35">
        <f t="shared" si="194"/>
        <v>7741.2</v>
      </c>
      <c r="P329" s="38">
        <v>7253.8</v>
      </c>
      <c r="Q329" s="39">
        <v>463</v>
      </c>
      <c r="R329" s="38">
        <v>24.4</v>
      </c>
      <c r="S329" s="38">
        <f>O329/F329*100</f>
        <v>57.63466478055318</v>
      </c>
    </row>
    <row r="330" spans="1:19" ht="33" x14ac:dyDescent="0.2">
      <c r="A330" s="49" t="s">
        <v>39</v>
      </c>
      <c r="B330" s="36"/>
      <c r="C330" s="36"/>
      <c r="D330" s="36"/>
      <c r="E330" s="37"/>
      <c r="F330" s="35">
        <f t="shared" si="171"/>
        <v>0</v>
      </c>
      <c r="G330" s="38"/>
      <c r="H330" s="38"/>
      <c r="I330" s="38"/>
      <c r="J330" s="35">
        <f t="shared" si="172"/>
        <v>0</v>
      </c>
      <c r="K330" s="38"/>
      <c r="L330" s="38"/>
      <c r="M330" s="38"/>
      <c r="N330" s="38"/>
      <c r="O330" s="35">
        <f t="shared" si="194"/>
        <v>0</v>
      </c>
      <c r="P330" s="38"/>
      <c r="Q330" s="39"/>
      <c r="R330" s="38"/>
      <c r="S330" s="38"/>
    </row>
    <row r="331" spans="1:19" ht="88.5" customHeight="1" x14ac:dyDescent="0.2">
      <c r="A331" s="108" t="s">
        <v>136</v>
      </c>
      <c r="B331" s="36" t="s">
        <v>308</v>
      </c>
      <c r="C331" s="36" t="s">
        <v>396</v>
      </c>
      <c r="D331" s="36" t="s">
        <v>395</v>
      </c>
      <c r="E331" s="37">
        <v>43745</v>
      </c>
      <c r="F331" s="35">
        <f t="shared" si="171"/>
        <v>7894.0999999999995</v>
      </c>
      <c r="G331" s="38">
        <v>7420.4</v>
      </c>
      <c r="H331" s="38">
        <v>473.7</v>
      </c>
      <c r="I331" s="38"/>
      <c r="J331" s="35">
        <f t="shared" si="172"/>
        <v>2961.3199999999997</v>
      </c>
      <c r="K331" s="38">
        <v>2774.1</v>
      </c>
      <c r="L331" s="39">
        <v>177.1</v>
      </c>
      <c r="M331" s="38">
        <v>10.119999999999999</v>
      </c>
      <c r="N331" s="38">
        <f t="shared" si="204"/>
        <v>37.513079388403995</v>
      </c>
      <c r="O331" s="35">
        <f t="shared" si="194"/>
        <v>2961.3199999999997</v>
      </c>
      <c r="P331" s="38">
        <v>2774.1</v>
      </c>
      <c r="Q331" s="39">
        <v>177.1</v>
      </c>
      <c r="R331" s="38">
        <v>10.119999999999999</v>
      </c>
      <c r="S331" s="38">
        <f>O331/F331*100</f>
        <v>37.513079388403995</v>
      </c>
    </row>
    <row r="332" spans="1:19" s="10" customFormat="1" ht="57" customHeight="1" x14ac:dyDescent="0.2">
      <c r="A332" s="32" t="s">
        <v>192</v>
      </c>
      <c r="B332" s="33"/>
      <c r="C332" s="33"/>
      <c r="D332" s="33"/>
      <c r="E332" s="34"/>
      <c r="F332" s="35">
        <f t="shared" si="171"/>
        <v>309387.3</v>
      </c>
      <c r="G332" s="43">
        <f>G333</f>
        <v>156203.79999999999</v>
      </c>
      <c r="H332" s="43">
        <f t="shared" ref="H332:I332" si="208">H333</f>
        <v>153183.5</v>
      </c>
      <c r="I332" s="43">
        <f t="shared" si="208"/>
        <v>0</v>
      </c>
      <c r="J332" s="35">
        <f t="shared" si="172"/>
        <v>102811.4</v>
      </c>
      <c r="K332" s="43">
        <f t="shared" ref="K332:M332" si="209">K333</f>
        <v>84995.199999999997</v>
      </c>
      <c r="L332" s="43">
        <f t="shared" si="209"/>
        <v>17770</v>
      </c>
      <c r="M332" s="43">
        <f t="shared" si="209"/>
        <v>46.2</v>
      </c>
      <c r="N332" s="35">
        <f t="shared" si="204"/>
        <v>33.230646506821707</v>
      </c>
      <c r="O332" s="35">
        <f>P332+Q332+R332</f>
        <v>102771.4</v>
      </c>
      <c r="P332" s="43">
        <f t="shared" ref="P332:R332" si="210">P333</f>
        <v>84955.199999999997</v>
      </c>
      <c r="Q332" s="43">
        <f t="shared" si="210"/>
        <v>17770</v>
      </c>
      <c r="R332" s="43">
        <f t="shared" si="210"/>
        <v>46.2</v>
      </c>
      <c r="S332" s="35">
        <f>O332/F332*100</f>
        <v>33.217717727909324</v>
      </c>
    </row>
    <row r="333" spans="1:19" s="10" customFormat="1" ht="41.25" customHeight="1" x14ac:dyDescent="0.2">
      <c r="A333" s="32" t="s">
        <v>193</v>
      </c>
      <c r="B333" s="33"/>
      <c r="C333" s="33"/>
      <c r="D333" s="33"/>
      <c r="E333" s="34"/>
      <c r="F333" s="35">
        <f t="shared" si="171"/>
        <v>309387.3</v>
      </c>
      <c r="G333" s="43">
        <f>G336+G337</f>
        <v>156203.79999999999</v>
      </c>
      <c r="H333" s="43">
        <f t="shared" ref="H333:I333" si="211">H336+H337</f>
        <v>153183.5</v>
      </c>
      <c r="I333" s="43">
        <f t="shared" si="211"/>
        <v>0</v>
      </c>
      <c r="J333" s="35">
        <f t="shared" si="172"/>
        <v>102811.4</v>
      </c>
      <c r="K333" s="43">
        <f>K336+K337</f>
        <v>84995.199999999997</v>
      </c>
      <c r="L333" s="43">
        <f t="shared" ref="L333:M333" si="212">L336+L337</f>
        <v>17770</v>
      </c>
      <c r="M333" s="43">
        <f t="shared" si="212"/>
        <v>46.2</v>
      </c>
      <c r="N333" s="35">
        <f t="shared" si="204"/>
        <v>33.230646506821707</v>
      </c>
      <c r="O333" s="35">
        <f t="shared" si="194"/>
        <v>102771.4</v>
      </c>
      <c r="P333" s="43">
        <f t="shared" ref="P333:R333" si="213">P336+P337</f>
        <v>84955.199999999997</v>
      </c>
      <c r="Q333" s="43">
        <f t="shared" si="213"/>
        <v>17770</v>
      </c>
      <c r="R333" s="43">
        <f t="shared" si="213"/>
        <v>46.2</v>
      </c>
      <c r="S333" s="35">
        <f>O333/F333*100</f>
        <v>33.217717727909324</v>
      </c>
    </row>
    <row r="334" spans="1:19" ht="69.75" customHeight="1" x14ac:dyDescent="0.2">
      <c r="A334" s="102" t="s">
        <v>33</v>
      </c>
      <c r="B334" s="36"/>
      <c r="C334" s="36"/>
      <c r="D334" s="36"/>
      <c r="E334" s="37"/>
      <c r="F334" s="35">
        <f t="shared" si="171"/>
        <v>0</v>
      </c>
      <c r="G334" s="38"/>
      <c r="H334" s="38"/>
      <c r="I334" s="38"/>
      <c r="J334" s="35">
        <f t="shared" si="172"/>
        <v>0</v>
      </c>
      <c r="K334" s="38"/>
      <c r="L334" s="38"/>
      <c r="M334" s="38"/>
      <c r="N334" s="38"/>
      <c r="O334" s="35">
        <f t="shared" si="194"/>
        <v>0</v>
      </c>
      <c r="P334" s="38"/>
      <c r="Q334" s="39"/>
      <c r="R334" s="38"/>
      <c r="S334" s="38"/>
    </row>
    <row r="335" spans="1:19" ht="19.5" customHeight="1" x14ac:dyDescent="0.2">
      <c r="A335" s="102" t="s">
        <v>194</v>
      </c>
      <c r="B335" s="36"/>
      <c r="C335" s="36"/>
      <c r="D335" s="36"/>
      <c r="E335" s="37"/>
      <c r="F335" s="35">
        <f t="shared" si="171"/>
        <v>0</v>
      </c>
      <c r="G335" s="38"/>
      <c r="H335" s="38"/>
      <c r="I335" s="38"/>
      <c r="J335" s="35">
        <f t="shared" si="172"/>
        <v>0</v>
      </c>
      <c r="K335" s="38"/>
      <c r="L335" s="38"/>
      <c r="M335" s="38"/>
      <c r="N335" s="38"/>
      <c r="O335" s="35">
        <f t="shared" si="194"/>
        <v>0</v>
      </c>
      <c r="P335" s="38"/>
      <c r="Q335" s="39"/>
      <c r="R335" s="38"/>
      <c r="S335" s="38"/>
    </row>
    <row r="336" spans="1:19" ht="78" customHeight="1" x14ac:dyDescent="0.2">
      <c r="A336" s="40" t="s">
        <v>195</v>
      </c>
      <c r="B336" s="36" t="s">
        <v>235</v>
      </c>
      <c r="C336" s="36" t="s">
        <v>483</v>
      </c>
      <c r="D336" s="36" t="s">
        <v>236</v>
      </c>
      <c r="E336" s="64" t="s">
        <v>240</v>
      </c>
      <c r="F336" s="35">
        <f t="shared" si="171"/>
        <v>120404.50000000001</v>
      </c>
      <c r="G336" s="38">
        <v>23745.3</v>
      </c>
      <c r="H336" s="38">
        <f>2173.6+94485.6</f>
        <v>96659.200000000012</v>
      </c>
      <c r="I336" s="38"/>
      <c r="J336" s="35">
        <f t="shared" si="172"/>
        <v>1272.8</v>
      </c>
      <c r="K336" s="38"/>
      <c r="L336" s="38">
        <v>1272.8</v>
      </c>
      <c r="M336" s="38"/>
      <c r="N336" s="38">
        <f t="shared" si="204"/>
        <v>1.057103347466249</v>
      </c>
      <c r="O336" s="35">
        <f t="shared" si="194"/>
        <v>1272.8</v>
      </c>
      <c r="P336" s="38"/>
      <c r="Q336" s="39">
        <v>1272.8</v>
      </c>
      <c r="R336" s="38"/>
      <c r="S336" s="38">
        <f>O336/F336*100</f>
        <v>1.057103347466249</v>
      </c>
    </row>
    <row r="337" spans="1:19" ht="75.75" customHeight="1" x14ac:dyDescent="0.2">
      <c r="A337" s="40" t="s">
        <v>196</v>
      </c>
      <c r="B337" s="36" t="s">
        <v>235</v>
      </c>
      <c r="C337" s="36" t="s">
        <v>484</v>
      </c>
      <c r="D337" s="36" t="s">
        <v>399</v>
      </c>
      <c r="E337" s="64" t="s">
        <v>240</v>
      </c>
      <c r="F337" s="35">
        <f t="shared" si="171"/>
        <v>188982.8</v>
      </c>
      <c r="G337" s="38">
        <v>132458.5</v>
      </c>
      <c r="H337" s="38">
        <f>56233.4+290.9</f>
        <v>56524.3</v>
      </c>
      <c r="I337" s="38"/>
      <c r="J337" s="35">
        <f t="shared" si="172"/>
        <v>101538.59999999999</v>
      </c>
      <c r="K337" s="38">
        <v>84995.199999999997</v>
      </c>
      <c r="L337" s="39">
        <v>16497.2</v>
      </c>
      <c r="M337" s="38">
        <v>46.2</v>
      </c>
      <c r="N337" s="38">
        <f t="shared" si="204"/>
        <v>53.729016608918897</v>
      </c>
      <c r="O337" s="35">
        <f t="shared" si="194"/>
        <v>101498.59999999999</v>
      </c>
      <c r="P337" s="38">
        <v>84955.199999999997</v>
      </c>
      <c r="Q337" s="39">
        <v>16497.2</v>
      </c>
      <c r="R337" s="38">
        <v>46.2</v>
      </c>
      <c r="S337" s="38">
        <f>O337/F337*100</f>
        <v>53.707850661541677</v>
      </c>
    </row>
    <row r="338" spans="1:19" s="7" customFormat="1" ht="16.5" x14ac:dyDescent="0.25">
      <c r="A338" s="61" t="s">
        <v>55</v>
      </c>
      <c r="B338" s="61"/>
      <c r="C338" s="61"/>
      <c r="D338" s="61"/>
      <c r="E338" s="62"/>
      <c r="F338" s="23">
        <f t="shared" si="171"/>
        <v>23290.570000000003</v>
      </c>
      <c r="G338" s="63">
        <f>G340</f>
        <v>17849.300000000003</v>
      </c>
      <c r="H338" s="63">
        <f t="shared" ref="H338:I338" si="214">H340</f>
        <v>5169.2</v>
      </c>
      <c r="I338" s="63">
        <f t="shared" si="214"/>
        <v>272.07</v>
      </c>
      <c r="J338" s="23">
        <f t="shared" si="172"/>
        <v>14453.11</v>
      </c>
      <c r="K338" s="63">
        <f>K340</f>
        <v>11076.5</v>
      </c>
      <c r="L338" s="63">
        <f t="shared" ref="L338:M338" si="215">L340</f>
        <v>3207.78</v>
      </c>
      <c r="M338" s="63">
        <f t="shared" si="215"/>
        <v>168.82999999999998</v>
      </c>
      <c r="N338" s="63">
        <f t="shared" si="204"/>
        <v>62.055630240049943</v>
      </c>
      <c r="O338" s="23">
        <f t="shared" ref="O338:O359" si="216">P338+Q338+R338</f>
        <v>14453.13</v>
      </c>
      <c r="P338" s="63">
        <f>P340</f>
        <v>11076.5</v>
      </c>
      <c r="Q338" s="63">
        <f t="shared" ref="Q338:R338" si="217">Q340</f>
        <v>3207.8</v>
      </c>
      <c r="R338" s="63">
        <f t="shared" si="217"/>
        <v>168.82999999999998</v>
      </c>
      <c r="S338" s="63">
        <f>O338/F338*100</f>
        <v>62.055716111713863</v>
      </c>
    </row>
    <row r="339" spans="1:19" ht="16.5" x14ac:dyDescent="0.2">
      <c r="A339" s="49" t="s">
        <v>22</v>
      </c>
      <c r="B339" s="36"/>
      <c r="C339" s="36"/>
      <c r="D339" s="36"/>
      <c r="E339" s="37"/>
      <c r="F339" s="35">
        <f t="shared" si="171"/>
        <v>0</v>
      </c>
      <c r="G339" s="38"/>
      <c r="H339" s="38"/>
      <c r="I339" s="38"/>
      <c r="J339" s="35">
        <f t="shared" si="172"/>
        <v>0</v>
      </c>
      <c r="K339" s="38"/>
      <c r="L339" s="38"/>
      <c r="M339" s="38"/>
      <c r="N339" s="38"/>
      <c r="O339" s="35">
        <f t="shared" si="216"/>
        <v>0</v>
      </c>
      <c r="P339" s="38"/>
      <c r="Q339" s="38"/>
      <c r="R339" s="38"/>
      <c r="S339" s="38"/>
    </row>
    <row r="340" spans="1:19" s="10" customFormat="1" ht="107.25" customHeight="1" x14ac:dyDescent="0.2">
      <c r="A340" s="32" t="s">
        <v>51</v>
      </c>
      <c r="B340" s="33"/>
      <c r="C340" s="33"/>
      <c r="D340" s="33"/>
      <c r="E340" s="34"/>
      <c r="F340" s="35">
        <f t="shared" si="171"/>
        <v>23290.570000000003</v>
      </c>
      <c r="G340" s="43">
        <f>G341</f>
        <v>17849.300000000003</v>
      </c>
      <c r="H340" s="43">
        <f t="shared" ref="H340:I340" si="218">H341</f>
        <v>5169.2</v>
      </c>
      <c r="I340" s="43">
        <f t="shared" si="218"/>
        <v>272.07</v>
      </c>
      <c r="J340" s="35">
        <f t="shared" si="172"/>
        <v>14453.11</v>
      </c>
      <c r="K340" s="43">
        <f>K341</f>
        <v>11076.5</v>
      </c>
      <c r="L340" s="43">
        <f t="shared" ref="L340:M340" si="219">L341</f>
        <v>3207.78</v>
      </c>
      <c r="M340" s="43">
        <f t="shared" si="219"/>
        <v>168.82999999999998</v>
      </c>
      <c r="N340" s="35">
        <f t="shared" si="204"/>
        <v>62.055630240049943</v>
      </c>
      <c r="O340" s="35">
        <f t="shared" si="216"/>
        <v>14453.13</v>
      </c>
      <c r="P340" s="43">
        <f>P341</f>
        <v>11076.5</v>
      </c>
      <c r="Q340" s="43">
        <f t="shared" ref="Q340:R340" si="220">Q341</f>
        <v>3207.8</v>
      </c>
      <c r="R340" s="43">
        <f t="shared" si="220"/>
        <v>168.82999999999998</v>
      </c>
      <c r="S340" s="35">
        <f>O340/F340*100</f>
        <v>62.055716111713863</v>
      </c>
    </row>
    <row r="341" spans="1:19" s="10" customFormat="1" ht="61.5" customHeight="1" x14ac:dyDescent="0.2">
      <c r="A341" s="32" t="s">
        <v>21</v>
      </c>
      <c r="B341" s="33"/>
      <c r="C341" s="33"/>
      <c r="D341" s="33"/>
      <c r="E341" s="34"/>
      <c r="F341" s="35">
        <f t="shared" si="171"/>
        <v>23290.570000000003</v>
      </c>
      <c r="G341" s="43">
        <f>G343</f>
        <v>17849.300000000003</v>
      </c>
      <c r="H341" s="43">
        <f t="shared" ref="H341:I341" si="221">H343</f>
        <v>5169.2</v>
      </c>
      <c r="I341" s="43">
        <f t="shared" si="221"/>
        <v>272.07</v>
      </c>
      <c r="J341" s="35">
        <f t="shared" si="172"/>
        <v>14453.11</v>
      </c>
      <c r="K341" s="43">
        <f>K343</f>
        <v>11076.5</v>
      </c>
      <c r="L341" s="43">
        <f t="shared" ref="L341:M341" si="222">L343</f>
        <v>3207.78</v>
      </c>
      <c r="M341" s="43">
        <f t="shared" si="222"/>
        <v>168.82999999999998</v>
      </c>
      <c r="N341" s="35">
        <f t="shared" si="204"/>
        <v>62.055630240049943</v>
      </c>
      <c r="O341" s="35">
        <f t="shared" si="216"/>
        <v>14453.13</v>
      </c>
      <c r="P341" s="43">
        <f>P343</f>
        <v>11076.5</v>
      </c>
      <c r="Q341" s="43">
        <f t="shared" ref="Q341:R341" si="223">Q343</f>
        <v>3207.8</v>
      </c>
      <c r="R341" s="43">
        <f t="shared" si="223"/>
        <v>168.82999999999998</v>
      </c>
      <c r="S341" s="35">
        <f>O341/F341*100</f>
        <v>62.055716111713863</v>
      </c>
    </row>
    <row r="342" spans="1:19" ht="45" customHeight="1" x14ac:dyDescent="0.2">
      <c r="A342" s="49" t="s">
        <v>137</v>
      </c>
      <c r="B342" s="36"/>
      <c r="C342" s="36"/>
      <c r="D342" s="36"/>
      <c r="E342" s="37"/>
      <c r="F342" s="35">
        <f t="shared" ref="F342:F357" si="224">G342+H342+I342</f>
        <v>0</v>
      </c>
      <c r="G342" s="38"/>
      <c r="H342" s="38"/>
      <c r="I342" s="38"/>
      <c r="J342" s="35">
        <f t="shared" ref="J342:J359" si="225">K342+L342+M342</f>
        <v>0</v>
      </c>
      <c r="K342" s="38"/>
      <c r="L342" s="38"/>
      <c r="M342" s="38"/>
      <c r="N342" s="38"/>
      <c r="O342" s="35">
        <f t="shared" si="216"/>
        <v>0</v>
      </c>
      <c r="P342" s="38"/>
      <c r="Q342" s="39"/>
      <c r="R342" s="38"/>
      <c r="S342" s="38"/>
    </row>
    <row r="343" spans="1:19" s="9" customFormat="1" ht="74.25" customHeight="1" x14ac:dyDescent="0.2">
      <c r="A343" s="77" t="s">
        <v>138</v>
      </c>
      <c r="B343" s="77"/>
      <c r="C343" s="77"/>
      <c r="D343" s="77"/>
      <c r="E343" s="78"/>
      <c r="F343" s="68">
        <f t="shared" si="224"/>
        <v>23290.570000000003</v>
      </c>
      <c r="G343" s="79">
        <f>G346+G347</f>
        <v>17849.300000000003</v>
      </c>
      <c r="H343" s="79">
        <f t="shared" ref="H343:I343" si="226">H346+H347</f>
        <v>5169.2</v>
      </c>
      <c r="I343" s="79">
        <f t="shared" si="226"/>
        <v>272.07</v>
      </c>
      <c r="J343" s="68">
        <f t="shared" si="225"/>
        <v>14453.11</v>
      </c>
      <c r="K343" s="79">
        <f>K346+K347</f>
        <v>11076.5</v>
      </c>
      <c r="L343" s="79">
        <f t="shared" ref="L343:M343" si="227">L346+L347</f>
        <v>3207.78</v>
      </c>
      <c r="M343" s="79">
        <f t="shared" si="227"/>
        <v>168.82999999999998</v>
      </c>
      <c r="N343" s="79">
        <f t="shared" si="204"/>
        <v>62.055630240049943</v>
      </c>
      <c r="O343" s="68">
        <f t="shared" si="216"/>
        <v>14453.13</v>
      </c>
      <c r="P343" s="79">
        <f t="shared" ref="P343:R343" si="228">P346+P347</f>
        <v>11076.5</v>
      </c>
      <c r="Q343" s="79">
        <f t="shared" si="228"/>
        <v>3207.8</v>
      </c>
      <c r="R343" s="79">
        <f t="shared" si="228"/>
        <v>168.82999999999998</v>
      </c>
      <c r="S343" s="79">
        <f>O343/F343*100</f>
        <v>62.055716111713863</v>
      </c>
    </row>
    <row r="344" spans="1:19" ht="16.5" x14ac:dyDescent="0.2">
      <c r="A344" s="49" t="s">
        <v>22</v>
      </c>
      <c r="B344" s="36"/>
      <c r="C344" s="36"/>
      <c r="D344" s="36"/>
      <c r="E344" s="37"/>
      <c r="F344" s="35">
        <f t="shared" si="224"/>
        <v>0</v>
      </c>
      <c r="G344" s="38"/>
      <c r="H344" s="38"/>
      <c r="I344" s="38"/>
      <c r="J344" s="35">
        <f t="shared" si="225"/>
        <v>0</v>
      </c>
      <c r="K344" s="38"/>
      <c r="L344" s="38"/>
      <c r="M344" s="38"/>
      <c r="N344" s="38"/>
      <c r="O344" s="35">
        <f t="shared" si="216"/>
        <v>0</v>
      </c>
      <c r="P344" s="38"/>
      <c r="Q344" s="39"/>
      <c r="R344" s="38"/>
      <c r="S344" s="38"/>
    </row>
    <row r="345" spans="1:19" ht="16.5" x14ac:dyDescent="0.2">
      <c r="A345" s="49" t="s">
        <v>48</v>
      </c>
      <c r="B345" s="36"/>
      <c r="C345" s="36"/>
      <c r="D345" s="36"/>
      <c r="E345" s="37"/>
      <c r="F345" s="35">
        <f t="shared" si="224"/>
        <v>0</v>
      </c>
      <c r="G345" s="38"/>
      <c r="H345" s="38"/>
      <c r="I345" s="38"/>
      <c r="J345" s="35">
        <f t="shared" si="225"/>
        <v>0</v>
      </c>
      <c r="K345" s="38"/>
      <c r="L345" s="38"/>
      <c r="M345" s="38"/>
      <c r="N345" s="38"/>
      <c r="O345" s="35">
        <f t="shared" si="216"/>
        <v>0</v>
      </c>
      <c r="P345" s="38"/>
      <c r="Q345" s="39"/>
      <c r="R345" s="38"/>
      <c r="S345" s="38"/>
    </row>
    <row r="346" spans="1:19" ht="78" customHeight="1" x14ac:dyDescent="0.2">
      <c r="A346" s="40" t="s">
        <v>139</v>
      </c>
      <c r="B346" s="36" t="s">
        <v>309</v>
      </c>
      <c r="C346" s="36" t="s">
        <v>310</v>
      </c>
      <c r="D346" s="36" t="s">
        <v>311</v>
      </c>
      <c r="E346" s="37" t="s">
        <v>312</v>
      </c>
      <c r="F346" s="35">
        <f>G346+H346+I346</f>
        <v>11300.710000000001</v>
      </c>
      <c r="G346" s="38">
        <v>8660.6</v>
      </c>
      <c r="H346" s="38">
        <v>2508.1</v>
      </c>
      <c r="I346" s="38">
        <v>132.01</v>
      </c>
      <c r="J346" s="35">
        <f t="shared" si="225"/>
        <v>11300.74</v>
      </c>
      <c r="K346" s="38">
        <v>8660.6</v>
      </c>
      <c r="L346" s="38">
        <v>2508.13</v>
      </c>
      <c r="M346" s="38">
        <v>132.01</v>
      </c>
      <c r="N346" s="38">
        <f t="shared" si="204"/>
        <v>100.00026547004568</v>
      </c>
      <c r="O346" s="35">
        <f t="shared" si="216"/>
        <v>11300.710000000001</v>
      </c>
      <c r="P346" s="38">
        <v>8660.6</v>
      </c>
      <c r="Q346" s="39">
        <v>2508.1</v>
      </c>
      <c r="R346" s="38">
        <v>132.01</v>
      </c>
      <c r="S346" s="38">
        <f>O346/F346*100</f>
        <v>100</v>
      </c>
    </row>
    <row r="347" spans="1:19" ht="85.5" customHeight="1" x14ac:dyDescent="0.2">
      <c r="A347" s="40" t="s">
        <v>197</v>
      </c>
      <c r="B347" s="36" t="s">
        <v>309</v>
      </c>
      <c r="C347" s="36" t="s">
        <v>310</v>
      </c>
      <c r="D347" s="36" t="s">
        <v>313</v>
      </c>
      <c r="E347" s="37" t="s">
        <v>314</v>
      </c>
      <c r="F347" s="35">
        <f t="shared" si="224"/>
        <v>11989.86</v>
      </c>
      <c r="G347" s="38">
        <v>9188.7000000000007</v>
      </c>
      <c r="H347" s="38">
        <v>2661.1</v>
      </c>
      <c r="I347" s="38">
        <v>140.06</v>
      </c>
      <c r="J347" s="35">
        <f t="shared" si="225"/>
        <v>3152.3700000000003</v>
      </c>
      <c r="K347" s="38">
        <v>2415.9</v>
      </c>
      <c r="L347" s="38">
        <v>699.65</v>
      </c>
      <c r="M347" s="38">
        <v>36.82</v>
      </c>
      <c r="N347" s="38">
        <f t="shared" si="204"/>
        <v>26.291966711871535</v>
      </c>
      <c r="O347" s="35">
        <f t="shared" si="216"/>
        <v>3152.4200000000005</v>
      </c>
      <c r="P347" s="38">
        <v>2415.9</v>
      </c>
      <c r="Q347" s="39">
        <v>699.7</v>
      </c>
      <c r="R347" s="38">
        <v>36.82</v>
      </c>
      <c r="S347" s="38">
        <f>O347/F347*100</f>
        <v>26.292383730919294</v>
      </c>
    </row>
    <row r="348" spans="1:19" s="7" customFormat="1" ht="16.5" x14ac:dyDescent="0.25">
      <c r="A348" s="61" t="s">
        <v>198</v>
      </c>
      <c r="B348" s="61"/>
      <c r="C348" s="61"/>
      <c r="D348" s="61"/>
      <c r="E348" s="62"/>
      <c r="F348" s="23">
        <f t="shared" si="224"/>
        <v>337333.60000000003</v>
      </c>
      <c r="G348" s="63">
        <f>G350+G358</f>
        <v>330787.90000000002</v>
      </c>
      <c r="H348" s="63">
        <f t="shared" ref="H348:I348" si="229">H350+H358</f>
        <v>6023.3</v>
      </c>
      <c r="I348" s="63">
        <f t="shared" si="229"/>
        <v>522.4</v>
      </c>
      <c r="J348" s="23">
        <f t="shared" si="225"/>
        <v>0</v>
      </c>
      <c r="K348" s="63">
        <f t="shared" ref="K348:M348" si="230">K350+K358</f>
        <v>0</v>
      </c>
      <c r="L348" s="63">
        <f t="shared" si="230"/>
        <v>0</v>
      </c>
      <c r="M348" s="63">
        <f t="shared" si="230"/>
        <v>0</v>
      </c>
      <c r="N348" s="63">
        <f t="shared" si="204"/>
        <v>0</v>
      </c>
      <c r="O348" s="23">
        <f t="shared" si="216"/>
        <v>0</v>
      </c>
      <c r="P348" s="63">
        <f t="shared" ref="P348:R348" si="231">P350+P358</f>
        <v>0</v>
      </c>
      <c r="Q348" s="63">
        <f t="shared" si="231"/>
        <v>0</v>
      </c>
      <c r="R348" s="63">
        <f t="shared" si="231"/>
        <v>0</v>
      </c>
      <c r="S348" s="63">
        <f>O348/F348*100</f>
        <v>0</v>
      </c>
    </row>
    <row r="349" spans="1:19" ht="16.5" x14ac:dyDescent="0.2">
      <c r="A349" s="49" t="s">
        <v>22</v>
      </c>
      <c r="B349" s="36"/>
      <c r="C349" s="36"/>
      <c r="D349" s="36"/>
      <c r="E349" s="37"/>
      <c r="F349" s="35">
        <f t="shared" si="224"/>
        <v>0</v>
      </c>
      <c r="G349" s="38"/>
      <c r="H349" s="38"/>
      <c r="I349" s="38"/>
      <c r="J349" s="35">
        <f t="shared" si="225"/>
        <v>0</v>
      </c>
      <c r="K349" s="38"/>
      <c r="L349" s="38"/>
      <c r="M349" s="38"/>
      <c r="N349" s="38"/>
      <c r="O349" s="35">
        <f t="shared" si="216"/>
        <v>0</v>
      </c>
      <c r="P349" s="38"/>
      <c r="Q349" s="38"/>
      <c r="R349" s="38"/>
      <c r="S349" s="38"/>
    </row>
    <row r="350" spans="1:19" s="10" customFormat="1" ht="87.75" customHeight="1" x14ac:dyDescent="0.2">
      <c r="A350" s="32" t="s">
        <v>199</v>
      </c>
      <c r="B350" s="33"/>
      <c r="C350" s="33"/>
      <c r="D350" s="33"/>
      <c r="E350" s="34"/>
      <c r="F350" s="35">
        <f t="shared" si="224"/>
        <v>334918.60000000003</v>
      </c>
      <c r="G350" s="43">
        <f>G351</f>
        <v>330787.90000000002</v>
      </c>
      <c r="H350" s="43">
        <f t="shared" ref="H350:I350" si="232">H351</f>
        <v>3608.3</v>
      </c>
      <c r="I350" s="43">
        <f t="shared" si="232"/>
        <v>522.4</v>
      </c>
      <c r="J350" s="35">
        <f t="shared" si="225"/>
        <v>0</v>
      </c>
      <c r="K350" s="43">
        <f>K351</f>
        <v>0</v>
      </c>
      <c r="L350" s="43">
        <f t="shared" ref="L350:M350" si="233">L351</f>
        <v>0</v>
      </c>
      <c r="M350" s="43">
        <f t="shared" si="233"/>
        <v>0</v>
      </c>
      <c r="N350" s="35">
        <f t="shared" si="204"/>
        <v>0</v>
      </c>
      <c r="O350" s="35">
        <f t="shared" si="216"/>
        <v>0</v>
      </c>
      <c r="P350" s="43">
        <f>P351</f>
        <v>0</v>
      </c>
      <c r="Q350" s="43">
        <f t="shared" ref="Q350:R350" si="234">Q351</f>
        <v>0</v>
      </c>
      <c r="R350" s="43">
        <f t="shared" si="234"/>
        <v>0</v>
      </c>
      <c r="S350" s="35">
        <f>O350/F350*100</f>
        <v>0</v>
      </c>
    </row>
    <row r="351" spans="1:19" s="10" customFormat="1" ht="90" customHeight="1" x14ac:dyDescent="0.2">
      <c r="A351" s="32" t="s">
        <v>471</v>
      </c>
      <c r="B351" s="33"/>
      <c r="C351" s="33"/>
      <c r="D351" s="33"/>
      <c r="E351" s="34"/>
      <c r="F351" s="35">
        <f t="shared" si="224"/>
        <v>334918.60000000003</v>
      </c>
      <c r="G351" s="43">
        <f>G354+G357</f>
        <v>330787.90000000002</v>
      </c>
      <c r="H351" s="43">
        <f t="shared" ref="H351:I351" si="235">H354+H357</f>
        <v>3608.3</v>
      </c>
      <c r="I351" s="43">
        <f t="shared" si="235"/>
        <v>522.4</v>
      </c>
      <c r="J351" s="35">
        <f t="shared" si="225"/>
        <v>0</v>
      </c>
      <c r="K351" s="43">
        <f>K354+K357</f>
        <v>0</v>
      </c>
      <c r="L351" s="43">
        <f t="shared" ref="L351:M351" si="236">L354+L357</f>
        <v>0</v>
      </c>
      <c r="M351" s="43">
        <f t="shared" si="236"/>
        <v>0</v>
      </c>
      <c r="N351" s="35">
        <f t="shared" si="204"/>
        <v>0</v>
      </c>
      <c r="O351" s="35">
        <f t="shared" si="216"/>
        <v>0</v>
      </c>
      <c r="P351" s="43">
        <f>P354+P357</f>
        <v>0</v>
      </c>
      <c r="Q351" s="43">
        <f t="shared" ref="Q351:R351" si="237">Q354+Q357</f>
        <v>0</v>
      </c>
      <c r="R351" s="43">
        <f t="shared" si="237"/>
        <v>0</v>
      </c>
      <c r="S351" s="35">
        <f>O351/F351*100</f>
        <v>0</v>
      </c>
    </row>
    <row r="352" spans="1:19" ht="69" customHeight="1" x14ac:dyDescent="0.2">
      <c r="A352" s="49" t="s">
        <v>33</v>
      </c>
      <c r="B352" s="36"/>
      <c r="C352" s="36"/>
      <c r="D352" s="36"/>
      <c r="E352" s="37"/>
      <c r="F352" s="35">
        <f t="shared" si="224"/>
        <v>0</v>
      </c>
      <c r="G352" s="38"/>
      <c r="H352" s="38"/>
      <c r="I352" s="38"/>
      <c r="J352" s="35">
        <f t="shared" si="225"/>
        <v>0</v>
      </c>
      <c r="K352" s="38"/>
      <c r="L352" s="38"/>
      <c r="M352" s="38"/>
      <c r="N352" s="38"/>
      <c r="O352" s="35">
        <f t="shared" si="216"/>
        <v>0</v>
      </c>
      <c r="P352" s="38"/>
      <c r="Q352" s="39"/>
      <c r="R352" s="38"/>
      <c r="S352" s="38"/>
    </row>
    <row r="353" spans="1:19" ht="109.5" customHeight="1" x14ac:dyDescent="0.2">
      <c r="A353" s="49" t="s">
        <v>162</v>
      </c>
      <c r="B353" s="36"/>
      <c r="C353" s="36"/>
      <c r="D353" s="36"/>
      <c r="E353" s="37"/>
      <c r="F353" s="35">
        <f t="shared" si="224"/>
        <v>0</v>
      </c>
      <c r="G353" s="38"/>
      <c r="H353" s="38"/>
      <c r="I353" s="38"/>
      <c r="J353" s="35">
        <f t="shared" si="225"/>
        <v>0</v>
      </c>
      <c r="K353" s="38"/>
      <c r="L353" s="38"/>
      <c r="M353" s="38"/>
      <c r="N353" s="38"/>
      <c r="O353" s="35">
        <f t="shared" si="216"/>
        <v>0</v>
      </c>
      <c r="P353" s="38"/>
      <c r="Q353" s="39"/>
      <c r="R353" s="38"/>
      <c r="S353" s="38"/>
    </row>
    <row r="354" spans="1:19" ht="145.5" customHeight="1" x14ac:dyDescent="0.2">
      <c r="A354" s="40" t="s">
        <v>200</v>
      </c>
      <c r="B354" s="36" t="s">
        <v>237</v>
      </c>
      <c r="C354" s="36" t="s">
        <v>338</v>
      </c>
      <c r="D354" s="36" t="s">
        <v>315</v>
      </c>
      <c r="E354" s="37" t="s">
        <v>316</v>
      </c>
      <c r="F354" s="35">
        <f t="shared" si="224"/>
        <v>230418.6</v>
      </c>
      <c r="G354" s="38">
        <v>227332.7</v>
      </c>
      <c r="H354" s="38">
        <v>3085.9</v>
      </c>
      <c r="I354" s="38"/>
      <c r="J354" s="35">
        <f t="shared" si="225"/>
        <v>0</v>
      </c>
      <c r="K354" s="38"/>
      <c r="L354" s="38"/>
      <c r="M354" s="38"/>
      <c r="N354" s="38">
        <f t="shared" si="204"/>
        <v>0</v>
      </c>
      <c r="O354" s="35">
        <f t="shared" si="216"/>
        <v>0</v>
      </c>
      <c r="P354" s="38"/>
      <c r="Q354" s="39"/>
      <c r="R354" s="38"/>
      <c r="S354" s="38">
        <f>O354/F354*100</f>
        <v>0</v>
      </c>
    </row>
    <row r="355" spans="1:19" ht="45" customHeight="1" x14ac:dyDescent="0.2">
      <c r="A355" s="49" t="s">
        <v>201</v>
      </c>
      <c r="B355" s="36"/>
      <c r="C355" s="36"/>
      <c r="D355" s="36"/>
      <c r="E355" s="37"/>
      <c r="F355" s="35">
        <f t="shared" si="224"/>
        <v>0</v>
      </c>
      <c r="G355" s="38"/>
      <c r="H355" s="38"/>
      <c r="I355" s="38"/>
      <c r="J355" s="35">
        <f t="shared" si="225"/>
        <v>0</v>
      </c>
      <c r="K355" s="38"/>
      <c r="L355" s="38"/>
      <c r="M355" s="38"/>
      <c r="N355" s="38"/>
      <c r="O355" s="35">
        <f t="shared" si="216"/>
        <v>0</v>
      </c>
      <c r="P355" s="38"/>
      <c r="Q355" s="39"/>
      <c r="R355" s="38"/>
      <c r="S355" s="38"/>
    </row>
    <row r="356" spans="1:19" ht="16.5" x14ac:dyDescent="0.2">
      <c r="A356" s="49" t="s">
        <v>20</v>
      </c>
      <c r="B356" s="36"/>
      <c r="C356" s="36"/>
      <c r="D356" s="36"/>
      <c r="E356" s="37"/>
      <c r="F356" s="35">
        <f t="shared" si="224"/>
        <v>0</v>
      </c>
      <c r="G356" s="38"/>
      <c r="H356" s="38"/>
      <c r="I356" s="38"/>
      <c r="J356" s="35">
        <f t="shared" si="225"/>
        <v>0</v>
      </c>
      <c r="K356" s="38"/>
      <c r="L356" s="38"/>
      <c r="M356" s="38"/>
      <c r="N356" s="38"/>
      <c r="O356" s="35">
        <f t="shared" si="216"/>
        <v>0</v>
      </c>
      <c r="P356" s="38"/>
      <c r="Q356" s="39"/>
      <c r="R356" s="38"/>
      <c r="S356" s="38"/>
    </row>
    <row r="357" spans="1:19" ht="96" customHeight="1" x14ac:dyDescent="0.2">
      <c r="A357" s="40" t="s">
        <v>339</v>
      </c>
      <c r="B357" s="36" t="s">
        <v>227</v>
      </c>
      <c r="C357" s="36" t="s">
        <v>317</v>
      </c>
      <c r="D357" s="36" t="s">
        <v>318</v>
      </c>
      <c r="E357" s="37" t="s">
        <v>319</v>
      </c>
      <c r="F357" s="35">
        <f t="shared" si="224"/>
        <v>104499.99999999999</v>
      </c>
      <c r="G357" s="38">
        <v>103455.2</v>
      </c>
      <c r="H357" s="38">
        <v>522.4</v>
      </c>
      <c r="I357" s="38">
        <v>522.4</v>
      </c>
      <c r="J357" s="35">
        <f t="shared" si="225"/>
        <v>0</v>
      </c>
      <c r="K357" s="38"/>
      <c r="L357" s="38"/>
      <c r="M357" s="38"/>
      <c r="N357" s="38">
        <f t="shared" si="204"/>
        <v>0</v>
      </c>
      <c r="O357" s="35">
        <f t="shared" si="216"/>
        <v>0</v>
      </c>
      <c r="P357" s="38"/>
      <c r="Q357" s="39"/>
      <c r="R357" s="38"/>
      <c r="S357" s="38"/>
    </row>
    <row r="358" spans="1:19" s="18" customFormat="1" ht="74.25" customHeight="1" x14ac:dyDescent="0.2">
      <c r="A358" s="103" t="s">
        <v>472</v>
      </c>
      <c r="B358" s="99"/>
      <c r="C358" s="99"/>
      <c r="D358" s="99"/>
      <c r="E358" s="100"/>
      <c r="F358" s="35">
        <f>G358+H358+I358</f>
        <v>2415</v>
      </c>
      <c r="G358" s="96">
        <f>G359</f>
        <v>0</v>
      </c>
      <c r="H358" s="96">
        <f t="shared" ref="H358:I358" si="238">H359</f>
        <v>2415</v>
      </c>
      <c r="I358" s="96">
        <f t="shared" si="238"/>
        <v>0</v>
      </c>
      <c r="J358" s="35">
        <f t="shared" si="225"/>
        <v>0</v>
      </c>
      <c r="K358" s="96">
        <f t="shared" ref="K358:M358" si="239">K359</f>
        <v>0</v>
      </c>
      <c r="L358" s="96">
        <f t="shared" si="239"/>
        <v>0</v>
      </c>
      <c r="M358" s="96">
        <f t="shared" si="239"/>
        <v>0</v>
      </c>
      <c r="N358" s="96">
        <f>J358/F358*100</f>
        <v>0</v>
      </c>
      <c r="O358" s="35">
        <f t="shared" si="216"/>
        <v>0</v>
      </c>
      <c r="P358" s="96">
        <f t="shared" ref="P358:R358" si="240">P359</f>
        <v>0</v>
      </c>
      <c r="Q358" s="96">
        <f t="shared" si="240"/>
        <v>0</v>
      </c>
      <c r="R358" s="96">
        <f t="shared" si="240"/>
        <v>0</v>
      </c>
      <c r="S358" s="96">
        <f>O358/F358*100</f>
        <v>0</v>
      </c>
    </row>
    <row r="359" spans="1:19" s="18" customFormat="1" ht="57.75" customHeight="1" x14ac:dyDescent="0.2">
      <c r="A359" s="103" t="s">
        <v>473</v>
      </c>
      <c r="B359" s="99"/>
      <c r="C359" s="99"/>
      <c r="D359" s="99"/>
      <c r="E359" s="100"/>
      <c r="F359" s="35">
        <f>G359+H359+I359</f>
        <v>2415</v>
      </c>
      <c r="G359" s="96">
        <f>G361</f>
        <v>0</v>
      </c>
      <c r="H359" s="96">
        <f t="shared" ref="H359:I359" si="241">H361</f>
        <v>2415</v>
      </c>
      <c r="I359" s="96">
        <f t="shared" si="241"/>
        <v>0</v>
      </c>
      <c r="J359" s="35">
        <f t="shared" si="225"/>
        <v>0</v>
      </c>
      <c r="K359" s="96">
        <f t="shared" ref="K359:M359" si="242">K361</f>
        <v>0</v>
      </c>
      <c r="L359" s="96">
        <f t="shared" si="242"/>
        <v>0</v>
      </c>
      <c r="M359" s="96">
        <f t="shared" si="242"/>
        <v>0</v>
      </c>
      <c r="N359" s="96">
        <f>J359/F359*100</f>
        <v>0</v>
      </c>
      <c r="O359" s="35">
        <f t="shared" si="216"/>
        <v>0</v>
      </c>
      <c r="P359" s="96">
        <f t="shared" ref="P359:R359" si="243">P361</f>
        <v>0</v>
      </c>
      <c r="Q359" s="96">
        <f t="shared" si="243"/>
        <v>0</v>
      </c>
      <c r="R359" s="96">
        <f t="shared" si="243"/>
        <v>0</v>
      </c>
      <c r="S359" s="96">
        <f>O359/F359*100</f>
        <v>0</v>
      </c>
    </row>
    <row r="360" spans="1:19" ht="55.5" customHeight="1" x14ac:dyDescent="0.2">
      <c r="A360" s="30" t="s">
        <v>474</v>
      </c>
      <c r="B360" s="36"/>
      <c r="C360" s="36"/>
      <c r="D360" s="36"/>
      <c r="E360" s="37"/>
      <c r="F360" s="29"/>
      <c r="G360" s="38"/>
      <c r="H360" s="38"/>
      <c r="I360" s="38"/>
      <c r="J360" s="29"/>
      <c r="K360" s="38"/>
      <c r="L360" s="38"/>
      <c r="M360" s="38"/>
      <c r="N360" s="38"/>
      <c r="O360" s="29"/>
      <c r="P360" s="38"/>
      <c r="Q360" s="39"/>
      <c r="R360" s="38"/>
      <c r="S360" s="38"/>
    </row>
    <row r="361" spans="1:19" ht="88.5" customHeight="1" x14ac:dyDescent="0.2">
      <c r="A361" s="19" t="s">
        <v>475</v>
      </c>
      <c r="B361" s="36"/>
      <c r="C361" s="36"/>
      <c r="D361" s="36"/>
      <c r="E361" s="37"/>
      <c r="F361" s="29">
        <f>G361+H361+I361</f>
        <v>2415</v>
      </c>
      <c r="G361" s="38"/>
      <c r="H361" s="38">
        <v>2415</v>
      </c>
      <c r="I361" s="38"/>
      <c r="J361" s="29"/>
      <c r="K361" s="38"/>
      <c r="L361" s="38"/>
      <c r="M361" s="38"/>
      <c r="N361" s="38"/>
      <c r="O361" s="29"/>
      <c r="P361" s="38"/>
      <c r="Q361" s="39"/>
      <c r="R361" s="38"/>
      <c r="S361" s="38"/>
    </row>
    <row r="362" spans="1:19" ht="16.5" x14ac:dyDescent="0.2">
      <c r="A362" s="45"/>
      <c r="B362" s="45"/>
      <c r="C362" s="45"/>
      <c r="D362" s="45"/>
      <c r="E362" s="104"/>
      <c r="F362" s="105"/>
      <c r="G362" s="105"/>
      <c r="H362" s="105"/>
      <c r="I362" s="105"/>
      <c r="J362" s="106"/>
      <c r="K362" s="106"/>
      <c r="L362" s="106"/>
      <c r="M362" s="106"/>
      <c r="N362" s="105"/>
      <c r="O362" s="105"/>
      <c r="P362" s="105"/>
      <c r="Q362" s="106"/>
      <c r="R362" s="105"/>
      <c r="S362" s="107">
        <f>O357/F357*100</f>
        <v>0</v>
      </c>
    </row>
    <row r="363" spans="1:19" ht="25.5" x14ac:dyDescent="0.2">
      <c r="A363" s="14"/>
    </row>
  </sheetData>
  <mergeCells count="11">
    <mergeCell ref="A1:S1"/>
    <mergeCell ref="E3:E4"/>
    <mergeCell ref="F3:I3"/>
    <mergeCell ref="A3:A4"/>
    <mergeCell ref="D3:D4"/>
    <mergeCell ref="P2:S2"/>
    <mergeCell ref="S3:S4"/>
    <mergeCell ref="O3:R3"/>
    <mergeCell ref="J3:N3"/>
    <mergeCell ref="B3:B4"/>
    <mergeCell ref="C3:C4"/>
  </mergeCells>
  <pageMargins left="0.23622047244094491" right="0.23622047244094491" top="0.35433070866141736" bottom="0.35433070866141736" header="0.11811023622047245" footer="0.11811023622047245"/>
  <pageSetup paperSize="9" scale="42" fitToHeight="0" orientation="landscape" r:id="rId1"/>
  <headerFooter differentFirst="1">
    <oddFooter>Страница &amp;P</oddFooter>
  </headerFooter>
  <rowBreaks count="4" manualBreakCount="4">
    <brk id="39" max="27" man="1"/>
    <brk id="58" max="27" man="1"/>
    <brk id="89" max="27" man="1"/>
    <brk id="19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economy9 (Старостина)</cp:lastModifiedBy>
  <cp:lastPrinted>2019-10-23T06:16:23Z</cp:lastPrinted>
  <dcterms:created xsi:type="dcterms:W3CDTF">2016-11-16T06:29:02Z</dcterms:created>
  <dcterms:modified xsi:type="dcterms:W3CDTF">2019-10-24T05:45:16Z</dcterms:modified>
</cp:coreProperties>
</file>