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'Лист1'!$A$1:$E$374</definedName>
  </definedNames>
  <calcPr fullCalcOnLoad="1"/>
</workbook>
</file>

<file path=xl/sharedStrings.xml><?xml version="1.0" encoding="utf-8"?>
<sst xmlns="http://schemas.openxmlformats.org/spreadsheetml/2006/main" count="292" uniqueCount="232">
  <si>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</si>
  <si>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</si>
  <si>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</si>
  <si>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</si>
  <si>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</si>
  <si>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</si>
  <si>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</si>
  <si>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</si>
  <si>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</si>
  <si>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</si>
  <si>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</si>
  <si>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</si>
  <si>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</si>
  <si>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</si>
  <si>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</si>
  <si>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</si>
  <si>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</si>
  <si>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</si>
  <si>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</si>
  <si>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</si>
  <si>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</si>
  <si>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</si>
  <si>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</si>
  <si>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</si>
  <si>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</si>
  <si>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</si>
  <si>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</si>
  <si>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</si>
  <si>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</si>
  <si>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</si>
  <si>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</si>
  <si>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</si>
  <si>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</si>
  <si>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</si>
  <si>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</si>
  <si>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</si>
  <si>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</si>
  <si>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</si>
  <si>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</si>
  <si>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</si>
  <si>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</si>
  <si>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</si>
  <si>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</si>
  <si>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</si>
  <si>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</si>
  <si>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</si>
  <si>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</si>
  <si>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</si>
  <si>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</si>
  <si>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</si>
  <si>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</si>
  <si>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</si>
  <si>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</si>
  <si>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</si>
  <si>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</si>
  <si>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</si>
  <si>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</si>
  <si>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</si>
  <si>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</si>
  <si>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</si>
  <si>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</si>
  <si>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</si>
  <si>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</si>
  <si>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</si>
  <si>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</si>
  <si>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</si>
  <si>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</si>
  <si>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</si>
  <si>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</si>
  <si>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</si>
  <si>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</si>
  <si>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</si>
  <si>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</si>
  <si>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</si>
  <si>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</si>
  <si>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</si>
  <si>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</si>
  <si>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</si>
  <si>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</si>
  <si>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</si>
  <si>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</si>
  <si>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</si>
  <si>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</si>
  <si>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</si>
  <si>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</si>
  <si>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</si>
  <si>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</si>
  <si>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</si>
  <si>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</si>
  <si>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</si>
  <si>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</si>
  <si>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</si>
  <si>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</si>
  <si>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</si>
  <si>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</si>
  <si>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</si>
  <si>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</si>
  <si>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</si>
  <si>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</si>
  <si>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</si>
  <si>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</si>
  <si>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</si>
  <si>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</si>
  <si>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</si>
  <si>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</si>
  <si>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</si>
  <si>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</si>
  <si>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</si>
  <si>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</si>
  <si>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</si>
  <si>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</si>
  <si>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</si>
  <si>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</si>
  <si>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</si>
  <si>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</si>
  <si>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</si>
  <si>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</si>
  <si>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</si>
  <si>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</si>
  <si>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</si>
  <si>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</si>
  <si>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</si>
  <si>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</si>
  <si>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</si>
  <si>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</si>
  <si>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</si>
  <si>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</si>
  <si>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</si>
  <si>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</si>
  <si>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</si>
  <si>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</si>
  <si>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</si>
  <si>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</si>
  <si>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</si>
  <si>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</si>
  <si>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</si>
  <si>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</si>
  <si>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</si>
  <si>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</si>
  <si>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</si>
  <si>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</si>
  <si>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</si>
  <si>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</si>
  <si>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</si>
  <si>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</si>
  <si>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</si>
  <si>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</si>
  <si>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</si>
  <si>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</si>
  <si>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</si>
  <si>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</si>
  <si>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</si>
  <si>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</si>
  <si>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</si>
  <si>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</si>
  <si>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</si>
  <si>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</si>
  <si>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</si>
  <si>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</si>
  <si>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</si>
  <si>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</si>
  <si>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</si>
  <si>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</si>
  <si>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</si>
  <si>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</si>
  <si>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</si>
  <si>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</si>
  <si>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</si>
  <si>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</si>
  <si>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</si>
  <si>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</si>
  <si>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</si>
  <si>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</si>
  <si>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</si>
  <si>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</si>
  <si>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</si>
  <si>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</si>
  <si>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</si>
  <si>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</si>
  <si>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</si>
  <si>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</si>
  <si>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</si>
  <si>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</si>
  <si>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</si>
  <si>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</si>
  <si>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</si>
  <si>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</si>
  <si>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</si>
  <si>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</si>
  <si>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</si>
  <si>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</si>
  <si>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</si>
  <si>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</si>
  <si>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</si>
  <si>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</si>
  <si>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</si>
  <si>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</si>
  <si>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</si>
  <si>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</si>
  <si>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</si>
  <si>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</si>
  <si>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</si>
  <si>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</si>
  <si>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</si>
  <si>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</si>
  <si>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</si>
  <si>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</si>
  <si>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</si>
  <si>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</si>
  <si>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</si>
  <si>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</si>
  <si>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</si>
  <si>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</si>
  <si>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</si>
  <si>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</si>
  <si>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</si>
  <si>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реализация отдельных полномочий  в области обращения с твердыми коммунальными отходами (респ.)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</si>
  <si>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</si>
  <si>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</si>
  <si>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</si>
  <si>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</si>
  <si>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</si>
  <si>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</si>
  <si>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техническая инвентаризация и определение кадастровой стоимости объектов недвижимости</t>
  </si>
  <si>
    <t>Анализ исполнения консолидированного бюджета Козловского района на 01.09.2019 года</t>
  </si>
  <si>
    <t>Фактическое исполнение на 01.09.2019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</si>
  <si>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</si>
  <si>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</si>
  <si>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приобретение поля для соревнований по робототехнике в соответствии с Соглашением Минобразования Чувашии</t>
  </si>
  <si>
    <t>персонифицированное финансирование дополнительного образования детей</t>
  </si>
  <si>
    <t>Зам. начальника финансового отдела</t>
  </si>
  <si>
    <t>Л.Ю. Зюляева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</si>
</sst>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SheetLayoutView="100" workbookViewId="0" topLeftCell="A272">
      <selection activeCell="C291" sqref="C291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224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189</v>
      </c>
      <c r="C4" s="21" t="s">
        <v>225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44790956.38</v>
      </c>
      <c r="D7" s="42">
        <f aca="true" t="shared" si="0" ref="D7:D13">IF(B7=0,"   ",C7/B7)</f>
        <v>0.5905225252044504</v>
      </c>
      <c r="E7" s="45">
        <f aca="true" t="shared" si="1" ref="E7:E13">C7-B7</f>
        <v>-31058743.619999997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44790956.38</v>
      </c>
      <c r="D8" s="42">
        <f t="shared" si="0"/>
        <v>0.5905225252044504</v>
      </c>
      <c r="E8" s="45">
        <f t="shared" si="1"/>
        <v>-31058743.619999997</v>
      </c>
    </row>
    <row r="9" spans="1:5" s="8" customFormat="1" ht="45" customHeight="1">
      <c r="A9" s="41" t="s">
        <v>103</v>
      </c>
      <c r="B9" s="53">
        <f>SUM(B10)</f>
        <v>8560200</v>
      </c>
      <c r="C9" s="53">
        <f>SUM(C10)</f>
        <v>6508561.24</v>
      </c>
      <c r="D9" s="42">
        <f t="shared" si="0"/>
        <v>0.7603281745753604</v>
      </c>
      <c r="E9" s="45">
        <f t="shared" si="1"/>
        <v>-2051638.7599999998</v>
      </c>
    </row>
    <row r="10" spans="1:6" s="8" customFormat="1" ht="29.25" customHeight="1">
      <c r="A10" s="41" t="s">
        <v>104</v>
      </c>
      <c r="B10" s="54">
        <v>8560200</v>
      </c>
      <c r="C10" s="55">
        <v>6508561.24</v>
      </c>
      <c r="D10" s="42">
        <f t="shared" si="0"/>
        <v>0.7603281745753604</v>
      </c>
      <c r="E10" s="45">
        <f t="shared" si="1"/>
        <v>-2051638.7599999998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4697873.96</v>
      </c>
      <c r="D11" s="42">
        <f t="shared" si="0"/>
        <v>0.6316129498917705</v>
      </c>
      <c r="E11" s="45">
        <f t="shared" si="1"/>
        <v>-2740026.04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3957947.55</v>
      </c>
      <c r="D12" s="42">
        <f t="shared" si="0"/>
        <v>0.5860587177019323</v>
      </c>
      <c r="E12" s="45">
        <f t="shared" si="1"/>
        <v>-2795552.45</v>
      </c>
    </row>
    <row r="13" spans="1:5" s="8" customFormat="1" ht="15">
      <c r="A13" s="41" t="s">
        <v>15</v>
      </c>
      <c r="B13" s="54">
        <v>684400</v>
      </c>
      <c r="C13" s="55">
        <v>739926.41</v>
      </c>
      <c r="D13" s="42">
        <f t="shared" si="0"/>
        <v>1.0811315166569258</v>
      </c>
      <c r="E13" s="45">
        <f t="shared" si="1"/>
        <v>55526.41000000003</v>
      </c>
    </row>
    <row r="14" spans="1:5" s="8" customFormat="1" ht="30">
      <c r="A14" s="41" t="s">
        <v>188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5">
      <c r="A15" s="41" t="s">
        <v>68</v>
      </c>
      <c r="B15" s="54">
        <f>SUM(B16:B20)</f>
        <v>10814500</v>
      </c>
      <c r="C15" s="54">
        <f>SUM(C16:C20)</f>
        <v>3431969.75</v>
      </c>
      <c r="D15" s="42">
        <f aca="true" t="shared" si="2" ref="D15:D20">IF(B15=0,"   ",C15/B15)</f>
        <v>0.3173489065606362</v>
      </c>
      <c r="E15" s="45">
        <f aca="true" t="shared" si="3" ref="E15:E20">C15-B15</f>
        <v>-7382530.25</v>
      </c>
      <c r="F15" s="8"/>
    </row>
    <row r="16" spans="1:6" s="8" customFormat="1" ht="15">
      <c r="A16" s="41" t="s">
        <v>69</v>
      </c>
      <c r="B16" s="54">
        <v>4473000</v>
      </c>
      <c r="C16" s="54">
        <v>952812.91</v>
      </c>
      <c r="D16" s="42">
        <f t="shared" si="2"/>
        <v>0.21301428794992175</v>
      </c>
      <c r="E16" s="45">
        <f t="shared" si="3"/>
        <v>-3520187.09</v>
      </c>
      <c r="F16" s="9"/>
    </row>
    <row r="17" spans="1:5" s="9" customFormat="1" ht="15">
      <c r="A17" s="41" t="s">
        <v>149</v>
      </c>
      <c r="B17" s="54">
        <v>88100</v>
      </c>
      <c r="C17" s="71">
        <v>70701.38</v>
      </c>
      <c r="D17" s="42">
        <f>IF(B17=0,"   ",C17/B17)</f>
        <v>0.8025128263337118</v>
      </c>
      <c r="E17" s="45">
        <f>C17-B17</f>
        <v>-17398.619999999995</v>
      </c>
    </row>
    <row r="18" spans="1:6" s="9" customFormat="1" ht="15">
      <c r="A18" s="41" t="s">
        <v>150</v>
      </c>
      <c r="B18" s="54">
        <v>1428400</v>
      </c>
      <c r="C18" s="71">
        <v>300901.08</v>
      </c>
      <c r="D18" s="42">
        <f t="shared" si="2"/>
        <v>0.2106560347241669</v>
      </c>
      <c r="E18" s="45">
        <f t="shared" si="3"/>
        <v>-1127498.92</v>
      </c>
      <c r="F18" s="8"/>
    </row>
    <row r="19" spans="1:5" s="8" customFormat="1" ht="15">
      <c r="A19" s="41" t="s">
        <v>147</v>
      </c>
      <c r="B19" s="54">
        <v>1559000</v>
      </c>
      <c r="C19" s="54">
        <v>1148438.19</v>
      </c>
      <c r="D19" s="42">
        <f t="shared" si="2"/>
        <v>0.7366505388069274</v>
      </c>
      <c r="E19" s="45">
        <f t="shared" si="3"/>
        <v>-410561.81000000006</v>
      </c>
    </row>
    <row r="20" spans="1:5" s="8" customFormat="1" ht="15">
      <c r="A20" s="41" t="s">
        <v>148</v>
      </c>
      <c r="B20" s="54">
        <v>3266000</v>
      </c>
      <c r="C20" s="54">
        <v>959116.19</v>
      </c>
      <c r="D20" s="42">
        <f t="shared" si="2"/>
        <v>0.2936669289650949</v>
      </c>
      <c r="E20" s="45">
        <f t="shared" si="3"/>
        <v>-2306883.81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2374.74</v>
      </c>
      <c r="D21" s="42">
        <f aca="true" t="shared" si="4" ref="D21:D53">IF(B21=0,"   ",C21/B21)</f>
        <v>0.39579</v>
      </c>
      <c r="E21" s="45">
        <f aca="true" t="shared" si="5" ref="E21:E51">C21-B21</f>
        <v>-3625.26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2374.74</v>
      </c>
      <c r="D23" s="42" t="str">
        <f t="shared" si="4"/>
        <v>   </v>
      </c>
      <c r="E23" s="45">
        <f t="shared" si="5"/>
        <v>2374.74</v>
      </c>
    </row>
    <row r="24" spans="1:5" s="8" customFormat="1" ht="15">
      <c r="A24" s="41" t="s">
        <v>17</v>
      </c>
      <c r="B24" s="54">
        <v>1702000</v>
      </c>
      <c r="C24" s="70">
        <v>1563190.99</v>
      </c>
      <c r="D24" s="42">
        <f t="shared" si="4"/>
        <v>0.918443589894242</v>
      </c>
      <c r="E24" s="45">
        <f t="shared" si="5"/>
        <v>-138809.01</v>
      </c>
    </row>
    <row r="25" spans="1:5" s="8" customFormat="1" ht="45">
      <c r="A25" s="41" t="s">
        <v>126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100</v>
      </c>
      <c r="B26" s="56">
        <f>B7+B11+B15+B21+B24+B25+B9</f>
        <v>104370300</v>
      </c>
      <c r="C26" s="56">
        <f>C7+C11+C15+C21+C24+C25+C9</f>
        <v>61047466.44000001</v>
      </c>
      <c r="D26" s="44">
        <f t="shared" si="4"/>
        <v>0.5849122445753248</v>
      </c>
      <c r="E26" s="46">
        <f t="shared" si="5"/>
        <v>-43322833.55999999</v>
      </c>
    </row>
    <row r="27" spans="1:5" s="8" customFormat="1" ht="45" customHeight="1">
      <c r="A27" s="41" t="s">
        <v>129</v>
      </c>
      <c r="B27" s="54">
        <f>SUM(B28:B30)</f>
        <v>10293900</v>
      </c>
      <c r="C27" s="54">
        <f>SUM(C28:C30)</f>
        <v>4419720.42</v>
      </c>
      <c r="D27" s="42">
        <f t="shared" si="4"/>
        <v>0.4293533471279107</v>
      </c>
      <c r="E27" s="45">
        <f t="shared" si="5"/>
        <v>-5874179.58</v>
      </c>
    </row>
    <row r="28" spans="1:5" s="8" customFormat="1" ht="15">
      <c r="A28" s="41" t="s">
        <v>67</v>
      </c>
      <c r="B28" s="54">
        <v>7983700</v>
      </c>
      <c r="C28" s="54">
        <v>3273607.17</v>
      </c>
      <c r="D28" s="42">
        <f t="shared" si="4"/>
        <v>0.410036345303556</v>
      </c>
      <c r="E28" s="51">
        <f t="shared" si="5"/>
        <v>-4710092.83</v>
      </c>
    </row>
    <row r="29" spans="1:5" s="8" customFormat="1" ht="17.25" customHeight="1">
      <c r="A29" s="41" t="s">
        <v>166</v>
      </c>
      <c r="B29" s="54">
        <v>1734500</v>
      </c>
      <c r="C29" s="55">
        <v>742177.56</v>
      </c>
      <c r="D29" s="42">
        <f t="shared" si="4"/>
        <v>0.4278913577399827</v>
      </c>
      <c r="E29" s="45">
        <f t="shared" si="5"/>
        <v>-992322.44</v>
      </c>
    </row>
    <row r="30" spans="1:5" s="8" customFormat="1" ht="89.25" customHeight="1">
      <c r="A30" s="41" t="s">
        <v>192</v>
      </c>
      <c r="B30" s="54">
        <v>575700</v>
      </c>
      <c r="C30" s="55">
        <v>403935.69</v>
      </c>
      <c r="D30" s="42">
        <f t="shared" si="4"/>
        <v>0.7016426784783741</v>
      </c>
      <c r="E30" s="45">
        <f t="shared" si="5"/>
        <v>-171764.31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295830.47</v>
      </c>
      <c r="D31" s="42">
        <f t="shared" si="4"/>
        <v>1.1833218799999998</v>
      </c>
      <c r="E31" s="45">
        <f t="shared" si="5"/>
        <v>45830.46999999997</v>
      </c>
    </row>
    <row r="32" spans="1:5" s="8" customFormat="1" ht="15">
      <c r="A32" s="41" t="s">
        <v>19</v>
      </c>
      <c r="B32" s="54">
        <v>250000</v>
      </c>
      <c r="C32" s="70">
        <v>295830.47</v>
      </c>
      <c r="D32" s="42">
        <f t="shared" si="4"/>
        <v>1.1833218799999998</v>
      </c>
      <c r="E32" s="45">
        <f t="shared" si="5"/>
        <v>45830.46999999997</v>
      </c>
    </row>
    <row r="33" spans="1:5" s="8" customFormat="1" ht="30">
      <c r="A33" s="41" t="s">
        <v>128</v>
      </c>
      <c r="B33" s="54">
        <v>1900000</v>
      </c>
      <c r="C33" s="54">
        <v>1043724.69</v>
      </c>
      <c r="D33" s="42">
        <f t="shared" si="4"/>
        <v>0.5493287842105263</v>
      </c>
      <c r="E33" s="45">
        <f t="shared" si="5"/>
        <v>-856275.31</v>
      </c>
    </row>
    <row r="34" spans="1:5" s="8" customFormat="1" ht="30.75" customHeight="1">
      <c r="A34" s="41" t="s">
        <v>130</v>
      </c>
      <c r="B34" s="54">
        <f>B35+B36</f>
        <v>15507140</v>
      </c>
      <c r="C34" s="54">
        <f>C35+C36</f>
        <v>3491988.02</v>
      </c>
      <c r="D34" s="42">
        <f t="shared" si="4"/>
        <v>0.22518581891954287</v>
      </c>
      <c r="E34" s="45">
        <f t="shared" si="5"/>
        <v>-12015151.98</v>
      </c>
    </row>
    <row r="35" spans="1:5" s="8" customFormat="1" ht="30">
      <c r="A35" s="41" t="s">
        <v>131</v>
      </c>
      <c r="B35" s="70">
        <v>10845000</v>
      </c>
      <c r="C35" s="54">
        <v>628122.64</v>
      </c>
      <c r="D35" s="42">
        <f t="shared" si="4"/>
        <v>0.05791817796219456</v>
      </c>
      <c r="E35" s="45">
        <f t="shared" si="5"/>
        <v>-10216877.36</v>
      </c>
    </row>
    <row r="36" spans="1:5" s="8" customFormat="1" ht="30">
      <c r="A36" s="41" t="s">
        <v>108</v>
      </c>
      <c r="B36" s="54">
        <v>4662140</v>
      </c>
      <c r="C36" s="54">
        <v>2863865.38</v>
      </c>
      <c r="D36" s="42">
        <f t="shared" si="4"/>
        <v>0.6142812914241099</v>
      </c>
      <c r="E36" s="45">
        <f t="shared" si="5"/>
        <v>-1798274.62</v>
      </c>
    </row>
    <row r="37" spans="1:5" s="8" customFormat="1" ht="15">
      <c r="A37" s="41" t="s">
        <v>20</v>
      </c>
      <c r="B37" s="54">
        <v>3200000</v>
      </c>
      <c r="C37" s="54">
        <v>1872302.97</v>
      </c>
      <c r="D37" s="42">
        <f t="shared" si="4"/>
        <v>0.585094678125</v>
      </c>
      <c r="E37" s="45">
        <f t="shared" si="5"/>
        <v>-1327697.03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-108509.81</v>
      </c>
      <c r="D38" s="42" t="str">
        <f t="shared" si="4"/>
        <v>   </v>
      </c>
      <c r="E38" s="45">
        <f t="shared" si="5"/>
        <v>-108509.81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-108509.81</v>
      </c>
      <c r="D39" s="42" t="str">
        <f t="shared" si="4"/>
        <v>   </v>
      </c>
      <c r="E39" s="45">
        <f t="shared" si="5"/>
        <v>-108509.81</v>
      </c>
    </row>
    <row r="40" spans="1:5" s="11" customFormat="1" ht="15" customHeight="1">
      <c r="A40" s="41" t="s">
        <v>102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101</v>
      </c>
      <c r="B42" s="56">
        <f>B27+B31+B34+B37+B38+B33</f>
        <v>31151040</v>
      </c>
      <c r="C42" s="56">
        <f>C27+C31+C34+C37+C38+C33</f>
        <v>11015056.76</v>
      </c>
      <c r="D42" s="44">
        <f t="shared" si="4"/>
        <v>0.3536015734948175</v>
      </c>
      <c r="E42" s="46">
        <f t="shared" si="5"/>
        <v>-20135983.240000002</v>
      </c>
    </row>
    <row r="43" spans="1:5" s="11" customFormat="1" ht="14.25">
      <c r="A43" s="63" t="s">
        <v>4</v>
      </c>
      <c r="B43" s="56">
        <f>SUM(B26,B42)</f>
        <v>135521340</v>
      </c>
      <c r="C43" s="56">
        <f>SUM(C26,C42)</f>
        <v>72062523.20000002</v>
      </c>
      <c r="D43" s="44">
        <f t="shared" si="4"/>
        <v>0.5317429948670815</v>
      </c>
      <c r="E43" s="46">
        <f t="shared" si="5"/>
        <v>-63458816.79999998</v>
      </c>
    </row>
    <row r="44" spans="1:5" s="11" customFormat="1" ht="18" customHeight="1">
      <c r="A44" s="63" t="s">
        <v>81</v>
      </c>
      <c r="B44" s="56">
        <f>SUM(B45:B50)</f>
        <v>434137848.31</v>
      </c>
      <c r="C44" s="56">
        <f>SUM(C45:C50,)</f>
        <v>213442977.97</v>
      </c>
      <c r="D44" s="44">
        <f t="shared" si="4"/>
        <v>0.49164793809359175</v>
      </c>
      <c r="E44" s="46">
        <f t="shared" si="5"/>
        <v>-220694870.34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124</v>
      </c>
      <c r="B46" s="54">
        <v>30477500</v>
      </c>
      <c r="C46" s="54">
        <v>19413800</v>
      </c>
      <c r="D46" s="42">
        <f t="shared" si="4"/>
        <v>0.6369879419243705</v>
      </c>
      <c r="E46" s="45">
        <f t="shared" si="5"/>
        <v>-11063700</v>
      </c>
      <c r="F46" s="8"/>
    </row>
    <row r="47" spans="1:5" s="8" customFormat="1" ht="15">
      <c r="A47" s="41" t="s">
        <v>23</v>
      </c>
      <c r="B47" s="54">
        <v>242162840.74</v>
      </c>
      <c r="C47" s="55">
        <v>95174694.3</v>
      </c>
      <c r="D47" s="42">
        <f t="shared" si="4"/>
        <v>0.39301939971122585</v>
      </c>
      <c r="E47" s="45">
        <f t="shared" si="5"/>
        <v>-146988146.44</v>
      </c>
    </row>
    <row r="48" spans="1:5" s="8" customFormat="1" ht="15">
      <c r="A48" s="41" t="s">
        <v>22</v>
      </c>
      <c r="B48" s="54">
        <v>178713574.37</v>
      </c>
      <c r="C48" s="55">
        <v>119411644.94</v>
      </c>
      <c r="D48" s="42">
        <f t="shared" si="4"/>
        <v>0.6681733346834408</v>
      </c>
      <c r="E48" s="45">
        <f t="shared" si="5"/>
        <v>-59301929.43000001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110</v>
      </c>
      <c r="B50" s="54">
        <v>1392933.2</v>
      </c>
      <c r="C50" s="55">
        <v>1264938.73</v>
      </c>
      <c r="D50" s="42">
        <f t="shared" si="4"/>
        <v>0.9081115519394612</v>
      </c>
      <c r="E50" s="45">
        <f t="shared" si="5"/>
        <v>-127994.46999999997</v>
      </c>
    </row>
    <row r="51" spans="1:6" s="8" customFormat="1" ht="16.5" customHeight="1">
      <c r="A51" s="63" t="s">
        <v>5</v>
      </c>
      <c r="B51" s="57">
        <f>SUM(B43,B44)</f>
        <v>569659188.31</v>
      </c>
      <c r="C51" s="57">
        <f>SUM(C43,C44)</f>
        <v>285505501.17</v>
      </c>
      <c r="D51" s="44">
        <f t="shared" si="4"/>
        <v>0.5011865112138457</v>
      </c>
      <c r="E51" s="46">
        <f t="shared" si="5"/>
        <v>-284153687.1399999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62839336.36</v>
      </c>
      <c r="C53" s="54">
        <f>C54+C68+C72+C73+C66+C70</f>
        <v>41290202.72</v>
      </c>
      <c r="D53" s="42">
        <f t="shared" si="4"/>
        <v>0.6570757285445018</v>
      </c>
      <c r="E53" s="45">
        <f aca="true" t="shared" si="6" ref="E53:E104">C53-B53</f>
        <v>-21549133.64</v>
      </c>
    </row>
    <row r="54" spans="1:5" s="8" customFormat="1" ht="15">
      <c r="A54" s="41" t="s">
        <v>25</v>
      </c>
      <c r="B54" s="54">
        <v>30997800</v>
      </c>
      <c r="C54" s="55">
        <v>17420576.19</v>
      </c>
      <c r="D54" s="42">
        <f aca="true" t="shared" si="7" ref="D54:D82">IF(B54=0,"   ",C54/B54)</f>
        <v>0.5619939540870643</v>
      </c>
      <c r="E54" s="45">
        <f t="shared" si="6"/>
        <v>-13577223.809999999</v>
      </c>
    </row>
    <row r="55" spans="1:5" s="8" customFormat="1" ht="15">
      <c r="A55" s="41" t="s">
        <v>7</v>
      </c>
      <c r="B55" s="54">
        <v>17282014</v>
      </c>
      <c r="C55" s="55">
        <v>10839236.51</v>
      </c>
      <c r="D55" s="42">
        <f t="shared" si="7"/>
        <v>0.6271975309127744</v>
      </c>
      <c r="E55" s="45">
        <f t="shared" si="6"/>
        <v>-6442777.49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97420.83</v>
      </c>
      <c r="D57" s="42">
        <f t="shared" si="7"/>
        <v>0.3138557667525773</v>
      </c>
      <c r="E57" s="45">
        <f t="shared" si="6"/>
        <v>-212979.16999999998</v>
      </c>
    </row>
    <row r="58" spans="1:5" s="8" customFormat="1" ht="15">
      <c r="A58" s="41" t="s">
        <v>49</v>
      </c>
      <c r="B58" s="70">
        <v>229900</v>
      </c>
      <c r="C58" s="70">
        <v>67061.67</v>
      </c>
      <c r="D58" s="42">
        <f t="shared" si="7"/>
        <v>0.29169930404523703</v>
      </c>
      <c r="E58" s="45">
        <f t="shared" si="6"/>
        <v>-162838.33000000002</v>
      </c>
    </row>
    <row r="59" spans="1:5" s="8" customFormat="1" ht="15">
      <c r="A59" s="41" t="s">
        <v>50</v>
      </c>
      <c r="B59" s="70">
        <v>843400</v>
      </c>
      <c r="C59" s="71">
        <v>463446.53</v>
      </c>
      <c r="D59" s="42">
        <f t="shared" si="7"/>
        <v>0.5494979013516719</v>
      </c>
      <c r="E59" s="45">
        <f t="shared" si="6"/>
        <v>-379953.47</v>
      </c>
    </row>
    <row r="60" spans="1:5" s="8" customFormat="1" ht="15">
      <c r="A60" s="41" t="s">
        <v>49</v>
      </c>
      <c r="B60" s="70">
        <v>623300</v>
      </c>
      <c r="C60" s="71">
        <v>349599.6</v>
      </c>
      <c r="D60" s="42">
        <f t="shared" si="7"/>
        <v>0.5608849671105406</v>
      </c>
      <c r="E60" s="45">
        <f t="shared" si="6"/>
        <v>-273700.4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160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105</v>
      </c>
      <c r="B64" s="70">
        <v>55400</v>
      </c>
      <c r="C64" s="71">
        <v>21395.25</v>
      </c>
      <c r="D64" s="42">
        <f t="shared" si="7"/>
        <v>0.3861958483754513</v>
      </c>
      <c r="E64" s="45">
        <f t="shared" si="6"/>
        <v>-34004.75</v>
      </c>
    </row>
    <row r="65" spans="1:5" s="8" customFormat="1" ht="15">
      <c r="A65" s="41" t="s">
        <v>49</v>
      </c>
      <c r="B65" s="70">
        <v>41100</v>
      </c>
      <c r="C65" s="70">
        <v>16432.4</v>
      </c>
      <c r="D65" s="42">
        <f t="shared" si="7"/>
        <v>0.3998150851581509</v>
      </c>
      <c r="E65" s="45">
        <f t="shared" si="6"/>
        <v>-24667.6</v>
      </c>
    </row>
    <row r="66" spans="1:5" s="8" customFormat="1" ht="15.75" customHeight="1">
      <c r="A66" s="41" t="s">
        <v>122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123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2280283.43</v>
      </c>
      <c r="D68" s="42">
        <f t="shared" si="7"/>
        <v>0.5603901182079576</v>
      </c>
      <c r="E68" s="45">
        <f t="shared" si="6"/>
        <v>-1788816.5699999998</v>
      </c>
    </row>
    <row r="69" spans="1:5" s="8" customFormat="1" ht="15">
      <c r="A69" s="41" t="s">
        <v>7</v>
      </c>
      <c r="B69" s="70">
        <v>2664420</v>
      </c>
      <c r="C69" s="71">
        <v>1553041.27</v>
      </c>
      <c r="D69" s="42">
        <f t="shared" si="7"/>
        <v>0.5828815539592106</v>
      </c>
      <c r="E69" s="45">
        <f t="shared" si="6"/>
        <v>-1111378.73</v>
      </c>
    </row>
    <row r="70" spans="1:5" s="8" customFormat="1" ht="15">
      <c r="A70" s="41" t="s">
        <v>145</v>
      </c>
      <c r="B70" s="70">
        <f>B71</f>
        <v>54000</v>
      </c>
      <c r="C70" s="70">
        <f>C71</f>
        <v>0</v>
      </c>
      <c r="D70" s="42">
        <f t="shared" si="7"/>
        <v>0</v>
      </c>
      <c r="E70" s="45">
        <f t="shared" si="6"/>
        <v>-54000</v>
      </c>
    </row>
    <row r="71" spans="1:5" s="8" customFormat="1" ht="30">
      <c r="A71" s="41" t="s">
        <v>146</v>
      </c>
      <c r="B71" s="70">
        <v>54000</v>
      </c>
      <c r="C71" s="71">
        <v>0</v>
      </c>
      <c r="D71" s="42">
        <f t="shared" si="7"/>
        <v>0</v>
      </c>
      <c r="E71" s="45">
        <f t="shared" si="6"/>
        <v>-54000</v>
      </c>
    </row>
    <row r="72" spans="1:5" s="8" customFormat="1" ht="15">
      <c r="A72" s="41" t="s">
        <v>26</v>
      </c>
      <c r="B72" s="53">
        <v>946401.85</v>
      </c>
      <c r="C72" s="55">
        <v>0</v>
      </c>
      <c r="D72" s="42">
        <f t="shared" si="7"/>
        <v>0</v>
      </c>
      <c r="E72" s="45">
        <f t="shared" si="6"/>
        <v>-946401.85</v>
      </c>
    </row>
    <row r="73" spans="1:5" s="8" customFormat="1" ht="15">
      <c r="A73" s="41" t="s">
        <v>34</v>
      </c>
      <c r="B73" s="54">
        <f>B74+B76+B78+B77+B79+B82+B81+B89+B83+B86+B87+B88+B80</f>
        <v>26763334.51</v>
      </c>
      <c r="C73" s="54">
        <f>C74+C76+C78+C77+C79+C82+C81+C89+C83+C86+C87+C88+C80</f>
        <v>21589343.099999998</v>
      </c>
      <c r="D73" s="76">
        <f t="shared" si="7"/>
        <v>0.8066761296853064</v>
      </c>
      <c r="E73" s="45">
        <f t="shared" si="6"/>
        <v>-5173991.410000004</v>
      </c>
    </row>
    <row r="74" spans="1:5" s="8" customFormat="1" ht="15">
      <c r="A74" s="41" t="s">
        <v>89</v>
      </c>
      <c r="B74" s="70">
        <v>8561700</v>
      </c>
      <c r="C74" s="71">
        <v>4854117.2</v>
      </c>
      <c r="D74" s="52">
        <f t="shared" si="7"/>
        <v>0.5669571697209667</v>
      </c>
      <c r="E74" s="45">
        <f t="shared" si="6"/>
        <v>-3707582.8</v>
      </c>
    </row>
    <row r="75" spans="1:5" s="8" customFormat="1" ht="15">
      <c r="A75" s="41" t="s">
        <v>66</v>
      </c>
      <c r="B75" s="70">
        <v>6127000</v>
      </c>
      <c r="C75" s="71">
        <v>3783278.96</v>
      </c>
      <c r="D75" s="42">
        <f t="shared" si="7"/>
        <v>0.6174765725477395</v>
      </c>
      <c r="E75" s="45">
        <f t="shared" si="6"/>
        <v>-2343721.04</v>
      </c>
    </row>
    <row r="76" spans="1:5" s="8" customFormat="1" ht="15">
      <c r="A76" s="41" t="s">
        <v>177</v>
      </c>
      <c r="B76" s="70">
        <v>2219900</v>
      </c>
      <c r="C76" s="70">
        <v>1293106.96</v>
      </c>
      <c r="D76" s="42">
        <f t="shared" si="7"/>
        <v>0.5825068516599846</v>
      </c>
      <c r="E76" s="45">
        <f t="shared" si="6"/>
        <v>-926793.04</v>
      </c>
    </row>
    <row r="77" spans="1:5" s="8" customFormat="1" ht="15">
      <c r="A77" s="41" t="s">
        <v>109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132</v>
      </c>
      <c r="B78" s="70">
        <v>157000</v>
      </c>
      <c r="C78" s="71">
        <v>56314</v>
      </c>
      <c r="D78" s="42">
        <f t="shared" si="7"/>
        <v>0.35868789808917195</v>
      </c>
      <c r="E78" s="45">
        <f t="shared" si="6"/>
        <v>-100686</v>
      </c>
    </row>
    <row r="79" spans="1:5" s="8" customFormat="1" ht="16.5" customHeight="1">
      <c r="A79" s="41" t="s">
        <v>133</v>
      </c>
      <c r="B79" s="70">
        <v>800000</v>
      </c>
      <c r="C79" s="70">
        <v>545284</v>
      </c>
      <c r="D79" s="42">
        <f t="shared" si="7"/>
        <v>0.681605</v>
      </c>
      <c r="E79" s="45">
        <f t="shared" si="6"/>
        <v>-254716</v>
      </c>
    </row>
    <row r="80" spans="1:5" s="8" customFormat="1" ht="30">
      <c r="A80" s="41" t="s">
        <v>223</v>
      </c>
      <c r="B80" s="70">
        <v>20000</v>
      </c>
      <c r="C80" s="71">
        <v>0</v>
      </c>
      <c r="D80" s="42">
        <f>IF(B80=0,"   ",C80/B80)</f>
        <v>0</v>
      </c>
      <c r="E80" s="45">
        <f>C80-B80</f>
        <v>-20000</v>
      </c>
    </row>
    <row r="81" spans="1:6" ht="60.75" customHeight="1">
      <c r="A81" s="41" t="s">
        <v>222</v>
      </c>
      <c r="B81" s="53">
        <v>0</v>
      </c>
      <c r="C81" s="53">
        <v>0</v>
      </c>
      <c r="D81" s="42" t="str">
        <f t="shared" si="7"/>
        <v>   </v>
      </c>
      <c r="E81" s="65">
        <f t="shared" si="6"/>
        <v>0</v>
      </c>
      <c r="F81" s="8"/>
    </row>
    <row r="82" spans="1:5" s="8" customFormat="1" ht="15">
      <c r="A82" s="41" t="s">
        <v>153</v>
      </c>
      <c r="B82" s="53">
        <v>0</v>
      </c>
      <c r="C82" s="53">
        <v>0</v>
      </c>
      <c r="D82" s="42" t="str">
        <f t="shared" si="7"/>
        <v>   </v>
      </c>
      <c r="E82" s="45">
        <f t="shared" si="6"/>
        <v>0</v>
      </c>
    </row>
    <row r="83" spans="1:5" s="8" customFormat="1" ht="45.75" customHeight="1">
      <c r="A83" s="62" t="s">
        <v>193</v>
      </c>
      <c r="B83" s="70">
        <f>SUM(B84:B85)</f>
        <v>13985910.56</v>
      </c>
      <c r="C83" s="70">
        <f>SUM(C84:C85)</f>
        <v>13932388.99</v>
      </c>
      <c r="D83" s="42">
        <f aca="true" t="shared" si="8" ref="D83:D89">IF(B83=0,"   ",C83/B83)</f>
        <v>0.9961731794458151</v>
      </c>
      <c r="E83" s="45">
        <f aca="true" t="shared" si="9" ref="E83:E89">C83-B83</f>
        <v>-53521.5700000003</v>
      </c>
    </row>
    <row r="84" spans="1:5" s="8" customFormat="1" ht="15">
      <c r="A84" s="61" t="s">
        <v>78</v>
      </c>
      <c r="B84" s="70">
        <v>12174700</v>
      </c>
      <c r="C84" s="70">
        <v>12121178.43</v>
      </c>
      <c r="D84" s="42">
        <f t="shared" si="8"/>
        <v>0.9956038694998645</v>
      </c>
      <c r="E84" s="45">
        <f t="shared" si="9"/>
        <v>-53521.5700000003</v>
      </c>
    </row>
    <row r="85" spans="1:5" s="8" customFormat="1" ht="15">
      <c r="A85" s="61" t="s">
        <v>79</v>
      </c>
      <c r="B85" s="70">
        <v>1811210.56</v>
      </c>
      <c r="C85" s="70">
        <v>1811210.56</v>
      </c>
      <c r="D85" s="42">
        <f t="shared" si="8"/>
        <v>1</v>
      </c>
      <c r="E85" s="45">
        <f t="shared" si="9"/>
        <v>0</v>
      </c>
    </row>
    <row r="86" spans="1:5" s="8" customFormat="1" ht="30">
      <c r="A86" s="62" t="s">
        <v>197</v>
      </c>
      <c r="B86" s="70">
        <v>78823.95</v>
      </c>
      <c r="C86" s="70">
        <v>78823.95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194</v>
      </c>
      <c r="B87" s="70">
        <v>650000</v>
      </c>
      <c r="C87" s="70">
        <v>650000</v>
      </c>
      <c r="D87" s="42">
        <f t="shared" si="8"/>
        <v>1</v>
      </c>
      <c r="E87" s="45">
        <f t="shared" si="9"/>
        <v>0</v>
      </c>
    </row>
    <row r="88" spans="1:5" s="8" customFormat="1" ht="30">
      <c r="A88" s="62" t="s">
        <v>195</v>
      </c>
      <c r="B88" s="70">
        <v>90000</v>
      </c>
      <c r="C88" s="70">
        <v>79308</v>
      </c>
      <c r="D88" s="42">
        <f t="shared" si="8"/>
        <v>0.8812</v>
      </c>
      <c r="E88" s="45">
        <f t="shared" si="9"/>
        <v>-10692</v>
      </c>
    </row>
    <row r="89" spans="1:5" s="8" customFormat="1" ht="15">
      <c r="A89" s="62" t="s">
        <v>196</v>
      </c>
      <c r="B89" s="70">
        <v>100000</v>
      </c>
      <c r="C89" s="53">
        <v>100000</v>
      </c>
      <c r="D89" s="42">
        <f t="shared" si="8"/>
        <v>1</v>
      </c>
      <c r="E89" s="45">
        <f t="shared" si="9"/>
        <v>0</v>
      </c>
    </row>
    <row r="90" spans="1:5" s="8" customFormat="1" ht="15.75" customHeight="1">
      <c r="A90" s="41" t="s">
        <v>52</v>
      </c>
      <c r="B90" s="53">
        <f>SUM(B91)</f>
        <v>1259300</v>
      </c>
      <c r="C90" s="53">
        <f>SUM(C91)</f>
        <v>754325.52</v>
      </c>
      <c r="D90" s="42">
        <f aca="true" t="shared" si="10" ref="D90:D104">IF(B90=0,"   ",C90/B90)</f>
        <v>0.5990038275232272</v>
      </c>
      <c r="E90" s="45">
        <f t="shared" si="6"/>
        <v>-504974.48</v>
      </c>
    </row>
    <row r="91" spans="1:5" s="8" customFormat="1" ht="15">
      <c r="A91" s="41" t="s">
        <v>70</v>
      </c>
      <c r="B91" s="53">
        <v>1259300</v>
      </c>
      <c r="C91" s="53">
        <v>754325.52</v>
      </c>
      <c r="D91" s="42">
        <f t="shared" si="10"/>
        <v>0.5990038275232272</v>
      </c>
      <c r="E91" s="45">
        <f t="shared" si="6"/>
        <v>-504974.48</v>
      </c>
    </row>
    <row r="92" spans="1:5" s="8" customFormat="1" ht="30" customHeight="1">
      <c r="A92" s="41" t="s">
        <v>27</v>
      </c>
      <c r="B92" s="54">
        <f>B93+B94+B97+B99+B96+B101+B100</f>
        <v>20567300</v>
      </c>
      <c r="C92" s="54">
        <f>C93+C94+C97+C99+C96+C101+C100</f>
        <v>12532498.09</v>
      </c>
      <c r="D92" s="42">
        <f t="shared" si="10"/>
        <v>0.6093409484959134</v>
      </c>
      <c r="E92" s="45">
        <f t="shared" si="6"/>
        <v>-8034801.91</v>
      </c>
    </row>
    <row r="93" spans="1:5" s="8" customFormat="1" ht="15">
      <c r="A93" s="41" t="s">
        <v>82</v>
      </c>
      <c r="B93" s="70">
        <v>1623400</v>
      </c>
      <c r="C93" s="71">
        <v>784695.76</v>
      </c>
      <c r="D93" s="42">
        <f t="shared" si="10"/>
        <v>0.4833656276949612</v>
      </c>
      <c r="E93" s="45">
        <f t="shared" si="6"/>
        <v>-838704.24</v>
      </c>
    </row>
    <row r="94" spans="1:5" s="8" customFormat="1" ht="15">
      <c r="A94" s="41" t="s">
        <v>178</v>
      </c>
      <c r="B94" s="70">
        <v>1498900</v>
      </c>
      <c r="C94" s="71">
        <v>922602.65</v>
      </c>
      <c r="D94" s="42">
        <f t="shared" si="10"/>
        <v>0.6155198145306559</v>
      </c>
      <c r="E94" s="45">
        <f t="shared" si="6"/>
        <v>-576297.35</v>
      </c>
    </row>
    <row r="95" spans="1:5" s="8" customFormat="1" ht="15">
      <c r="A95" s="41" t="s">
        <v>53</v>
      </c>
      <c r="B95" s="70">
        <v>1030000</v>
      </c>
      <c r="C95" s="71">
        <v>678906.73</v>
      </c>
      <c r="D95" s="42">
        <f t="shared" si="10"/>
        <v>0.6591327475728155</v>
      </c>
      <c r="E95" s="45">
        <f t="shared" si="6"/>
        <v>-351093.27</v>
      </c>
    </row>
    <row r="96" spans="1:5" s="8" customFormat="1" ht="15">
      <c r="A96" s="41" t="s">
        <v>180</v>
      </c>
      <c r="B96" s="70">
        <v>224700</v>
      </c>
      <c r="C96" s="71">
        <v>45500</v>
      </c>
      <c r="D96" s="42">
        <f>IF(B96=0,"   ",C96/B96)</f>
        <v>0.20249221183800623</v>
      </c>
      <c r="E96" s="45">
        <f>C96-B96</f>
        <v>-179200</v>
      </c>
    </row>
    <row r="97" spans="1:6" s="8" customFormat="1" ht="15">
      <c r="A97" s="41" t="s">
        <v>71</v>
      </c>
      <c r="B97" s="53">
        <v>940500</v>
      </c>
      <c r="C97" s="53">
        <v>537669.68</v>
      </c>
      <c r="D97" s="42">
        <f t="shared" si="10"/>
        <v>0.5716849335459863</v>
      </c>
      <c r="E97" s="45">
        <f t="shared" si="6"/>
        <v>-402830.31999999995</v>
      </c>
      <c r="F97"/>
    </row>
    <row r="98" spans="1:6" ht="15">
      <c r="A98" s="41" t="s">
        <v>90</v>
      </c>
      <c r="B98" s="53">
        <v>660215</v>
      </c>
      <c r="C98" s="53">
        <v>395232.64</v>
      </c>
      <c r="D98" s="42">
        <f t="shared" si="10"/>
        <v>0.5986423210620783</v>
      </c>
      <c r="E98" s="65">
        <f t="shared" si="6"/>
        <v>-264982.36</v>
      </c>
      <c r="F98" s="8"/>
    </row>
    <row r="99" spans="1:5" s="8" customFormat="1" ht="15">
      <c r="A99" s="41" t="s">
        <v>83</v>
      </c>
      <c r="B99" s="53">
        <v>84600</v>
      </c>
      <c r="C99" s="53">
        <v>64600</v>
      </c>
      <c r="D99" s="42">
        <f t="shared" si="10"/>
        <v>0.7635933806146572</v>
      </c>
      <c r="E99" s="45">
        <f t="shared" si="6"/>
        <v>-20000</v>
      </c>
    </row>
    <row r="100" spans="1:5" s="8" customFormat="1" ht="30">
      <c r="A100" s="61" t="s">
        <v>184</v>
      </c>
      <c r="B100" s="70">
        <v>120000</v>
      </c>
      <c r="C100" s="70">
        <v>34400</v>
      </c>
      <c r="D100" s="42">
        <f>IF(B100=0,"   ",C100/B100)</f>
        <v>0.2866666666666667</v>
      </c>
      <c r="E100" s="45">
        <f>C100-B100</f>
        <v>-85600</v>
      </c>
    </row>
    <row r="101" spans="1:5" s="8" customFormat="1" ht="15">
      <c r="A101" s="41" t="s">
        <v>198</v>
      </c>
      <c r="B101" s="70">
        <f>B102+B103</f>
        <v>16075200</v>
      </c>
      <c r="C101" s="70">
        <f>C102+C103</f>
        <v>10143030</v>
      </c>
      <c r="D101" s="42"/>
      <c r="E101" s="45"/>
    </row>
    <row r="102" spans="1:5" s="8" customFormat="1" ht="15">
      <c r="A102" s="61" t="s">
        <v>78</v>
      </c>
      <c r="B102" s="70">
        <v>13985400</v>
      </c>
      <c r="C102" s="70">
        <v>8824436.1</v>
      </c>
      <c r="D102" s="42">
        <f>IF(B102=0,"   ",C102/B102)</f>
        <v>0.6309748809472736</v>
      </c>
      <c r="E102" s="45">
        <f>C102-B102</f>
        <v>-5160963.9</v>
      </c>
    </row>
    <row r="103" spans="1:5" s="8" customFormat="1" ht="15">
      <c r="A103" s="61" t="s">
        <v>79</v>
      </c>
      <c r="B103" s="70">
        <v>2089800</v>
      </c>
      <c r="C103" s="70">
        <v>1318593.9</v>
      </c>
      <c r="D103" s="42">
        <f>IF(B103=0,"   ",C103/B103)</f>
        <v>0.6309665518231409</v>
      </c>
      <c r="E103" s="45">
        <f>C103-B103</f>
        <v>-771206.1000000001</v>
      </c>
    </row>
    <row r="104" spans="1:5" s="8" customFormat="1" ht="15">
      <c r="A104" s="41" t="s">
        <v>28</v>
      </c>
      <c r="B104" s="54">
        <f>B108+B116+B136+B114+B105</f>
        <v>56925300</v>
      </c>
      <c r="C104" s="54">
        <f>C108+C116+C136+C114+C105</f>
        <v>38787331.61</v>
      </c>
      <c r="D104" s="42">
        <f t="shared" si="10"/>
        <v>0.6813724584675004</v>
      </c>
      <c r="E104" s="45">
        <f t="shared" si="6"/>
        <v>-18137968.39</v>
      </c>
    </row>
    <row r="105" spans="1:5" s="8" customFormat="1" ht="15">
      <c r="A105" s="62" t="s">
        <v>219</v>
      </c>
      <c r="B105" s="70">
        <f>SUM(B106:B107)</f>
        <v>325400</v>
      </c>
      <c r="C105" s="70">
        <f>SUM(C106:C107)</f>
        <v>278470.38</v>
      </c>
      <c r="D105" s="42">
        <f>IF(B105=0,"   ",C105/B105)</f>
        <v>0.855778672403196</v>
      </c>
      <c r="E105" s="65">
        <f>C105-B105</f>
        <v>-46929.619999999995</v>
      </c>
    </row>
    <row r="106" spans="1:5" ht="29.25" customHeight="1">
      <c r="A106" s="41" t="s">
        <v>220</v>
      </c>
      <c r="B106" s="53">
        <v>65000</v>
      </c>
      <c r="C106" s="53">
        <v>65000</v>
      </c>
      <c r="D106" s="42">
        <f>IF(B106=0,"   ",C106/B106)</f>
        <v>1</v>
      </c>
      <c r="E106" s="65">
        <f>C106-B106</f>
        <v>0</v>
      </c>
    </row>
    <row r="107" spans="1:5" ht="13.5" customHeight="1">
      <c r="A107" s="41" t="s">
        <v>221</v>
      </c>
      <c r="B107" s="53">
        <v>260400</v>
      </c>
      <c r="C107" s="53">
        <v>213470.38</v>
      </c>
      <c r="D107" s="42">
        <f>IF(B107=0,"   ",C107/B107)</f>
        <v>0.8197787250384024</v>
      </c>
      <c r="E107" s="65">
        <f>C107-B107</f>
        <v>-46929.619999999995</v>
      </c>
    </row>
    <row r="108" spans="1:5" s="8" customFormat="1" ht="15">
      <c r="A108" s="62" t="s">
        <v>106</v>
      </c>
      <c r="B108" s="54">
        <f>B109+B110+B111</f>
        <v>200600</v>
      </c>
      <c r="C108" s="54">
        <f>C109+C110+C111</f>
        <v>111343.23</v>
      </c>
      <c r="D108" s="42">
        <f aca="true" t="shared" si="11" ref="D108:D113">IF(B108=0,"   ",C108/B108)</f>
        <v>0.5550509970089731</v>
      </c>
      <c r="E108" s="45">
        <f aca="true" t="shared" si="12" ref="E108:E113">C108-B108</f>
        <v>-89256.77</v>
      </c>
    </row>
    <row r="109" spans="1:5" s="8" customFormat="1" ht="15">
      <c r="A109" s="62" t="s">
        <v>107</v>
      </c>
      <c r="B109" s="70">
        <v>100000</v>
      </c>
      <c r="C109" s="70">
        <v>39617.59</v>
      </c>
      <c r="D109" s="42">
        <f t="shared" si="11"/>
        <v>0.39617589999999997</v>
      </c>
      <c r="E109" s="45">
        <f t="shared" si="12"/>
        <v>-60382.41</v>
      </c>
    </row>
    <row r="110" spans="1:5" s="8" customFormat="1" ht="15">
      <c r="A110" s="62" t="s">
        <v>138</v>
      </c>
      <c r="B110" s="70">
        <v>0</v>
      </c>
      <c r="C110" s="70">
        <v>0</v>
      </c>
      <c r="D110" s="42" t="str">
        <f t="shared" si="11"/>
        <v>   </v>
      </c>
      <c r="E110" s="45">
        <f t="shared" si="12"/>
        <v>0</v>
      </c>
    </row>
    <row r="111" spans="1:5" s="8" customFormat="1" ht="30">
      <c r="A111" s="62" t="s">
        <v>120</v>
      </c>
      <c r="B111" s="70">
        <f>B112+B113</f>
        <v>100600</v>
      </c>
      <c r="C111" s="70">
        <f>C112+C113</f>
        <v>71725.64</v>
      </c>
      <c r="D111" s="42">
        <f t="shared" si="11"/>
        <v>0.7129785288270377</v>
      </c>
      <c r="E111" s="45">
        <f t="shared" si="12"/>
        <v>-28874.36</v>
      </c>
    </row>
    <row r="112" spans="1:5" s="8" customFormat="1" ht="15">
      <c r="A112" s="61" t="s">
        <v>78</v>
      </c>
      <c r="B112" s="70">
        <v>40600</v>
      </c>
      <c r="C112" s="70">
        <v>16129.8</v>
      </c>
      <c r="D112" s="42">
        <f t="shared" si="11"/>
        <v>0.39728571428571424</v>
      </c>
      <c r="E112" s="45">
        <f t="shared" si="12"/>
        <v>-24470.2</v>
      </c>
    </row>
    <row r="113" spans="1:6" s="8" customFormat="1" ht="15">
      <c r="A113" s="61" t="s">
        <v>74</v>
      </c>
      <c r="B113" s="70">
        <v>60000</v>
      </c>
      <c r="C113" s="70">
        <v>55595.84</v>
      </c>
      <c r="D113" s="42">
        <f t="shared" si="11"/>
        <v>0.9265973333333333</v>
      </c>
      <c r="E113" s="45">
        <f t="shared" si="12"/>
        <v>-4404.1600000000035</v>
      </c>
      <c r="F113"/>
    </row>
    <row r="114" spans="1:5" ht="15">
      <c r="A114" s="62" t="s">
        <v>155</v>
      </c>
      <c r="B114" s="53">
        <f>B115</f>
        <v>1000000</v>
      </c>
      <c r="C114" s="53">
        <f>C115</f>
        <v>583164.47</v>
      </c>
      <c r="D114" s="42">
        <f>IF(B114=0,"   ",C114/B114)</f>
        <v>0.5831644699999999</v>
      </c>
      <c r="E114" s="65">
        <f>C114-B114</f>
        <v>-416835.53</v>
      </c>
    </row>
    <row r="115" spans="1:6" ht="27.75" customHeight="1">
      <c r="A115" s="62" t="s">
        <v>199</v>
      </c>
      <c r="B115" s="53">
        <v>1000000</v>
      </c>
      <c r="C115" s="53">
        <v>583164.47</v>
      </c>
      <c r="D115" s="42">
        <f>IF(B115=0,"   ",C115/B115)</f>
        <v>0.5831644699999999</v>
      </c>
      <c r="E115" s="65">
        <f>C115-B115</f>
        <v>-416835.53</v>
      </c>
      <c r="F115" s="8"/>
    </row>
    <row r="116" spans="1:5" s="8" customFormat="1" ht="15">
      <c r="A116" s="41" t="s">
        <v>29</v>
      </c>
      <c r="B116" s="54">
        <f>B126+B130+B122+B117+B135+B131+B134</f>
        <v>55232300</v>
      </c>
      <c r="C116" s="54">
        <f>C126+C130+C122+C117+C135+C131+C134</f>
        <v>37800853.53</v>
      </c>
      <c r="D116" s="42">
        <f aca="true" t="shared" si="13" ref="D116:D127">IF(B116=0,"   ",C116/B116)</f>
        <v>0.6843975994119383</v>
      </c>
      <c r="E116" s="45">
        <f aca="true" t="shared" si="14" ref="E116:E126">C116-B116</f>
        <v>-17431446.47</v>
      </c>
    </row>
    <row r="117" spans="1:5" s="8" customFormat="1" ht="30">
      <c r="A117" s="41" t="s">
        <v>125</v>
      </c>
      <c r="B117" s="70">
        <f>B118+B119+B121+B120</f>
        <v>574000</v>
      </c>
      <c r="C117" s="70">
        <f>C118+C119+C121+C120</f>
        <v>298168.83</v>
      </c>
      <c r="D117" s="42">
        <f t="shared" si="13"/>
        <v>0.5194578919860627</v>
      </c>
      <c r="E117" s="45">
        <f t="shared" si="14"/>
        <v>-275831.17</v>
      </c>
    </row>
    <row r="118" spans="1:5" s="8" customFormat="1" ht="15">
      <c r="A118" s="61" t="s">
        <v>84</v>
      </c>
      <c r="B118" s="53">
        <v>0</v>
      </c>
      <c r="C118" s="53">
        <v>0</v>
      </c>
      <c r="D118" s="42" t="str">
        <f t="shared" si="13"/>
        <v>   </v>
      </c>
      <c r="E118" s="45">
        <f t="shared" si="14"/>
        <v>0</v>
      </c>
    </row>
    <row r="119" spans="1:5" s="8" customFormat="1" ht="15">
      <c r="A119" s="61" t="s">
        <v>78</v>
      </c>
      <c r="B119" s="70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79</v>
      </c>
      <c r="B120" s="70">
        <v>0</v>
      </c>
      <c r="C120" s="70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74</v>
      </c>
      <c r="B121" s="53">
        <v>574000</v>
      </c>
      <c r="C121" s="53">
        <v>298168.83</v>
      </c>
      <c r="D121" s="42">
        <f t="shared" si="13"/>
        <v>0.5194578919860627</v>
      </c>
      <c r="E121" s="45">
        <f t="shared" si="14"/>
        <v>-275831.17</v>
      </c>
    </row>
    <row r="122" spans="1:5" s="8" customFormat="1" ht="30">
      <c r="A122" s="41" t="s">
        <v>111</v>
      </c>
      <c r="B122" s="53">
        <f>B123+B124+B125</f>
        <v>1836400</v>
      </c>
      <c r="C122" s="53">
        <f>C123+C124+C125</f>
        <v>1297229</v>
      </c>
      <c r="D122" s="42">
        <f t="shared" si="13"/>
        <v>0.7063978436070573</v>
      </c>
      <c r="E122" s="45">
        <f t="shared" si="14"/>
        <v>-539171</v>
      </c>
    </row>
    <row r="123" spans="1:5" s="8" customFormat="1" ht="15">
      <c r="A123" s="61" t="s">
        <v>78</v>
      </c>
      <c r="B123" s="53">
        <v>1594900</v>
      </c>
      <c r="C123" s="53">
        <v>1126633.94</v>
      </c>
      <c r="D123" s="42">
        <f t="shared" si="13"/>
        <v>0.706397855664932</v>
      </c>
      <c r="E123" s="45">
        <f t="shared" si="14"/>
        <v>-468266.06000000006</v>
      </c>
    </row>
    <row r="124" spans="1:5" s="8" customFormat="1" ht="15">
      <c r="A124" s="61" t="s">
        <v>187</v>
      </c>
      <c r="B124" s="53">
        <v>241500</v>
      </c>
      <c r="C124" s="53">
        <v>170595.06</v>
      </c>
      <c r="D124" s="42">
        <f t="shared" si="13"/>
        <v>0.7063977639751553</v>
      </c>
      <c r="E124" s="45">
        <f t="shared" si="14"/>
        <v>-70904.94</v>
      </c>
    </row>
    <row r="125" spans="1:5" ht="15">
      <c r="A125" s="61" t="s">
        <v>164</v>
      </c>
      <c r="B125" s="53">
        <v>0</v>
      </c>
      <c r="C125" s="53">
        <v>0</v>
      </c>
      <c r="D125" s="42" t="str">
        <f>IF(B125=0,"   ",C125/B125)</f>
        <v>   </v>
      </c>
      <c r="E125" s="65">
        <f>C125-B125</f>
        <v>0</v>
      </c>
    </row>
    <row r="126" spans="1:5" s="8" customFormat="1" ht="15">
      <c r="A126" s="41" t="s">
        <v>91</v>
      </c>
      <c r="B126" s="70">
        <f>B127+B128+B129</f>
        <v>31844300</v>
      </c>
      <c r="C126" s="70">
        <f>C127+C128+C129</f>
        <v>23698662.57</v>
      </c>
      <c r="D126" s="42">
        <f t="shared" si="13"/>
        <v>0.7442042239898506</v>
      </c>
      <c r="E126" s="45">
        <f t="shared" si="14"/>
        <v>-8145637.43</v>
      </c>
    </row>
    <row r="127" spans="1:5" s="8" customFormat="1" ht="15">
      <c r="A127" s="61" t="s">
        <v>84</v>
      </c>
      <c r="B127" s="70">
        <v>0</v>
      </c>
      <c r="C127" s="70">
        <v>0</v>
      </c>
      <c r="D127" s="42" t="str">
        <f t="shared" si="13"/>
        <v>   </v>
      </c>
      <c r="E127" s="45"/>
    </row>
    <row r="128" spans="1:5" s="8" customFormat="1" ht="15">
      <c r="A128" s="61" t="s">
        <v>78</v>
      </c>
      <c r="B128" s="70">
        <v>27530500</v>
      </c>
      <c r="C128" s="70">
        <v>20643835.62</v>
      </c>
      <c r="D128" s="42">
        <f aca="true" t="shared" si="15" ref="D128:D134">IF(B128=0,"   ",C128/B128)</f>
        <v>0.7498532761845953</v>
      </c>
      <c r="E128" s="45">
        <f aca="true" t="shared" si="16" ref="E128:E134">C128-B128</f>
        <v>-6886664.379999999</v>
      </c>
    </row>
    <row r="129" spans="1:5" s="8" customFormat="1" ht="15">
      <c r="A129" s="61" t="s">
        <v>79</v>
      </c>
      <c r="B129" s="70">
        <v>4313800</v>
      </c>
      <c r="C129" s="70">
        <v>3054826.95</v>
      </c>
      <c r="D129" s="42">
        <f t="shared" si="15"/>
        <v>0.7081521975984052</v>
      </c>
      <c r="E129" s="45">
        <f t="shared" si="16"/>
        <v>-1258973.0499999998</v>
      </c>
    </row>
    <row r="130" spans="1:6" s="8" customFormat="1" ht="15">
      <c r="A130" s="41" t="s">
        <v>92</v>
      </c>
      <c r="B130" s="53">
        <f>B131+B133+B132</f>
        <v>20908900</v>
      </c>
      <c r="C130" s="53">
        <f>C131+C133+C132</f>
        <v>12506793.129999999</v>
      </c>
      <c r="D130" s="42">
        <f t="shared" si="15"/>
        <v>0.5981564372109484</v>
      </c>
      <c r="E130" s="45">
        <f t="shared" si="16"/>
        <v>-8402106.870000001</v>
      </c>
      <c r="F130"/>
    </row>
    <row r="131" spans="1:6" ht="15">
      <c r="A131" s="61" t="s">
        <v>84</v>
      </c>
      <c r="B131" s="53">
        <v>0</v>
      </c>
      <c r="C131" s="53">
        <v>0</v>
      </c>
      <c r="D131" s="53" t="str">
        <f>IF(B131=0,"   ",C131/B131*100)</f>
        <v>   </v>
      </c>
      <c r="E131" s="65">
        <f t="shared" si="16"/>
        <v>0</v>
      </c>
      <c r="F131" s="8"/>
    </row>
    <row r="132" spans="1:5" s="8" customFormat="1" ht="15">
      <c r="A132" s="61" t="s">
        <v>78</v>
      </c>
      <c r="B132" s="53">
        <v>13879900</v>
      </c>
      <c r="C132" s="53">
        <v>8788824</v>
      </c>
      <c r="D132" s="42">
        <f t="shared" si="15"/>
        <v>0.6332051383655501</v>
      </c>
      <c r="E132" s="45">
        <f t="shared" si="16"/>
        <v>-5091076</v>
      </c>
    </row>
    <row r="133" spans="1:5" s="8" customFormat="1" ht="15">
      <c r="A133" s="61" t="s">
        <v>74</v>
      </c>
      <c r="B133" s="53">
        <v>7029000</v>
      </c>
      <c r="C133" s="53">
        <v>3717969.13</v>
      </c>
      <c r="D133" s="42">
        <f t="shared" si="15"/>
        <v>0.5289470948925878</v>
      </c>
      <c r="E133" s="45">
        <f t="shared" si="16"/>
        <v>-3311030.87</v>
      </c>
    </row>
    <row r="134" spans="1:5" s="8" customFormat="1" ht="30">
      <c r="A134" s="62" t="s">
        <v>167</v>
      </c>
      <c r="B134" s="53">
        <v>0</v>
      </c>
      <c r="C134" s="53">
        <v>0</v>
      </c>
      <c r="D134" s="42" t="str">
        <f t="shared" si="15"/>
        <v>   </v>
      </c>
      <c r="E134" s="45">
        <f t="shared" si="16"/>
        <v>0</v>
      </c>
    </row>
    <row r="135" spans="1:5" s="8" customFormat="1" ht="15">
      <c r="A135" s="41" t="s">
        <v>154</v>
      </c>
      <c r="B135" s="53">
        <v>68700</v>
      </c>
      <c r="C135" s="53">
        <v>0</v>
      </c>
      <c r="D135" s="42">
        <f aca="true" t="shared" si="17" ref="D135:D141">IF(B135=0,"   ",C135/B135)</f>
        <v>0</v>
      </c>
      <c r="E135" s="45">
        <f aca="true" t="shared" si="18" ref="E135:E145">C135-B135</f>
        <v>-68700</v>
      </c>
    </row>
    <row r="136" spans="1:5" s="8" customFormat="1" ht="15">
      <c r="A136" s="41" t="s">
        <v>44</v>
      </c>
      <c r="B136" s="54">
        <f>SUM(B137:B140)</f>
        <v>167000</v>
      </c>
      <c r="C136" s="54">
        <f>SUM(C137:C140)</f>
        <v>13500</v>
      </c>
      <c r="D136" s="42">
        <f t="shared" si="17"/>
        <v>0.08083832335329341</v>
      </c>
      <c r="E136" s="45">
        <f t="shared" si="18"/>
        <v>-153500</v>
      </c>
    </row>
    <row r="137" spans="1:5" s="8" customFormat="1" ht="30">
      <c r="A137" s="41" t="s">
        <v>134</v>
      </c>
      <c r="B137" s="54">
        <v>0</v>
      </c>
      <c r="C137" s="70">
        <v>0</v>
      </c>
      <c r="D137" s="42" t="str">
        <f t="shared" si="17"/>
        <v>   </v>
      </c>
      <c r="E137" s="45">
        <f t="shared" si="18"/>
        <v>0</v>
      </c>
    </row>
    <row r="138" spans="1:5" s="8" customFormat="1" ht="30">
      <c r="A138" s="41" t="s">
        <v>151</v>
      </c>
      <c r="B138" s="70">
        <v>30000</v>
      </c>
      <c r="C138" s="70">
        <v>0</v>
      </c>
      <c r="D138" s="42">
        <f t="shared" si="17"/>
        <v>0</v>
      </c>
      <c r="E138" s="45">
        <f t="shared" si="18"/>
        <v>-30000</v>
      </c>
    </row>
    <row r="139" spans="1:5" s="8" customFormat="1" ht="60">
      <c r="A139" s="41" t="s">
        <v>182</v>
      </c>
      <c r="B139" s="70">
        <v>0</v>
      </c>
      <c r="C139" s="70">
        <v>0</v>
      </c>
      <c r="D139" s="42" t="str">
        <f t="shared" si="17"/>
        <v>   </v>
      </c>
      <c r="E139" s="65">
        <f t="shared" si="18"/>
        <v>0</v>
      </c>
    </row>
    <row r="140" spans="1:5" s="8" customFormat="1" ht="45">
      <c r="A140" s="41" t="s">
        <v>183</v>
      </c>
      <c r="B140" s="70">
        <v>137000</v>
      </c>
      <c r="C140" s="70">
        <v>13500</v>
      </c>
      <c r="D140" s="42">
        <f>IF(B140=0,"   ",C140/B140)</f>
        <v>0.09854014598540146</v>
      </c>
      <c r="E140" s="65">
        <f t="shared" si="18"/>
        <v>-123500</v>
      </c>
    </row>
    <row r="141" spans="1:5" s="8" customFormat="1" ht="15">
      <c r="A141" s="41" t="s">
        <v>8</v>
      </c>
      <c r="B141" s="54">
        <f>B142+B151+B166</f>
        <v>36266364.36</v>
      </c>
      <c r="C141" s="54">
        <f>C142+C151+C166</f>
        <v>23568685.44</v>
      </c>
      <c r="D141" s="42">
        <f t="shared" si="17"/>
        <v>0.6498772583334846</v>
      </c>
      <c r="E141" s="45">
        <f t="shared" si="18"/>
        <v>-12697678.919999998</v>
      </c>
    </row>
    <row r="142" spans="1:5" s="8" customFormat="1" ht="15">
      <c r="A142" s="41" t="s">
        <v>72</v>
      </c>
      <c r="B142" s="54">
        <f>B143+B150+B148+B147</f>
        <v>400000</v>
      </c>
      <c r="C142" s="54">
        <f>C143+C150+C148+C147</f>
        <v>395376.33</v>
      </c>
      <c r="D142" s="42">
        <f aca="true" t="shared" si="19" ref="D142:D150">IF(B142=0,"   ",C142/B142)</f>
        <v>0.9884408250000001</v>
      </c>
      <c r="E142" s="45">
        <f t="shared" si="18"/>
        <v>-4623.669999999984</v>
      </c>
    </row>
    <row r="143" spans="1:5" s="8" customFormat="1" ht="15">
      <c r="A143" s="41" t="s">
        <v>73</v>
      </c>
      <c r="B143" s="53">
        <f>SUM(B144:B146)</f>
        <v>400000</v>
      </c>
      <c r="C143" s="53">
        <f>SUM(C144:C146)</f>
        <v>395376.33</v>
      </c>
      <c r="D143" s="42">
        <f t="shared" si="19"/>
        <v>0.9884408250000001</v>
      </c>
      <c r="E143" s="45">
        <f t="shared" si="18"/>
        <v>-4623.669999999984</v>
      </c>
    </row>
    <row r="144" spans="1:5" s="8" customFormat="1" ht="15">
      <c r="A144" s="61" t="s">
        <v>86</v>
      </c>
      <c r="B144" s="70">
        <v>0</v>
      </c>
      <c r="C144" s="70">
        <v>0</v>
      </c>
      <c r="D144" s="42" t="str">
        <f t="shared" si="19"/>
        <v>   </v>
      </c>
      <c r="E144" s="45">
        <f t="shared" si="18"/>
        <v>0</v>
      </c>
    </row>
    <row r="145" spans="1:5" s="8" customFormat="1" ht="15">
      <c r="A145" s="61" t="s">
        <v>99</v>
      </c>
      <c r="B145" s="70">
        <v>0</v>
      </c>
      <c r="C145" s="70">
        <v>0</v>
      </c>
      <c r="D145" s="42" t="str">
        <f t="shared" si="19"/>
        <v>   </v>
      </c>
      <c r="E145" s="45">
        <f t="shared" si="18"/>
        <v>0</v>
      </c>
    </row>
    <row r="146" spans="1:6" s="8" customFormat="1" ht="15">
      <c r="A146" s="61" t="s">
        <v>87</v>
      </c>
      <c r="B146" s="53">
        <v>400000</v>
      </c>
      <c r="C146" s="53">
        <v>395376.33</v>
      </c>
      <c r="D146" s="42">
        <f t="shared" si="19"/>
        <v>0.9884408250000001</v>
      </c>
      <c r="E146" s="45">
        <f>C146-B146</f>
        <v>-4623.669999999984</v>
      </c>
      <c r="F146"/>
    </row>
    <row r="147" spans="1:6" ht="15">
      <c r="A147" s="41" t="s">
        <v>165</v>
      </c>
      <c r="B147" s="53">
        <v>0</v>
      </c>
      <c r="C147" s="53">
        <v>0</v>
      </c>
      <c r="D147" s="42" t="str">
        <f>IF(B147=0,"   ",C147/B147)</f>
        <v>   </v>
      </c>
      <c r="E147" s="65">
        <f>C147-B147</f>
        <v>0</v>
      </c>
      <c r="F147" s="8"/>
    </row>
    <row r="148" spans="1:5" s="8" customFormat="1" ht="30">
      <c r="A148" s="62" t="s">
        <v>156</v>
      </c>
      <c r="B148" s="70">
        <v>0</v>
      </c>
      <c r="C148" s="70">
        <f>SUM(C149)</f>
        <v>0</v>
      </c>
      <c r="D148" s="42" t="str">
        <f>IF(B148=0,"   ",C148/B148)</f>
        <v>   </v>
      </c>
      <c r="E148" s="45">
        <f>C148-B148</f>
        <v>0</v>
      </c>
    </row>
    <row r="149" spans="1:6" s="8" customFormat="1" ht="15">
      <c r="A149" s="61" t="s">
        <v>99</v>
      </c>
      <c r="B149" s="70">
        <v>0</v>
      </c>
      <c r="C149" s="70">
        <v>0</v>
      </c>
      <c r="D149" s="42" t="str">
        <f>IF(B149=0,"   ",C149/B149)</f>
        <v>   </v>
      </c>
      <c r="E149" s="45">
        <f>C149-B149</f>
        <v>0</v>
      </c>
      <c r="F149"/>
    </row>
    <row r="150" spans="1:6" ht="15">
      <c r="A150" s="41" t="s">
        <v>152</v>
      </c>
      <c r="B150" s="53">
        <v>0</v>
      </c>
      <c r="C150" s="53">
        <v>0</v>
      </c>
      <c r="D150" s="42" t="str">
        <f t="shared" si="19"/>
        <v>   </v>
      </c>
      <c r="E150" s="65">
        <f>C150-B150</f>
        <v>0</v>
      </c>
      <c r="F150" s="8"/>
    </row>
    <row r="151" spans="1:5" ht="15">
      <c r="A151" s="41" t="s">
        <v>37</v>
      </c>
      <c r="B151" s="53">
        <f>B152+B155+B153+B154+B156+B157+B164+B158+B165</f>
        <v>15475549.51</v>
      </c>
      <c r="C151" s="53">
        <f>C152+C155+C153+C154+C156+C157+C164+C158+C165</f>
        <v>10223732.370000001</v>
      </c>
      <c r="D151" s="53">
        <f>IF(B151=0,"   ",C151/B151*100)</f>
        <v>66.06377604487403</v>
      </c>
      <c r="E151" s="65">
        <f aca="true" t="shared" si="20" ref="E151:E176">C151-B151</f>
        <v>-5251817.139999999</v>
      </c>
    </row>
    <row r="152" spans="1:5" ht="14.25" customHeight="1">
      <c r="A152" s="41" t="s">
        <v>217</v>
      </c>
      <c r="B152" s="53">
        <v>400000</v>
      </c>
      <c r="C152" s="53">
        <v>101767.83</v>
      </c>
      <c r="D152" s="53">
        <f>IF(B152=0,"   ",C152/B152*100)</f>
        <v>25.4419575</v>
      </c>
      <c r="E152" s="65">
        <f t="shared" si="20"/>
        <v>-298232.17</v>
      </c>
    </row>
    <row r="153" spans="1:5" ht="14.25" customHeight="1">
      <c r="A153" s="41" t="s">
        <v>112</v>
      </c>
      <c r="B153" s="70">
        <v>0</v>
      </c>
      <c r="C153" s="70">
        <v>0</v>
      </c>
      <c r="D153" s="53" t="str">
        <f>IF(B153=0,"   ",C153/B153*100)</f>
        <v>   </v>
      </c>
      <c r="E153" s="65">
        <f t="shared" si="20"/>
        <v>0</v>
      </c>
    </row>
    <row r="154" spans="1:5" ht="14.25" customHeight="1">
      <c r="A154" s="41" t="s">
        <v>136</v>
      </c>
      <c r="B154" s="53">
        <v>290400</v>
      </c>
      <c r="C154" s="53">
        <v>99302.34</v>
      </c>
      <c r="D154" s="53">
        <f>IF(B154=0,"   ",C154/B154*100)</f>
        <v>34.195020661157024</v>
      </c>
      <c r="E154" s="65">
        <f t="shared" si="20"/>
        <v>-191097.66</v>
      </c>
    </row>
    <row r="155" spans="1:6" ht="15" customHeight="1">
      <c r="A155" s="41" t="s">
        <v>127</v>
      </c>
      <c r="B155" s="53">
        <v>316000</v>
      </c>
      <c r="C155" s="53">
        <v>0</v>
      </c>
      <c r="D155" s="53">
        <f>IF(B155=0,"   ",C155/B155*100)</f>
        <v>0</v>
      </c>
      <c r="E155" s="65">
        <f t="shared" si="20"/>
        <v>-316000</v>
      </c>
      <c r="F155" s="8"/>
    </row>
    <row r="156" spans="1:5" s="8" customFormat="1" ht="30">
      <c r="A156" s="62" t="s">
        <v>140</v>
      </c>
      <c r="B156" s="70">
        <v>250000</v>
      </c>
      <c r="C156" s="70">
        <v>82157.73</v>
      </c>
      <c r="D156" s="42">
        <f aca="true" t="shared" si="21" ref="D156:D165">IF(B156=0,"   ",C156/B156)</f>
        <v>0.32863092</v>
      </c>
      <c r="E156" s="45">
        <f t="shared" si="20"/>
        <v>-167842.27000000002</v>
      </c>
    </row>
    <row r="157" spans="1:6" s="8" customFormat="1" ht="30">
      <c r="A157" s="61" t="s">
        <v>139</v>
      </c>
      <c r="B157" s="70">
        <v>500000</v>
      </c>
      <c r="C157" s="70">
        <v>185068</v>
      </c>
      <c r="D157" s="42">
        <f t="shared" si="21"/>
        <v>0.370136</v>
      </c>
      <c r="E157" s="45">
        <f t="shared" si="20"/>
        <v>-314932</v>
      </c>
      <c r="F157"/>
    </row>
    <row r="158" spans="1:5" ht="30">
      <c r="A158" s="41" t="s">
        <v>172</v>
      </c>
      <c r="B158" s="53">
        <f>SUM(B159:B161)</f>
        <v>6194349.51</v>
      </c>
      <c r="C158" s="53">
        <f>SUM(C159:C161)</f>
        <v>5355436.470000001</v>
      </c>
      <c r="D158" s="42">
        <f t="shared" si="21"/>
        <v>0.8645680166019565</v>
      </c>
      <c r="E158" s="65">
        <f t="shared" si="20"/>
        <v>-838913.0399999991</v>
      </c>
    </row>
    <row r="159" spans="1:5" ht="15">
      <c r="A159" s="41" t="s">
        <v>163</v>
      </c>
      <c r="B159" s="53">
        <v>3620559.51</v>
      </c>
      <c r="C159" s="53">
        <v>3147329.55</v>
      </c>
      <c r="D159" s="42">
        <f t="shared" si="21"/>
        <v>0.8692936937804953</v>
      </c>
      <c r="E159" s="65">
        <f t="shared" si="20"/>
        <v>-473229.95999999996</v>
      </c>
    </row>
    <row r="160" spans="1:5" ht="15">
      <c r="A160" s="41" t="s">
        <v>201</v>
      </c>
      <c r="B160" s="53">
        <v>1756400</v>
      </c>
      <c r="C160" s="53">
        <v>1476926.27</v>
      </c>
      <c r="D160" s="42">
        <f t="shared" si="21"/>
        <v>0.8408826406285584</v>
      </c>
      <c r="E160" s="65">
        <f t="shared" si="20"/>
        <v>-279473.73</v>
      </c>
    </row>
    <row r="161" spans="1:5" ht="15">
      <c r="A161" s="41" t="s">
        <v>200</v>
      </c>
      <c r="B161" s="53">
        <v>817390</v>
      </c>
      <c r="C161" s="53">
        <v>731180.65</v>
      </c>
      <c r="D161" s="42">
        <f>IF(B161=0,"   ",C161/B161)</f>
        <v>0.8945309460600204</v>
      </c>
      <c r="E161" s="65">
        <f t="shared" si="20"/>
        <v>-86209.34999999998</v>
      </c>
    </row>
    <row r="162" spans="1:5" ht="17.25" customHeight="1">
      <c r="A162" s="78" t="s">
        <v>181</v>
      </c>
      <c r="B162" s="53">
        <v>0</v>
      </c>
      <c r="C162" s="53">
        <v>0</v>
      </c>
      <c r="D162" s="42" t="str">
        <f t="shared" si="21"/>
        <v>   </v>
      </c>
      <c r="E162" s="45">
        <f t="shared" si="20"/>
        <v>0</v>
      </c>
    </row>
    <row r="163" spans="1:5" ht="18.75" customHeight="1">
      <c r="A163" s="78" t="s">
        <v>74</v>
      </c>
      <c r="B163" s="53">
        <v>0</v>
      </c>
      <c r="C163" s="53">
        <v>0</v>
      </c>
      <c r="D163" s="42" t="str">
        <f t="shared" si="21"/>
        <v>   </v>
      </c>
      <c r="E163" s="45">
        <f t="shared" si="20"/>
        <v>0</v>
      </c>
    </row>
    <row r="164" spans="1:5" ht="14.25" customHeight="1">
      <c r="A164" s="78" t="s">
        <v>169</v>
      </c>
      <c r="B164" s="54">
        <v>4400000</v>
      </c>
      <c r="C164" s="54">
        <v>4400000</v>
      </c>
      <c r="D164" s="42">
        <f t="shared" si="21"/>
        <v>1</v>
      </c>
      <c r="E164" s="45">
        <f t="shared" si="20"/>
        <v>0</v>
      </c>
    </row>
    <row r="165" spans="1:5" ht="30.75" customHeight="1">
      <c r="A165" s="78" t="s">
        <v>216</v>
      </c>
      <c r="B165" s="54">
        <v>3124800</v>
      </c>
      <c r="C165" s="54">
        <v>0</v>
      </c>
      <c r="D165" s="42">
        <f t="shared" si="21"/>
        <v>0</v>
      </c>
      <c r="E165" s="45">
        <f t="shared" si="20"/>
        <v>-3124800</v>
      </c>
    </row>
    <row r="166" spans="1:5" ht="15">
      <c r="A166" s="41" t="s">
        <v>42</v>
      </c>
      <c r="B166" s="53">
        <f>B167+B169+B170+B171+B168+B173+B177+B172</f>
        <v>20390814.849999998</v>
      </c>
      <c r="C166" s="53">
        <f>C167+C169+C170+C171+C168+C173+C177+C172</f>
        <v>12949576.74</v>
      </c>
      <c r="D166" s="53">
        <f aca="true" t="shared" si="22" ref="D166:D171">IF(B166=0,"   ",C166/B166*100)</f>
        <v>63.50691149549622</v>
      </c>
      <c r="E166" s="65">
        <f t="shared" si="20"/>
        <v>-7441238.109999998</v>
      </c>
    </row>
    <row r="167" spans="1:5" ht="15">
      <c r="A167" s="41" t="s">
        <v>93</v>
      </c>
      <c r="B167" s="53">
        <v>5905088.56</v>
      </c>
      <c r="C167" s="53">
        <v>3094159.07</v>
      </c>
      <c r="D167" s="53">
        <f t="shared" si="22"/>
        <v>52.39818232294217</v>
      </c>
      <c r="E167" s="65">
        <f t="shared" si="20"/>
        <v>-2810929.4899999998</v>
      </c>
    </row>
    <row r="168" spans="1:5" ht="15">
      <c r="A168" s="41" t="s">
        <v>137</v>
      </c>
      <c r="B168" s="53">
        <v>370000</v>
      </c>
      <c r="C168" s="53">
        <v>149185.72</v>
      </c>
      <c r="D168" s="53">
        <f t="shared" si="22"/>
        <v>40.32046486486486</v>
      </c>
      <c r="E168" s="65">
        <f t="shared" si="20"/>
        <v>-220814.28</v>
      </c>
    </row>
    <row r="169" spans="1:5" ht="15">
      <c r="A169" s="41" t="s">
        <v>94</v>
      </c>
      <c r="B169" s="53">
        <v>263000</v>
      </c>
      <c r="C169" s="53">
        <v>250000</v>
      </c>
      <c r="D169" s="53">
        <f t="shared" si="22"/>
        <v>95.05703422053232</v>
      </c>
      <c r="E169" s="65">
        <f t="shared" si="20"/>
        <v>-13000</v>
      </c>
    </row>
    <row r="170" spans="1:5" ht="14.25" customHeight="1">
      <c r="A170" s="41" t="s">
        <v>95</v>
      </c>
      <c r="B170" s="53">
        <v>693900</v>
      </c>
      <c r="C170" s="53">
        <v>516664.24</v>
      </c>
      <c r="D170" s="53">
        <f t="shared" si="22"/>
        <v>74.45802565211126</v>
      </c>
      <c r="E170" s="65">
        <f t="shared" si="20"/>
        <v>-177235.76</v>
      </c>
    </row>
    <row r="171" spans="1:5" ht="13.5" customHeight="1">
      <c r="A171" s="41" t="s">
        <v>96</v>
      </c>
      <c r="B171" s="53">
        <v>2800538.9</v>
      </c>
      <c r="C171" s="53">
        <v>2011059.14</v>
      </c>
      <c r="D171" s="53">
        <f t="shared" si="22"/>
        <v>71.80971990783631</v>
      </c>
      <c r="E171" s="65">
        <f t="shared" si="20"/>
        <v>-789479.76</v>
      </c>
    </row>
    <row r="172" spans="1:5" ht="28.5" customHeight="1">
      <c r="A172" s="41" t="s">
        <v>186</v>
      </c>
      <c r="B172" s="53">
        <v>30000</v>
      </c>
      <c r="C172" s="53">
        <v>5000</v>
      </c>
      <c r="D172" s="42">
        <f>IF(B172=0,"   ",C172/B172)</f>
        <v>0.16666666666666666</v>
      </c>
      <c r="E172" s="65">
        <f>C172-B172</f>
        <v>-25000</v>
      </c>
    </row>
    <row r="173" spans="1:5" ht="27.75" customHeight="1">
      <c r="A173" s="62" t="s">
        <v>161</v>
      </c>
      <c r="B173" s="53">
        <f>B174+B176+B175</f>
        <v>6805686.459999999</v>
      </c>
      <c r="C173" s="53">
        <f>C174+C176+C175</f>
        <v>3516825.9200000004</v>
      </c>
      <c r="D173" s="42">
        <f aca="true" t="shared" si="23" ref="D173:D180">IF(B173=0,"   ",C173/B173)</f>
        <v>0.5167481547482281</v>
      </c>
      <c r="E173" s="65">
        <f t="shared" si="20"/>
        <v>-3288860.5399999986</v>
      </c>
    </row>
    <row r="174" spans="1:5" ht="15">
      <c r="A174" s="41" t="s">
        <v>162</v>
      </c>
      <c r="B174" s="53">
        <v>6737629.6</v>
      </c>
      <c r="C174" s="53">
        <v>3481657.66</v>
      </c>
      <c r="D174" s="42">
        <f t="shared" si="23"/>
        <v>0.5167481542766911</v>
      </c>
      <c r="E174" s="65">
        <f t="shared" si="20"/>
        <v>-3255971.9399999995</v>
      </c>
    </row>
    <row r="175" spans="1:5" ht="15">
      <c r="A175" s="41" t="s">
        <v>163</v>
      </c>
      <c r="B175" s="53">
        <v>59209.47</v>
      </c>
      <c r="C175" s="53">
        <v>30596.39</v>
      </c>
      <c r="D175" s="42">
        <f t="shared" si="23"/>
        <v>0.5167482498998893</v>
      </c>
      <c r="E175" s="65">
        <f t="shared" si="20"/>
        <v>-28613.08</v>
      </c>
    </row>
    <row r="176" spans="1:5" ht="15">
      <c r="A176" s="62" t="s">
        <v>173</v>
      </c>
      <c r="B176" s="53">
        <v>8847.39</v>
      </c>
      <c r="C176" s="53">
        <v>4571.87</v>
      </c>
      <c r="D176" s="42">
        <f t="shared" si="23"/>
        <v>0.5167478770575277</v>
      </c>
      <c r="E176" s="65">
        <f t="shared" si="20"/>
        <v>-4275.5199999999995</v>
      </c>
    </row>
    <row r="177" spans="1:5" ht="27.75" customHeight="1">
      <c r="A177" s="62" t="s">
        <v>170</v>
      </c>
      <c r="B177" s="53">
        <f>B178+B180+B179</f>
        <v>3522600.9299999997</v>
      </c>
      <c r="C177" s="53">
        <f>C178+C180+C179</f>
        <v>3406682.65</v>
      </c>
      <c r="D177" s="42">
        <f t="shared" si="23"/>
        <v>0.9670929854662816</v>
      </c>
      <c r="E177" s="65">
        <f>C177-B177</f>
        <v>-115918.2799999998</v>
      </c>
    </row>
    <row r="178" spans="1:6" ht="15">
      <c r="A178" s="41" t="s">
        <v>171</v>
      </c>
      <c r="B178" s="53">
        <v>2043840.49</v>
      </c>
      <c r="C178" s="53">
        <v>2043840.49</v>
      </c>
      <c r="D178" s="42">
        <f t="shared" si="23"/>
        <v>1</v>
      </c>
      <c r="E178" s="65">
        <f>C178-B178</f>
        <v>0</v>
      </c>
      <c r="F178" s="8"/>
    </row>
    <row r="179" spans="1:6" s="8" customFormat="1" ht="15">
      <c r="A179" s="41" t="s">
        <v>164</v>
      </c>
      <c r="B179" s="70">
        <v>903177.24</v>
      </c>
      <c r="C179" s="70">
        <v>839058.23</v>
      </c>
      <c r="D179" s="42">
        <f t="shared" si="23"/>
        <v>0.9290072787928092</v>
      </c>
      <c r="E179" s="45">
        <f>C179-B179</f>
        <v>-64119.01000000001</v>
      </c>
      <c r="F179"/>
    </row>
    <row r="180" spans="1:6" ht="15">
      <c r="A180" s="41" t="s">
        <v>200</v>
      </c>
      <c r="B180" s="70">
        <v>575583.2</v>
      </c>
      <c r="C180" s="53">
        <v>523783.93</v>
      </c>
      <c r="D180" s="42">
        <f t="shared" si="23"/>
        <v>0.9100055908511576</v>
      </c>
      <c r="E180" s="65">
        <f>C180-B180</f>
        <v>-51799.26999999996</v>
      </c>
      <c r="F180" s="8"/>
    </row>
    <row r="181" spans="1:5" s="8" customFormat="1" ht="15">
      <c r="A181" s="41" t="s">
        <v>75</v>
      </c>
      <c r="B181" s="54">
        <f>B182</f>
        <v>130000</v>
      </c>
      <c r="C181" s="54">
        <f>C182</f>
        <v>64000</v>
      </c>
      <c r="D181" s="42">
        <f aca="true" t="shared" si="24" ref="D181:D203">IF(B181=0,"   ",C181/B181)</f>
        <v>0.49230769230769234</v>
      </c>
      <c r="E181" s="45">
        <f aca="true" t="shared" si="25" ref="E181:E203">C181-B181</f>
        <v>-66000</v>
      </c>
    </row>
    <row r="182" spans="1:5" s="8" customFormat="1" ht="15">
      <c r="A182" s="41" t="s">
        <v>76</v>
      </c>
      <c r="B182" s="53">
        <v>130000</v>
      </c>
      <c r="C182" s="53">
        <v>64000</v>
      </c>
      <c r="D182" s="42">
        <f t="shared" si="24"/>
        <v>0.49230769230769234</v>
      </c>
      <c r="E182" s="45">
        <f t="shared" si="25"/>
        <v>-66000</v>
      </c>
    </row>
    <row r="183" spans="1:5" s="8" customFormat="1" ht="15">
      <c r="A183" s="41" t="s">
        <v>9</v>
      </c>
      <c r="B183" s="54">
        <f>B184+B191+B217+B221+B204</f>
        <v>350629712.24</v>
      </c>
      <c r="C183" s="54">
        <f>C184+C191+C217+C221+C204</f>
        <v>152000334.93</v>
      </c>
      <c r="D183" s="42">
        <f t="shared" si="24"/>
        <v>0.4335067155574037</v>
      </c>
      <c r="E183" s="45">
        <f t="shared" si="25"/>
        <v>-198629377.31</v>
      </c>
    </row>
    <row r="184" spans="1:5" s="8" customFormat="1" ht="15">
      <c r="A184" s="41" t="s">
        <v>54</v>
      </c>
      <c r="B184" s="54">
        <f>B185+B187+B190</f>
        <v>50030946.06</v>
      </c>
      <c r="C184" s="54">
        <f>C185+C187+C190</f>
        <v>31280773</v>
      </c>
      <c r="D184" s="42">
        <f t="shared" si="24"/>
        <v>0.6252284928309428</v>
      </c>
      <c r="E184" s="45">
        <f t="shared" si="25"/>
        <v>-18750173.060000002</v>
      </c>
    </row>
    <row r="185" spans="1:5" s="8" customFormat="1" ht="15">
      <c r="A185" s="41" t="s">
        <v>113</v>
      </c>
      <c r="B185" s="70">
        <v>46460946.06</v>
      </c>
      <c r="C185" s="71">
        <v>30120773</v>
      </c>
      <c r="D185" s="42">
        <f t="shared" si="24"/>
        <v>0.6483030492125971</v>
      </c>
      <c r="E185" s="45">
        <f t="shared" si="25"/>
        <v>-16340173.060000002</v>
      </c>
    </row>
    <row r="186" spans="1:5" s="8" customFormat="1" ht="17.25" customHeight="1">
      <c r="A186" s="61" t="s">
        <v>114</v>
      </c>
      <c r="B186" s="70">
        <v>40717700</v>
      </c>
      <c r="C186" s="71">
        <v>27145300</v>
      </c>
      <c r="D186" s="42">
        <f t="shared" si="24"/>
        <v>0.6666707598906618</v>
      </c>
      <c r="E186" s="45">
        <f t="shared" si="25"/>
        <v>-13572400</v>
      </c>
    </row>
    <row r="187" spans="1:5" s="8" customFormat="1" ht="15">
      <c r="A187" s="41" t="s">
        <v>168</v>
      </c>
      <c r="B187" s="70">
        <f>B188+B189</f>
        <v>3560000</v>
      </c>
      <c r="C187" s="70">
        <f>C188</f>
        <v>1150000</v>
      </c>
      <c r="D187" s="42">
        <f>IF(B187=0,"   ",C187/B187)</f>
        <v>0.32303370786516855</v>
      </c>
      <c r="E187" s="45">
        <f>C187-B187</f>
        <v>-2410000</v>
      </c>
    </row>
    <row r="188" spans="1:5" s="8" customFormat="1" ht="15">
      <c r="A188" s="61" t="s">
        <v>202</v>
      </c>
      <c r="B188" s="70">
        <v>1150000</v>
      </c>
      <c r="C188" s="70">
        <v>1150000</v>
      </c>
      <c r="D188" s="42">
        <f>IF(B188=0,"   ",C188/B188)</f>
        <v>1</v>
      </c>
      <c r="E188" s="45">
        <f>C188-B188</f>
        <v>0</v>
      </c>
    </row>
    <row r="189" spans="1:5" s="8" customFormat="1" ht="15">
      <c r="A189" s="61" t="s">
        <v>203</v>
      </c>
      <c r="B189" s="70">
        <v>2410000</v>
      </c>
      <c r="C189" s="70">
        <v>0</v>
      </c>
      <c r="D189" s="42">
        <f>IF(B189=0,"   ",C189/B189)</f>
        <v>0</v>
      </c>
      <c r="E189" s="45">
        <f>C189-B189</f>
        <v>-2410000</v>
      </c>
    </row>
    <row r="190" spans="1:5" s="8" customFormat="1" ht="15">
      <c r="A190" s="41" t="s">
        <v>135</v>
      </c>
      <c r="B190" s="70">
        <v>10000</v>
      </c>
      <c r="C190" s="70">
        <v>10000</v>
      </c>
      <c r="D190" s="42">
        <f t="shared" si="24"/>
        <v>1</v>
      </c>
      <c r="E190" s="45">
        <f t="shared" si="25"/>
        <v>0</v>
      </c>
    </row>
    <row r="191" spans="1:5" s="8" customFormat="1" ht="15">
      <c r="A191" s="41" t="s">
        <v>55</v>
      </c>
      <c r="B191" s="70">
        <f>B192+B194+B199+B203+B202</f>
        <v>250685547.18</v>
      </c>
      <c r="C191" s="70">
        <f>C192+C194+C199+C203+C202</f>
        <v>102406790.5</v>
      </c>
      <c r="D191" s="42">
        <f t="shared" si="24"/>
        <v>0.4085069588254673</v>
      </c>
      <c r="E191" s="45">
        <f t="shared" si="25"/>
        <v>-148278756.68</v>
      </c>
    </row>
    <row r="192" spans="1:5" s="8" customFormat="1" ht="15">
      <c r="A192" s="41" t="s">
        <v>113</v>
      </c>
      <c r="B192" s="70">
        <v>133285047.18</v>
      </c>
      <c r="C192" s="70">
        <v>86675136</v>
      </c>
      <c r="D192" s="42">
        <f t="shared" si="24"/>
        <v>0.6502990232876323</v>
      </c>
      <c r="E192" s="45">
        <f t="shared" si="25"/>
        <v>-46609911.18000001</v>
      </c>
    </row>
    <row r="193" spans="1:5" s="8" customFormat="1" ht="15.75" customHeight="1">
      <c r="A193" s="61" t="s">
        <v>114</v>
      </c>
      <c r="B193" s="70">
        <v>112714900</v>
      </c>
      <c r="C193" s="70">
        <v>75718100</v>
      </c>
      <c r="D193" s="42">
        <f t="shared" si="24"/>
        <v>0.6717665543774602</v>
      </c>
      <c r="E193" s="45">
        <f t="shared" si="25"/>
        <v>-36996800</v>
      </c>
    </row>
    <row r="194" spans="1:5" s="8" customFormat="1" ht="15">
      <c r="A194" s="41" t="s">
        <v>98</v>
      </c>
      <c r="B194" s="70">
        <f>B195+B196+B197+B198</f>
        <v>1918000</v>
      </c>
      <c r="C194" s="70">
        <f>C195+C196+C197+C198</f>
        <v>204009</v>
      </c>
      <c r="D194" s="42">
        <f t="shared" si="24"/>
        <v>0.10636548488008342</v>
      </c>
      <c r="E194" s="45">
        <f t="shared" si="25"/>
        <v>-1713991</v>
      </c>
    </row>
    <row r="195" spans="1:5" s="8" customFormat="1" ht="45">
      <c r="A195" s="61" t="s">
        <v>226</v>
      </c>
      <c r="B195" s="70">
        <v>238000</v>
      </c>
      <c r="C195" s="70">
        <v>0</v>
      </c>
      <c r="D195" s="42">
        <f t="shared" si="24"/>
        <v>0</v>
      </c>
      <c r="E195" s="45">
        <f t="shared" si="25"/>
        <v>-238000</v>
      </c>
    </row>
    <row r="196" spans="1:5" s="8" customFormat="1" ht="29.25" customHeight="1">
      <c r="A196" s="61" t="s">
        <v>204</v>
      </c>
      <c r="B196" s="70">
        <v>600000</v>
      </c>
      <c r="C196" s="70">
        <v>0</v>
      </c>
      <c r="D196" s="42">
        <f t="shared" si="24"/>
        <v>0</v>
      </c>
      <c r="E196" s="45">
        <f t="shared" si="25"/>
        <v>-600000</v>
      </c>
    </row>
    <row r="197" spans="1:5" s="8" customFormat="1" ht="28.5" customHeight="1">
      <c r="A197" s="61" t="s">
        <v>227</v>
      </c>
      <c r="B197" s="70">
        <v>80000</v>
      </c>
      <c r="C197" s="70">
        <v>0</v>
      </c>
      <c r="D197" s="42">
        <f>IF(B197=0,"   ",C197/B197)</f>
        <v>0</v>
      </c>
      <c r="E197" s="45">
        <f>C197-B197</f>
        <v>-80000</v>
      </c>
    </row>
    <row r="198" spans="1:5" s="8" customFormat="1" ht="28.5" customHeight="1">
      <c r="A198" s="61" t="s">
        <v>207</v>
      </c>
      <c r="B198" s="70">
        <v>1000000</v>
      </c>
      <c r="C198" s="70">
        <v>204009</v>
      </c>
      <c r="D198" s="42">
        <f>IF(B198=0,"   ",C198/B198)</f>
        <v>0.204009</v>
      </c>
      <c r="E198" s="45">
        <f>C198-B198</f>
        <v>-795991</v>
      </c>
    </row>
    <row r="199" spans="1:5" s="8" customFormat="1" ht="45">
      <c r="A199" s="79" t="s">
        <v>205</v>
      </c>
      <c r="B199" s="70">
        <f>B200+B201</f>
        <v>114942500</v>
      </c>
      <c r="C199" s="70">
        <f>C200+C201</f>
        <v>15461970</v>
      </c>
      <c r="D199" s="42">
        <f t="shared" si="24"/>
        <v>0.13451917262979315</v>
      </c>
      <c r="E199" s="45">
        <f t="shared" si="25"/>
        <v>-99480530</v>
      </c>
    </row>
    <row r="200" spans="1:5" s="8" customFormat="1" ht="15" customHeight="1">
      <c r="A200" s="61" t="s">
        <v>78</v>
      </c>
      <c r="B200" s="53">
        <v>109195400</v>
      </c>
      <c r="C200" s="53">
        <v>14688871.5</v>
      </c>
      <c r="D200" s="42">
        <f t="shared" si="24"/>
        <v>0.13451914183198194</v>
      </c>
      <c r="E200" s="45">
        <f t="shared" si="25"/>
        <v>-94506528.5</v>
      </c>
    </row>
    <row r="201" spans="1:5" s="8" customFormat="1" ht="13.5" customHeight="1">
      <c r="A201" s="61" t="s">
        <v>175</v>
      </c>
      <c r="B201" s="53">
        <v>5747100</v>
      </c>
      <c r="C201" s="53">
        <v>773098.5</v>
      </c>
      <c r="D201" s="42">
        <f t="shared" si="24"/>
        <v>0.13451975779088585</v>
      </c>
      <c r="E201" s="45">
        <f t="shared" si="25"/>
        <v>-4974001.5</v>
      </c>
    </row>
    <row r="202" spans="1:5" s="8" customFormat="1" ht="30">
      <c r="A202" s="62" t="s">
        <v>228</v>
      </c>
      <c r="B202" s="70">
        <v>440000</v>
      </c>
      <c r="C202" s="70">
        <v>0</v>
      </c>
      <c r="D202" s="42">
        <f t="shared" si="24"/>
        <v>0</v>
      </c>
      <c r="E202" s="45">
        <f t="shared" si="25"/>
        <v>-440000</v>
      </c>
    </row>
    <row r="203" spans="1:5" s="8" customFormat="1" ht="15">
      <c r="A203" s="62" t="s">
        <v>206</v>
      </c>
      <c r="B203" s="70">
        <v>100000</v>
      </c>
      <c r="C203" s="70">
        <v>65675.5</v>
      </c>
      <c r="D203" s="42">
        <f t="shared" si="24"/>
        <v>0.656755</v>
      </c>
      <c r="E203" s="45">
        <f t="shared" si="25"/>
        <v>-34324.5</v>
      </c>
    </row>
    <row r="204" spans="1:5" s="8" customFormat="1" ht="15">
      <c r="A204" s="41" t="s">
        <v>157</v>
      </c>
      <c r="B204" s="70">
        <f>B205+B206+B209+B215+B212+B216</f>
        <v>41916909</v>
      </c>
      <c r="C204" s="70">
        <f>C205+C206+C209+C215+C212+C216</f>
        <v>14377924</v>
      </c>
      <c r="D204" s="42">
        <f>IF(B204=0,"   ",C204/B204)</f>
        <v>0.34301012033115325</v>
      </c>
      <c r="E204" s="45">
        <f aca="true" t="shared" si="26" ref="E204:E215">C204-B204</f>
        <v>-27538985</v>
      </c>
    </row>
    <row r="205" spans="1:5" s="8" customFormat="1" ht="15">
      <c r="A205" s="41" t="s">
        <v>97</v>
      </c>
      <c r="B205" s="70">
        <v>21706200</v>
      </c>
      <c r="C205" s="71">
        <v>14046824</v>
      </c>
      <c r="D205" s="42">
        <f>IF(B205=0,"   ",C205/B205)</f>
        <v>0.6471341828601966</v>
      </c>
      <c r="E205" s="45">
        <f t="shared" si="26"/>
        <v>-7659376</v>
      </c>
    </row>
    <row r="206" spans="1:5" s="8" customFormat="1" ht="45.75" customHeight="1">
      <c r="A206" s="41" t="s">
        <v>174</v>
      </c>
      <c r="B206" s="70">
        <f>SUM(B207:B208)</f>
        <v>610400</v>
      </c>
      <c r="C206" s="70">
        <f>SUM(C207:C208)</f>
        <v>108100</v>
      </c>
      <c r="D206" s="42">
        <f>IF(B206=0,"   ",C206/B206)</f>
        <v>0.17709698558322412</v>
      </c>
      <c r="E206" s="45">
        <f t="shared" si="26"/>
        <v>-502300</v>
      </c>
    </row>
    <row r="207" spans="1:5" s="8" customFormat="1" ht="15" customHeight="1">
      <c r="A207" s="61" t="s">
        <v>78</v>
      </c>
      <c r="B207" s="53">
        <v>531000</v>
      </c>
      <c r="C207" s="53">
        <v>88500</v>
      </c>
      <c r="D207" s="42">
        <f>IF(B207=0,"   ",C207/B207)</f>
        <v>0.16666666666666666</v>
      </c>
      <c r="E207" s="45">
        <f t="shared" si="26"/>
        <v>-442500</v>
      </c>
    </row>
    <row r="208" spans="1:5" s="8" customFormat="1" ht="13.5" customHeight="1">
      <c r="A208" s="61" t="s">
        <v>175</v>
      </c>
      <c r="B208" s="53">
        <v>79400</v>
      </c>
      <c r="C208" s="53">
        <v>19600</v>
      </c>
      <c r="D208" s="42">
        <f>IF(B208=0,"   ",C208/B208)</f>
        <v>0.24685138539042822</v>
      </c>
      <c r="E208" s="45">
        <f t="shared" si="26"/>
        <v>-59800</v>
      </c>
    </row>
    <row r="209" spans="1:5" ht="15" customHeight="1">
      <c r="A209" s="79" t="s">
        <v>208</v>
      </c>
      <c r="B209" s="70">
        <f>B210+B211</f>
        <v>13113909</v>
      </c>
      <c r="C209" s="70">
        <f>C210+C211</f>
        <v>73000</v>
      </c>
      <c r="D209" s="53">
        <f>IF(B209=0,"   ",C209/B209*100)</f>
        <v>0.5566608705306708</v>
      </c>
      <c r="E209" s="65">
        <f t="shared" si="26"/>
        <v>-13040909</v>
      </c>
    </row>
    <row r="210" spans="1:5" s="8" customFormat="1" ht="15" customHeight="1">
      <c r="A210" s="61" t="s">
        <v>78</v>
      </c>
      <c r="B210" s="53">
        <v>11409100</v>
      </c>
      <c r="C210" s="53">
        <v>0</v>
      </c>
      <c r="D210" s="42">
        <f>IF(B210=0,"   ",C210/B210)</f>
        <v>0</v>
      </c>
      <c r="E210" s="45">
        <f t="shared" si="26"/>
        <v>-11409100</v>
      </c>
    </row>
    <row r="211" spans="1:5" s="8" customFormat="1" ht="13.5" customHeight="1">
      <c r="A211" s="61" t="s">
        <v>175</v>
      </c>
      <c r="B211" s="53">
        <v>1704809</v>
      </c>
      <c r="C211" s="53">
        <v>73000</v>
      </c>
      <c r="D211" s="42">
        <f>IF(B211=0,"   ",C211/B211)</f>
        <v>0.04282004611660309</v>
      </c>
      <c r="E211" s="45">
        <f t="shared" si="26"/>
        <v>-1631809</v>
      </c>
    </row>
    <row r="212" spans="1:5" ht="28.5" customHeight="1">
      <c r="A212" s="79" t="s">
        <v>218</v>
      </c>
      <c r="B212" s="70">
        <f>B213+B214</f>
        <v>3099400</v>
      </c>
      <c r="C212" s="70">
        <f>C213+C214</f>
        <v>0</v>
      </c>
      <c r="D212" s="53">
        <f>IF(B212=0,"   ",C212/B212*100)</f>
        <v>0</v>
      </c>
      <c r="E212" s="65">
        <f t="shared" si="26"/>
        <v>-3099400</v>
      </c>
    </row>
    <row r="213" spans="1:5" s="8" customFormat="1" ht="15" customHeight="1">
      <c r="A213" s="61" t="s">
        <v>78</v>
      </c>
      <c r="B213" s="53">
        <v>2696500</v>
      </c>
      <c r="C213" s="53">
        <v>0</v>
      </c>
      <c r="D213" s="42">
        <f>IF(B213=0,"   ",C213/B213)</f>
        <v>0</v>
      </c>
      <c r="E213" s="45">
        <f t="shared" si="26"/>
        <v>-2696500</v>
      </c>
    </row>
    <row r="214" spans="1:5" s="8" customFormat="1" ht="13.5" customHeight="1">
      <c r="A214" s="61" t="s">
        <v>175</v>
      </c>
      <c r="B214" s="53">
        <v>402900</v>
      </c>
      <c r="C214" s="53">
        <v>0</v>
      </c>
      <c r="D214" s="42">
        <f>IF(B214=0,"   ",C214/B214)</f>
        <v>0</v>
      </c>
      <c r="E214" s="45">
        <f t="shared" si="26"/>
        <v>-402900</v>
      </c>
    </row>
    <row r="215" spans="1:5" s="8" customFormat="1" ht="30.75" customHeight="1">
      <c r="A215" s="62" t="s">
        <v>209</v>
      </c>
      <c r="B215" s="53">
        <v>1500000</v>
      </c>
      <c r="C215" s="53">
        <v>150000</v>
      </c>
      <c r="D215" s="42">
        <f>IF(B215=0,"   ",C215/B215)</f>
        <v>0.1</v>
      </c>
      <c r="E215" s="45">
        <f t="shared" si="26"/>
        <v>-1350000</v>
      </c>
    </row>
    <row r="216" spans="1:5" s="8" customFormat="1" ht="30.75" customHeight="1">
      <c r="A216" s="62" t="s">
        <v>229</v>
      </c>
      <c r="B216" s="53">
        <v>1887000</v>
      </c>
      <c r="C216" s="53">
        <v>0</v>
      </c>
      <c r="D216" s="42">
        <f>IF(B216=0,"   ",C216/B216)</f>
        <v>0</v>
      </c>
      <c r="E216" s="45">
        <f>C216-B216</f>
        <v>-1887000</v>
      </c>
    </row>
    <row r="217" spans="1:5" s="8" customFormat="1" ht="15">
      <c r="A217" s="41" t="s">
        <v>56</v>
      </c>
      <c r="B217" s="70">
        <f>B218+B219+B220</f>
        <v>2107310</v>
      </c>
      <c r="C217" s="70">
        <f>C218+C219+C220</f>
        <v>564500</v>
      </c>
      <c r="D217" s="42">
        <f aca="true" t="shared" si="27" ref="D217:D224">IF(B217=0,"   ",C217/B217)</f>
        <v>0.26787705653178695</v>
      </c>
      <c r="E217" s="45">
        <f aca="true" t="shared" si="28" ref="E217:E224">C217-B217</f>
        <v>-1542810</v>
      </c>
    </row>
    <row r="218" spans="1:5" s="8" customFormat="1" ht="15">
      <c r="A218" s="41" t="s">
        <v>115</v>
      </c>
      <c r="B218" s="70">
        <v>1979310</v>
      </c>
      <c r="C218" s="70">
        <v>480000</v>
      </c>
      <c r="D218" s="42">
        <f t="shared" si="27"/>
        <v>0.24250875305030542</v>
      </c>
      <c r="E218" s="45">
        <f t="shared" si="28"/>
        <v>-1499310</v>
      </c>
    </row>
    <row r="219" spans="1:5" s="8" customFormat="1" ht="15">
      <c r="A219" s="41" t="s">
        <v>116</v>
      </c>
      <c r="B219" s="70">
        <v>20000</v>
      </c>
      <c r="C219" s="70">
        <v>12500</v>
      </c>
      <c r="D219" s="42">
        <f t="shared" si="27"/>
        <v>0.625</v>
      </c>
      <c r="E219" s="45">
        <f t="shared" si="28"/>
        <v>-7500</v>
      </c>
    </row>
    <row r="220" spans="1:5" s="8" customFormat="1" ht="15">
      <c r="A220" s="41" t="s">
        <v>117</v>
      </c>
      <c r="B220" s="70">
        <v>108000</v>
      </c>
      <c r="C220" s="70">
        <v>72000</v>
      </c>
      <c r="D220" s="42">
        <f t="shared" si="27"/>
        <v>0.6666666666666666</v>
      </c>
      <c r="E220" s="45">
        <f t="shared" si="28"/>
        <v>-36000</v>
      </c>
    </row>
    <row r="221" spans="1:5" s="8" customFormat="1" ht="15">
      <c r="A221" s="41" t="s">
        <v>57</v>
      </c>
      <c r="B221" s="70">
        <v>5889000</v>
      </c>
      <c r="C221" s="70">
        <v>3370347.43</v>
      </c>
      <c r="D221" s="42">
        <f t="shared" si="27"/>
        <v>0.5723123501443369</v>
      </c>
      <c r="E221" s="45">
        <f t="shared" si="28"/>
        <v>-2518652.57</v>
      </c>
    </row>
    <row r="222" spans="1:5" s="8" customFormat="1" ht="15">
      <c r="A222" s="41" t="s">
        <v>7</v>
      </c>
      <c r="B222" s="70">
        <v>4059400</v>
      </c>
      <c r="C222" s="71">
        <v>2369459.47</v>
      </c>
      <c r="D222" s="42">
        <f t="shared" si="27"/>
        <v>0.5836969675321476</v>
      </c>
      <c r="E222" s="45">
        <f t="shared" si="28"/>
        <v>-1689940.5299999998</v>
      </c>
    </row>
    <row r="223" spans="1:5" s="8" customFormat="1" ht="15">
      <c r="A223" s="41" t="s">
        <v>210</v>
      </c>
      <c r="B223" s="70">
        <v>20000</v>
      </c>
      <c r="C223" s="71">
        <v>0</v>
      </c>
      <c r="D223" s="42">
        <f t="shared" si="27"/>
        <v>0</v>
      </c>
      <c r="E223" s="45">
        <f t="shared" si="28"/>
        <v>-20000</v>
      </c>
    </row>
    <row r="224" spans="1:5" s="8" customFormat="1" ht="15" customHeight="1">
      <c r="A224" s="41" t="s">
        <v>121</v>
      </c>
      <c r="B224" s="70">
        <v>10000</v>
      </c>
      <c r="C224" s="71">
        <v>0</v>
      </c>
      <c r="D224" s="42">
        <f t="shared" si="27"/>
        <v>0</v>
      </c>
      <c r="E224" s="45">
        <f t="shared" si="28"/>
        <v>-10000</v>
      </c>
    </row>
    <row r="225" spans="1:5" s="8" customFormat="1" ht="15">
      <c r="A225" s="41" t="s">
        <v>80</v>
      </c>
      <c r="B225" s="77">
        <f>SUM(B226,)</f>
        <v>51200100.09</v>
      </c>
      <c r="C225" s="77">
        <f>SUM(C226,)</f>
        <v>20672618.14</v>
      </c>
      <c r="D225" s="42">
        <f aca="true" t="shared" si="29" ref="D225:D246">IF(B225=0,"   ",C225/B225)</f>
        <v>0.40376128374088105</v>
      </c>
      <c r="E225" s="45">
        <f aca="true" t="shared" si="30" ref="E225:E231">C225-B225</f>
        <v>-30527481.950000003</v>
      </c>
    </row>
    <row r="226" spans="1:5" s="8" customFormat="1" ht="13.5" customHeight="1">
      <c r="A226" s="41" t="s">
        <v>58</v>
      </c>
      <c r="B226" s="70">
        <f>B246+B243+B239+B235+B231+B228+B227+B250+B253+B254</f>
        <v>51200100.09</v>
      </c>
      <c r="C226" s="70">
        <f>C246+C243+C239+C235+C231+C228+C227+C250+C253+C254</f>
        <v>20672618.14</v>
      </c>
      <c r="D226" s="42">
        <f t="shared" si="29"/>
        <v>0.40376128374088105</v>
      </c>
      <c r="E226" s="45">
        <f t="shared" si="30"/>
        <v>-30527481.950000003</v>
      </c>
    </row>
    <row r="227" spans="1:5" s="8" customFormat="1" ht="15">
      <c r="A227" s="41" t="s">
        <v>97</v>
      </c>
      <c r="B227" s="70">
        <v>23601000</v>
      </c>
      <c r="C227" s="71">
        <v>12905604.99</v>
      </c>
      <c r="D227" s="42">
        <f t="shared" si="29"/>
        <v>0.5468244985381976</v>
      </c>
      <c r="E227" s="45">
        <f t="shared" si="30"/>
        <v>-10695395.01</v>
      </c>
    </row>
    <row r="228" spans="1:5" s="8" customFormat="1" ht="29.25" customHeight="1">
      <c r="A228" s="62" t="s">
        <v>176</v>
      </c>
      <c r="B228" s="70">
        <f>B229+B230</f>
        <v>1204200</v>
      </c>
      <c r="C228" s="70">
        <f>C229+C230</f>
        <v>1204200</v>
      </c>
      <c r="D228" s="42">
        <f t="shared" si="29"/>
        <v>1</v>
      </c>
      <c r="E228" s="45">
        <f t="shared" si="30"/>
        <v>0</v>
      </c>
    </row>
    <row r="229" spans="1:5" s="8" customFormat="1" ht="15" customHeight="1">
      <c r="A229" s="61" t="s">
        <v>78</v>
      </c>
      <c r="B229" s="53">
        <v>1047600</v>
      </c>
      <c r="C229" s="53">
        <v>1047600</v>
      </c>
      <c r="D229" s="42">
        <f t="shared" si="29"/>
        <v>1</v>
      </c>
      <c r="E229" s="45">
        <f t="shared" si="30"/>
        <v>0</v>
      </c>
    </row>
    <row r="230" spans="1:5" s="8" customFormat="1" ht="13.5" customHeight="1">
      <c r="A230" s="61" t="s">
        <v>175</v>
      </c>
      <c r="B230" s="53">
        <v>156600</v>
      </c>
      <c r="C230" s="53">
        <v>156600</v>
      </c>
      <c r="D230" s="42">
        <f t="shared" si="29"/>
        <v>1</v>
      </c>
      <c r="E230" s="45">
        <f t="shared" si="30"/>
        <v>0</v>
      </c>
    </row>
    <row r="231" spans="1:5" s="8" customFormat="1" ht="15">
      <c r="A231" s="41" t="s">
        <v>159</v>
      </c>
      <c r="B231" s="70">
        <f>SUM(B232:B234)</f>
        <v>16099.46</v>
      </c>
      <c r="C231" s="70">
        <f>SUM(C232:C234)</f>
        <v>16099.46</v>
      </c>
      <c r="D231" s="42">
        <f t="shared" si="29"/>
        <v>1</v>
      </c>
      <c r="E231" s="45">
        <f t="shared" si="30"/>
        <v>0</v>
      </c>
    </row>
    <row r="232" spans="1:5" s="8" customFormat="1" ht="15" customHeight="1">
      <c r="A232" s="61" t="s">
        <v>84</v>
      </c>
      <c r="B232" s="53">
        <v>5634.81</v>
      </c>
      <c r="C232" s="53">
        <v>5634.81</v>
      </c>
      <c r="D232" s="42">
        <f t="shared" si="29"/>
        <v>1</v>
      </c>
      <c r="E232" s="45">
        <f aca="true" t="shared" si="31" ref="E232:E239">C232-B232</f>
        <v>0</v>
      </c>
    </row>
    <row r="233" spans="1:6" s="8" customFormat="1" ht="13.5" customHeight="1">
      <c r="A233" s="61" t="s">
        <v>78</v>
      </c>
      <c r="B233" s="53">
        <v>2414.92</v>
      </c>
      <c r="C233" s="53">
        <v>2414.92</v>
      </c>
      <c r="D233" s="42">
        <f t="shared" si="29"/>
        <v>1</v>
      </c>
      <c r="E233" s="45">
        <f t="shared" si="31"/>
        <v>0</v>
      </c>
      <c r="F233"/>
    </row>
    <row r="234" spans="1:5" ht="14.25" customHeight="1">
      <c r="A234" s="61" t="s">
        <v>79</v>
      </c>
      <c r="B234" s="53">
        <v>8049.73</v>
      </c>
      <c r="C234" s="53">
        <v>8049.73</v>
      </c>
      <c r="D234" s="42">
        <f t="shared" si="29"/>
        <v>1</v>
      </c>
      <c r="E234" s="65">
        <f t="shared" si="31"/>
        <v>0</v>
      </c>
    </row>
    <row r="235" spans="1:6" ht="18.75" customHeight="1">
      <c r="A235" s="41" t="s">
        <v>185</v>
      </c>
      <c r="B235" s="70">
        <f>SUM(B236:B238)</f>
        <v>2759021.48</v>
      </c>
      <c r="C235" s="70">
        <f>SUM(C236:C238)</f>
        <v>308247.42000000004</v>
      </c>
      <c r="D235" s="42">
        <f t="shared" si="29"/>
        <v>0.11172345783984257</v>
      </c>
      <c r="E235" s="65">
        <f t="shared" si="31"/>
        <v>-2450774.06</v>
      </c>
      <c r="F235" s="8"/>
    </row>
    <row r="236" spans="1:5" s="8" customFormat="1" ht="15" customHeight="1">
      <c r="A236" s="61" t="s">
        <v>84</v>
      </c>
      <c r="B236" s="53">
        <v>2593478.52</v>
      </c>
      <c r="C236" s="53">
        <v>289752.38</v>
      </c>
      <c r="D236" s="42">
        <f t="shared" si="29"/>
        <v>0.11172345472134468</v>
      </c>
      <c r="E236" s="45">
        <f t="shared" si="31"/>
        <v>-2303726.14</v>
      </c>
    </row>
    <row r="237" spans="1:6" s="8" customFormat="1" ht="13.5" customHeight="1">
      <c r="A237" s="61" t="s">
        <v>78</v>
      </c>
      <c r="B237" s="53">
        <v>82771.48</v>
      </c>
      <c r="C237" s="53">
        <v>9247.52</v>
      </c>
      <c r="D237" s="42">
        <f t="shared" si="29"/>
        <v>0.1117235066957846</v>
      </c>
      <c r="E237" s="45">
        <f t="shared" si="31"/>
        <v>-73523.95999999999</v>
      </c>
      <c r="F237"/>
    </row>
    <row r="238" spans="1:6" ht="14.25" customHeight="1">
      <c r="A238" s="61" t="s">
        <v>79</v>
      </c>
      <c r="B238" s="53">
        <v>82771.48</v>
      </c>
      <c r="C238" s="53">
        <v>9247.52</v>
      </c>
      <c r="D238" s="42">
        <f t="shared" si="29"/>
        <v>0.1117235066957846</v>
      </c>
      <c r="E238" s="65">
        <f t="shared" si="31"/>
        <v>-73523.95999999999</v>
      </c>
      <c r="F238" s="8"/>
    </row>
    <row r="239" spans="1:5" s="8" customFormat="1" ht="30">
      <c r="A239" s="41" t="s">
        <v>179</v>
      </c>
      <c r="B239" s="70">
        <f>SUM(B240:B242)</f>
        <v>350000</v>
      </c>
      <c r="C239" s="70">
        <f>SUM(C240:C242)</f>
        <v>350000</v>
      </c>
      <c r="D239" s="42">
        <f t="shared" si="29"/>
        <v>1</v>
      </c>
      <c r="E239" s="45">
        <f t="shared" si="31"/>
        <v>0</v>
      </c>
    </row>
    <row r="240" spans="1:5" s="8" customFormat="1" ht="15" customHeight="1">
      <c r="A240" s="61" t="s">
        <v>84</v>
      </c>
      <c r="B240" s="53">
        <v>200000</v>
      </c>
      <c r="C240" s="53">
        <v>200000</v>
      </c>
      <c r="D240" s="42">
        <f t="shared" si="29"/>
        <v>1</v>
      </c>
      <c r="E240" s="45">
        <f aca="true" t="shared" si="32" ref="E240:E246">C240-B240</f>
        <v>0</v>
      </c>
    </row>
    <row r="241" spans="1:6" s="8" customFormat="1" ht="13.5" customHeight="1">
      <c r="A241" s="61" t="s">
        <v>78</v>
      </c>
      <c r="B241" s="53">
        <v>100000</v>
      </c>
      <c r="C241" s="53">
        <v>100000</v>
      </c>
      <c r="D241" s="42">
        <f t="shared" si="29"/>
        <v>1</v>
      </c>
      <c r="E241" s="45">
        <f t="shared" si="32"/>
        <v>0</v>
      </c>
      <c r="F241"/>
    </row>
    <row r="242" spans="1:5" ht="14.25" customHeight="1">
      <c r="A242" s="61" t="s">
        <v>79</v>
      </c>
      <c r="B242" s="53">
        <v>50000</v>
      </c>
      <c r="C242" s="53">
        <v>50000</v>
      </c>
      <c r="D242" s="42">
        <f>IF(B242=0,"   ",C242/B242)</f>
        <v>1</v>
      </c>
      <c r="E242" s="65">
        <f>C242-B242</f>
        <v>0</v>
      </c>
    </row>
    <row r="243" spans="1:5" s="8" customFormat="1" ht="30.75" customHeight="1">
      <c r="A243" s="61" t="s">
        <v>211</v>
      </c>
      <c r="B243" s="70">
        <f>SUM(B244:B245)</f>
        <v>700000</v>
      </c>
      <c r="C243" s="70">
        <f>SUM(C244:C245)</f>
        <v>198000</v>
      </c>
      <c r="D243" s="42">
        <f t="shared" si="29"/>
        <v>0.28285714285714286</v>
      </c>
      <c r="E243" s="45">
        <f t="shared" si="32"/>
        <v>-502000</v>
      </c>
    </row>
    <row r="244" spans="1:5" s="8" customFormat="1" ht="15">
      <c r="A244" s="61" t="s">
        <v>78</v>
      </c>
      <c r="B244" s="70">
        <v>0</v>
      </c>
      <c r="C244" s="70">
        <v>0</v>
      </c>
      <c r="D244" s="42" t="str">
        <f t="shared" si="29"/>
        <v>   </v>
      </c>
      <c r="E244" s="45">
        <f t="shared" si="32"/>
        <v>0</v>
      </c>
    </row>
    <row r="245" spans="1:5" s="8" customFormat="1" ht="15">
      <c r="A245" s="61" t="s">
        <v>79</v>
      </c>
      <c r="B245" s="70">
        <v>700000</v>
      </c>
      <c r="C245" s="70">
        <v>198000</v>
      </c>
      <c r="D245" s="42">
        <f t="shared" si="29"/>
        <v>0.28285714285714286</v>
      </c>
      <c r="E245" s="45">
        <f t="shared" si="32"/>
        <v>-502000</v>
      </c>
    </row>
    <row r="246" spans="1:5" s="8" customFormat="1" ht="28.5" customHeight="1">
      <c r="A246" s="62" t="s">
        <v>212</v>
      </c>
      <c r="B246" s="70">
        <f>SUM(B247:B249)</f>
        <v>4267379.15</v>
      </c>
      <c r="C246" s="70">
        <v>0</v>
      </c>
      <c r="D246" s="42">
        <f t="shared" si="29"/>
        <v>0</v>
      </c>
      <c r="E246" s="45">
        <f t="shared" si="32"/>
        <v>-4267379.15</v>
      </c>
    </row>
    <row r="247" spans="1:5" s="8" customFormat="1" ht="15" customHeight="1">
      <c r="A247" s="61" t="s">
        <v>84</v>
      </c>
      <c r="B247" s="53">
        <v>2852417.06</v>
      </c>
      <c r="C247" s="53">
        <v>0</v>
      </c>
      <c r="D247" s="42">
        <f aca="true" t="shared" si="33" ref="D247:D267">IF(B247=0,"   ",C247/B247)</f>
        <v>0</v>
      </c>
      <c r="E247" s="45">
        <f aca="true" t="shared" si="34" ref="E247:E286">C247-B247</f>
        <v>-2852417.06</v>
      </c>
    </row>
    <row r="248" spans="1:5" s="8" customFormat="1" ht="13.5" customHeight="1">
      <c r="A248" s="61" t="s">
        <v>78</v>
      </c>
      <c r="B248" s="53">
        <v>1347582.94</v>
      </c>
      <c r="C248" s="53">
        <v>0</v>
      </c>
      <c r="D248" s="42">
        <f t="shared" si="33"/>
        <v>0</v>
      </c>
      <c r="E248" s="45">
        <f t="shared" si="34"/>
        <v>-1347582.94</v>
      </c>
    </row>
    <row r="249" spans="1:5" ht="14.25" customHeight="1">
      <c r="A249" s="61" t="s">
        <v>79</v>
      </c>
      <c r="B249" s="53">
        <v>67379.15</v>
      </c>
      <c r="C249" s="53">
        <v>0</v>
      </c>
      <c r="D249" s="42">
        <f t="shared" si="33"/>
        <v>0</v>
      </c>
      <c r="E249" s="65">
        <f t="shared" si="34"/>
        <v>-67379.15</v>
      </c>
    </row>
    <row r="250" spans="1:5" ht="18.75" customHeight="1">
      <c r="A250" s="41" t="s">
        <v>213</v>
      </c>
      <c r="B250" s="70">
        <f>B251+B252</f>
        <v>14710900</v>
      </c>
      <c r="C250" s="70">
        <f>C251+C252</f>
        <v>5393466.27</v>
      </c>
      <c r="D250" s="42">
        <f t="shared" si="33"/>
        <v>0.3666306119951872</v>
      </c>
      <c r="E250" s="65">
        <f t="shared" si="34"/>
        <v>-9317433.73</v>
      </c>
    </row>
    <row r="251" spans="1:5" s="8" customFormat="1" ht="13.5" customHeight="1">
      <c r="A251" s="61" t="s">
        <v>78</v>
      </c>
      <c r="B251" s="53">
        <v>13975400</v>
      </c>
      <c r="C251" s="70">
        <v>5123792.56</v>
      </c>
      <c r="D251" s="42">
        <f t="shared" si="33"/>
        <v>0.366629403094008</v>
      </c>
      <c r="E251" s="45">
        <f t="shared" si="34"/>
        <v>-8851607.440000001</v>
      </c>
    </row>
    <row r="252" spans="1:5" ht="14.25" customHeight="1">
      <c r="A252" s="61" t="s">
        <v>74</v>
      </c>
      <c r="B252" s="53">
        <v>735500</v>
      </c>
      <c r="C252" s="70">
        <v>269673.71</v>
      </c>
      <c r="D252" s="42">
        <f t="shared" si="33"/>
        <v>0.3666535825968729</v>
      </c>
      <c r="E252" s="65">
        <f t="shared" si="34"/>
        <v>-465826.29</v>
      </c>
    </row>
    <row r="253" spans="1:5" ht="27" customHeight="1">
      <c r="A253" s="41" t="s">
        <v>214</v>
      </c>
      <c r="B253" s="70">
        <v>2652500</v>
      </c>
      <c r="C253" s="54">
        <v>297000</v>
      </c>
      <c r="D253" s="42">
        <f t="shared" si="33"/>
        <v>0.1119698397737983</v>
      </c>
      <c r="E253" s="65">
        <f t="shared" si="34"/>
        <v>-2355500</v>
      </c>
    </row>
    <row r="254" spans="1:5" s="8" customFormat="1" ht="15">
      <c r="A254" s="41" t="s">
        <v>215</v>
      </c>
      <c r="B254" s="54">
        <v>939000</v>
      </c>
      <c r="C254" s="54">
        <v>0</v>
      </c>
      <c r="D254" s="42">
        <f>IF(B254=0,"   ",C254/B254)</f>
        <v>0</v>
      </c>
      <c r="E254" s="45">
        <f>C254-B254</f>
        <v>-939000</v>
      </c>
    </row>
    <row r="255" spans="1:5" ht="16.5" customHeight="1">
      <c r="A255" s="41" t="s">
        <v>10</v>
      </c>
      <c r="B255" s="54">
        <f>SUM(B256,B257,B268)</f>
        <v>20866119.96</v>
      </c>
      <c r="C255" s="54">
        <f>SUM(C256,C257,C268)</f>
        <v>14753062.82</v>
      </c>
      <c r="D255" s="42">
        <f t="shared" si="33"/>
        <v>0.7070343143948837</v>
      </c>
      <c r="E255" s="45">
        <f t="shared" si="34"/>
        <v>-6113057.140000001</v>
      </c>
    </row>
    <row r="256" spans="1:6" ht="14.25" customHeight="1">
      <c r="A256" s="41" t="s">
        <v>59</v>
      </c>
      <c r="B256" s="70">
        <v>210800</v>
      </c>
      <c r="C256" s="71">
        <v>23969.52</v>
      </c>
      <c r="D256" s="42">
        <f t="shared" si="33"/>
        <v>0.11370740037950665</v>
      </c>
      <c r="E256" s="45">
        <f t="shared" si="34"/>
        <v>-186830.48</v>
      </c>
      <c r="F256" s="8"/>
    </row>
    <row r="257" spans="1:5" s="8" customFormat="1" ht="13.5" customHeight="1">
      <c r="A257" s="41" t="s">
        <v>38</v>
      </c>
      <c r="B257" s="54">
        <f>B258+B259+B263+B260+B267</f>
        <v>7992355.52</v>
      </c>
      <c r="C257" s="54">
        <f>C258+C259+C263+C260+C267</f>
        <v>6342116.579999999</v>
      </c>
      <c r="D257" s="42">
        <f t="shared" si="33"/>
        <v>0.793522831176559</v>
      </c>
      <c r="E257" s="45">
        <f t="shared" si="34"/>
        <v>-1650238.9400000004</v>
      </c>
    </row>
    <row r="258" spans="1:5" s="8" customFormat="1" ht="13.5" customHeight="1">
      <c r="A258" s="41" t="s">
        <v>60</v>
      </c>
      <c r="B258" s="70">
        <v>50000</v>
      </c>
      <c r="C258" s="70">
        <v>28000</v>
      </c>
      <c r="D258" s="42">
        <f t="shared" si="33"/>
        <v>0.56</v>
      </c>
      <c r="E258" s="45">
        <f t="shared" si="34"/>
        <v>-22000</v>
      </c>
    </row>
    <row r="259" spans="1:5" s="8" customFormat="1" ht="13.5" customHeight="1">
      <c r="A259" s="41" t="s">
        <v>118</v>
      </c>
      <c r="B259" s="70">
        <v>88300</v>
      </c>
      <c r="C259" s="70">
        <v>0</v>
      </c>
      <c r="D259" s="42">
        <f t="shared" si="33"/>
        <v>0</v>
      </c>
      <c r="E259" s="45">
        <f t="shared" si="34"/>
        <v>-88300</v>
      </c>
    </row>
    <row r="260" spans="1:5" s="8" customFormat="1" ht="27" customHeight="1">
      <c r="A260" s="41" t="s">
        <v>142</v>
      </c>
      <c r="B260" s="70">
        <f>B261+B262</f>
        <v>2300600</v>
      </c>
      <c r="C260" s="70">
        <f>C261+C262</f>
        <v>1264945.05</v>
      </c>
      <c r="D260" s="42">
        <f t="shared" si="33"/>
        <v>0.5498326740850213</v>
      </c>
      <c r="E260" s="45">
        <f t="shared" si="34"/>
        <v>-1035654.95</v>
      </c>
    </row>
    <row r="261" spans="1:5" s="8" customFormat="1" ht="13.5" customHeight="1">
      <c r="A261" s="61" t="s">
        <v>143</v>
      </c>
      <c r="B261" s="70">
        <v>1696600</v>
      </c>
      <c r="C261" s="70">
        <v>953720.05</v>
      </c>
      <c r="D261" s="42">
        <f t="shared" si="33"/>
        <v>0.5621360662501473</v>
      </c>
      <c r="E261" s="45">
        <f t="shared" si="34"/>
        <v>-742879.95</v>
      </c>
    </row>
    <row r="262" spans="1:5" s="8" customFormat="1" ht="13.5" customHeight="1">
      <c r="A262" s="61" t="s">
        <v>144</v>
      </c>
      <c r="B262" s="70">
        <v>604000</v>
      </c>
      <c r="C262" s="70">
        <v>311225</v>
      </c>
      <c r="D262" s="42">
        <f t="shared" si="33"/>
        <v>0.515273178807947</v>
      </c>
      <c r="E262" s="45">
        <f t="shared" si="34"/>
        <v>-292775</v>
      </c>
    </row>
    <row r="263" spans="1:5" s="8" customFormat="1" ht="74.25" customHeight="1">
      <c r="A263" s="62" t="s">
        <v>141</v>
      </c>
      <c r="B263" s="70">
        <f>B265+B264+B266</f>
        <v>5553455.52</v>
      </c>
      <c r="C263" s="70">
        <f>C265+C264+C266</f>
        <v>5049171.529999999</v>
      </c>
      <c r="D263" s="42">
        <f t="shared" si="33"/>
        <v>0.9091945567613009</v>
      </c>
      <c r="E263" s="45">
        <f t="shared" si="34"/>
        <v>-504283.9900000002</v>
      </c>
    </row>
    <row r="264" spans="1:5" s="8" customFormat="1" ht="13.5" customHeight="1">
      <c r="A264" s="61" t="s">
        <v>84</v>
      </c>
      <c r="B264" s="70">
        <v>5153400</v>
      </c>
      <c r="C264" s="70">
        <v>4679373.05</v>
      </c>
      <c r="D264" s="42">
        <f t="shared" si="33"/>
        <v>0.9080166589048007</v>
      </c>
      <c r="E264" s="45">
        <f t="shared" si="34"/>
        <v>-474026.9500000002</v>
      </c>
    </row>
    <row r="265" spans="1:5" s="8" customFormat="1" ht="13.5" customHeight="1">
      <c r="A265" s="61" t="s">
        <v>78</v>
      </c>
      <c r="B265" s="70">
        <v>328940.43</v>
      </c>
      <c r="C265" s="70">
        <v>298683.39</v>
      </c>
      <c r="D265" s="42">
        <f t="shared" si="33"/>
        <v>0.9080166582137684</v>
      </c>
      <c r="E265" s="45">
        <f t="shared" si="34"/>
        <v>-30257.03999999998</v>
      </c>
    </row>
    <row r="266" spans="1:5" s="8" customFormat="1" ht="13.5" customHeight="1">
      <c r="A266" s="61" t="s">
        <v>79</v>
      </c>
      <c r="B266" s="70">
        <v>71115.09</v>
      </c>
      <c r="C266" s="70">
        <v>71115.09</v>
      </c>
      <c r="D266" s="42">
        <f t="shared" si="33"/>
        <v>1</v>
      </c>
      <c r="E266" s="45">
        <f t="shared" si="34"/>
        <v>0</v>
      </c>
    </row>
    <row r="267" spans="1:5" s="8" customFormat="1" ht="26.25" customHeight="1">
      <c r="A267" s="41" t="s">
        <v>158</v>
      </c>
      <c r="B267" s="70">
        <v>0</v>
      </c>
      <c r="C267" s="71">
        <v>0</v>
      </c>
      <c r="D267" s="42" t="str">
        <f t="shared" si="33"/>
        <v>   </v>
      </c>
      <c r="E267" s="45">
        <f t="shared" si="34"/>
        <v>0</v>
      </c>
    </row>
    <row r="268" spans="1:5" s="8" customFormat="1" ht="14.25" customHeight="1">
      <c r="A268" s="41" t="s">
        <v>39</v>
      </c>
      <c r="B268" s="54">
        <f>B275+B271+B270+B269</f>
        <v>12662964.44</v>
      </c>
      <c r="C268" s="54">
        <f>C275+C271+C270+C269</f>
        <v>8386976.720000001</v>
      </c>
      <c r="D268" s="42">
        <f aca="true" t="shared" si="35" ref="D268:D286">IF(B268=0,"   ",C268/B268)</f>
        <v>0.6623233256114238</v>
      </c>
      <c r="E268" s="45">
        <f t="shared" si="34"/>
        <v>-4275987.719999999</v>
      </c>
    </row>
    <row r="269" spans="1:5" s="8" customFormat="1" ht="28.5" customHeight="1">
      <c r="A269" s="41" t="s">
        <v>119</v>
      </c>
      <c r="B269" s="70">
        <v>153714.37</v>
      </c>
      <c r="C269" s="71">
        <v>152993.73</v>
      </c>
      <c r="D269" s="42">
        <f t="shared" si="35"/>
        <v>0.9953118241319925</v>
      </c>
      <c r="E269" s="45">
        <f t="shared" si="34"/>
        <v>-720.6399999999849</v>
      </c>
    </row>
    <row r="270" spans="1:5" s="8" customFormat="1" ht="14.25" customHeight="1">
      <c r="A270" s="41" t="s">
        <v>61</v>
      </c>
      <c r="B270" s="70">
        <v>344400</v>
      </c>
      <c r="C270" s="71">
        <v>119582.99</v>
      </c>
      <c r="D270" s="42">
        <f t="shared" si="35"/>
        <v>0.3472212253193961</v>
      </c>
      <c r="E270" s="45">
        <f t="shared" si="34"/>
        <v>-224817.01</v>
      </c>
    </row>
    <row r="271" spans="1:5" s="8" customFormat="1" ht="14.25" customHeight="1">
      <c r="A271" s="41" t="s">
        <v>88</v>
      </c>
      <c r="B271" s="70">
        <f>B272+B273+B274</f>
        <v>1927860</v>
      </c>
      <c r="C271" s="70">
        <f>C272+C273+C274</f>
        <v>0</v>
      </c>
      <c r="D271" s="42">
        <f t="shared" si="35"/>
        <v>0</v>
      </c>
      <c r="E271" s="45">
        <f t="shared" si="34"/>
        <v>-1927860</v>
      </c>
    </row>
    <row r="272" spans="1:5" s="8" customFormat="1" ht="13.5" customHeight="1">
      <c r="A272" s="61" t="s">
        <v>84</v>
      </c>
      <c r="B272" s="70">
        <v>723216.76</v>
      </c>
      <c r="C272" s="70">
        <v>0</v>
      </c>
      <c r="D272" s="42">
        <f t="shared" si="35"/>
        <v>0</v>
      </c>
      <c r="E272" s="45">
        <f t="shared" si="34"/>
        <v>-723216.76</v>
      </c>
    </row>
    <row r="273" spans="1:5" s="8" customFormat="1" ht="13.5" customHeight="1">
      <c r="A273" s="61" t="s">
        <v>78</v>
      </c>
      <c r="B273" s="70">
        <v>1204643.24</v>
      </c>
      <c r="C273" s="70">
        <v>0</v>
      </c>
      <c r="D273" s="42">
        <f t="shared" si="35"/>
        <v>0</v>
      </c>
      <c r="E273" s="45">
        <f t="shared" si="34"/>
        <v>-1204643.24</v>
      </c>
    </row>
    <row r="274" spans="1:5" s="8" customFormat="1" ht="13.5" customHeight="1">
      <c r="A274" s="61" t="s">
        <v>79</v>
      </c>
      <c r="B274" s="70">
        <v>0</v>
      </c>
      <c r="C274" s="70">
        <v>0</v>
      </c>
      <c r="D274" s="42" t="str">
        <f t="shared" si="35"/>
        <v>   </v>
      </c>
      <c r="E274" s="45">
        <f t="shared" si="34"/>
        <v>0</v>
      </c>
    </row>
    <row r="275" spans="1:5" s="8" customFormat="1" ht="27.75" customHeight="1">
      <c r="A275" s="41" t="s">
        <v>77</v>
      </c>
      <c r="B275" s="70">
        <f>B277+B276+B278</f>
        <v>10236990.07</v>
      </c>
      <c r="C275" s="70">
        <f>C277+C276+C278</f>
        <v>8114400</v>
      </c>
      <c r="D275" s="42">
        <f>IF(B275=0,"   ",C275/B275)</f>
        <v>0.7926548667639765</v>
      </c>
      <c r="E275" s="45">
        <f t="shared" si="34"/>
        <v>-2122590.0700000003</v>
      </c>
    </row>
    <row r="276" spans="1:5" s="8" customFormat="1" ht="14.25" customHeight="1">
      <c r="A276" s="61" t="s">
        <v>84</v>
      </c>
      <c r="B276" s="70">
        <v>6473255.45</v>
      </c>
      <c r="C276" s="70">
        <v>5202423.01</v>
      </c>
      <c r="D276" s="42">
        <f>IF(B276=0,"   ",C276/B276)</f>
        <v>0.8036795473597446</v>
      </c>
      <c r="E276" s="45">
        <f t="shared" si="34"/>
        <v>-1270832.4400000004</v>
      </c>
    </row>
    <row r="277" spans="1:5" s="8" customFormat="1" ht="15" customHeight="1">
      <c r="A277" s="61" t="s">
        <v>78</v>
      </c>
      <c r="B277" s="70">
        <v>2541306.06</v>
      </c>
      <c r="C277" s="70">
        <v>2042395.7</v>
      </c>
      <c r="D277" s="42">
        <f>IF(B277=0,"   ",C277/B277)</f>
        <v>0.8036795457844224</v>
      </c>
      <c r="E277" s="45">
        <f t="shared" si="34"/>
        <v>-498910.3600000001</v>
      </c>
    </row>
    <row r="278" spans="1:5" s="8" customFormat="1" ht="13.5" customHeight="1">
      <c r="A278" s="61" t="s">
        <v>79</v>
      </c>
      <c r="B278" s="70">
        <v>1222428.56</v>
      </c>
      <c r="C278" s="70">
        <v>869581.29</v>
      </c>
      <c r="D278" s="42">
        <f>IF(B278=0,"   ",C278/B278)</f>
        <v>0.711355508578759</v>
      </c>
      <c r="E278" s="45">
        <f t="shared" si="34"/>
        <v>-352847.27</v>
      </c>
    </row>
    <row r="279" spans="1:6" s="8" customFormat="1" ht="14.25" customHeight="1">
      <c r="A279" s="41" t="s">
        <v>62</v>
      </c>
      <c r="B279" s="54">
        <f>B280</f>
        <v>530000</v>
      </c>
      <c r="C279" s="54">
        <f>C280</f>
        <v>224356.21</v>
      </c>
      <c r="D279" s="42">
        <f t="shared" si="35"/>
        <v>0.4233136037735849</v>
      </c>
      <c r="E279" s="45">
        <f t="shared" si="34"/>
        <v>-305643.79000000004</v>
      </c>
      <c r="F279" s="4"/>
    </row>
    <row r="280" spans="1:5" ht="14.25" customHeight="1">
      <c r="A280" s="41" t="s">
        <v>63</v>
      </c>
      <c r="B280" s="54">
        <v>530000</v>
      </c>
      <c r="C280" s="55">
        <v>224356.21</v>
      </c>
      <c r="D280" s="42">
        <f t="shared" si="35"/>
        <v>0.4233136037735849</v>
      </c>
      <c r="E280" s="45">
        <f t="shared" si="34"/>
        <v>-305643.79000000004</v>
      </c>
    </row>
    <row r="281" spans="1:5" ht="29.25" customHeight="1">
      <c r="A281" s="41" t="s">
        <v>64</v>
      </c>
      <c r="B281" s="54">
        <f>B282</f>
        <v>50000</v>
      </c>
      <c r="C281" s="54">
        <f>C282</f>
        <v>0</v>
      </c>
      <c r="D281" s="42">
        <f t="shared" si="35"/>
        <v>0</v>
      </c>
      <c r="E281" s="45">
        <f t="shared" si="34"/>
        <v>-50000</v>
      </c>
    </row>
    <row r="282" spans="1:6" ht="13.5" customHeight="1">
      <c r="A282" s="41" t="s">
        <v>65</v>
      </c>
      <c r="B282" s="54">
        <v>50000</v>
      </c>
      <c r="C282" s="55">
        <v>0</v>
      </c>
      <c r="D282" s="42">
        <f t="shared" si="35"/>
        <v>0</v>
      </c>
      <c r="E282" s="45">
        <f t="shared" si="34"/>
        <v>-50000</v>
      </c>
      <c r="F282" s="8"/>
    </row>
    <row r="283" spans="1:5" s="8" customFormat="1" ht="14.25">
      <c r="A283" s="63" t="s">
        <v>11</v>
      </c>
      <c r="B283" s="57">
        <f>B53+B90+B92+B104+B141+B181+B183+B225+B255+B279+B281</f>
        <v>601263533.0100001</v>
      </c>
      <c r="C283" s="57">
        <f>C53+C90+C92+C104+C141+C181+C183+C225+C255+C279+C281</f>
        <v>304647415.47999996</v>
      </c>
      <c r="D283" s="44">
        <f t="shared" si="35"/>
        <v>0.5066786837294074</v>
      </c>
      <c r="E283" s="46">
        <f t="shared" si="34"/>
        <v>-296616117.53000015</v>
      </c>
    </row>
    <row r="284" spans="1:5" s="8" customFormat="1" ht="15.75" hidden="1" thickBot="1">
      <c r="A284" s="47" t="s">
        <v>12</v>
      </c>
      <c r="B284" s="60" t="e">
        <f>B56+B59+#REF!+B76+#REF!+B97+#REF!+#REF!+#REF!+#REF!+#REF!+#REF!+#REF!+#REF!+#REF!</f>
        <v>#REF!</v>
      </c>
      <c r="C284" s="48"/>
      <c r="D284" s="49" t="e">
        <f t="shared" si="35"/>
        <v>#REF!</v>
      </c>
      <c r="E284" s="50" t="e">
        <f t="shared" si="34"/>
        <v>#REF!</v>
      </c>
    </row>
    <row r="285" spans="1:5" s="8" customFormat="1" ht="15.75" hidden="1" thickBot="1">
      <c r="A285" s="35" t="s">
        <v>13</v>
      </c>
      <c r="B285" s="60" t="e">
        <f>B57+B60+B61+#REF!+#REF!+#REF!+#REF!+#REF!+#REF!+#REF!+#REF!+#REF!+#REF!+B255+B72</f>
        <v>#REF!</v>
      </c>
      <c r="C285" s="36">
        <v>815256</v>
      </c>
      <c r="D285" s="32" t="e">
        <f t="shared" si="35"/>
        <v>#REF!</v>
      </c>
      <c r="E285" s="33" t="e">
        <f t="shared" si="34"/>
        <v>#REF!</v>
      </c>
    </row>
    <row r="286" spans="1:6" s="8" customFormat="1" ht="15.75" hidden="1" thickBot="1">
      <c r="A286" s="37" t="s">
        <v>14</v>
      </c>
      <c r="B286" s="60" t="e">
        <f>B58+#REF!+B68+#REF!+#REF!+B99+#REF!+#REF!+#REF!+#REF!+#REF!+#REF!+#REF!+B256+B73</f>
        <v>#REF!</v>
      </c>
      <c r="C286" s="38">
        <v>1700000</v>
      </c>
      <c r="D286" s="32" t="e">
        <f t="shared" si="35"/>
        <v>#REF!</v>
      </c>
      <c r="E286" s="33" t="e">
        <f t="shared" si="34"/>
        <v>#REF!</v>
      </c>
      <c r="F286"/>
    </row>
    <row r="287" spans="1:5" ht="19.5" customHeight="1" thickBot="1">
      <c r="A287" s="66" t="s">
        <v>85</v>
      </c>
      <c r="B287" s="67">
        <f>B51-B283</f>
        <v>-31604344.700000167</v>
      </c>
      <c r="C287" s="67">
        <f>C51-C283</f>
        <v>-19141914.309999943</v>
      </c>
      <c r="D287" s="67"/>
      <c r="E287" s="68"/>
    </row>
    <row r="288" spans="1:5" ht="21" customHeight="1">
      <c r="A288" s="72"/>
      <c r="B288" s="73"/>
      <c r="C288" s="73"/>
      <c r="D288" s="73"/>
      <c r="E288" s="74"/>
    </row>
    <row r="289" spans="1:5" ht="19.5" customHeight="1">
      <c r="A289" s="64" t="s">
        <v>230</v>
      </c>
      <c r="B289" s="73"/>
      <c r="C289" s="73"/>
      <c r="D289" s="73"/>
      <c r="E289" s="74"/>
    </row>
    <row r="290" spans="1:5" ht="15" customHeight="1">
      <c r="A290" s="64" t="s">
        <v>35</v>
      </c>
      <c r="B290" s="73"/>
      <c r="C290" s="84" t="s">
        <v>231</v>
      </c>
      <c r="D290" s="84"/>
      <c r="E290" s="74"/>
    </row>
    <row r="291" spans="1:5" ht="39.75" customHeight="1">
      <c r="A291" s="72"/>
      <c r="B291" s="73"/>
      <c r="C291" s="73"/>
      <c r="D291" s="73"/>
      <c r="E291" s="74"/>
    </row>
    <row r="292" spans="2:5" ht="19.5" customHeight="1">
      <c r="B292" s="64"/>
      <c r="C292" s="83"/>
      <c r="D292" s="83"/>
      <c r="E292" s="83"/>
    </row>
    <row r="293" spans="2:5" ht="15" customHeight="1">
      <c r="B293" s="18"/>
      <c r="D293" s="34"/>
      <c r="E293" s="40"/>
    </row>
    <row r="294" spans="1:5" ht="19.5" customHeight="1">
      <c r="A294" s="72"/>
      <c r="B294" s="73"/>
      <c r="C294" s="73"/>
      <c r="D294" s="73"/>
      <c r="E294" s="74"/>
    </row>
    <row r="295" spans="1:5" ht="19.5" customHeight="1">
      <c r="A295" s="72"/>
      <c r="B295" s="73"/>
      <c r="C295" s="73"/>
      <c r="D295" s="73"/>
      <c r="E295" s="74"/>
    </row>
    <row r="296" spans="1:6" ht="19.5" customHeight="1">
      <c r="A296" s="72"/>
      <c r="B296" s="73"/>
      <c r="C296" s="73"/>
      <c r="D296" s="73"/>
      <c r="E296" s="74"/>
      <c r="F296" s="8"/>
    </row>
    <row r="297" spans="1:5" s="8" customFormat="1" ht="20.25" customHeight="1">
      <c r="A297" s="64"/>
      <c r="B297" s="64"/>
      <c r="C297" s="83"/>
      <c r="D297" s="83"/>
      <c r="E297" s="83"/>
    </row>
    <row r="298" spans="1:5" s="8" customFormat="1" ht="9.75" customHeight="1" hidden="1">
      <c r="A298" s="34"/>
      <c r="B298" s="34"/>
      <c r="C298" s="39"/>
      <c r="D298" s="34"/>
      <c r="E298" s="40"/>
    </row>
    <row r="299" spans="1:5" s="8" customFormat="1" ht="14.25" customHeight="1" hidden="1">
      <c r="A299" s="18"/>
      <c r="B299" s="18"/>
      <c r="C299" s="80"/>
      <c r="D299" s="80"/>
      <c r="E299" s="80"/>
    </row>
    <row r="300" spans="1:5" s="8" customFormat="1" ht="17.25" customHeight="1">
      <c r="A300" s="64"/>
      <c r="B300" s="18"/>
      <c r="C300" s="64"/>
      <c r="D300" s="69"/>
      <c r="E300" s="69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6" s="8" customFormat="1" ht="12.75">
      <c r="C309" s="7"/>
      <c r="E309" s="2"/>
      <c r="F309" s="4"/>
    </row>
    <row r="318" ht="11.25" customHeight="1"/>
    <row r="319" ht="11.25" customHeight="1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5">
    <mergeCell ref="C299:E299"/>
    <mergeCell ref="A1:E1"/>
    <mergeCell ref="C297:E297"/>
    <mergeCell ref="C292:E292"/>
    <mergeCell ref="C290:D290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10" max="4" man="1"/>
    <brk id="1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2019-09-09T11:57:20Z</cp:lastPrinted>
  <dcterms:created xsi:type="dcterms:W3CDTF">2001-03-21T05:21:19Z</dcterms:created>
  <dcterms:modified xsi:type="dcterms:W3CDTF">2019-09-09T12:06:01Z</dcterms:modified>
  <cp:category/>
  <cp:version/>
  <cp:contentType/>
  <cp:contentStatus/>
</cp:coreProperties>
</file>