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'Лист1'!$A$1:$E$358</definedName>
  </definedNames>
  <calcPr fullCalcOnLoad="1"/>
</workbook>
</file>

<file path=xl/sharedStrings.xml><?xml version="1.0" encoding="utf-8"?>
<sst xmlns="http://schemas.openxmlformats.org/spreadsheetml/2006/main" count="328" uniqueCount="251">
  <si>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</si>
  <si>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</si>
  <si>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</si>
  <si>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</si>
  <si>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</si>
  <si>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</si>
  <si>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</si>
  <si>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</si>
  <si>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</si>
  <si>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</si>
  <si>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</si>
  <si>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</si>
  <si>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</si>
  <si>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</si>
  <si>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</si>
  <si>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</si>
  <si>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</si>
  <si>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</si>
  <si>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</si>
  <si>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</si>
  <si>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</si>
  <si>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</si>
  <si>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</si>
  <si>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</si>
  <si>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</si>
  <si>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</si>
  <si>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</si>
  <si>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</si>
  <si>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</si>
  <si>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</si>
  <si>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</si>
  <si>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</si>
  <si>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</si>
  <si>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</si>
  <si>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</si>
  <si>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</si>
  <si>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</si>
  <si>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</si>
  <si>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</si>
  <si>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</si>
  <si>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</si>
  <si>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</si>
  <si>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</si>
  <si>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</si>
  <si>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</si>
  <si>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</si>
  <si>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</si>
  <si>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</si>
  <si>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</si>
  <si>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</si>
  <si>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</si>
  <si>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</si>
  <si>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</si>
  <si>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</si>
  <si>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</si>
  <si>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</si>
  <si>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</si>
  <si>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</si>
  <si>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</si>
  <si>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</si>
  <si>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</si>
  <si>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</si>
  <si>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</si>
  <si>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</si>
  <si>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</si>
  <si>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</si>
  <si>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</si>
  <si>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</si>
  <si>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</si>
  <si>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</si>
  <si>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</si>
  <si>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</si>
  <si>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</si>
  <si>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</si>
  <si>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</si>
  <si>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</si>
  <si>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</si>
  <si>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</si>
  <si>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</si>
  <si>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</si>
  <si>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</si>
  <si>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</si>
  <si>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</si>
  <si>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</si>
  <si>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</si>
  <si>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</si>
  <si>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</si>
  <si>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</si>
  <si>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</si>
  <si>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</si>
  <si>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</si>
  <si>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</si>
  <si>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</si>
  <si>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</si>
  <si>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</si>
  <si>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</si>
  <si>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</si>
  <si>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</si>
  <si>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</si>
  <si>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</si>
  <si>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</si>
  <si>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</si>
  <si>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</si>
  <si>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</si>
  <si>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</si>
  <si>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</si>
  <si>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</si>
  <si>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</si>
  <si>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</si>
  <si>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</si>
  <si>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</si>
  <si>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</si>
  <si>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</si>
  <si>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</si>
  <si>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</si>
  <si>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</si>
  <si>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</si>
  <si>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</si>
  <si>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</si>
  <si>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</si>
  <si>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</si>
  <si>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</si>
  <si>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</si>
  <si>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</si>
  <si>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</si>
  <si>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</si>
  <si>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</si>
  <si>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</si>
  <si>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</si>
  <si>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</si>
  <si>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</si>
  <si>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</si>
  <si>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</si>
  <si>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</si>
  <si>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</si>
  <si>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</si>
  <si>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</si>
  <si>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</si>
  <si>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</si>
  <si>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</si>
  <si>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</si>
  <si>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</si>
  <si>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</si>
  <si>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</si>
  <si>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</si>
  <si>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</si>
  <si>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</si>
  <si>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</si>
  <si>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</si>
  <si>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</si>
  <si>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</si>
  <si>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</si>
  <si>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</si>
  <si>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</si>
  <si>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</si>
  <si>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</si>
  <si>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</si>
  <si>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</si>
  <si>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</si>
  <si>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</si>
  <si>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</si>
  <si>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</si>
  <si>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</si>
  <si>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</si>
  <si>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</si>
  <si>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</si>
  <si>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</si>
  <si>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</si>
  <si>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</si>
  <si>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</si>
  <si>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</si>
  <si>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</si>
  <si>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</si>
  <si>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</si>
  <si>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</si>
  <si>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</si>
  <si>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</si>
  <si>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</si>
  <si>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</si>
  <si>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</si>
  <si>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</si>
  <si>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</si>
  <si>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</si>
  <si>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</si>
  <si>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</si>
  <si>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</si>
  <si>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</si>
  <si>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</si>
  <si>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</si>
  <si>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</si>
  <si>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</si>
  <si>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</si>
  <si>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</si>
  <si>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</si>
  <si>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</si>
  <si>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</si>
  <si>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</si>
  <si>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</si>
  <si>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</si>
  <si>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</si>
  <si>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</si>
  <si>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</si>
  <si>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</si>
  <si>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</si>
  <si>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</si>
  <si>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</si>
  <si>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</si>
  <si>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</si>
  <si>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</si>
  <si>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</si>
  <si>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</si>
  <si>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</si>
  <si>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</si>
  <si>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</si>
  <si>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</si>
  <si>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</si>
  <si>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</si>
  <si>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</si>
  <si>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</si>
  <si>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</si>
  <si>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</si>
  <si>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</si>
  <si>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</si>
  <si>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</si>
  <si>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</si>
  <si>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</si>
  <si>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</si>
  <si>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</si>
  <si>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</si>
  <si>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</si>
  <si>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</si>
  <si>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</si>
  <si>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</si>
  <si>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</si>
  <si>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</si>
  <si>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</si>
  <si>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>реализация отдельных полномочий в области обращения с твердыми коммунальными отходами (приобретение контейнеров)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</si>
  <si>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</si>
  <si>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</si>
  <si>
    <t xml:space="preserve">                   реализация проектов развития общественной инфраструктуры, основанных на местных инициативах (респ.)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</si>
  <si>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</si>
  <si>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</si>
  <si>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</si>
  <si>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</si>
  <si>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персонифицированное финансирование дополнительного образования детей</t>
  </si>
  <si>
    <t>приобретение поля для соревнований по робототехнике в соответствии с Соглашением Минобразования Чувашии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</si>
  <si>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</si>
  <si>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</si>
  <si>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Анализ исполнения районного бюджета Козловского района на 01.11.2019 года</t>
  </si>
  <si>
    <t>Фактическое исполнение на 01.11.2019 года</t>
  </si>
  <si>
    <t>Е.Е. Матушкина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</si>
</sst>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view="pageBreakPreview" zoomScaleSheetLayoutView="100" workbookViewId="0" topLeftCell="A226">
      <selection activeCell="C304" sqref="C304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248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205</v>
      </c>
      <c r="C3" s="44" t="s">
        <v>249</v>
      </c>
      <c r="D3" s="43" t="s">
        <v>206</v>
      </c>
      <c r="E3" s="45" t="s">
        <v>207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124</v>
      </c>
      <c r="B6" s="50">
        <f>SUM(B7)</f>
        <v>65124300</v>
      </c>
      <c r="C6" s="50">
        <f>SUM(C7)</f>
        <v>49445699.28</v>
      </c>
      <c r="D6" s="28">
        <f aca="true" t="shared" si="0" ref="D6:D36">IF(B6=0,"   ",C6/B6)</f>
        <v>0.759251144043007</v>
      </c>
      <c r="E6" s="31">
        <f aca="true" t="shared" si="1" ref="E6:E36">C6-B6</f>
        <v>-15678600.719999999</v>
      </c>
    </row>
    <row r="7" spans="1:5" s="5" customFormat="1" ht="15" customHeight="1">
      <c r="A7" s="27" t="s">
        <v>28</v>
      </c>
      <c r="B7" s="51">
        <v>65124300</v>
      </c>
      <c r="C7" s="55">
        <v>49445699.28</v>
      </c>
      <c r="D7" s="28">
        <f t="shared" si="0"/>
        <v>0.759251144043007</v>
      </c>
      <c r="E7" s="31">
        <f t="shared" si="1"/>
        <v>-15678600.719999999</v>
      </c>
    </row>
    <row r="8" spans="1:5" s="5" customFormat="1" ht="45" customHeight="1">
      <c r="A8" s="27" t="s">
        <v>89</v>
      </c>
      <c r="B8" s="50">
        <f>SUM(B9)</f>
        <v>2866000</v>
      </c>
      <c r="C8" s="50">
        <f>SUM(C9)</f>
        <v>2798714</v>
      </c>
      <c r="D8" s="28">
        <f t="shared" si="0"/>
        <v>0.9765226796929518</v>
      </c>
      <c r="E8" s="31">
        <f t="shared" si="1"/>
        <v>-67286</v>
      </c>
    </row>
    <row r="9" spans="1:5" s="5" customFormat="1" ht="29.25" customHeight="1">
      <c r="A9" s="27" t="s">
        <v>90</v>
      </c>
      <c r="B9" s="51">
        <v>2866000</v>
      </c>
      <c r="C9" s="55">
        <v>2798714</v>
      </c>
      <c r="D9" s="28">
        <f t="shared" si="0"/>
        <v>0.9765226796929518</v>
      </c>
      <c r="E9" s="31">
        <f t="shared" si="1"/>
        <v>-67286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6281551.93</v>
      </c>
      <c r="D10" s="28">
        <f t="shared" si="0"/>
        <v>0.8687095562101536</v>
      </c>
      <c r="E10" s="31">
        <f t="shared" si="1"/>
        <v>-949348.0700000003</v>
      </c>
    </row>
    <row r="11" spans="1:5" s="5" customFormat="1" ht="28.5" customHeight="1">
      <c r="A11" s="27" t="s">
        <v>123</v>
      </c>
      <c r="B11" s="51">
        <v>6753500</v>
      </c>
      <c r="C11" s="55">
        <v>5763708.71</v>
      </c>
      <c r="D11" s="28">
        <f t="shared" si="0"/>
        <v>0.8534402472791885</v>
      </c>
      <c r="E11" s="31">
        <f t="shared" si="1"/>
        <v>-989791.29</v>
      </c>
    </row>
    <row r="12" spans="1:5" s="5" customFormat="1" ht="15">
      <c r="A12" s="27" t="s">
        <v>15</v>
      </c>
      <c r="B12" s="51">
        <v>477400</v>
      </c>
      <c r="C12" s="55">
        <v>517843.22</v>
      </c>
      <c r="D12" s="28">
        <f>IF(B12=0,"   ",C12/B12)</f>
        <v>1.0847155844155845</v>
      </c>
      <c r="E12" s="31">
        <f>C12-B12</f>
        <v>40443.21999999997</v>
      </c>
    </row>
    <row r="13" spans="1:5" s="5" customFormat="1" ht="30">
      <c r="A13" s="27" t="s">
        <v>203</v>
      </c>
      <c r="B13" s="51">
        <v>0</v>
      </c>
      <c r="C13" s="51">
        <v>0</v>
      </c>
      <c r="D13" s="28" t="str">
        <f>IF(B13=0,"   ",C13/B13)</f>
        <v>   </v>
      </c>
      <c r="E13" s="31">
        <f>C13-B13</f>
        <v>0</v>
      </c>
    </row>
    <row r="14" spans="1:5" s="5" customFormat="1" ht="15">
      <c r="A14" s="39" t="s">
        <v>91</v>
      </c>
      <c r="B14" s="50">
        <f>B15+B16</f>
        <v>1516500</v>
      </c>
      <c r="C14" s="50">
        <f>C15+C16</f>
        <v>799029.45</v>
      </c>
      <c r="D14" s="28">
        <f t="shared" si="0"/>
        <v>0.5268905044510386</v>
      </c>
      <c r="E14" s="31">
        <f t="shared" si="1"/>
        <v>-717470.55</v>
      </c>
    </row>
    <row r="15" spans="1:5" s="5" customFormat="1" ht="15">
      <c r="A15" s="27" t="s">
        <v>137</v>
      </c>
      <c r="B15" s="51">
        <v>88100</v>
      </c>
      <c r="C15" s="55">
        <v>183113.87</v>
      </c>
      <c r="D15" s="28">
        <f t="shared" si="0"/>
        <v>2.07847752553916</v>
      </c>
      <c r="E15" s="31">
        <f t="shared" si="1"/>
        <v>95013.87</v>
      </c>
    </row>
    <row r="16" spans="1:5" s="5" customFormat="1" ht="15">
      <c r="A16" s="27" t="s">
        <v>138</v>
      </c>
      <c r="B16" s="51">
        <v>1428400</v>
      </c>
      <c r="C16" s="55">
        <v>615915.58</v>
      </c>
      <c r="D16" s="28">
        <f>IF(B16=0,"   ",C16/B16)</f>
        <v>0.4311926491178941</v>
      </c>
      <c r="E16" s="31">
        <f>C16-B16</f>
        <v>-812484.42</v>
      </c>
    </row>
    <row r="17" spans="1:5" s="5" customFormat="1" ht="30">
      <c r="A17" s="39" t="s">
        <v>125</v>
      </c>
      <c r="B17" s="51">
        <f>SUM(B18:B19)</f>
        <v>6000</v>
      </c>
      <c r="C17" s="51">
        <f>SUM(C18:C19)</f>
        <v>64214.74</v>
      </c>
      <c r="D17" s="28">
        <f>IF(B17=0,"   ",C17/B17)</f>
        <v>10.702456666666667</v>
      </c>
      <c r="E17" s="31">
        <f>C17-B17</f>
        <v>58214.74</v>
      </c>
    </row>
    <row r="18" spans="1:5" s="5" customFormat="1" ht="15">
      <c r="A18" s="27" t="s">
        <v>16</v>
      </c>
      <c r="B18" s="51">
        <v>6000</v>
      </c>
      <c r="C18" s="51">
        <v>61840</v>
      </c>
      <c r="D18" s="28">
        <f>IF(B18=0,"   ",C18/B18)</f>
        <v>10.306666666666667</v>
      </c>
      <c r="E18" s="31">
        <f>C18-B18</f>
        <v>55840</v>
      </c>
    </row>
    <row r="19" spans="1:5" s="5" customFormat="1" ht="15">
      <c r="A19" s="27" t="s">
        <v>39</v>
      </c>
      <c r="B19" s="51">
        <v>0</v>
      </c>
      <c r="C19" s="51">
        <v>2374.74</v>
      </c>
      <c r="D19" s="28" t="str">
        <f t="shared" si="0"/>
        <v>   </v>
      </c>
      <c r="E19" s="31">
        <f t="shared" si="1"/>
        <v>2374.74</v>
      </c>
    </row>
    <row r="20" spans="1:5" s="5" customFormat="1" ht="15">
      <c r="A20" s="39" t="s">
        <v>17</v>
      </c>
      <c r="B20" s="51">
        <v>1700000</v>
      </c>
      <c r="C20" s="51">
        <v>1896625.63</v>
      </c>
      <c r="D20" s="28">
        <f t="shared" si="0"/>
        <v>1.1156621352941176</v>
      </c>
      <c r="E20" s="31">
        <f t="shared" si="1"/>
        <v>196625.6299999999</v>
      </c>
    </row>
    <row r="21" spans="1:5" s="5" customFormat="1" ht="17.25" customHeight="1">
      <c r="A21" s="39" t="s">
        <v>29</v>
      </c>
      <c r="B21" s="51">
        <v>0</v>
      </c>
      <c r="C21" s="51">
        <v>1496.44</v>
      </c>
      <c r="D21" s="28" t="str">
        <f t="shared" si="0"/>
        <v>   </v>
      </c>
      <c r="E21" s="31">
        <f t="shared" si="1"/>
        <v>1496.44</v>
      </c>
    </row>
    <row r="22" spans="1:5" s="5" customFormat="1" ht="44.25" customHeight="1">
      <c r="A22" s="39" t="s">
        <v>127</v>
      </c>
      <c r="B22" s="51">
        <f>SUM(B23:B24)</f>
        <v>7253200</v>
      </c>
      <c r="C22" s="51">
        <f>SUM(C23:C24)</f>
        <v>4294839.61</v>
      </c>
      <c r="D22" s="28">
        <f t="shared" si="0"/>
        <v>0.5921303162741962</v>
      </c>
      <c r="E22" s="31">
        <f t="shared" si="1"/>
        <v>-2958360.3899999997</v>
      </c>
    </row>
    <row r="23" spans="1:5" s="5" customFormat="1" ht="15">
      <c r="A23" s="27" t="s">
        <v>63</v>
      </c>
      <c r="B23" s="51">
        <v>5773200</v>
      </c>
      <c r="C23" s="51">
        <v>3480092.08</v>
      </c>
      <c r="D23" s="28">
        <f t="shared" si="0"/>
        <v>0.6028012332848334</v>
      </c>
      <c r="E23" s="31">
        <f t="shared" si="1"/>
        <v>-2293107.92</v>
      </c>
    </row>
    <row r="24" spans="1:5" s="5" customFormat="1" ht="16.5" customHeight="1">
      <c r="A24" s="27" t="s">
        <v>169</v>
      </c>
      <c r="B24" s="51">
        <v>1480000</v>
      </c>
      <c r="C24" s="55">
        <v>814747.53</v>
      </c>
      <c r="D24" s="28">
        <f t="shared" si="0"/>
        <v>0.5505050878378378</v>
      </c>
      <c r="E24" s="31">
        <f t="shared" si="1"/>
        <v>-665252.47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296268.23</v>
      </c>
      <c r="D25" s="28">
        <f t="shared" si="0"/>
        <v>1.1850729199999999</v>
      </c>
      <c r="E25" s="31">
        <f t="shared" si="1"/>
        <v>46268.22999999998</v>
      </c>
    </row>
    <row r="26" spans="1:5" s="5" customFormat="1" ht="15">
      <c r="A26" s="27" t="s">
        <v>19</v>
      </c>
      <c r="B26" s="51">
        <v>250000</v>
      </c>
      <c r="C26" s="51">
        <v>296268.23</v>
      </c>
      <c r="D26" s="28">
        <f t="shared" si="0"/>
        <v>1.1850729199999999</v>
      </c>
      <c r="E26" s="31">
        <f t="shared" si="1"/>
        <v>46268.22999999998</v>
      </c>
    </row>
    <row r="27" spans="1:5" s="5" customFormat="1" ht="30">
      <c r="A27" s="39" t="s">
        <v>128</v>
      </c>
      <c r="B27" s="51">
        <v>1900000</v>
      </c>
      <c r="C27" s="51">
        <v>1480231.03</v>
      </c>
      <c r="D27" s="28">
        <f t="shared" si="0"/>
        <v>0.7790689631578948</v>
      </c>
      <c r="E27" s="31">
        <f t="shared" si="1"/>
        <v>-419768.97</v>
      </c>
    </row>
    <row r="28" spans="1:5" s="5" customFormat="1" ht="30" customHeight="1">
      <c r="A28" s="39" t="s">
        <v>129</v>
      </c>
      <c r="B28" s="51">
        <f>SUM(B29,B30)</f>
        <v>15162140</v>
      </c>
      <c r="C28" s="51">
        <f>SUM(C29,C30)</f>
        <v>3032345.82</v>
      </c>
      <c r="D28" s="28">
        <f t="shared" si="0"/>
        <v>0.19999457992077635</v>
      </c>
      <c r="E28" s="31">
        <f t="shared" si="1"/>
        <v>-12129794.18</v>
      </c>
    </row>
    <row r="29" spans="1:5" s="5" customFormat="1" ht="30">
      <c r="A29" s="27" t="s">
        <v>130</v>
      </c>
      <c r="B29" s="51">
        <v>10500000</v>
      </c>
      <c r="C29" s="51">
        <v>191760.5</v>
      </c>
      <c r="D29" s="28">
        <f t="shared" si="0"/>
        <v>0.01826290476190476</v>
      </c>
      <c r="E29" s="31">
        <f t="shared" si="1"/>
        <v>-10308239.5</v>
      </c>
    </row>
    <row r="30" spans="1:5" s="5" customFormat="1" ht="15">
      <c r="A30" s="27" t="s">
        <v>34</v>
      </c>
      <c r="B30" s="51">
        <v>4662140</v>
      </c>
      <c r="C30" s="51">
        <v>2840585.32</v>
      </c>
      <c r="D30" s="28">
        <f t="shared" si="0"/>
        <v>0.6092878635133222</v>
      </c>
      <c r="E30" s="31">
        <f t="shared" si="1"/>
        <v>-1821554.6800000002</v>
      </c>
    </row>
    <row r="31" spans="1:5" s="5" customFormat="1" ht="17.25" customHeight="1">
      <c r="A31" s="39" t="s">
        <v>126</v>
      </c>
      <c r="B31" s="51">
        <v>3200000</v>
      </c>
      <c r="C31" s="51">
        <v>2537852.17</v>
      </c>
      <c r="D31" s="28">
        <f t="shared" si="0"/>
        <v>0.793078803125</v>
      </c>
      <c r="E31" s="31">
        <f t="shared" si="1"/>
        <v>-662147.8300000001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132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106209040</v>
      </c>
      <c r="C35" s="52">
        <f>SUM(C6,C10,C17,C20,C21,C22,C25,C27,C28,C31,C32,C8,C14)</f>
        <v>72825393.67999999</v>
      </c>
      <c r="D35" s="30">
        <f t="shared" si="0"/>
        <v>0.685679803527082</v>
      </c>
      <c r="E35" s="32">
        <f t="shared" si="1"/>
        <v>-33383646.320000008</v>
      </c>
    </row>
    <row r="36" spans="1:5" s="8" customFormat="1" ht="18" customHeight="1">
      <c r="A36" s="40" t="s">
        <v>68</v>
      </c>
      <c r="B36" s="52">
        <f>B37+B39+B42+B90+B113</f>
        <v>451313769.46000004</v>
      </c>
      <c r="C36" s="52">
        <f>C37+C39+C42+C90+C113</f>
        <v>308404974</v>
      </c>
      <c r="D36" s="30">
        <f t="shared" si="0"/>
        <v>0.6833493566327671</v>
      </c>
      <c r="E36" s="32">
        <f t="shared" si="1"/>
        <v>-142908795.46000004</v>
      </c>
    </row>
    <row r="37" spans="1:5" s="8" customFormat="1" ht="31.5" customHeight="1">
      <c r="A37" s="27" t="s">
        <v>40</v>
      </c>
      <c r="B37" s="51">
        <v>-21822100</v>
      </c>
      <c r="C37" s="51">
        <v>-21909896</v>
      </c>
      <c r="D37" s="28">
        <f aca="true" t="shared" si="2" ref="D37:D51">IF(B37=0,"   ",C37/B37)</f>
        <v>1.004023260822744</v>
      </c>
      <c r="E37" s="31">
        <f aca="true" t="shared" si="3" ref="E37:E51">C37-B37</f>
        <v>-87796</v>
      </c>
    </row>
    <row r="38" spans="1:5" s="8" customFormat="1" ht="46.5" customHeight="1">
      <c r="A38" s="27" t="s">
        <v>85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111</v>
      </c>
      <c r="B39" s="51">
        <f>B40+B41</f>
        <v>30477500</v>
      </c>
      <c r="C39" s="51">
        <f>C40+C41</f>
        <v>24946000</v>
      </c>
      <c r="D39" s="28">
        <f t="shared" si="2"/>
        <v>0.8185054548437372</v>
      </c>
      <c r="E39" s="31">
        <f t="shared" si="3"/>
        <v>-5531500</v>
      </c>
    </row>
    <row r="40" spans="1:5" s="8" customFormat="1" ht="30" customHeight="1">
      <c r="A40" s="27" t="s">
        <v>112</v>
      </c>
      <c r="B40" s="51">
        <v>3990900</v>
      </c>
      <c r="C40" s="50">
        <v>3326000</v>
      </c>
      <c r="D40" s="28">
        <f t="shared" si="2"/>
        <v>0.8333959758450474</v>
      </c>
      <c r="E40" s="31">
        <f t="shared" si="3"/>
        <v>-664900</v>
      </c>
    </row>
    <row r="41" spans="1:5" s="8" customFormat="1" ht="16.5" customHeight="1">
      <c r="A41" s="27" t="s">
        <v>183</v>
      </c>
      <c r="B41" s="51">
        <v>26486600</v>
      </c>
      <c r="C41" s="50">
        <v>21620000</v>
      </c>
      <c r="D41" s="28">
        <f>IF(B41=0,"   ",C41/B41)</f>
        <v>0.8162618078575582</v>
      </c>
      <c r="E41" s="31">
        <f>C41-B41</f>
        <v>-4866600</v>
      </c>
    </row>
    <row r="42" spans="1:5" s="5" customFormat="1" ht="19.5" customHeight="1">
      <c r="A42" s="27" t="s">
        <v>21</v>
      </c>
      <c r="B42" s="51">
        <f>B48+B81+B51+B43+B72+B57+B66+B69+B54+B60+B63+B75</f>
        <v>251839745.11</v>
      </c>
      <c r="C42" s="51">
        <f>C48+C81+C51+C43+C72+C57+C66+C69+C54+C60+C63+C75</f>
        <v>151086826.62</v>
      </c>
      <c r="D42" s="28">
        <f t="shared" si="2"/>
        <v>0.5999324155685094</v>
      </c>
      <c r="E42" s="31">
        <f t="shared" si="3"/>
        <v>-100752918.49000001</v>
      </c>
    </row>
    <row r="43" spans="1:5" s="5" customFormat="1" ht="76.5" customHeight="1">
      <c r="A43" s="27" t="s">
        <v>208</v>
      </c>
      <c r="B43" s="51">
        <f>B45+B46+B47</f>
        <v>53119800</v>
      </c>
      <c r="C43" s="51">
        <f>C45+C46+C47</f>
        <v>34515720.85</v>
      </c>
      <c r="D43" s="28">
        <f>IF(B43=0,"   ",C43/B43)</f>
        <v>0.649771287730752</v>
      </c>
      <c r="E43" s="31">
        <f>C43-B43</f>
        <v>-18604079.15</v>
      </c>
    </row>
    <row r="44" spans="1:5" s="5" customFormat="1" ht="15">
      <c r="A44" s="27" t="s">
        <v>113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209</v>
      </c>
      <c r="B45" s="51">
        <v>27530500</v>
      </c>
      <c r="C45" s="55">
        <v>21589359</v>
      </c>
      <c r="D45" s="28">
        <f>IF(B45=0,"   ",C45/B45)</f>
        <v>0.7841978532899875</v>
      </c>
      <c r="E45" s="31">
        <f>C45-B45</f>
        <v>-5941141</v>
      </c>
    </row>
    <row r="46" spans="1:5" s="5" customFormat="1" ht="45.75" customHeight="1">
      <c r="A46" s="27" t="s">
        <v>211</v>
      </c>
      <c r="B46" s="51">
        <v>23994400</v>
      </c>
      <c r="C46" s="55">
        <v>11623761</v>
      </c>
      <c r="D46" s="28">
        <f>IF(B46=0,"   ",C46/B46)</f>
        <v>0.4844364101623712</v>
      </c>
      <c r="E46" s="31">
        <f>C46-B46</f>
        <v>-12370639</v>
      </c>
    </row>
    <row r="47" spans="1:5" s="5" customFormat="1" ht="33" customHeight="1">
      <c r="A47" s="27" t="s">
        <v>210</v>
      </c>
      <c r="B47" s="51">
        <v>1594900</v>
      </c>
      <c r="C47" s="55">
        <v>1302600.85</v>
      </c>
      <c r="D47" s="28">
        <f>IF(B47=0,"   ",C47/B47)</f>
        <v>0.8167288544736347</v>
      </c>
      <c r="E47" s="31">
        <f>C47-B47</f>
        <v>-292299.1499999999</v>
      </c>
    </row>
    <row r="48" spans="1:5" s="5" customFormat="1" ht="30">
      <c r="A48" s="27" t="s">
        <v>191</v>
      </c>
      <c r="B48" s="51">
        <f>B49+B50</f>
        <v>9134771.44</v>
      </c>
      <c r="C48" s="51">
        <f>C49+C50</f>
        <v>8662283.28</v>
      </c>
      <c r="D48" s="28">
        <f t="shared" si="2"/>
        <v>0.9482758640319083</v>
      </c>
      <c r="E48" s="31">
        <f t="shared" si="3"/>
        <v>-472488.16000000015</v>
      </c>
    </row>
    <row r="49" spans="1:5" s="5" customFormat="1" ht="13.5" customHeight="1">
      <c r="A49" s="41" t="s">
        <v>81</v>
      </c>
      <c r="B49" s="51">
        <v>6559576.84</v>
      </c>
      <c r="C49" s="51">
        <v>6220288.42</v>
      </c>
      <c r="D49" s="28">
        <f t="shared" si="2"/>
        <v>0.9482758677463713</v>
      </c>
      <c r="E49" s="31">
        <f t="shared" si="3"/>
        <v>-339288.4199999999</v>
      </c>
    </row>
    <row r="50" spans="1:5" s="5" customFormat="1" ht="13.5" customHeight="1">
      <c r="A50" s="41" t="s">
        <v>64</v>
      </c>
      <c r="B50" s="51">
        <v>2575194.6</v>
      </c>
      <c r="C50" s="51">
        <v>2441994.86</v>
      </c>
      <c r="D50" s="28">
        <f t="shared" si="2"/>
        <v>0.9482758545703691</v>
      </c>
      <c r="E50" s="31">
        <f t="shared" si="3"/>
        <v>-133199.74000000022</v>
      </c>
    </row>
    <row r="51" spans="1:5" s="5" customFormat="1" ht="30">
      <c r="A51" s="27" t="s">
        <v>190</v>
      </c>
      <c r="B51" s="51">
        <f>B52+B53</f>
        <v>4978056.4399999995</v>
      </c>
      <c r="C51" s="51">
        <f>C52+C53</f>
        <v>4978056.4399999995</v>
      </c>
      <c r="D51" s="28">
        <f t="shared" si="2"/>
        <v>1</v>
      </c>
      <c r="E51" s="31">
        <f t="shared" si="3"/>
        <v>0</v>
      </c>
    </row>
    <row r="52" spans="1:5" ht="16.5" customHeight="1">
      <c r="A52" s="41" t="s">
        <v>81</v>
      </c>
      <c r="B52" s="51">
        <v>4679373.05</v>
      </c>
      <c r="C52" s="65">
        <v>4679373.05</v>
      </c>
      <c r="D52" s="66">
        <f>IF(B52=0,"   ",C52/B52*100)</f>
        <v>100</v>
      </c>
      <c r="E52" s="67">
        <f>C52-B52</f>
        <v>0</v>
      </c>
    </row>
    <row r="53" spans="1:5" ht="15.75" customHeight="1">
      <c r="A53" s="41" t="s">
        <v>64</v>
      </c>
      <c r="B53" s="51">
        <v>298683.39</v>
      </c>
      <c r="C53" s="65">
        <v>298683.39</v>
      </c>
      <c r="D53" s="66">
        <f>IF(B53=0,"   ",C53/B53*100)</f>
        <v>100</v>
      </c>
      <c r="E53" s="67">
        <f>C53-B53</f>
        <v>0</v>
      </c>
    </row>
    <row r="54" spans="1:5" ht="30.75" customHeight="1">
      <c r="A54" s="39" t="s">
        <v>164</v>
      </c>
      <c r="B54" s="51">
        <f>B55+B56</f>
        <v>6796839.07</v>
      </c>
      <c r="C54" s="51">
        <f>C55+C56</f>
        <v>6046342.03</v>
      </c>
      <c r="D54" s="66">
        <f>IF(B54=0,"   ",C54/B54*100)</f>
        <v>88.9581460989336</v>
      </c>
      <c r="E54" s="67">
        <f>C54-B54</f>
        <v>-750497.04</v>
      </c>
    </row>
    <row r="55" spans="1:5" ht="16.5" customHeight="1">
      <c r="A55" s="41" t="s">
        <v>81</v>
      </c>
      <c r="B55" s="51">
        <v>6749002.7</v>
      </c>
      <c r="C55" s="51">
        <v>6003787.71</v>
      </c>
      <c r="D55" s="66">
        <f>IF(B55=0,"   ",C55/B55*100)</f>
        <v>88.95814651252103</v>
      </c>
      <c r="E55" s="67">
        <f>C55-B55</f>
        <v>-745214.9900000002</v>
      </c>
    </row>
    <row r="56" spans="1:5" ht="15.75" customHeight="1">
      <c r="A56" s="41" t="s">
        <v>64</v>
      </c>
      <c r="B56" s="51">
        <v>47836.37</v>
      </c>
      <c r="C56" s="51">
        <v>42554.32</v>
      </c>
      <c r="D56" s="66">
        <f>IF(B56=0,"   ",C56/B56*100)</f>
        <v>88.95808774787885</v>
      </c>
      <c r="E56" s="67">
        <f>C56-B56</f>
        <v>-5282.050000000003</v>
      </c>
    </row>
    <row r="57" spans="1:5" s="5" customFormat="1" ht="30">
      <c r="A57" s="27" t="s">
        <v>160</v>
      </c>
      <c r="B57" s="51">
        <f>B58+B59</f>
        <v>8049.7300000000005</v>
      </c>
      <c r="C57" s="51">
        <f>C58+C59</f>
        <v>8049.7300000000005</v>
      </c>
      <c r="D57" s="28">
        <f aca="true" t="shared" si="4" ref="D57:D69">IF(B57=0,"   ",C57/B57)</f>
        <v>1</v>
      </c>
      <c r="E57" s="31">
        <f aca="true" t="shared" si="5" ref="E57:E69">C57-B57</f>
        <v>0</v>
      </c>
    </row>
    <row r="58" spans="1:5" s="5" customFormat="1" ht="13.5" customHeight="1">
      <c r="A58" s="41" t="s">
        <v>81</v>
      </c>
      <c r="B58" s="51">
        <v>5634.81</v>
      </c>
      <c r="C58" s="51">
        <v>5634.81</v>
      </c>
      <c r="D58" s="28">
        <f t="shared" si="4"/>
        <v>1</v>
      </c>
      <c r="E58" s="31">
        <f t="shared" si="5"/>
        <v>0</v>
      </c>
    </row>
    <row r="59" spans="1:5" s="5" customFormat="1" ht="13.5" customHeight="1">
      <c r="A59" s="41" t="s">
        <v>64</v>
      </c>
      <c r="B59" s="51">
        <v>2414.92</v>
      </c>
      <c r="C59" s="51">
        <v>2414.92</v>
      </c>
      <c r="D59" s="28">
        <f t="shared" si="4"/>
        <v>1</v>
      </c>
      <c r="E59" s="31">
        <f t="shared" si="5"/>
        <v>0</v>
      </c>
    </row>
    <row r="60" spans="1:5" s="5" customFormat="1" ht="45">
      <c r="A60" s="27" t="s">
        <v>192</v>
      </c>
      <c r="B60" s="51">
        <f>B61+B62</f>
        <v>300000</v>
      </c>
      <c r="C60" s="51">
        <f>C61+C62</f>
        <v>300000</v>
      </c>
      <c r="D60" s="28">
        <f aca="true" t="shared" si="6" ref="D60:D65">IF(B60=0,"   ",C60/B60)</f>
        <v>1</v>
      </c>
      <c r="E60" s="31">
        <f aca="true" t="shared" si="7" ref="E60:E65">C60-B60</f>
        <v>0</v>
      </c>
    </row>
    <row r="61" spans="1:5" s="5" customFormat="1" ht="13.5" customHeight="1">
      <c r="A61" s="41" t="s">
        <v>81</v>
      </c>
      <c r="B61" s="51">
        <v>200000</v>
      </c>
      <c r="C61" s="51">
        <v>200000</v>
      </c>
      <c r="D61" s="28">
        <f t="shared" si="6"/>
        <v>1</v>
      </c>
      <c r="E61" s="31">
        <f t="shared" si="7"/>
        <v>0</v>
      </c>
    </row>
    <row r="62" spans="1:5" s="5" customFormat="1" ht="13.5" customHeight="1">
      <c r="A62" s="41" t="s">
        <v>64</v>
      </c>
      <c r="B62" s="51">
        <v>100000</v>
      </c>
      <c r="C62" s="51">
        <v>100000</v>
      </c>
      <c r="D62" s="28">
        <f t="shared" si="6"/>
        <v>1</v>
      </c>
      <c r="E62" s="31">
        <f t="shared" si="7"/>
        <v>0</v>
      </c>
    </row>
    <row r="63" spans="1:5" s="5" customFormat="1" ht="45">
      <c r="A63" s="27" t="s">
        <v>193</v>
      </c>
      <c r="B63" s="51">
        <f>B64+B65</f>
        <v>0</v>
      </c>
      <c r="C63" s="51">
        <f>C64+C65</f>
        <v>0</v>
      </c>
      <c r="D63" s="28" t="str">
        <f t="shared" si="6"/>
        <v>   </v>
      </c>
      <c r="E63" s="31">
        <f t="shared" si="7"/>
        <v>0</v>
      </c>
    </row>
    <row r="64" spans="1:5" s="5" customFormat="1" ht="13.5" customHeight="1">
      <c r="A64" s="41" t="s">
        <v>81</v>
      </c>
      <c r="B64" s="51">
        <v>0</v>
      </c>
      <c r="C64" s="51">
        <v>0</v>
      </c>
      <c r="D64" s="28" t="str">
        <f t="shared" si="6"/>
        <v>   </v>
      </c>
      <c r="E64" s="31">
        <f t="shared" si="7"/>
        <v>0</v>
      </c>
    </row>
    <row r="65" spans="1:5" s="5" customFormat="1" ht="13.5" customHeight="1">
      <c r="A65" s="41" t="s">
        <v>64</v>
      </c>
      <c r="B65" s="51">
        <v>0</v>
      </c>
      <c r="C65" s="51">
        <v>0</v>
      </c>
      <c r="D65" s="28" t="str">
        <f t="shared" si="6"/>
        <v>   </v>
      </c>
      <c r="E65" s="31">
        <f t="shared" si="7"/>
        <v>0</v>
      </c>
    </row>
    <row r="66" spans="1:5" s="5" customFormat="1" ht="60">
      <c r="A66" s="27" t="s">
        <v>196</v>
      </c>
      <c r="B66" s="51">
        <f>B67+B68</f>
        <v>2676250</v>
      </c>
      <c r="C66" s="51">
        <f>C67+C68</f>
        <v>2357949.6999999997</v>
      </c>
      <c r="D66" s="28">
        <f t="shared" si="4"/>
        <v>0.8810648108360578</v>
      </c>
      <c r="E66" s="31">
        <f t="shared" si="5"/>
        <v>-318300.3000000003</v>
      </c>
    </row>
    <row r="67" spans="1:5" s="5" customFormat="1" ht="13.5" customHeight="1">
      <c r="A67" s="41" t="s">
        <v>81</v>
      </c>
      <c r="B67" s="51">
        <v>2593478.52</v>
      </c>
      <c r="C67" s="51">
        <v>2285023.42</v>
      </c>
      <c r="D67" s="28">
        <f t="shared" si="4"/>
        <v>0.8810651032498237</v>
      </c>
      <c r="E67" s="31">
        <f t="shared" si="5"/>
        <v>-308455.1000000001</v>
      </c>
    </row>
    <row r="68" spans="1:5" s="5" customFormat="1" ht="13.5" customHeight="1">
      <c r="A68" s="41" t="s">
        <v>64</v>
      </c>
      <c r="B68" s="51">
        <v>82771.48</v>
      </c>
      <c r="C68" s="51">
        <v>72926.28</v>
      </c>
      <c r="D68" s="28">
        <f t="shared" si="4"/>
        <v>0.8810556486364627</v>
      </c>
      <c r="E68" s="31">
        <f t="shared" si="5"/>
        <v>-9845.199999999997</v>
      </c>
    </row>
    <row r="69" spans="1:5" s="5" customFormat="1" ht="45">
      <c r="A69" s="27" t="s">
        <v>161</v>
      </c>
      <c r="B69" s="51">
        <f>SUM(B70:B71)</f>
        <v>0</v>
      </c>
      <c r="C69" s="51">
        <f>SUM(C70:C71)</f>
        <v>0</v>
      </c>
      <c r="D69" s="28" t="str">
        <f t="shared" si="4"/>
        <v>   </v>
      </c>
      <c r="E69" s="31">
        <f t="shared" si="5"/>
        <v>0</v>
      </c>
    </row>
    <row r="70" spans="1:5" s="5" customFormat="1" ht="13.5" customHeight="1">
      <c r="A70" s="41" t="s">
        <v>81</v>
      </c>
      <c r="B70" s="51">
        <v>0</v>
      </c>
      <c r="C70" s="51">
        <v>0</v>
      </c>
      <c r="D70" s="28" t="str">
        <f aca="true" t="shared" si="8" ref="D70:D85">IF(B70=0,"   ",C70/B70)</f>
        <v>   </v>
      </c>
      <c r="E70" s="31">
        <f aca="true" t="shared" si="9" ref="E70:E78">C70-B70</f>
        <v>0</v>
      </c>
    </row>
    <row r="71" spans="1:5" s="5" customFormat="1" ht="13.5" customHeight="1">
      <c r="A71" s="41" t="s">
        <v>64</v>
      </c>
      <c r="B71" s="51">
        <v>0</v>
      </c>
      <c r="C71" s="51">
        <v>0</v>
      </c>
      <c r="D71" s="28" t="str">
        <f t="shared" si="8"/>
        <v>   </v>
      </c>
      <c r="E71" s="31">
        <f t="shared" si="9"/>
        <v>0</v>
      </c>
    </row>
    <row r="72" spans="1:5" s="5" customFormat="1" ht="45" customHeight="1">
      <c r="A72" s="27" t="s">
        <v>212</v>
      </c>
      <c r="B72" s="51">
        <f>B73+B74</f>
        <v>4200000</v>
      </c>
      <c r="C72" s="51">
        <f>C73+C74</f>
        <v>1066147.17</v>
      </c>
      <c r="D72" s="28">
        <f t="shared" si="8"/>
        <v>0.2538445642857143</v>
      </c>
      <c r="E72" s="31">
        <f t="shared" si="9"/>
        <v>-3133852.83</v>
      </c>
    </row>
    <row r="73" spans="1:5" s="5" customFormat="1" ht="15" customHeight="1">
      <c r="A73" s="41" t="s">
        <v>81</v>
      </c>
      <c r="B73" s="51">
        <v>2852417.06</v>
      </c>
      <c r="C73" s="51">
        <v>724067.85</v>
      </c>
      <c r="D73" s="28">
        <f t="shared" si="8"/>
        <v>0.25384361219603696</v>
      </c>
      <c r="E73" s="31">
        <f t="shared" si="9"/>
        <v>-2128349.21</v>
      </c>
    </row>
    <row r="74" spans="1:5" s="5" customFormat="1" ht="15.75" customHeight="1">
      <c r="A74" s="41" t="s">
        <v>64</v>
      </c>
      <c r="B74" s="51">
        <v>1347582.94</v>
      </c>
      <c r="C74" s="51">
        <v>342079.32</v>
      </c>
      <c r="D74" s="28">
        <f t="shared" si="8"/>
        <v>0.2538465795656333</v>
      </c>
      <c r="E74" s="31">
        <f t="shared" si="9"/>
        <v>-1005503.6199999999</v>
      </c>
    </row>
    <row r="75" spans="1:5" s="5" customFormat="1" ht="30" customHeight="1">
      <c r="A75" s="27" t="s">
        <v>213</v>
      </c>
      <c r="B75" s="51">
        <f>B77+B79</f>
        <v>123170800</v>
      </c>
      <c r="C75" s="51">
        <f>C77+C79</f>
        <v>63126118.7</v>
      </c>
      <c r="D75" s="28">
        <f t="shared" si="8"/>
        <v>0.5125087983515574</v>
      </c>
      <c r="E75" s="31">
        <f t="shared" si="9"/>
        <v>-60044681.3</v>
      </c>
    </row>
    <row r="76" spans="1:5" s="5" customFormat="1" ht="12" customHeight="1">
      <c r="A76" s="41" t="s">
        <v>214</v>
      </c>
      <c r="B76" s="51"/>
      <c r="C76" s="51"/>
      <c r="D76" s="28"/>
      <c r="E76" s="31"/>
    </row>
    <row r="77" spans="1:5" s="5" customFormat="1" ht="14.25" customHeight="1">
      <c r="A77" s="41" t="s">
        <v>215</v>
      </c>
      <c r="B77" s="51">
        <f>B78</f>
        <v>13975400</v>
      </c>
      <c r="C77" s="51">
        <f>C78</f>
        <v>9701033.16</v>
      </c>
      <c r="D77" s="28"/>
      <c r="E77" s="31"/>
    </row>
    <row r="78" spans="1:5" s="5" customFormat="1" ht="15.75" customHeight="1">
      <c r="A78" s="41" t="s">
        <v>64</v>
      </c>
      <c r="B78" s="51">
        <v>13975400</v>
      </c>
      <c r="C78" s="51">
        <v>9701033.16</v>
      </c>
      <c r="D78" s="28">
        <f t="shared" si="8"/>
        <v>0.6941506618772987</v>
      </c>
      <c r="E78" s="31">
        <f t="shared" si="9"/>
        <v>-4274366.84</v>
      </c>
    </row>
    <row r="79" spans="1:5" s="5" customFormat="1" ht="30.75" customHeight="1">
      <c r="A79" s="41" t="s">
        <v>216</v>
      </c>
      <c r="B79" s="51">
        <f>B80</f>
        <v>109195400</v>
      </c>
      <c r="C79" s="51">
        <f>C80</f>
        <v>53425085.54</v>
      </c>
      <c r="D79" s="28"/>
      <c r="E79" s="31"/>
    </row>
    <row r="80" spans="1:5" s="5" customFormat="1" ht="15.75" customHeight="1">
      <c r="A80" s="41" t="s">
        <v>64</v>
      </c>
      <c r="B80" s="51">
        <v>109195400</v>
      </c>
      <c r="C80" s="51">
        <v>53425085.54</v>
      </c>
      <c r="D80" s="28">
        <f>IF(B80=0,"   ",C80/B80)</f>
        <v>0.48926131998234357</v>
      </c>
      <c r="E80" s="31">
        <f>C80-B80</f>
        <v>-55770314.46</v>
      </c>
    </row>
    <row r="81" spans="1:5" s="5" customFormat="1" ht="15">
      <c r="A81" s="27" t="s">
        <v>70</v>
      </c>
      <c r="B81" s="51">
        <f>B83+B84+B85+B86+B87+B88+B89</f>
        <v>47455178.43</v>
      </c>
      <c r="C81" s="51">
        <f>C83+C84+C85+C86+C87+C88+C89</f>
        <v>30026158.72</v>
      </c>
      <c r="D81" s="28">
        <f t="shared" si="8"/>
        <v>0.6327267057754481</v>
      </c>
      <c r="E81" s="31">
        <f aca="true" t="shared" si="10" ref="E81:E86">C81-B81</f>
        <v>-17429019.71</v>
      </c>
    </row>
    <row r="82" spans="1:5" s="5" customFormat="1" ht="15">
      <c r="A82" s="27" t="s">
        <v>113</v>
      </c>
      <c r="B82" s="51"/>
      <c r="C82" s="55"/>
      <c r="D82" s="28" t="str">
        <f t="shared" si="8"/>
        <v>   </v>
      </c>
      <c r="E82" s="31">
        <f t="shared" si="10"/>
        <v>0</v>
      </c>
    </row>
    <row r="83" spans="1:5" s="5" customFormat="1" ht="42" customHeight="1">
      <c r="A83" s="41" t="s">
        <v>176</v>
      </c>
      <c r="B83" s="51">
        <v>1047600</v>
      </c>
      <c r="C83" s="55">
        <v>1047600</v>
      </c>
      <c r="D83" s="28">
        <f t="shared" si="8"/>
        <v>1</v>
      </c>
      <c r="E83" s="31">
        <f t="shared" si="10"/>
        <v>0</v>
      </c>
    </row>
    <row r="84" spans="1:5" s="5" customFormat="1" ht="44.25" customHeight="1">
      <c r="A84" s="41" t="s">
        <v>175</v>
      </c>
      <c r="B84" s="51">
        <v>531000</v>
      </c>
      <c r="C84" s="55">
        <v>354000</v>
      </c>
      <c r="D84" s="28">
        <f t="shared" si="8"/>
        <v>0.6666666666666666</v>
      </c>
      <c r="E84" s="31">
        <f t="shared" si="10"/>
        <v>-177000</v>
      </c>
    </row>
    <row r="85" spans="1:5" s="5" customFormat="1" ht="45">
      <c r="A85" s="41" t="s">
        <v>239</v>
      </c>
      <c r="B85" s="51">
        <v>5664400</v>
      </c>
      <c r="C85" s="51">
        <v>5552437.36</v>
      </c>
      <c r="D85" s="28">
        <f t="shared" si="8"/>
        <v>0.980233980651084</v>
      </c>
      <c r="E85" s="31">
        <f t="shared" si="10"/>
        <v>-111962.63999999966</v>
      </c>
    </row>
    <row r="86" spans="1:5" ht="42.75" customHeight="1">
      <c r="A86" s="71" t="s">
        <v>189</v>
      </c>
      <c r="B86" s="51">
        <v>13985400</v>
      </c>
      <c r="C86" s="51">
        <v>8824436.1</v>
      </c>
      <c r="D86" s="66">
        <f>IF(B86=0,"   ",C86/B86*100)</f>
        <v>63.09748809472736</v>
      </c>
      <c r="E86" s="67">
        <f t="shared" si="10"/>
        <v>-5160963.9</v>
      </c>
    </row>
    <row r="87" spans="1:5" ht="31.5" customHeight="1">
      <c r="A87" s="71" t="s">
        <v>217</v>
      </c>
      <c r="B87" s="51">
        <v>12121178.43</v>
      </c>
      <c r="C87" s="51">
        <v>12121178.43</v>
      </c>
      <c r="D87" s="66">
        <f>IF(B87=0,"   ",C87/B87*100)</f>
        <v>100</v>
      </c>
      <c r="E87" s="67">
        <f>C87-B87</f>
        <v>0</v>
      </c>
    </row>
    <row r="88" spans="1:5" ht="31.5" customHeight="1">
      <c r="A88" s="71" t="s">
        <v>233</v>
      </c>
      <c r="B88" s="51">
        <v>11409100</v>
      </c>
      <c r="C88" s="51">
        <v>2126506.83</v>
      </c>
      <c r="D88" s="66">
        <f>IF(B88=0,"   ",C88/B88*100)</f>
        <v>18.638690431322367</v>
      </c>
      <c r="E88" s="67">
        <f>C88-B88</f>
        <v>-9282593.17</v>
      </c>
    </row>
    <row r="89" spans="1:5" ht="57.75" customHeight="1">
      <c r="A89" s="71" t="s">
        <v>235</v>
      </c>
      <c r="B89" s="51">
        <v>2696500</v>
      </c>
      <c r="C89" s="51">
        <v>0</v>
      </c>
      <c r="D89" s="66">
        <f>IF(B89=0,"   ",C89/B89*100)</f>
        <v>0</v>
      </c>
      <c r="E89" s="67">
        <f>C89-B89</f>
        <v>-2696500</v>
      </c>
    </row>
    <row r="90" spans="1:5" s="5" customFormat="1" ht="19.5" customHeight="1">
      <c r="A90" s="27" t="s">
        <v>234</v>
      </c>
      <c r="B90" s="51">
        <f>B91+B92+B93+B94+B95+B109+B112</f>
        <v>175741724.35</v>
      </c>
      <c r="C90" s="51">
        <f>C91+C92+C93+C94+C95+C109+C112</f>
        <v>146051339.82</v>
      </c>
      <c r="D90" s="28">
        <f>IF(B90=0,"   ",C90/B90)</f>
        <v>0.8310567132545607</v>
      </c>
      <c r="E90" s="31">
        <f>C90-B90</f>
        <v>-29690384.53</v>
      </c>
    </row>
    <row r="91" spans="1:5" s="5" customFormat="1" ht="15" customHeight="1">
      <c r="A91" s="27" t="s">
        <v>71</v>
      </c>
      <c r="B91" s="51">
        <v>1623400</v>
      </c>
      <c r="C91" s="55">
        <v>1214465</v>
      </c>
      <c r="D91" s="28">
        <f aca="true" t="shared" si="11" ref="D91:D101">IF(B91=0,"   ",C91/B91)</f>
        <v>0.7480996673647899</v>
      </c>
      <c r="E91" s="31">
        <f aca="true" t="shared" si="12" ref="E91:E101">C91-B91</f>
        <v>-408935</v>
      </c>
    </row>
    <row r="92" spans="1:5" s="5" customFormat="1" ht="27.75" customHeight="1">
      <c r="A92" s="69" t="s">
        <v>110</v>
      </c>
      <c r="B92" s="51">
        <v>8700</v>
      </c>
      <c r="C92" s="55">
        <v>0</v>
      </c>
      <c r="D92" s="28">
        <f t="shared" si="11"/>
        <v>0</v>
      </c>
      <c r="E92" s="31">
        <f t="shared" si="12"/>
        <v>-8700</v>
      </c>
    </row>
    <row r="93" spans="1:5" s="5" customFormat="1" ht="30">
      <c r="A93" s="27" t="s">
        <v>72</v>
      </c>
      <c r="B93" s="51">
        <v>1259300</v>
      </c>
      <c r="C93" s="55">
        <v>1053200</v>
      </c>
      <c r="D93" s="28">
        <f t="shared" si="11"/>
        <v>0.8363376478996267</v>
      </c>
      <c r="E93" s="31">
        <f t="shared" si="12"/>
        <v>-206100</v>
      </c>
    </row>
    <row r="94" spans="1:5" s="5" customFormat="1" ht="30">
      <c r="A94" s="27" t="s">
        <v>73</v>
      </c>
      <c r="B94" s="51">
        <v>187964.35</v>
      </c>
      <c r="C94" s="55">
        <v>187953.19</v>
      </c>
      <c r="D94" s="28">
        <f t="shared" si="11"/>
        <v>0.9999406270391167</v>
      </c>
      <c r="E94" s="31">
        <f t="shared" si="12"/>
        <v>-11.160000000003492</v>
      </c>
    </row>
    <row r="95" spans="1:5" s="5" customFormat="1" ht="30">
      <c r="A95" s="27" t="s">
        <v>76</v>
      </c>
      <c r="B95" s="51">
        <f>B96+B98+B99+B100+B102+B97+B101+B103+B104+B107+B108</f>
        <v>170390100</v>
      </c>
      <c r="C95" s="51">
        <f>C96+C98+C99+C100+C102+C97+C101+C103+C104+C107+C108</f>
        <v>142293604.15</v>
      </c>
      <c r="D95" s="28">
        <f t="shared" si="11"/>
        <v>0.8351048807999996</v>
      </c>
      <c r="E95" s="31">
        <f t="shared" si="12"/>
        <v>-28096495.849999994</v>
      </c>
    </row>
    <row r="96" spans="1:5" s="5" customFormat="1" ht="15">
      <c r="A96" s="27" t="s">
        <v>77</v>
      </c>
      <c r="B96" s="51">
        <v>16406000</v>
      </c>
      <c r="C96" s="51">
        <v>14583600</v>
      </c>
      <c r="D96" s="28">
        <f t="shared" si="11"/>
        <v>0.8889186882847738</v>
      </c>
      <c r="E96" s="31">
        <f t="shared" si="12"/>
        <v>-1822400</v>
      </c>
    </row>
    <row r="97" spans="1:5" s="5" customFormat="1" ht="27.75" customHeight="1">
      <c r="A97" s="27" t="s">
        <v>108</v>
      </c>
      <c r="B97" s="51">
        <v>40717700</v>
      </c>
      <c r="C97" s="55">
        <v>33931500</v>
      </c>
      <c r="D97" s="28">
        <f>IF(B97=0,"   ",C97/B97)</f>
        <v>0.8333353799453309</v>
      </c>
      <c r="E97" s="31">
        <f>C97-B97</f>
        <v>-6786200</v>
      </c>
    </row>
    <row r="98" spans="1:5" s="5" customFormat="1" ht="15">
      <c r="A98" s="27" t="s">
        <v>96</v>
      </c>
      <c r="B98" s="51">
        <v>109708800</v>
      </c>
      <c r="C98" s="55">
        <v>91333900</v>
      </c>
      <c r="D98" s="28">
        <f t="shared" si="11"/>
        <v>0.832512068311749</v>
      </c>
      <c r="E98" s="31">
        <f t="shared" si="12"/>
        <v>-18374900</v>
      </c>
    </row>
    <row r="99" spans="1:5" s="5" customFormat="1" ht="15">
      <c r="A99" s="27" t="s">
        <v>78</v>
      </c>
      <c r="B99" s="51">
        <v>843400</v>
      </c>
      <c r="C99" s="55">
        <v>593860.6</v>
      </c>
      <c r="D99" s="28">
        <f t="shared" si="11"/>
        <v>0.7041268674413089</v>
      </c>
      <c r="E99" s="31">
        <f t="shared" si="12"/>
        <v>-249539.40000000002</v>
      </c>
    </row>
    <row r="100" spans="1:5" s="5" customFormat="1" ht="15">
      <c r="A100" s="27" t="s">
        <v>79</v>
      </c>
      <c r="B100" s="51">
        <v>3300</v>
      </c>
      <c r="C100" s="55">
        <v>0</v>
      </c>
      <c r="D100" s="28">
        <f t="shared" si="11"/>
        <v>0</v>
      </c>
      <c r="E100" s="31">
        <f t="shared" si="12"/>
        <v>-3300</v>
      </c>
    </row>
    <row r="101" spans="1:5" s="5" customFormat="1" ht="15">
      <c r="A101" s="27" t="s">
        <v>114</v>
      </c>
      <c r="B101" s="51">
        <v>3000</v>
      </c>
      <c r="C101" s="55">
        <v>2250</v>
      </c>
      <c r="D101" s="28">
        <f t="shared" si="11"/>
        <v>0.75</v>
      </c>
      <c r="E101" s="31">
        <f t="shared" si="12"/>
        <v>-750</v>
      </c>
    </row>
    <row r="102" spans="1:5" s="5" customFormat="1" ht="30">
      <c r="A102" s="27" t="s">
        <v>86</v>
      </c>
      <c r="B102" s="51">
        <v>55400</v>
      </c>
      <c r="C102" s="51">
        <v>27978.11</v>
      </c>
      <c r="D102" s="28">
        <f aca="true" t="shared" si="13" ref="D102:D112">IF(B102=0,"   ",C102/B102)</f>
        <v>0.505020036101083</v>
      </c>
      <c r="E102" s="31">
        <f aca="true" t="shared" si="14" ref="E102:E112">C102-B102</f>
        <v>-27421.89</v>
      </c>
    </row>
    <row r="103" spans="1:5" s="5" customFormat="1" ht="30">
      <c r="A103" s="41" t="s">
        <v>171</v>
      </c>
      <c r="B103" s="51">
        <v>41500</v>
      </c>
      <c r="C103" s="51">
        <v>22103.8</v>
      </c>
      <c r="D103" s="28">
        <f t="shared" si="13"/>
        <v>0.532621686746988</v>
      </c>
      <c r="E103" s="31">
        <f t="shared" si="14"/>
        <v>-19396.2</v>
      </c>
    </row>
    <row r="104" spans="1:5" s="5" customFormat="1" ht="28.5" customHeight="1">
      <c r="A104" s="27" t="s">
        <v>170</v>
      </c>
      <c r="B104" s="51">
        <f>B105+B106</f>
        <v>2300600</v>
      </c>
      <c r="C104" s="51">
        <f>C105+C106</f>
        <v>1596918.4</v>
      </c>
      <c r="D104" s="28">
        <f t="shared" si="13"/>
        <v>0.6941312701034512</v>
      </c>
      <c r="E104" s="31">
        <f>C104-B104</f>
        <v>-703681.6000000001</v>
      </c>
    </row>
    <row r="105" spans="1:5" s="5" customFormat="1" ht="15">
      <c r="A105" s="27" t="s">
        <v>139</v>
      </c>
      <c r="B105" s="51">
        <v>1696600</v>
      </c>
      <c r="C105" s="51">
        <v>1199183.4</v>
      </c>
      <c r="D105" s="28">
        <f t="shared" si="13"/>
        <v>0.706815631262525</v>
      </c>
      <c r="E105" s="31">
        <f>C105-B105</f>
        <v>-497416.6000000001</v>
      </c>
    </row>
    <row r="106" spans="1:5" s="5" customFormat="1" ht="15">
      <c r="A106" s="27" t="s">
        <v>140</v>
      </c>
      <c r="B106" s="51">
        <v>604000</v>
      </c>
      <c r="C106" s="55">
        <v>397735</v>
      </c>
      <c r="D106" s="28">
        <f t="shared" si="13"/>
        <v>0.6585016556291391</v>
      </c>
      <c r="E106" s="31">
        <f>C106-B106</f>
        <v>-206265</v>
      </c>
    </row>
    <row r="107" spans="1:5" s="5" customFormat="1" ht="30">
      <c r="A107" s="27" t="s">
        <v>173</v>
      </c>
      <c r="B107" s="51">
        <v>310400</v>
      </c>
      <c r="C107" s="55">
        <v>201493.24</v>
      </c>
      <c r="D107" s="28">
        <f t="shared" si="13"/>
        <v>0.6491405927835051</v>
      </c>
      <c r="E107" s="31">
        <f>C107-B107</f>
        <v>-108906.76000000001</v>
      </c>
    </row>
    <row r="108" spans="1:5" s="5" customFormat="1" ht="45">
      <c r="A108" s="27" t="s">
        <v>172</v>
      </c>
      <c r="B108" s="51">
        <v>0</v>
      </c>
      <c r="C108" s="55">
        <v>0</v>
      </c>
      <c r="D108" s="28" t="str">
        <f t="shared" si="13"/>
        <v>   </v>
      </c>
      <c r="E108" s="31">
        <f>C108-B108</f>
        <v>0</v>
      </c>
    </row>
    <row r="109" spans="1:5" s="5" customFormat="1" ht="30">
      <c r="A109" s="27" t="s">
        <v>74</v>
      </c>
      <c r="B109" s="51">
        <f>B110+B111</f>
        <v>1927860</v>
      </c>
      <c r="C109" s="51">
        <f>C110+C111</f>
        <v>1148841.17</v>
      </c>
      <c r="D109" s="28">
        <f t="shared" si="13"/>
        <v>0.5959152479951864</v>
      </c>
      <c r="E109" s="31">
        <f t="shared" si="14"/>
        <v>-779018.8300000001</v>
      </c>
    </row>
    <row r="110" spans="1:5" s="5" customFormat="1" ht="15">
      <c r="A110" s="41" t="s">
        <v>81</v>
      </c>
      <c r="B110" s="51">
        <v>723216.76</v>
      </c>
      <c r="C110" s="51">
        <v>0</v>
      </c>
      <c r="D110" s="28">
        <f t="shared" si="13"/>
        <v>0</v>
      </c>
      <c r="E110" s="31">
        <f t="shared" si="14"/>
        <v>-723216.76</v>
      </c>
    </row>
    <row r="111" spans="1:5" s="5" customFormat="1" ht="15">
      <c r="A111" s="41" t="s">
        <v>64</v>
      </c>
      <c r="B111" s="51">
        <v>1204643.24</v>
      </c>
      <c r="C111" s="55">
        <v>1148841.17</v>
      </c>
      <c r="D111" s="28">
        <f t="shared" si="13"/>
        <v>0.9536775136844664</v>
      </c>
      <c r="E111" s="31">
        <f t="shared" si="14"/>
        <v>-55802.070000000065</v>
      </c>
    </row>
    <row r="112" spans="1:5" s="5" customFormat="1" ht="19.5" customHeight="1">
      <c r="A112" s="27" t="s">
        <v>75</v>
      </c>
      <c r="B112" s="51">
        <v>344400</v>
      </c>
      <c r="C112" s="55">
        <v>153276.31</v>
      </c>
      <c r="D112" s="28">
        <f t="shared" si="13"/>
        <v>0.44505316492450636</v>
      </c>
      <c r="E112" s="31">
        <f t="shared" si="14"/>
        <v>-191123.69</v>
      </c>
    </row>
    <row r="113" spans="1:5" s="5" customFormat="1" ht="20.25" customHeight="1">
      <c r="A113" s="27" t="s">
        <v>37</v>
      </c>
      <c r="B113" s="51">
        <f>SUM(B114:B117)</f>
        <v>15076900</v>
      </c>
      <c r="C113" s="51">
        <f>SUM(C114:C117)</f>
        <v>8230703.56</v>
      </c>
      <c r="D113" s="28">
        <f aca="true" t="shared" si="15" ref="D113:D142">IF(B113=0,"   ",C113/B113)</f>
        <v>0.5459148472166029</v>
      </c>
      <c r="E113" s="31">
        <f aca="true" t="shared" si="16" ref="E113:E119">C113-B113</f>
        <v>-6846196.44</v>
      </c>
    </row>
    <row r="114" spans="1:5" s="5" customFormat="1" ht="15">
      <c r="A114" s="27" t="s">
        <v>80</v>
      </c>
      <c r="B114" s="51">
        <v>88300</v>
      </c>
      <c r="C114" s="55">
        <v>0</v>
      </c>
      <c r="D114" s="28">
        <f t="shared" si="15"/>
        <v>0</v>
      </c>
      <c r="E114" s="31">
        <f t="shared" si="16"/>
        <v>-88300</v>
      </c>
    </row>
    <row r="115" spans="1:5" s="5" customFormat="1" ht="30">
      <c r="A115" s="27" t="s">
        <v>115</v>
      </c>
      <c r="B115" s="51">
        <v>11863800</v>
      </c>
      <c r="C115" s="55">
        <v>8230703.56</v>
      </c>
      <c r="D115" s="28">
        <f t="shared" si="15"/>
        <v>0.6937662098147305</v>
      </c>
      <c r="E115" s="31">
        <f t="shared" si="16"/>
        <v>-3633096.4400000004</v>
      </c>
    </row>
    <row r="116" spans="1:5" s="5" customFormat="1" ht="45">
      <c r="A116" s="27" t="s">
        <v>236</v>
      </c>
      <c r="B116" s="51">
        <v>3124800</v>
      </c>
      <c r="C116" s="55">
        <v>0</v>
      </c>
      <c r="D116" s="28">
        <f>IF(B116=0,"   ",C116/B116)</f>
        <v>0</v>
      </c>
      <c r="E116" s="31">
        <f>C116-B116</f>
        <v>-3124800</v>
      </c>
    </row>
    <row r="117" spans="1:5" s="5" customFormat="1" ht="30">
      <c r="A117" s="27" t="s">
        <v>154</v>
      </c>
      <c r="B117" s="51">
        <v>0</v>
      </c>
      <c r="C117" s="55">
        <v>0</v>
      </c>
      <c r="D117" s="28" t="str">
        <f>IF(B117=0,"   ",C117/B117)</f>
        <v>   </v>
      </c>
      <c r="E117" s="31">
        <f>C117-B117</f>
        <v>0</v>
      </c>
    </row>
    <row r="118" spans="1:5" s="5" customFormat="1" ht="15">
      <c r="A118" s="27" t="s">
        <v>98</v>
      </c>
      <c r="B118" s="51">
        <v>0</v>
      </c>
      <c r="C118" s="55">
        <v>0</v>
      </c>
      <c r="D118" s="28" t="str">
        <f>IF(B118=0,"   ",C118/B118)</f>
        <v>   </v>
      </c>
      <c r="E118" s="31">
        <f>C118-B118</f>
        <v>0</v>
      </c>
    </row>
    <row r="119" spans="1:5" s="5" customFormat="1" ht="14.25">
      <c r="A119" s="56" t="s">
        <v>5</v>
      </c>
      <c r="B119" s="57">
        <f>B35+B36</f>
        <v>557522809.46</v>
      </c>
      <c r="C119" s="57">
        <f>SUM(C35,C36,)</f>
        <v>381230367.68</v>
      </c>
      <c r="D119" s="58">
        <f t="shared" si="15"/>
        <v>0.6837933107153918</v>
      </c>
      <c r="E119" s="59">
        <f t="shared" si="16"/>
        <v>-176292441.78000003</v>
      </c>
    </row>
    <row r="120" spans="1:5" s="7" customFormat="1" ht="15">
      <c r="A120" s="68" t="s">
        <v>6</v>
      </c>
      <c r="B120" s="53"/>
      <c r="C120" s="54"/>
      <c r="D120" s="28" t="str">
        <f t="shared" si="15"/>
        <v>   </v>
      </c>
      <c r="E120" s="29"/>
    </row>
    <row r="121" spans="1:5" s="5" customFormat="1" ht="15">
      <c r="A121" s="27" t="s">
        <v>22</v>
      </c>
      <c r="B121" s="51">
        <f>B122+B134+B136+B140+B141+B138</f>
        <v>49292614.79</v>
      </c>
      <c r="C121" s="51">
        <f>C122+C134+C136+C140+C141+C138</f>
        <v>39253763.69</v>
      </c>
      <c r="D121" s="28">
        <f t="shared" si="15"/>
        <v>0.7963416803355178</v>
      </c>
      <c r="E121" s="31">
        <f aca="true" t="shared" si="17" ref="E121:E169">C121-B121</f>
        <v>-10038851.100000001</v>
      </c>
    </row>
    <row r="122" spans="1:5" s="5" customFormat="1" ht="15">
      <c r="A122" s="27" t="s">
        <v>23</v>
      </c>
      <c r="B122" s="51">
        <v>17858400</v>
      </c>
      <c r="C122" s="55">
        <v>12953410.93</v>
      </c>
      <c r="D122" s="28">
        <f t="shared" si="15"/>
        <v>0.7253399481476503</v>
      </c>
      <c r="E122" s="31">
        <f t="shared" si="17"/>
        <v>-4904989.07</v>
      </c>
    </row>
    <row r="123" spans="1:5" s="5" customFormat="1" ht="15">
      <c r="A123" s="27" t="s">
        <v>7</v>
      </c>
      <c r="B123" s="51">
        <v>9227800</v>
      </c>
      <c r="C123" s="55">
        <v>7496799.87</v>
      </c>
      <c r="D123" s="28">
        <f t="shared" si="15"/>
        <v>0.8124146459611175</v>
      </c>
      <c r="E123" s="31">
        <f t="shared" si="17"/>
        <v>-1731000.13</v>
      </c>
    </row>
    <row r="124" spans="1:5" s="5" customFormat="1" ht="30">
      <c r="A124" s="27" t="s">
        <v>41</v>
      </c>
      <c r="B124" s="51">
        <v>3300</v>
      </c>
      <c r="C124" s="51">
        <v>0</v>
      </c>
      <c r="D124" s="28">
        <f t="shared" si="15"/>
        <v>0</v>
      </c>
      <c r="E124" s="31">
        <f t="shared" si="17"/>
        <v>-3300</v>
      </c>
    </row>
    <row r="125" spans="1:5" s="5" customFormat="1" ht="28.5" customHeight="1">
      <c r="A125" s="27" t="s">
        <v>42</v>
      </c>
      <c r="B125" s="51">
        <v>310400</v>
      </c>
      <c r="C125" s="51">
        <v>201493.24</v>
      </c>
      <c r="D125" s="28">
        <f t="shared" si="15"/>
        <v>0.6491405927835051</v>
      </c>
      <c r="E125" s="31">
        <f t="shared" si="17"/>
        <v>-108906.76000000001</v>
      </c>
    </row>
    <row r="126" spans="1:5" s="5" customFormat="1" ht="15">
      <c r="A126" s="27" t="s">
        <v>43</v>
      </c>
      <c r="B126" s="51">
        <v>229900</v>
      </c>
      <c r="C126" s="51">
        <v>148095.94</v>
      </c>
      <c r="D126" s="28">
        <f t="shared" si="15"/>
        <v>0.6441754675946063</v>
      </c>
      <c r="E126" s="31">
        <f t="shared" si="17"/>
        <v>-81804.06</v>
      </c>
    </row>
    <row r="127" spans="1:5" s="5" customFormat="1" ht="15">
      <c r="A127" s="27" t="s">
        <v>44</v>
      </c>
      <c r="B127" s="51">
        <v>843400</v>
      </c>
      <c r="C127" s="55">
        <v>593860.6</v>
      </c>
      <c r="D127" s="28">
        <f t="shared" si="15"/>
        <v>0.7041268674413089</v>
      </c>
      <c r="E127" s="31">
        <f t="shared" si="17"/>
        <v>-249539.40000000002</v>
      </c>
    </row>
    <row r="128" spans="1:5" s="5" customFormat="1" ht="15">
      <c r="A128" s="27" t="s">
        <v>43</v>
      </c>
      <c r="B128" s="51">
        <v>623300</v>
      </c>
      <c r="C128" s="55">
        <v>440093.63</v>
      </c>
      <c r="D128" s="28">
        <f t="shared" si="15"/>
        <v>0.7060703192684101</v>
      </c>
      <c r="E128" s="31">
        <f t="shared" si="17"/>
        <v>-183206.37</v>
      </c>
    </row>
    <row r="129" spans="1:5" s="5" customFormat="1" ht="15">
      <c r="A129" s="27" t="s">
        <v>116</v>
      </c>
      <c r="B129" s="51">
        <v>3000</v>
      </c>
      <c r="C129" s="55">
        <v>2250</v>
      </c>
      <c r="D129" s="28">
        <f t="shared" si="15"/>
        <v>0.75</v>
      </c>
      <c r="E129" s="31">
        <f t="shared" si="17"/>
        <v>-750</v>
      </c>
    </row>
    <row r="130" spans="1:5" s="5" customFormat="1" ht="28.5" customHeight="1">
      <c r="A130" s="27" t="s">
        <v>162</v>
      </c>
      <c r="B130" s="51">
        <v>900</v>
      </c>
      <c r="C130" s="51">
        <v>0</v>
      </c>
      <c r="D130" s="28">
        <f>IF(B130=0,"   ",C130/B130)</f>
        <v>0</v>
      </c>
      <c r="E130" s="31">
        <f>C130-B130</f>
        <v>-900</v>
      </c>
    </row>
    <row r="131" spans="1:5" s="5" customFormat="1" ht="15">
      <c r="A131" s="27" t="s">
        <v>43</v>
      </c>
      <c r="B131" s="51">
        <v>691</v>
      </c>
      <c r="C131" s="51">
        <v>0</v>
      </c>
      <c r="D131" s="28">
        <f>IF(B131=0,"   ",C131/B131)</f>
        <v>0</v>
      </c>
      <c r="E131" s="31">
        <f>C131-B131</f>
        <v>-691</v>
      </c>
    </row>
    <row r="132" spans="1:5" s="5" customFormat="1" ht="15">
      <c r="A132" s="27" t="s">
        <v>92</v>
      </c>
      <c r="B132" s="51">
        <v>55400</v>
      </c>
      <c r="C132" s="55">
        <v>27978.11</v>
      </c>
      <c r="D132" s="28">
        <f t="shared" si="15"/>
        <v>0.505020036101083</v>
      </c>
      <c r="E132" s="31">
        <f t="shared" si="17"/>
        <v>-27421.89</v>
      </c>
    </row>
    <row r="133" spans="1:5" s="5" customFormat="1" ht="15">
      <c r="A133" s="27" t="s">
        <v>43</v>
      </c>
      <c r="B133" s="51">
        <v>41100</v>
      </c>
      <c r="C133" s="51">
        <v>21488.35</v>
      </c>
      <c r="D133" s="28">
        <f t="shared" si="15"/>
        <v>0.5228309002433089</v>
      </c>
      <c r="E133" s="31">
        <f t="shared" si="17"/>
        <v>-19611.65</v>
      </c>
    </row>
    <row r="134" spans="1:5" s="5" customFormat="1" ht="15.75" customHeight="1">
      <c r="A134" s="27" t="s">
        <v>87</v>
      </c>
      <c r="B134" s="51">
        <f>B135</f>
        <v>8700</v>
      </c>
      <c r="C134" s="51">
        <f>C135</f>
        <v>0</v>
      </c>
      <c r="D134" s="28">
        <f t="shared" si="15"/>
        <v>0</v>
      </c>
      <c r="E134" s="31">
        <f t="shared" si="17"/>
        <v>-8700</v>
      </c>
    </row>
    <row r="135" spans="1:5" s="5" customFormat="1" ht="30.75" customHeight="1">
      <c r="A135" s="27" t="s">
        <v>88</v>
      </c>
      <c r="B135" s="51">
        <v>8700</v>
      </c>
      <c r="C135" s="55">
        <v>0</v>
      </c>
      <c r="D135" s="28">
        <f t="shared" si="15"/>
        <v>0</v>
      </c>
      <c r="E135" s="31">
        <f t="shared" si="17"/>
        <v>-8700</v>
      </c>
    </row>
    <row r="136" spans="1:5" s="5" customFormat="1" ht="30">
      <c r="A136" s="27" t="s">
        <v>107</v>
      </c>
      <c r="B136" s="51">
        <v>4069100</v>
      </c>
      <c r="C136" s="55">
        <v>2855706.93</v>
      </c>
      <c r="D136" s="28">
        <f t="shared" si="15"/>
        <v>0.7018030842200979</v>
      </c>
      <c r="E136" s="31">
        <f t="shared" si="17"/>
        <v>-1213393.0699999998</v>
      </c>
    </row>
    <row r="137" spans="1:5" s="5" customFormat="1" ht="15">
      <c r="A137" s="27" t="s">
        <v>7</v>
      </c>
      <c r="B137" s="51">
        <v>2666120</v>
      </c>
      <c r="C137" s="55">
        <v>1910583.51</v>
      </c>
      <c r="D137" s="28">
        <f t="shared" si="15"/>
        <v>0.716615722473107</v>
      </c>
      <c r="E137" s="31">
        <f t="shared" si="17"/>
        <v>-755536.49</v>
      </c>
    </row>
    <row r="138" spans="1:5" s="5" customFormat="1" ht="15">
      <c r="A138" s="27" t="s">
        <v>148</v>
      </c>
      <c r="B138" s="51">
        <f>B139</f>
        <v>54000</v>
      </c>
      <c r="C138" s="51">
        <f>C139</f>
        <v>54000</v>
      </c>
      <c r="D138" s="28">
        <v>0</v>
      </c>
      <c r="E138" s="31">
        <f>C138-B138</f>
        <v>0</v>
      </c>
    </row>
    <row r="139" spans="1:5" s="5" customFormat="1" ht="30">
      <c r="A139" s="27" t="s">
        <v>149</v>
      </c>
      <c r="B139" s="51">
        <v>54000</v>
      </c>
      <c r="C139" s="55">
        <v>54000</v>
      </c>
      <c r="D139" s="28">
        <f>IF(B139=0,"   ",C139/B139)</f>
        <v>1</v>
      </c>
      <c r="E139" s="31">
        <f>C139-B139</f>
        <v>0</v>
      </c>
    </row>
    <row r="140" spans="1:5" s="5" customFormat="1" ht="15">
      <c r="A140" s="27" t="s">
        <v>24</v>
      </c>
      <c r="B140" s="51">
        <v>931901.85</v>
      </c>
      <c r="C140" s="55">
        <v>0</v>
      </c>
      <c r="D140" s="28">
        <f t="shared" si="15"/>
        <v>0</v>
      </c>
      <c r="E140" s="31">
        <f t="shared" si="17"/>
        <v>-931901.85</v>
      </c>
    </row>
    <row r="141" spans="1:5" s="5" customFormat="1" ht="15">
      <c r="A141" s="27" t="s">
        <v>31</v>
      </c>
      <c r="B141" s="51">
        <f>B143+B145+B147+B146+B148+B149+B152+B150+B151</f>
        <v>26370512.939999998</v>
      </c>
      <c r="C141" s="51">
        <f>C143+C145+C147+C146+C148+C149+C152+C150+C151</f>
        <v>23390645.83</v>
      </c>
      <c r="D141" s="38">
        <f t="shared" si="15"/>
        <v>0.8870000323171567</v>
      </c>
      <c r="E141" s="31">
        <f t="shared" si="17"/>
        <v>-2979867.1099999994</v>
      </c>
    </row>
    <row r="142" spans="1:5" s="5" customFormat="1" ht="15">
      <c r="A142" s="27" t="s">
        <v>82</v>
      </c>
      <c r="B142" s="51"/>
      <c r="C142" s="55"/>
      <c r="D142" s="28" t="str">
        <f t="shared" si="15"/>
        <v>   </v>
      </c>
      <c r="E142" s="31">
        <f t="shared" si="17"/>
        <v>0</v>
      </c>
    </row>
    <row r="143" spans="1:5" s="5" customFormat="1" ht="15">
      <c r="A143" s="27" t="s">
        <v>61</v>
      </c>
      <c r="B143" s="51">
        <v>8561700</v>
      </c>
      <c r="C143" s="55">
        <v>6417324.93</v>
      </c>
      <c r="D143" s="28">
        <f>IF(B143=0,"   ",C143/B143)</f>
        <v>0.7495386348505554</v>
      </c>
      <c r="E143" s="31">
        <f t="shared" si="17"/>
        <v>-2144375.0700000003</v>
      </c>
    </row>
    <row r="144" spans="1:5" s="5" customFormat="1" ht="15">
      <c r="A144" s="27" t="s">
        <v>62</v>
      </c>
      <c r="B144" s="51">
        <v>6127000</v>
      </c>
      <c r="C144" s="55">
        <v>5050747.53</v>
      </c>
      <c r="D144" s="28">
        <f>IF(B144=0,"   ",C144/B144)</f>
        <v>0.8243426685164028</v>
      </c>
      <c r="E144" s="31">
        <f t="shared" si="17"/>
        <v>-1076252.4699999997</v>
      </c>
    </row>
    <row r="145" spans="1:5" s="5" customFormat="1" ht="15">
      <c r="A145" s="27" t="s">
        <v>184</v>
      </c>
      <c r="B145" s="51">
        <v>2219900</v>
      </c>
      <c r="C145" s="51">
        <v>1707106.96</v>
      </c>
      <c r="D145" s="28">
        <f>IF(B145=0,"   ",C145/B145)</f>
        <v>0.7690017388170638</v>
      </c>
      <c r="E145" s="31">
        <f t="shared" si="17"/>
        <v>-512793.04000000004</v>
      </c>
    </row>
    <row r="146" spans="1:5" s="5" customFormat="1" ht="15">
      <c r="A146" s="27" t="s">
        <v>134</v>
      </c>
      <c r="B146" s="51">
        <v>100000</v>
      </c>
      <c r="C146" s="55">
        <v>36811</v>
      </c>
      <c r="D146" s="28">
        <f>IF(B146=0,"   ",C146/B146)</f>
        <v>0.36811</v>
      </c>
      <c r="E146" s="31">
        <f t="shared" si="17"/>
        <v>-63189</v>
      </c>
    </row>
    <row r="147" spans="1:5" s="5" customFormat="1" ht="15">
      <c r="A147" s="27" t="s">
        <v>133</v>
      </c>
      <c r="B147" s="51">
        <v>155000</v>
      </c>
      <c r="C147" s="55">
        <v>97682</v>
      </c>
      <c r="D147" s="28">
        <f>IF(B147=0,"   ",C147/B147)</f>
        <v>0.6302064516129032</v>
      </c>
      <c r="E147" s="31">
        <f t="shared" si="17"/>
        <v>-57318</v>
      </c>
    </row>
    <row r="148" spans="1:5" s="5" customFormat="1" ht="28.5" customHeight="1">
      <c r="A148" s="27" t="s">
        <v>135</v>
      </c>
      <c r="B148" s="51">
        <v>600000</v>
      </c>
      <c r="C148" s="51">
        <v>408500</v>
      </c>
      <c r="D148" s="28">
        <f aca="true" t="shared" si="18" ref="D148:D154">IF(B148=0,"   ",C148/B148)</f>
        <v>0.6808333333333333</v>
      </c>
      <c r="E148" s="31">
        <f aca="true" t="shared" si="19" ref="E148:E154">C148-B148</f>
        <v>-191500</v>
      </c>
    </row>
    <row r="149" spans="1:5" s="5" customFormat="1" ht="30">
      <c r="A149" s="41" t="s">
        <v>218</v>
      </c>
      <c r="B149" s="51">
        <v>61523.95</v>
      </c>
      <c r="C149" s="51">
        <v>61523.95</v>
      </c>
      <c r="D149" s="28">
        <f t="shared" si="18"/>
        <v>1</v>
      </c>
      <c r="E149" s="31">
        <f t="shared" si="19"/>
        <v>0</v>
      </c>
    </row>
    <row r="150" spans="1:5" s="5" customFormat="1" ht="30">
      <c r="A150" s="41" t="s">
        <v>219</v>
      </c>
      <c r="B150" s="51">
        <v>650000</v>
      </c>
      <c r="C150" s="51">
        <v>650000</v>
      </c>
      <c r="D150" s="28">
        <f t="shared" si="18"/>
        <v>1</v>
      </c>
      <c r="E150" s="31">
        <f t="shared" si="19"/>
        <v>0</v>
      </c>
    </row>
    <row r="151" spans="1:5" s="5" customFormat="1" ht="30">
      <c r="A151" s="41" t="s">
        <v>220</v>
      </c>
      <c r="B151" s="51">
        <v>90000</v>
      </c>
      <c r="C151" s="51">
        <v>79308</v>
      </c>
      <c r="D151" s="28">
        <f t="shared" si="18"/>
        <v>0.8812</v>
      </c>
      <c r="E151" s="31">
        <f t="shared" si="19"/>
        <v>-10692</v>
      </c>
    </row>
    <row r="152" spans="1:5" s="5" customFormat="1" ht="43.5" customHeight="1">
      <c r="A152" s="41" t="s">
        <v>217</v>
      </c>
      <c r="B152" s="51">
        <f>SUM(B153:B154)</f>
        <v>13932388.99</v>
      </c>
      <c r="C152" s="51">
        <f>SUM(C153:C154)</f>
        <v>13932388.99</v>
      </c>
      <c r="D152" s="28">
        <f t="shared" si="18"/>
        <v>1</v>
      </c>
      <c r="E152" s="31">
        <f t="shared" si="19"/>
        <v>0</v>
      </c>
    </row>
    <row r="153" spans="1:5" s="5" customFormat="1" ht="15">
      <c r="A153" s="41" t="s">
        <v>64</v>
      </c>
      <c r="B153" s="51">
        <v>12121178.43</v>
      </c>
      <c r="C153" s="51">
        <v>12121178.43</v>
      </c>
      <c r="D153" s="28">
        <f t="shared" si="18"/>
        <v>1</v>
      </c>
      <c r="E153" s="31">
        <f t="shared" si="19"/>
        <v>0</v>
      </c>
    </row>
    <row r="154" spans="1:5" s="5" customFormat="1" ht="15">
      <c r="A154" s="41" t="s">
        <v>65</v>
      </c>
      <c r="B154" s="51">
        <v>1811210.56</v>
      </c>
      <c r="C154" s="51">
        <v>1811210.56</v>
      </c>
      <c r="D154" s="28">
        <f t="shared" si="18"/>
        <v>1</v>
      </c>
      <c r="E154" s="31">
        <f t="shared" si="19"/>
        <v>0</v>
      </c>
    </row>
    <row r="155" spans="1:5" s="5" customFormat="1" ht="15.75" customHeight="1">
      <c r="A155" s="27" t="s">
        <v>45</v>
      </c>
      <c r="B155" s="51">
        <f>SUM(B156)</f>
        <v>1259300</v>
      </c>
      <c r="C155" s="51">
        <f>SUM(C156)</f>
        <v>1053200</v>
      </c>
      <c r="D155" s="28">
        <f aca="true" t="shared" si="20" ref="D155:D162">IF(B155=0,"   ",C155/B155)</f>
        <v>0.8363376478996267</v>
      </c>
      <c r="E155" s="31">
        <f t="shared" si="17"/>
        <v>-206100</v>
      </c>
    </row>
    <row r="156" spans="1:5" s="5" customFormat="1" ht="30">
      <c r="A156" s="27" t="s">
        <v>46</v>
      </c>
      <c r="B156" s="51">
        <v>1259300</v>
      </c>
      <c r="C156" s="55">
        <v>1053200</v>
      </c>
      <c r="D156" s="28">
        <f t="shared" si="20"/>
        <v>0.8363376478996267</v>
      </c>
      <c r="E156" s="31">
        <f t="shared" si="17"/>
        <v>-206100</v>
      </c>
    </row>
    <row r="157" spans="1:5" s="5" customFormat="1" ht="32.25" customHeight="1">
      <c r="A157" s="27" t="s">
        <v>25</v>
      </c>
      <c r="B157" s="51">
        <f>SUM(B158,B160,B162,B159,B163,B164,B165,B166)</f>
        <v>19542200</v>
      </c>
      <c r="C157" s="51">
        <f>SUM(C158,C160,C162,C159,C163,C164,C165,C166)</f>
        <v>12797323.75</v>
      </c>
      <c r="D157" s="28">
        <f t="shared" si="20"/>
        <v>0.6548558376231949</v>
      </c>
      <c r="E157" s="31">
        <f t="shared" si="17"/>
        <v>-6744876.25</v>
      </c>
    </row>
    <row r="158" spans="1:5" s="5" customFormat="1" ht="15">
      <c r="A158" s="27" t="s">
        <v>69</v>
      </c>
      <c r="B158" s="51">
        <v>1623400</v>
      </c>
      <c r="C158" s="55">
        <v>1214465</v>
      </c>
      <c r="D158" s="28">
        <f t="shared" si="20"/>
        <v>0.7480996673647899</v>
      </c>
      <c r="E158" s="31">
        <f t="shared" si="17"/>
        <v>-408935</v>
      </c>
    </row>
    <row r="159" spans="1:5" s="5" customFormat="1" ht="15">
      <c r="A159" s="27" t="s">
        <v>195</v>
      </c>
      <c r="B159" s="51">
        <v>224700</v>
      </c>
      <c r="C159" s="55">
        <v>127088</v>
      </c>
      <c r="D159" s="28">
        <f t="shared" si="20"/>
        <v>0.5655896751223854</v>
      </c>
      <c r="E159" s="31">
        <f>C159-B159</f>
        <v>-97612</v>
      </c>
    </row>
    <row r="160" spans="1:5" s="5" customFormat="1" ht="15">
      <c r="A160" s="27" t="s">
        <v>186</v>
      </c>
      <c r="B160" s="51">
        <v>1498900</v>
      </c>
      <c r="C160" s="55">
        <v>1192740.75</v>
      </c>
      <c r="D160" s="28">
        <f t="shared" si="20"/>
        <v>0.7957440456334646</v>
      </c>
      <c r="E160" s="31">
        <f t="shared" si="17"/>
        <v>-306159.25</v>
      </c>
    </row>
    <row r="161" spans="1:5" s="5" customFormat="1" ht="15">
      <c r="A161" s="27" t="s">
        <v>47</v>
      </c>
      <c r="B161" s="51">
        <v>1030000</v>
      </c>
      <c r="C161" s="55">
        <v>872649.34</v>
      </c>
      <c r="D161" s="28">
        <f t="shared" si="20"/>
        <v>0.8472323689320388</v>
      </c>
      <c r="E161" s="31">
        <f t="shared" si="17"/>
        <v>-157350.66000000003</v>
      </c>
    </row>
    <row r="162" spans="1:5" s="5" customFormat="1" ht="15">
      <c r="A162" s="27" t="s">
        <v>97</v>
      </c>
      <c r="B162" s="51">
        <v>0</v>
      </c>
      <c r="C162" s="55">
        <v>0</v>
      </c>
      <c r="D162" s="28" t="str">
        <f t="shared" si="20"/>
        <v>   </v>
      </c>
      <c r="E162" s="31">
        <f t="shared" si="17"/>
        <v>0</v>
      </c>
    </row>
    <row r="163" spans="1:5" s="5" customFormat="1" ht="30">
      <c r="A163" s="41" t="s">
        <v>198</v>
      </c>
      <c r="B163" s="51">
        <v>93000</v>
      </c>
      <c r="C163" s="51">
        <v>93000</v>
      </c>
      <c r="D163" s="28">
        <f aca="true" t="shared" si="21" ref="D163:D168">IF(B163=0,"   ",C163/B163)</f>
        <v>1</v>
      </c>
      <c r="E163" s="31">
        <f aca="true" t="shared" si="22" ref="E163:E168">C163-B163</f>
        <v>0</v>
      </c>
    </row>
    <row r="164" spans="1:5" s="5" customFormat="1" ht="30">
      <c r="A164" s="41" t="s">
        <v>246</v>
      </c>
      <c r="B164" s="51">
        <v>12000</v>
      </c>
      <c r="C164" s="51">
        <v>12000</v>
      </c>
      <c r="D164" s="28">
        <f>IF(B164=0,"   ",C164/B164)</f>
        <v>1</v>
      </c>
      <c r="E164" s="31">
        <f>C164-B164</f>
        <v>0</v>
      </c>
    </row>
    <row r="165" spans="1:5" s="5" customFormat="1" ht="30">
      <c r="A165" s="41" t="s">
        <v>247</v>
      </c>
      <c r="B165" s="51">
        <v>15000</v>
      </c>
      <c r="C165" s="51">
        <v>15000</v>
      </c>
      <c r="D165" s="28">
        <f>IF(B165=0,"   ",C165/B165)</f>
        <v>1</v>
      </c>
      <c r="E165" s="31">
        <f>C165-B165</f>
        <v>0</v>
      </c>
    </row>
    <row r="166" spans="1:5" s="5" customFormat="1" ht="30">
      <c r="A166" s="41" t="s">
        <v>185</v>
      </c>
      <c r="B166" s="51">
        <f>SUM(B167:B168)</f>
        <v>16075200</v>
      </c>
      <c r="C166" s="51">
        <f>SUM(C167:C168)</f>
        <v>10143030</v>
      </c>
      <c r="D166" s="28">
        <f t="shared" si="21"/>
        <v>0.6309737981487011</v>
      </c>
      <c r="E166" s="31">
        <f t="shared" si="22"/>
        <v>-5932170</v>
      </c>
    </row>
    <row r="167" spans="1:5" s="5" customFormat="1" ht="15">
      <c r="A167" s="41" t="s">
        <v>64</v>
      </c>
      <c r="B167" s="51">
        <v>13985400</v>
      </c>
      <c r="C167" s="51">
        <v>8824436.1</v>
      </c>
      <c r="D167" s="28">
        <f t="shared" si="21"/>
        <v>0.6309748809472736</v>
      </c>
      <c r="E167" s="31">
        <f t="shared" si="22"/>
        <v>-5160963.9</v>
      </c>
    </row>
    <row r="168" spans="1:5" s="5" customFormat="1" ht="15">
      <c r="A168" s="41" t="s">
        <v>65</v>
      </c>
      <c r="B168" s="51">
        <v>2089800</v>
      </c>
      <c r="C168" s="51">
        <v>1318593.9</v>
      </c>
      <c r="D168" s="28">
        <f t="shared" si="21"/>
        <v>0.6309665518231409</v>
      </c>
      <c r="E168" s="31">
        <f t="shared" si="22"/>
        <v>-771206.1000000001</v>
      </c>
    </row>
    <row r="169" spans="1:5" s="5" customFormat="1" ht="15">
      <c r="A169" s="27" t="s">
        <v>26</v>
      </c>
      <c r="B169" s="51">
        <f>B172+B180+B194+B178+B170</f>
        <v>58737900</v>
      </c>
      <c r="C169" s="51">
        <f>C172+C180+C194+C178+C170</f>
        <v>38894651.22</v>
      </c>
      <c r="D169" s="28">
        <f>IF(B169=0,"   ",C169/B169)</f>
        <v>0.6621729959702338</v>
      </c>
      <c r="E169" s="31">
        <f t="shared" si="17"/>
        <v>-19843248.78</v>
      </c>
    </row>
    <row r="170" spans="1:5" s="5" customFormat="1" ht="15">
      <c r="A170" s="39" t="s">
        <v>240</v>
      </c>
      <c r="B170" s="51">
        <f>SUM(B171:B171)</f>
        <v>65000</v>
      </c>
      <c r="C170" s="51">
        <f>SUM(C171:C171)</f>
        <v>65000</v>
      </c>
      <c r="D170" s="28">
        <f>IF(B170=0,"   ",C170/B170)</f>
        <v>1</v>
      </c>
      <c r="E170" s="67">
        <f>C170-B170</f>
        <v>0</v>
      </c>
    </row>
    <row r="171" spans="1:5" ht="29.25" customHeight="1">
      <c r="A171" s="27" t="s">
        <v>241</v>
      </c>
      <c r="B171" s="66">
        <v>65000</v>
      </c>
      <c r="C171" s="66">
        <v>65000</v>
      </c>
      <c r="D171" s="28">
        <f>IF(B171=0,"   ",C171/B171)</f>
        <v>1</v>
      </c>
      <c r="E171" s="67">
        <f>C171-B171</f>
        <v>0</v>
      </c>
    </row>
    <row r="172" spans="1:5" s="5" customFormat="1" ht="15">
      <c r="A172" s="39" t="s">
        <v>93</v>
      </c>
      <c r="B172" s="51">
        <f>B173+B174+B175</f>
        <v>140600</v>
      </c>
      <c r="C172" s="51">
        <f>C173+C174+C175</f>
        <v>113349.53</v>
      </c>
      <c r="D172" s="28">
        <f aca="true" t="shared" si="23" ref="D172:D186">IF(B172=0,"   ",C172/B172)</f>
        <v>0.8061844238975818</v>
      </c>
      <c r="E172" s="31">
        <f aca="true" t="shared" si="24" ref="E172:E186">C172-B172</f>
        <v>-27250.47</v>
      </c>
    </row>
    <row r="173" spans="1:5" s="5" customFormat="1" ht="15">
      <c r="A173" s="39" t="s">
        <v>94</v>
      </c>
      <c r="B173" s="51">
        <v>100000</v>
      </c>
      <c r="C173" s="51">
        <v>91245.73</v>
      </c>
      <c r="D173" s="28">
        <f t="shared" si="23"/>
        <v>0.9124572999999999</v>
      </c>
      <c r="E173" s="31">
        <f t="shared" si="24"/>
        <v>-8754.270000000004</v>
      </c>
    </row>
    <row r="174" spans="1:5" s="5" customFormat="1" ht="15">
      <c r="A174" s="39" t="s">
        <v>141</v>
      </c>
      <c r="B174" s="51">
        <v>0</v>
      </c>
      <c r="C174" s="51">
        <v>0</v>
      </c>
      <c r="D174" s="28" t="str">
        <f t="shared" si="23"/>
        <v>   </v>
      </c>
      <c r="E174" s="31">
        <f t="shared" si="24"/>
        <v>0</v>
      </c>
    </row>
    <row r="175" spans="1:5" s="5" customFormat="1" ht="30">
      <c r="A175" s="39" t="s">
        <v>143</v>
      </c>
      <c r="B175" s="51">
        <f>B176+B177</f>
        <v>40600</v>
      </c>
      <c r="C175" s="51">
        <f>C176+C177</f>
        <v>22103.8</v>
      </c>
      <c r="D175" s="28">
        <f t="shared" si="23"/>
        <v>0.5444285714285714</v>
      </c>
      <c r="E175" s="31">
        <f t="shared" si="24"/>
        <v>-18496.2</v>
      </c>
    </row>
    <row r="176" spans="1:5" s="5" customFormat="1" ht="15">
      <c r="A176" s="41" t="s">
        <v>64</v>
      </c>
      <c r="B176" s="51">
        <v>40600</v>
      </c>
      <c r="C176" s="51">
        <v>22103.8</v>
      </c>
      <c r="D176" s="28">
        <f t="shared" si="23"/>
        <v>0.5444285714285714</v>
      </c>
      <c r="E176" s="31">
        <f t="shared" si="24"/>
        <v>-18496.2</v>
      </c>
    </row>
    <row r="177" spans="1:5" s="5" customFormat="1" ht="15">
      <c r="A177" s="41" t="s">
        <v>142</v>
      </c>
      <c r="B177" s="51">
        <v>0</v>
      </c>
      <c r="C177" s="51">
        <v>0</v>
      </c>
      <c r="D177" s="28" t="str">
        <f t="shared" si="23"/>
        <v>   </v>
      </c>
      <c r="E177" s="31">
        <f>C177-B177</f>
        <v>0</v>
      </c>
    </row>
    <row r="178" spans="1:5" ht="15">
      <c r="A178" s="39" t="s">
        <v>155</v>
      </c>
      <c r="B178" s="66">
        <f>B179</f>
        <v>1000000</v>
      </c>
      <c r="C178" s="66">
        <f>C179</f>
        <v>749782.89</v>
      </c>
      <c r="D178" s="28">
        <f>IF(B178=0,"   ",C178/B178)</f>
        <v>0.74978289</v>
      </c>
      <c r="E178" s="67">
        <f>C178-B178</f>
        <v>-250217.11</v>
      </c>
    </row>
    <row r="179" spans="1:5" ht="27.75" customHeight="1">
      <c r="A179" s="39" t="s">
        <v>156</v>
      </c>
      <c r="B179" s="66">
        <v>1000000</v>
      </c>
      <c r="C179" s="66">
        <v>749782.89</v>
      </c>
      <c r="D179" s="28">
        <f>IF(B179=0,"   ",C179/B179)</f>
        <v>0.74978289</v>
      </c>
      <c r="E179" s="67">
        <f>C179-B179</f>
        <v>-250217.11</v>
      </c>
    </row>
    <row r="180" spans="1:5" s="5" customFormat="1" ht="15">
      <c r="A180" s="27" t="s">
        <v>27</v>
      </c>
      <c r="B180" s="51">
        <f>B185+B186+B191+B181+B190</f>
        <v>57502300</v>
      </c>
      <c r="C180" s="51">
        <f>C185+C186+C191+C181+C190</f>
        <v>37966518.8</v>
      </c>
      <c r="D180" s="28">
        <f t="shared" si="23"/>
        <v>0.6602608730433391</v>
      </c>
      <c r="E180" s="31">
        <f t="shared" si="24"/>
        <v>-19535781.200000003</v>
      </c>
    </row>
    <row r="181" spans="1:5" s="5" customFormat="1" ht="30">
      <c r="A181" s="27" t="s">
        <v>120</v>
      </c>
      <c r="B181" s="51">
        <f>B183+B184</f>
        <v>0</v>
      </c>
      <c r="C181" s="51">
        <f>C183+C184</f>
        <v>0</v>
      </c>
      <c r="D181" s="28" t="str">
        <f t="shared" si="23"/>
        <v>   </v>
      </c>
      <c r="E181" s="31">
        <f t="shared" si="24"/>
        <v>0</v>
      </c>
    </row>
    <row r="182" spans="1:5" s="5" customFormat="1" ht="15">
      <c r="A182" s="41" t="s">
        <v>81</v>
      </c>
      <c r="B182" s="51">
        <v>0</v>
      </c>
      <c r="C182" s="51">
        <v>0</v>
      </c>
      <c r="D182" s="28" t="str">
        <f t="shared" si="23"/>
        <v>   </v>
      </c>
      <c r="E182" s="31">
        <f t="shared" si="24"/>
        <v>0</v>
      </c>
    </row>
    <row r="183" spans="1:5" s="5" customFormat="1" ht="15">
      <c r="A183" s="41" t="s">
        <v>64</v>
      </c>
      <c r="B183" s="51">
        <v>0</v>
      </c>
      <c r="C183" s="51">
        <v>0</v>
      </c>
      <c r="D183" s="28" t="str">
        <f>IF(B183=0,"   ",C183/B183)</f>
        <v>   </v>
      </c>
      <c r="E183" s="31">
        <f>C183-B183</f>
        <v>0</v>
      </c>
    </row>
    <row r="184" spans="1:5" s="5" customFormat="1" ht="15">
      <c r="A184" s="41" t="s">
        <v>65</v>
      </c>
      <c r="B184" s="51">
        <v>0</v>
      </c>
      <c r="C184" s="51">
        <v>0</v>
      </c>
      <c r="D184" s="28" t="str">
        <f>IF(B184=0,"   ",C184/B184)</f>
        <v>   </v>
      </c>
      <c r="E184" s="31">
        <f>C184-B184</f>
        <v>0</v>
      </c>
    </row>
    <row r="185" spans="1:5" s="5" customFormat="1" ht="27.75" customHeight="1">
      <c r="A185" s="27" t="s">
        <v>152</v>
      </c>
      <c r="B185" s="51">
        <v>1594900</v>
      </c>
      <c r="C185" s="51">
        <v>1302600.85</v>
      </c>
      <c r="D185" s="28">
        <f t="shared" si="23"/>
        <v>0.8167288544736347</v>
      </c>
      <c r="E185" s="31">
        <f t="shared" si="24"/>
        <v>-292299.1499999999</v>
      </c>
    </row>
    <row r="186" spans="1:5" s="5" customFormat="1" ht="30">
      <c r="A186" s="27" t="s">
        <v>117</v>
      </c>
      <c r="B186" s="51">
        <f>B187+B188+B189</f>
        <v>31844300</v>
      </c>
      <c r="C186" s="51">
        <f>C187+C188+C189</f>
        <v>24971456.95</v>
      </c>
      <c r="D186" s="28">
        <f t="shared" si="23"/>
        <v>0.7841735239901646</v>
      </c>
      <c r="E186" s="31">
        <f t="shared" si="24"/>
        <v>-6872843.050000001</v>
      </c>
    </row>
    <row r="187" spans="1:5" s="5" customFormat="1" ht="15">
      <c r="A187" s="41" t="s">
        <v>81</v>
      </c>
      <c r="B187" s="51">
        <v>0</v>
      </c>
      <c r="C187" s="51">
        <v>0</v>
      </c>
      <c r="D187" s="28"/>
      <c r="E187" s="31"/>
    </row>
    <row r="188" spans="1:5" s="5" customFormat="1" ht="15">
      <c r="A188" s="41" t="s">
        <v>64</v>
      </c>
      <c r="B188" s="51">
        <v>27530500</v>
      </c>
      <c r="C188" s="51">
        <v>21545461</v>
      </c>
      <c r="D188" s="28">
        <f aca="true" t="shared" si="25" ref="D188:D198">IF(B188=0,"   ",C188/B188)</f>
        <v>0.7826033308512377</v>
      </c>
      <c r="E188" s="31">
        <f>C188-B188</f>
        <v>-5985039</v>
      </c>
    </row>
    <row r="189" spans="1:5" s="5" customFormat="1" ht="15">
      <c r="A189" s="41" t="s">
        <v>65</v>
      </c>
      <c r="B189" s="51">
        <v>4313800</v>
      </c>
      <c r="C189" s="51">
        <v>3425995.95</v>
      </c>
      <c r="D189" s="28">
        <f t="shared" si="25"/>
        <v>0.7941944341415922</v>
      </c>
      <c r="E189" s="31">
        <f>C189-B189</f>
        <v>-887804.0499999998</v>
      </c>
    </row>
    <row r="190" spans="1:5" s="5" customFormat="1" ht="15">
      <c r="A190" s="27" t="s">
        <v>153</v>
      </c>
      <c r="B190" s="66">
        <v>68700</v>
      </c>
      <c r="C190" s="66">
        <v>68700</v>
      </c>
      <c r="D190" s="28">
        <f>IF(B190=0,"   ",C190/B190)</f>
        <v>1</v>
      </c>
      <c r="E190" s="31">
        <f>C190-B190</f>
        <v>0</v>
      </c>
    </row>
    <row r="191" spans="1:5" s="5" customFormat="1" ht="45" customHeight="1">
      <c r="A191" s="27" t="s">
        <v>118</v>
      </c>
      <c r="B191" s="51">
        <f>B192+B193</f>
        <v>23994400</v>
      </c>
      <c r="C191" s="51">
        <f>C192+C193</f>
        <v>11623761</v>
      </c>
      <c r="D191" s="28">
        <f t="shared" si="25"/>
        <v>0.4844364101623712</v>
      </c>
      <c r="E191" s="31">
        <f>C191-B191</f>
        <v>-12370639</v>
      </c>
    </row>
    <row r="192" spans="1:5" s="5" customFormat="1" ht="15">
      <c r="A192" s="41" t="s">
        <v>81</v>
      </c>
      <c r="B192" s="51">
        <v>0</v>
      </c>
      <c r="C192" s="51">
        <v>0</v>
      </c>
      <c r="D192" s="28"/>
      <c r="E192" s="31"/>
    </row>
    <row r="193" spans="1:5" s="5" customFormat="1" ht="15">
      <c r="A193" s="41" t="s">
        <v>64</v>
      </c>
      <c r="B193" s="51">
        <v>23994400</v>
      </c>
      <c r="C193" s="51">
        <v>11623761</v>
      </c>
      <c r="D193" s="28">
        <f>IF(B193=0,"   ",C193/B193)</f>
        <v>0.4844364101623712</v>
      </c>
      <c r="E193" s="31">
        <f aca="true" t="shared" si="26" ref="E193:E198">C193-B193</f>
        <v>-12370639</v>
      </c>
    </row>
    <row r="194" spans="1:5" s="5" customFormat="1" ht="15">
      <c r="A194" s="27" t="s">
        <v>38</v>
      </c>
      <c r="B194" s="51">
        <f>B195+B197+B196</f>
        <v>30000</v>
      </c>
      <c r="C194" s="51">
        <f>C195+C197+C196</f>
        <v>0</v>
      </c>
      <c r="D194" s="28">
        <f t="shared" si="25"/>
        <v>0</v>
      </c>
      <c r="E194" s="31">
        <f t="shared" si="26"/>
        <v>-30000</v>
      </c>
    </row>
    <row r="195" spans="1:5" s="5" customFormat="1" ht="30">
      <c r="A195" s="27" t="s">
        <v>136</v>
      </c>
      <c r="B195" s="51">
        <v>0</v>
      </c>
      <c r="C195" s="51">
        <v>0</v>
      </c>
      <c r="D195" s="28" t="str">
        <f>IF(B195=0,"   ",C195/B195)</f>
        <v>   </v>
      </c>
      <c r="E195" s="31">
        <f t="shared" si="26"/>
        <v>0</v>
      </c>
    </row>
    <row r="196" spans="1:5" s="5" customFormat="1" ht="30">
      <c r="A196" s="27" t="s">
        <v>151</v>
      </c>
      <c r="B196" s="51">
        <v>30000</v>
      </c>
      <c r="C196" s="51">
        <v>0</v>
      </c>
      <c r="D196" s="28">
        <f>IF(B196=0,"   ",C196/B196)</f>
        <v>0</v>
      </c>
      <c r="E196" s="31">
        <f t="shared" si="26"/>
        <v>-30000</v>
      </c>
    </row>
    <row r="197" spans="1:5" s="5" customFormat="1" ht="29.25" customHeight="1">
      <c r="A197" s="27" t="s">
        <v>150</v>
      </c>
      <c r="B197" s="51">
        <v>0</v>
      </c>
      <c r="C197" s="51">
        <v>0</v>
      </c>
      <c r="D197" s="28" t="str">
        <f>IF(B197=0,"   ",C197/B197)</f>
        <v>   </v>
      </c>
      <c r="E197" s="31">
        <f t="shared" si="26"/>
        <v>0</v>
      </c>
    </row>
    <row r="198" spans="1:5" s="5" customFormat="1" ht="15">
      <c r="A198" s="27" t="s">
        <v>8</v>
      </c>
      <c r="B198" s="51">
        <f>B199+B206</f>
        <v>15080486.46</v>
      </c>
      <c r="C198" s="51">
        <f>C199+C206</f>
        <v>10930997.830000002</v>
      </c>
      <c r="D198" s="28">
        <f t="shared" si="25"/>
        <v>0.7248438476433605</v>
      </c>
      <c r="E198" s="31">
        <f t="shared" si="26"/>
        <v>-4149488.629999999</v>
      </c>
    </row>
    <row r="199" spans="1:5" s="5" customFormat="1" ht="15">
      <c r="A199" s="39" t="s">
        <v>99</v>
      </c>
      <c r="B199" s="51">
        <f>B202+B204+B205+B203+B200+B201</f>
        <v>8274800</v>
      </c>
      <c r="C199" s="51">
        <f>C202+C204+C205+C203+C200+C201</f>
        <v>4876785.32</v>
      </c>
      <c r="D199" s="28">
        <f aca="true" t="shared" si="27" ref="D199:D210">IF(B199=0,"   ",C199/B199)</f>
        <v>0.589353859912022</v>
      </c>
      <c r="E199" s="31">
        <f aca="true" t="shared" si="28" ref="E199:E210">C199-B199</f>
        <v>-3398014.6799999997</v>
      </c>
    </row>
    <row r="200" spans="1:5" s="5" customFormat="1" ht="30">
      <c r="A200" s="41" t="s">
        <v>187</v>
      </c>
      <c r="B200" s="51">
        <v>250000</v>
      </c>
      <c r="C200" s="51">
        <v>82157.73</v>
      </c>
      <c r="D200" s="28">
        <f t="shared" si="27"/>
        <v>0.32863092</v>
      </c>
      <c r="E200" s="31">
        <f t="shared" si="28"/>
        <v>-167842.27000000002</v>
      </c>
    </row>
    <row r="201" spans="1:5" s="5" customFormat="1" ht="30">
      <c r="A201" s="41" t="s">
        <v>188</v>
      </c>
      <c r="B201" s="51">
        <v>500000</v>
      </c>
      <c r="C201" s="51">
        <v>394627.59</v>
      </c>
      <c r="D201" s="28">
        <f t="shared" si="27"/>
        <v>0.7892551800000001</v>
      </c>
      <c r="E201" s="31">
        <f t="shared" si="28"/>
        <v>-105372.40999999997</v>
      </c>
    </row>
    <row r="202" spans="1:5" s="5" customFormat="1" ht="15">
      <c r="A202" s="41" t="s">
        <v>100</v>
      </c>
      <c r="B202" s="51">
        <v>0</v>
      </c>
      <c r="C202" s="51">
        <v>0</v>
      </c>
      <c r="D202" s="28" t="str">
        <f t="shared" si="27"/>
        <v>   </v>
      </c>
      <c r="E202" s="31">
        <f t="shared" si="28"/>
        <v>0</v>
      </c>
    </row>
    <row r="203" spans="1:5" s="5" customFormat="1" ht="15">
      <c r="A203" s="41" t="s">
        <v>121</v>
      </c>
      <c r="B203" s="51">
        <v>0</v>
      </c>
      <c r="C203" s="51">
        <v>0</v>
      </c>
      <c r="D203" s="28" t="str">
        <f t="shared" si="27"/>
        <v>   </v>
      </c>
      <c r="E203" s="31">
        <f t="shared" si="28"/>
        <v>0</v>
      </c>
    </row>
    <row r="204" spans="1:5" ht="30.75" customHeight="1">
      <c r="A204" s="70" t="s">
        <v>237</v>
      </c>
      <c r="B204" s="65">
        <v>3124800</v>
      </c>
      <c r="C204" s="65">
        <v>0</v>
      </c>
      <c r="D204" s="28">
        <f t="shared" si="27"/>
        <v>0</v>
      </c>
      <c r="E204" s="31">
        <f t="shared" si="28"/>
        <v>-3124800</v>
      </c>
    </row>
    <row r="205" spans="1:5" ht="14.25" customHeight="1">
      <c r="A205" s="70" t="s">
        <v>177</v>
      </c>
      <c r="B205" s="65">
        <v>4400000</v>
      </c>
      <c r="C205" s="65">
        <v>4400000</v>
      </c>
      <c r="D205" s="28">
        <f t="shared" si="27"/>
        <v>1</v>
      </c>
      <c r="E205" s="31">
        <f t="shared" si="28"/>
        <v>0</v>
      </c>
    </row>
    <row r="206" spans="1:5" ht="15">
      <c r="A206" s="27" t="s">
        <v>167</v>
      </c>
      <c r="B206" s="66">
        <f>B207</f>
        <v>6805686.46</v>
      </c>
      <c r="C206" s="66">
        <f>C207</f>
        <v>6054212.510000001</v>
      </c>
      <c r="D206" s="28">
        <f t="shared" si="27"/>
        <v>0.8895814618530047</v>
      </c>
      <c r="E206" s="67">
        <f t="shared" si="28"/>
        <v>-751473.9499999993</v>
      </c>
    </row>
    <row r="207" spans="1:5" ht="27.75" customHeight="1">
      <c r="A207" s="39" t="s">
        <v>168</v>
      </c>
      <c r="B207" s="66">
        <f>B208+B210+B209</f>
        <v>6805686.46</v>
      </c>
      <c r="C207" s="66">
        <f>C208+C210+C209</f>
        <v>6054212.510000001</v>
      </c>
      <c r="D207" s="28">
        <f t="shared" si="27"/>
        <v>0.8895814618530047</v>
      </c>
      <c r="E207" s="67">
        <f t="shared" si="28"/>
        <v>-751473.9499999993</v>
      </c>
    </row>
    <row r="208" spans="1:5" ht="15">
      <c r="A208" s="27" t="s">
        <v>165</v>
      </c>
      <c r="B208" s="66">
        <v>6749002.7</v>
      </c>
      <c r="C208" s="66">
        <v>6003787.71</v>
      </c>
      <c r="D208" s="28">
        <f t="shared" si="27"/>
        <v>0.8895814651252103</v>
      </c>
      <c r="E208" s="67">
        <f t="shared" si="28"/>
        <v>-745214.9900000002</v>
      </c>
    </row>
    <row r="209" spans="1:5" ht="15">
      <c r="A209" s="27" t="s">
        <v>166</v>
      </c>
      <c r="B209" s="66">
        <v>47836.37</v>
      </c>
      <c r="C209" s="66">
        <v>42554.32</v>
      </c>
      <c r="D209" s="28">
        <f t="shared" si="27"/>
        <v>0.8895808774787886</v>
      </c>
      <c r="E209" s="67">
        <f t="shared" si="28"/>
        <v>-5282.050000000003</v>
      </c>
    </row>
    <row r="210" spans="1:5" ht="15">
      <c r="A210" s="27" t="s">
        <v>199</v>
      </c>
      <c r="B210" s="66">
        <v>8847.39</v>
      </c>
      <c r="C210" s="66">
        <v>7870.48</v>
      </c>
      <c r="D210" s="28">
        <f t="shared" si="27"/>
        <v>0.889582125349962</v>
      </c>
      <c r="E210" s="67">
        <f t="shared" si="28"/>
        <v>-976.9099999999999</v>
      </c>
    </row>
    <row r="211" spans="1:5" s="5" customFormat="1" ht="15">
      <c r="A211" s="27" t="s">
        <v>9</v>
      </c>
      <c r="B211" s="51">
        <f>B212+B220+B250+B246+B233</f>
        <v>347623612.24</v>
      </c>
      <c r="C211" s="51">
        <f>C212+C220+C250+C246+C233</f>
        <v>229824633.12</v>
      </c>
      <c r="D211" s="28">
        <f aca="true" t="shared" si="29" ref="D211:D223">IF(B211=0,"   ",C211/B211)</f>
        <v>0.6611306741767836</v>
      </c>
      <c r="E211" s="31">
        <f aca="true" t="shared" si="30" ref="E211:E223">C211-B211</f>
        <v>-117798979.12</v>
      </c>
    </row>
    <row r="212" spans="1:5" s="5" customFormat="1" ht="15">
      <c r="A212" s="27" t="s">
        <v>48</v>
      </c>
      <c r="B212" s="51">
        <f>B213+B216+B215+B217+B219</f>
        <v>50030946.06</v>
      </c>
      <c r="C212" s="51">
        <f>C213+C216+C215+C217+C219</f>
        <v>39014373</v>
      </c>
      <c r="D212" s="28">
        <f t="shared" si="29"/>
        <v>0.7798048222636388</v>
      </c>
      <c r="E212" s="31">
        <f t="shared" si="30"/>
        <v>-11016573.060000002</v>
      </c>
    </row>
    <row r="213" spans="1:5" s="5" customFormat="1" ht="15">
      <c r="A213" s="27" t="s">
        <v>83</v>
      </c>
      <c r="B213" s="51">
        <v>46460946.06</v>
      </c>
      <c r="C213" s="55">
        <v>37795373</v>
      </c>
      <c r="D213" s="28">
        <f t="shared" si="29"/>
        <v>0.8134869434468851</v>
      </c>
      <c r="E213" s="31">
        <f t="shared" si="30"/>
        <v>-8665573.060000002</v>
      </c>
    </row>
    <row r="214" spans="1:5" s="5" customFormat="1" ht="15">
      <c r="A214" s="41" t="s">
        <v>157</v>
      </c>
      <c r="B214" s="51">
        <v>40717700</v>
      </c>
      <c r="C214" s="55">
        <v>33931500</v>
      </c>
      <c r="D214" s="28">
        <f t="shared" si="29"/>
        <v>0.8333353799453309</v>
      </c>
      <c r="E214" s="31">
        <f>C214-B214</f>
        <v>-6786200</v>
      </c>
    </row>
    <row r="215" spans="1:5" s="5" customFormat="1" ht="30">
      <c r="A215" s="41" t="s">
        <v>122</v>
      </c>
      <c r="B215" s="51">
        <v>0</v>
      </c>
      <c r="C215" s="55">
        <v>0</v>
      </c>
      <c r="D215" s="28" t="str">
        <f>IF(B215=0,"   ",C215/B215)</f>
        <v>   </v>
      </c>
      <c r="E215" s="31">
        <f>C215-B215</f>
        <v>0</v>
      </c>
    </row>
    <row r="216" spans="1:5" s="5" customFormat="1" ht="15">
      <c r="A216" s="39" t="s">
        <v>105</v>
      </c>
      <c r="B216" s="51">
        <v>10000</v>
      </c>
      <c r="C216" s="51">
        <v>10000</v>
      </c>
      <c r="D216" s="28">
        <f t="shared" si="29"/>
        <v>1</v>
      </c>
      <c r="E216" s="31">
        <f t="shared" si="30"/>
        <v>0</v>
      </c>
    </row>
    <row r="217" spans="1:5" s="5" customFormat="1" ht="15">
      <c r="A217" s="27" t="s">
        <v>174</v>
      </c>
      <c r="B217" s="51">
        <f>B218</f>
        <v>1150000</v>
      </c>
      <c r="C217" s="51">
        <f>C218</f>
        <v>1150000</v>
      </c>
      <c r="D217" s="28">
        <f>IF(B217=0,"   ",C217/B217)</f>
        <v>1</v>
      </c>
      <c r="E217" s="31">
        <f>C217-B217</f>
        <v>0</v>
      </c>
    </row>
    <row r="218" spans="1:5" s="5" customFormat="1" ht="15">
      <c r="A218" s="41" t="s">
        <v>221</v>
      </c>
      <c r="B218" s="51">
        <v>1150000</v>
      </c>
      <c r="C218" s="51">
        <v>1150000</v>
      </c>
      <c r="D218" s="28">
        <f>IF(B218=0,"   ",C218/B218)</f>
        <v>1</v>
      </c>
      <c r="E218" s="31">
        <f>C218-B218</f>
        <v>0</v>
      </c>
    </row>
    <row r="219" spans="1:5" s="5" customFormat="1" ht="15">
      <c r="A219" s="41" t="s">
        <v>231</v>
      </c>
      <c r="B219" s="51">
        <v>2410000</v>
      </c>
      <c r="C219" s="51">
        <v>59000</v>
      </c>
      <c r="D219" s="28">
        <f>IF(B219=0,"   ",C219/B219)</f>
        <v>0.024481327800829875</v>
      </c>
      <c r="E219" s="31">
        <f>C219-B219</f>
        <v>-2351000</v>
      </c>
    </row>
    <row r="220" spans="1:5" s="5" customFormat="1" ht="15">
      <c r="A220" s="27" t="s">
        <v>49</v>
      </c>
      <c r="B220" s="51">
        <f>B221+B223+B232+B228+B231</f>
        <v>247679447.18</v>
      </c>
      <c r="C220" s="51">
        <f>C221+C223+C232+C228+C231</f>
        <v>163468743.3</v>
      </c>
      <c r="D220" s="28">
        <f t="shared" si="29"/>
        <v>0.6600012441936686</v>
      </c>
      <c r="E220" s="31">
        <f t="shared" si="30"/>
        <v>-84210703.88</v>
      </c>
    </row>
    <row r="221" spans="1:5" s="5" customFormat="1" ht="15">
      <c r="A221" s="27" t="s">
        <v>83</v>
      </c>
      <c r="B221" s="51">
        <v>130278947.18</v>
      </c>
      <c r="C221" s="51">
        <v>106221163.26</v>
      </c>
      <c r="D221" s="28">
        <f t="shared" si="29"/>
        <v>0.8153363652320543</v>
      </c>
      <c r="E221" s="31">
        <f t="shared" si="30"/>
        <v>-24057783.92</v>
      </c>
    </row>
    <row r="222" spans="1:5" s="5" customFormat="1" ht="30">
      <c r="A222" s="41" t="s">
        <v>95</v>
      </c>
      <c r="B222" s="51">
        <v>109708800</v>
      </c>
      <c r="C222" s="51">
        <v>91333900</v>
      </c>
      <c r="D222" s="28">
        <f t="shared" si="29"/>
        <v>0.832512068311749</v>
      </c>
      <c r="E222" s="31">
        <f t="shared" si="30"/>
        <v>-18374900</v>
      </c>
    </row>
    <row r="223" spans="1:5" s="5" customFormat="1" ht="15">
      <c r="A223" s="27" t="s">
        <v>84</v>
      </c>
      <c r="B223" s="51">
        <f>B224+B225+B227+B226</f>
        <v>1918000</v>
      </c>
      <c r="C223" s="51">
        <f>C224+C225+C227+C226</f>
        <v>942877.44</v>
      </c>
      <c r="D223" s="28">
        <f t="shared" si="29"/>
        <v>0.4915940771637122</v>
      </c>
      <c r="E223" s="31">
        <f t="shared" si="30"/>
        <v>-975122.56</v>
      </c>
    </row>
    <row r="224" spans="1:5" s="5" customFormat="1" ht="45">
      <c r="A224" s="41" t="s">
        <v>242</v>
      </c>
      <c r="B224" s="51">
        <v>238000</v>
      </c>
      <c r="C224" s="51">
        <v>0</v>
      </c>
      <c r="D224" s="28">
        <f aca="true" t="shared" si="31" ref="D224:D231">IF(B224=0,"   ",C224/B224)</f>
        <v>0</v>
      </c>
      <c r="E224" s="31">
        <f aca="true" t="shared" si="32" ref="E224:E231">C224-B224</f>
        <v>-238000</v>
      </c>
    </row>
    <row r="225" spans="1:5" s="5" customFormat="1" ht="29.25" customHeight="1">
      <c r="A225" s="41" t="s">
        <v>222</v>
      </c>
      <c r="B225" s="51">
        <v>600000</v>
      </c>
      <c r="C225" s="51">
        <v>100000</v>
      </c>
      <c r="D225" s="28">
        <f t="shared" si="31"/>
        <v>0.16666666666666666</v>
      </c>
      <c r="E225" s="31">
        <f t="shared" si="32"/>
        <v>-500000</v>
      </c>
    </row>
    <row r="226" spans="1:5" s="5" customFormat="1" ht="44.25" customHeight="1">
      <c r="A226" s="41" t="s">
        <v>243</v>
      </c>
      <c r="B226" s="51">
        <v>80000</v>
      </c>
      <c r="C226" s="51">
        <v>36102.74</v>
      </c>
      <c r="D226" s="28">
        <f>IF(B226=0,"   ",C226/B226)</f>
        <v>0.45128425</v>
      </c>
      <c r="E226" s="31">
        <f>C226-B226</f>
        <v>-43897.26</v>
      </c>
    </row>
    <row r="227" spans="1:5" s="5" customFormat="1" ht="14.25" customHeight="1">
      <c r="A227" s="41" t="s">
        <v>202</v>
      </c>
      <c r="B227" s="51">
        <v>1000000</v>
      </c>
      <c r="C227" s="51">
        <v>806774.7</v>
      </c>
      <c r="D227" s="28">
        <f>IF(B227=0,"   ",C227/B227)</f>
        <v>0.8067747</v>
      </c>
      <c r="E227" s="31">
        <f>C227-B227</f>
        <v>-193225.30000000005</v>
      </c>
    </row>
    <row r="228" spans="1:5" s="5" customFormat="1" ht="45">
      <c r="A228" s="72" t="s">
        <v>223</v>
      </c>
      <c r="B228" s="51">
        <f>B229+B230</f>
        <v>114942500</v>
      </c>
      <c r="C228" s="51">
        <f>C229+C230</f>
        <v>56236932.14</v>
      </c>
      <c r="D228" s="28">
        <f t="shared" si="31"/>
        <v>0.48926143193335797</v>
      </c>
      <c r="E228" s="31">
        <f t="shared" si="32"/>
        <v>-58705567.86</v>
      </c>
    </row>
    <row r="229" spans="1:5" s="5" customFormat="1" ht="15" customHeight="1">
      <c r="A229" s="41" t="s">
        <v>64</v>
      </c>
      <c r="B229" s="66">
        <v>109195400</v>
      </c>
      <c r="C229" s="66">
        <v>53425085.54</v>
      </c>
      <c r="D229" s="28">
        <f t="shared" si="31"/>
        <v>0.48926131998234357</v>
      </c>
      <c r="E229" s="31">
        <f t="shared" si="32"/>
        <v>-55770314.46</v>
      </c>
    </row>
    <row r="230" spans="1:5" s="5" customFormat="1" ht="13.5" customHeight="1">
      <c r="A230" s="41" t="s">
        <v>180</v>
      </c>
      <c r="B230" s="66">
        <v>5747100</v>
      </c>
      <c r="C230" s="66">
        <v>2811846.6</v>
      </c>
      <c r="D230" s="28">
        <f t="shared" si="31"/>
        <v>0.48926355901237145</v>
      </c>
      <c r="E230" s="31">
        <f t="shared" si="32"/>
        <v>-2935253.4</v>
      </c>
    </row>
    <row r="231" spans="1:5" s="5" customFormat="1" ht="30">
      <c r="A231" s="39" t="s">
        <v>245</v>
      </c>
      <c r="B231" s="51">
        <v>440000</v>
      </c>
      <c r="C231" s="51">
        <v>0</v>
      </c>
      <c r="D231" s="28">
        <f t="shared" si="31"/>
        <v>0</v>
      </c>
      <c r="E231" s="31">
        <f t="shared" si="32"/>
        <v>-440000</v>
      </c>
    </row>
    <row r="232" spans="1:5" s="5" customFormat="1" ht="15">
      <c r="A232" s="39" t="s">
        <v>131</v>
      </c>
      <c r="B232" s="51">
        <v>100000</v>
      </c>
      <c r="C232" s="51">
        <v>67770.46</v>
      </c>
      <c r="D232" s="28">
        <f aca="true" t="shared" si="33" ref="D232:D248">IF(B232=0,"   ",C232/B232)</f>
        <v>0.6777046000000001</v>
      </c>
      <c r="E232" s="31">
        <f aca="true" t="shared" si="34" ref="E232:E248">C232-B232</f>
        <v>-32229.539999999994</v>
      </c>
    </row>
    <row r="233" spans="1:5" s="5" customFormat="1" ht="15">
      <c r="A233" s="27" t="s">
        <v>158</v>
      </c>
      <c r="B233" s="51">
        <f>B234+B235+B238+B244+B241+B245</f>
        <v>41916909</v>
      </c>
      <c r="C233" s="51">
        <f>C234+C235+C238+C244+C241+C245</f>
        <v>21454819.33</v>
      </c>
      <c r="D233" s="28">
        <f t="shared" si="33"/>
        <v>0.5118416372256838</v>
      </c>
      <c r="E233" s="31">
        <f t="shared" si="34"/>
        <v>-20462089.67</v>
      </c>
    </row>
    <row r="234" spans="1:5" s="5" customFormat="1" ht="15">
      <c r="A234" s="27" t="s">
        <v>83</v>
      </c>
      <c r="B234" s="51">
        <v>22051411.5</v>
      </c>
      <c r="C234" s="55">
        <v>16967324</v>
      </c>
      <c r="D234" s="28">
        <f t="shared" si="33"/>
        <v>0.7694438970494021</v>
      </c>
      <c r="E234" s="31">
        <f t="shared" si="34"/>
        <v>-5084087.5</v>
      </c>
    </row>
    <row r="235" spans="1:5" s="5" customFormat="1" ht="45.75" customHeight="1">
      <c r="A235" s="27" t="s">
        <v>179</v>
      </c>
      <c r="B235" s="51">
        <f>SUM(B236:B237)</f>
        <v>610400</v>
      </c>
      <c r="C235" s="51">
        <f>SUM(C236:C237)</f>
        <v>407100</v>
      </c>
      <c r="D235" s="28">
        <f t="shared" si="33"/>
        <v>0.6669397116644823</v>
      </c>
      <c r="E235" s="31">
        <f t="shared" si="34"/>
        <v>-203300</v>
      </c>
    </row>
    <row r="236" spans="1:5" s="5" customFormat="1" ht="15" customHeight="1">
      <c r="A236" s="41" t="s">
        <v>64</v>
      </c>
      <c r="B236" s="66">
        <v>531000</v>
      </c>
      <c r="C236" s="66">
        <v>354000</v>
      </c>
      <c r="D236" s="28">
        <f t="shared" si="33"/>
        <v>0.6666666666666666</v>
      </c>
      <c r="E236" s="31">
        <f t="shared" si="34"/>
        <v>-177000</v>
      </c>
    </row>
    <row r="237" spans="1:5" s="5" customFormat="1" ht="13.5" customHeight="1">
      <c r="A237" s="41" t="s">
        <v>180</v>
      </c>
      <c r="B237" s="66">
        <v>79400</v>
      </c>
      <c r="C237" s="66">
        <v>53100</v>
      </c>
      <c r="D237" s="28">
        <f t="shared" si="33"/>
        <v>0.6687657430730478</v>
      </c>
      <c r="E237" s="31">
        <f t="shared" si="34"/>
        <v>-26300</v>
      </c>
    </row>
    <row r="238" spans="1:5" ht="15" customHeight="1">
      <c r="A238" s="72" t="s">
        <v>232</v>
      </c>
      <c r="B238" s="51">
        <f>B239+B240</f>
        <v>13113909</v>
      </c>
      <c r="C238" s="51">
        <f>C239+C240</f>
        <v>2445606.83</v>
      </c>
      <c r="D238" s="66">
        <f>IF(B238=0,"   ",C238/B238*100)</f>
        <v>18.648953794021295</v>
      </c>
      <c r="E238" s="67">
        <f aca="true" t="shared" si="35" ref="E238:E244">C238-B238</f>
        <v>-10668302.17</v>
      </c>
    </row>
    <row r="239" spans="1:5" s="5" customFormat="1" ht="15" customHeight="1">
      <c r="A239" s="41" t="s">
        <v>64</v>
      </c>
      <c r="B239" s="66">
        <v>11409100</v>
      </c>
      <c r="C239" s="66">
        <v>2126506.83</v>
      </c>
      <c r="D239" s="28">
        <f>IF(B239=0,"   ",C239/B239)</f>
        <v>0.18638690431322366</v>
      </c>
      <c r="E239" s="31">
        <f t="shared" si="35"/>
        <v>-9282593.17</v>
      </c>
    </row>
    <row r="240" spans="1:5" s="5" customFormat="1" ht="13.5" customHeight="1">
      <c r="A240" s="41" t="s">
        <v>180</v>
      </c>
      <c r="B240" s="66">
        <v>1704809</v>
      </c>
      <c r="C240" s="66">
        <v>319100</v>
      </c>
      <c r="D240" s="28">
        <f>IF(B240=0,"   ",C240/B240)</f>
        <v>0.18717639336723352</v>
      </c>
      <c r="E240" s="31">
        <f t="shared" si="35"/>
        <v>-1385709</v>
      </c>
    </row>
    <row r="241" spans="1:5" ht="28.5" customHeight="1">
      <c r="A241" s="72" t="s">
        <v>238</v>
      </c>
      <c r="B241" s="51">
        <f>B242+B243</f>
        <v>3099400</v>
      </c>
      <c r="C241" s="51">
        <f>C242+C243</f>
        <v>0</v>
      </c>
      <c r="D241" s="66">
        <f>IF(B241=0,"   ",C241/B241*100)</f>
        <v>0</v>
      </c>
      <c r="E241" s="67">
        <f t="shared" si="35"/>
        <v>-3099400</v>
      </c>
    </row>
    <row r="242" spans="1:5" s="5" customFormat="1" ht="15" customHeight="1">
      <c r="A242" s="41" t="s">
        <v>64</v>
      </c>
      <c r="B242" s="66">
        <v>2696500</v>
      </c>
      <c r="C242" s="66">
        <v>0</v>
      </c>
      <c r="D242" s="28">
        <f>IF(B242=0,"   ",C242/B242)</f>
        <v>0</v>
      </c>
      <c r="E242" s="31">
        <f t="shared" si="35"/>
        <v>-2696500</v>
      </c>
    </row>
    <row r="243" spans="1:5" s="5" customFormat="1" ht="13.5" customHeight="1">
      <c r="A243" s="41" t="s">
        <v>180</v>
      </c>
      <c r="B243" s="66">
        <v>402900</v>
      </c>
      <c r="C243" s="66">
        <v>0</v>
      </c>
      <c r="D243" s="28">
        <f>IF(B243=0,"   ",C243/B243)</f>
        <v>0</v>
      </c>
      <c r="E243" s="31">
        <f t="shared" si="35"/>
        <v>-402900</v>
      </c>
    </row>
    <row r="244" spans="1:5" s="5" customFormat="1" ht="30.75" customHeight="1">
      <c r="A244" s="39" t="s">
        <v>224</v>
      </c>
      <c r="B244" s="66">
        <v>1154788.5</v>
      </c>
      <c r="C244" s="66">
        <v>1154788.5</v>
      </c>
      <c r="D244" s="28">
        <f>IF(B244=0,"   ",C244/B244)</f>
        <v>1</v>
      </c>
      <c r="E244" s="31">
        <f t="shared" si="35"/>
        <v>0</v>
      </c>
    </row>
    <row r="245" spans="1:5" s="5" customFormat="1" ht="30.75" customHeight="1">
      <c r="A245" s="39" t="s">
        <v>244</v>
      </c>
      <c r="B245" s="66">
        <v>1887000</v>
      </c>
      <c r="C245" s="66">
        <v>480000</v>
      </c>
      <c r="D245" s="28">
        <f>IF(B245=0,"   ",C245/B245)</f>
        <v>0.2543720190779014</v>
      </c>
      <c r="E245" s="31">
        <f>C245-B245</f>
        <v>-1407000</v>
      </c>
    </row>
    <row r="246" spans="1:5" s="5" customFormat="1" ht="15">
      <c r="A246" s="39" t="s">
        <v>50</v>
      </c>
      <c r="B246" s="51">
        <f>B247+B248+B249</f>
        <v>2107310</v>
      </c>
      <c r="C246" s="51">
        <f>C247+C248+C249</f>
        <v>1559342.84</v>
      </c>
      <c r="D246" s="28">
        <f t="shared" si="33"/>
        <v>0.7399684147087994</v>
      </c>
      <c r="E246" s="31">
        <f t="shared" si="34"/>
        <v>-547967.1599999999</v>
      </c>
    </row>
    <row r="247" spans="1:5" s="5" customFormat="1" ht="15">
      <c r="A247" s="27" t="s">
        <v>103</v>
      </c>
      <c r="B247" s="51">
        <v>1979310</v>
      </c>
      <c r="C247" s="51">
        <v>1462842.84</v>
      </c>
      <c r="D247" s="28">
        <f t="shared" si="33"/>
        <v>0.7390670688270156</v>
      </c>
      <c r="E247" s="31">
        <f t="shared" si="34"/>
        <v>-516467.1599999999</v>
      </c>
    </row>
    <row r="248" spans="1:5" s="5" customFormat="1" ht="15">
      <c r="A248" s="27" t="s">
        <v>102</v>
      </c>
      <c r="B248" s="51">
        <v>20000</v>
      </c>
      <c r="C248" s="51">
        <v>12500</v>
      </c>
      <c r="D248" s="28">
        <f t="shared" si="33"/>
        <v>0.625</v>
      </c>
      <c r="E248" s="31">
        <f t="shared" si="34"/>
        <v>-7500</v>
      </c>
    </row>
    <row r="249" spans="1:5" s="5" customFormat="1" ht="15">
      <c r="A249" s="27" t="s">
        <v>101</v>
      </c>
      <c r="B249" s="51">
        <v>108000</v>
      </c>
      <c r="C249" s="51">
        <v>84000</v>
      </c>
      <c r="D249" s="28">
        <f aca="true" t="shared" si="36" ref="D249:D260">IF(B249=0,"   ",C249/B249)</f>
        <v>0.7777777777777778</v>
      </c>
      <c r="E249" s="31">
        <f aca="true" t="shared" si="37" ref="E249:E260">C249-B249</f>
        <v>-24000</v>
      </c>
    </row>
    <row r="250" spans="1:5" s="5" customFormat="1" ht="15">
      <c r="A250" s="27" t="s">
        <v>51</v>
      </c>
      <c r="B250" s="51">
        <v>5889000</v>
      </c>
      <c r="C250" s="51">
        <v>4327354.65</v>
      </c>
      <c r="D250" s="28">
        <f t="shared" si="36"/>
        <v>0.7348199439633215</v>
      </c>
      <c r="E250" s="31">
        <f t="shared" si="37"/>
        <v>-1561645.3499999996</v>
      </c>
    </row>
    <row r="251" spans="1:5" s="5" customFormat="1" ht="15">
      <c r="A251" s="27" t="s">
        <v>7</v>
      </c>
      <c r="B251" s="51">
        <v>4059400</v>
      </c>
      <c r="C251" s="55">
        <v>3047792.05</v>
      </c>
      <c r="D251" s="28">
        <f t="shared" si="36"/>
        <v>0.7507986525102232</v>
      </c>
      <c r="E251" s="31">
        <f t="shared" si="37"/>
        <v>-1011607.9500000002</v>
      </c>
    </row>
    <row r="252" spans="1:5" s="5" customFormat="1" ht="15">
      <c r="A252" s="27" t="s">
        <v>225</v>
      </c>
      <c r="B252" s="51">
        <v>20000</v>
      </c>
      <c r="C252" s="55">
        <v>0</v>
      </c>
      <c r="D252" s="28">
        <f t="shared" si="36"/>
        <v>0</v>
      </c>
      <c r="E252" s="31">
        <f t="shared" si="37"/>
        <v>-20000</v>
      </c>
    </row>
    <row r="253" spans="1:5" s="5" customFormat="1" ht="30">
      <c r="A253" s="27" t="s">
        <v>109</v>
      </c>
      <c r="B253" s="51">
        <v>10000</v>
      </c>
      <c r="C253" s="55">
        <v>0</v>
      </c>
      <c r="D253" s="28">
        <f t="shared" si="36"/>
        <v>0</v>
      </c>
      <c r="E253" s="31">
        <f t="shared" si="37"/>
        <v>-10000</v>
      </c>
    </row>
    <row r="254" spans="1:5" s="5" customFormat="1" ht="15">
      <c r="A254" s="27" t="s">
        <v>67</v>
      </c>
      <c r="B254" s="50">
        <f>SUM(B255,)</f>
        <v>45639100.089999996</v>
      </c>
      <c r="C254" s="50">
        <f>SUM(C255,)</f>
        <v>29891060.36</v>
      </c>
      <c r="D254" s="28">
        <f t="shared" si="36"/>
        <v>0.6549441224970481</v>
      </c>
      <c r="E254" s="31">
        <f t="shared" si="37"/>
        <v>-15748039.729999997</v>
      </c>
    </row>
    <row r="255" spans="1:5" s="5" customFormat="1" ht="13.5" customHeight="1">
      <c r="A255" s="27" t="s">
        <v>52</v>
      </c>
      <c r="B255" s="51">
        <f>B260+B256+B268+B279+B257+B264+B272+B275</f>
        <v>45639100.089999996</v>
      </c>
      <c r="C255" s="51">
        <f>C260+C256+C268+C279+C257+C264+C272+C275</f>
        <v>29891060.36</v>
      </c>
      <c r="D255" s="28">
        <f t="shared" si="36"/>
        <v>0.6549441224970481</v>
      </c>
      <c r="E255" s="31">
        <f t="shared" si="37"/>
        <v>-15748039.729999997</v>
      </c>
    </row>
    <row r="256" spans="1:5" s="5" customFormat="1" ht="15">
      <c r="A256" s="27" t="s">
        <v>83</v>
      </c>
      <c r="B256" s="51">
        <v>22367000</v>
      </c>
      <c r="C256" s="55">
        <v>14737600</v>
      </c>
      <c r="D256" s="28">
        <f t="shared" si="36"/>
        <v>0.6588992712478204</v>
      </c>
      <c r="E256" s="31">
        <f t="shared" si="37"/>
        <v>-7629400</v>
      </c>
    </row>
    <row r="257" spans="1:5" s="5" customFormat="1" ht="45">
      <c r="A257" s="39" t="s">
        <v>181</v>
      </c>
      <c r="B257" s="51">
        <f>SUM(B258:B259)</f>
        <v>1204200</v>
      </c>
      <c r="C257" s="51">
        <f>SUM(C258:C259)</f>
        <v>1204200</v>
      </c>
      <c r="D257" s="28">
        <f t="shared" si="36"/>
        <v>1</v>
      </c>
      <c r="E257" s="31">
        <f t="shared" si="37"/>
        <v>0</v>
      </c>
    </row>
    <row r="258" spans="1:5" s="5" customFormat="1" ht="15" customHeight="1">
      <c r="A258" s="41" t="s">
        <v>64</v>
      </c>
      <c r="B258" s="66">
        <v>1047600</v>
      </c>
      <c r="C258" s="66">
        <v>1047600</v>
      </c>
      <c r="D258" s="28">
        <f t="shared" si="36"/>
        <v>1</v>
      </c>
      <c r="E258" s="31">
        <f t="shared" si="37"/>
        <v>0</v>
      </c>
    </row>
    <row r="259" spans="1:5" s="5" customFormat="1" ht="13.5" customHeight="1">
      <c r="A259" s="41" t="s">
        <v>180</v>
      </c>
      <c r="B259" s="66">
        <v>156600</v>
      </c>
      <c r="C259" s="66">
        <v>156600</v>
      </c>
      <c r="D259" s="28">
        <f t="shared" si="36"/>
        <v>1</v>
      </c>
      <c r="E259" s="31">
        <f t="shared" si="37"/>
        <v>0</v>
      </c>
    </row>
    <row r="260" spans="1:5" s="5" customFormat="1" ht="15">
      <c r="A260" s="27" t="s">
        <v>163</v>
      </c>
      <c r="B260" s="51">
        <f>SUM(B261:B263)</f>
        <v>16099.46</v>
      </c>
      <c r="C260" s="51">
        <f>SUM(C261:C263)</f>
        <v>16099.46</v>
      </c>
      <c r="D260" s="28">
        <f t="shared" si="36"/>
        <v>1</v>
      </c>
      <c r="E260" s="31">
        <f t="shared" si="37"/>
        <v>0</v>
      </c>
    </row>
    <row r="261" spans="1:5" s="5" customFormat="1" ht="15" customHeight="1">
      <c r="A261" s="41" t="s">
        <v>81</v>
      </c>
      <c r="B261" s="66">
        <v>5634.81</v>
      </c>
      <c r="C261" s="66">
        <v>5634.81</v>
      </c>
      <c r="D261" s="28">
        <f aca="true" t="shared" si="38" ref="D261:D266">IF(B261=0,"   ",C261/B261)</f>
        <v>1</v>
      </c>
      <c r="E261" s="31">
        <f aca="true" t="shared" si="39" ref="E261:E279">C261-B261</f>
        <v>0</v>
      </c>
    </row>
    <row r="262" spans="1:5" s="5" customFormat="1" ht="13.5" customHeight="1">
      <c r="A262" s="41" t="s">
        <v>64</v>
      </c>
      <c r="B262" s="66">
        <v>2414.92</v>
      </c>
      <c r="C262" s="66">
        <v>2414.92</v>
      </c>
      <c r="D262" s="28">
        <f t="shared" si="38"/>
        <v>1</v>
      </c>
      <c r="E262" s="31">
        <f t="shared" si="39"/>
        <v>0</v>
      </c>
    </row>
    <row r="263" spans="1:5" ht="14.25" customHeight="1">
      <c r="A263" s="41" t="s">
        <v>65</v>
      </c>
      <c r="B263" s="66">
        <v>8049.73</v>
      </c>
      <c r="C263" s="66">
        <v>8049.73</v>
      </c>
      <c r="D263" s="28">
        <f t="shared" si="38"/>
        <v>1</v>
      </c>
      <c r="E263" s="67">
        <f t="shared" si="39"/>
        <v>0</v>
      </c>
    </row>
    <row r="264" spans="1:5" s="5" customFormat="1" ht="30">
      <c r="A264" s="27" t="s">
        <v>194</v>
      </c>
      <c r="B264" s="51">
        <f>SUM(B265:B267)</f>
        <v>350000</v>
      </c>
      <c r="C264" s="51">
        <f>SUM(C265:C267)</f>
        <v>350000</v>
      </c>
      <c r="D264" s="28">
        <f t="shared" si="38"/>
        <v>1</v>
      </c>
      <c r="E264" s="31">
        <f t="shared" si="39"/>
        <v>0</v>
      </c>
    </row>
    <row r="265" spans="1:5" s="5" customFormat="1" ht="15" customHeight="1">
      <c r="A265" s="41" t="s">
        <v>81</v>
      </c>
      <c r="B265" s="66">
        <v>200000</v>
      </c>
      <c r="C265" s="66">
        <v>200000</v>
      </c>
      <c r="D265" s="28">
        <f t="shared" si="38"/>
        <v>1</v>
      </c>
      <c r="E265" s="31">
        <f>C265-B265</f>
        <v>0</v>
      </c>
    </row>
    <row r="266" spans="1:5" s="5" customFormat="1" ht="13.5" customHeight="1">
      <c r="A266" s="41" t="s">
        <v>64</v>
      </c>
      <c r="B266" s="66">
        <v>100000</v>
      </c>
      <c r="C266" s="66">
        <v>100000</v>
      </c>
      <c r="D266" s="28">
        <f t="shared" si="38"/>
        <v>1</v>
      </c>
      <c r="E266" s="31">
        <f>C266-B266</f>
        <v>0</v>
      </c>
    </row>
    <row r="267" spans="1:5" ht="14.25" customHeight="1">
      <c r="A267" s="41" t="s">
        <v>65</v>
      </c>
      <c r="B267" s="66">
        <v>50000</v>
      </c>
      <c r="C267" s="66">
        <v>50000</v>
      </c>
      <c r="D267" s="28">
        <f>IF(B267=0,"   ",C267/B267)</f>
        <v>1</v>
      </c>
      <c r="E267" s="67">
        <f>C267-B267</f>
        <v>0</v>
      </c>
    </row>
    <row r="268" spans="1:5" ht="22.5" customHeight="1">
      <c r="A268" s="27" t="s">
        <v>200</v>
      </c>
      <c r="B268" s="51">
        <f>SUM(B269:B271)</f>
        <v>2759021.48</v>
      </c>
      <c r="C268" s="51">
        <f>SUM(C269:C271)</f>
        <v>2430876.7399999998</v>
      </c>
      <c r="D268" s="28">
        <f aca="true" t="shared" si="40" ref="D268:D279">IF(B268=0,"   ",C268/B268)</f>
        <v>0.8810648114272744</v>
      </c>
      <c r="E268" s="67">
        <f t="shared" si="39"/>
        <v>-328144.7400000002</v>
      </c>
    </row>
    <row r="269" spans="1:5" s="5" customFormat="1" ht="15" customHeight="1">
      <c r="A269" s="41" t="s">
        <v>81</v>
      </c>
      <c r="B269" s="66">
        <v>2593478.52</v>
      </c>
      <c r="C269" s="66">
        <v>2285023.42</v>
      </c>
      <c r="D269" s="28">
        <f t="shared" si="40"/>
        <v>0.8810651032498237</v>
      </c>
      <c r="E269" s="31">
        <f t="shared" si="39"/>
        <v>-308455.1000000001</v>
      </c>
    </row>
    <row r="270" spans="1:5" s="5" customFormat="1" ht="13.5" customHeight="1">
      <c r="A270" s="41" t="s">
        <v>64</v>
      </c>
      <c r="B270" s="66">
        <v>82771.48</v>
      </c>
      <c r="C270" s="66">
        <v>72926.28</v>
      </c>
      <c r="D270" s="28">
        <f t="shared" si="40"/>
        <v>0.8810556486364627</v>
      </c>
      <c r="E270" s="31">
        <f t="shared" si="39"/>
        <v>-9845.199999999997</v>
      </c>
    </row>
    <row r="271" spans="1:5" ht="14.25" customHeight="1">
      <c r="A271" s="41" t="s">
        <v>65</v>
      </c>
      <c r="B271" s="66">
        <v>82771.48</v>
      </c>
      <c r="C271" s="66">
        <v>72927.04</v>
      </c>
      <c r="D271" s="28">
        <f t="shared" si="40"/>
        <v>0.8810648305430807</v>
      </c>
      <c r="E271" s="67">
        <f t="shared" si="39"/>
        <v>-9844.440000000002</v>
      </c>
    </row>
    <row r="272" spans="1:5" s="5" customFormat="1" ht="32.25" customHeight="1">
      <c r="A272" s="41" t="s">
        <v>197</v>
      </c>
      <c r="B272" s="51">
        <f>SUM(B273:B274)</f>
        <v>700000</v>
      </c>
      <c r="C272" s="51">
        <f>SUM(C273:C274)</f>
        <v>368000</v>
      </c>
      <c r="D272" s="28">
        <f t="shared" si="40"/>
        <v>0.5257142857142857</v>
      </c>
      <c r="E272" s="31">
        <f t="shared" si="39"/>
        <v>-332000</v>
      </c>
    </row>
    <row r="273" spans="1:5" s="5" customFormat="1" ht="15">
      <c r="A273" s="41" t="s">
        <v>64</v>
      </c>
      <c r="B273" s="51">
        <v>0</v>
      </c>
      <c r="C273" s="51">
        <v>0</v>
      </c>
      <c r="D273" s="28" t="str">
        <f t="shared" si="40"/>
        <v>   </v>
      </c>
      <c r="E273" s="31">
        <f t="shared" si="39"/>
        <v>0</v>
      </c>
    </row>
    <row r="274" spans="1:5" s="5" customFormat="1" ht="15">
      <c r="A274" s="41" t="s">
        <v>65</v>
      </c>
      <c r="B274" s="51">
        <v>700000</v>
      </c>
      <c r="C274" s="51">
        <v>368000</v>
      </c>
      <c r="D274" s="28">
        <f t="shared" si="40"/>
        <v>0.5257142857142857</v>
      </c>
      <c r="E274" s="31">
        <f t="shared" si="39"/>
        <v>-332000</v>
      </c>
    </row>
    <row r="275" spans="1:5" s="5" customFormat="1" ht="28.5" customHeight="1">
      <c r="A275" s="39" t="s">
        <v>226</v>
      </c>
      <c r="B275" s="51">
        <f>SUM(B276:B278)</f>
        <v>4267379.15</v>
      </c>
      <c r="C275" s="51">
        <f>SUM(C276:C278)</f>
        <v>1083251</v>
      </c>
      <c r="D275" s="28">
        <f t="shared" si="40"/>
        <v>0.25384456405754335</v>
      </c>
      <c r="E275" s="31">
        <f t="shared" si="39"/>
        <v>-3184128.1500000004</v>
      </c>
    </row>
    <row r="276" spans="1:5" s="5" customFormat="1" ht="15" customHeight="1">
      <c r="A276" s="41" t="s">
        <v>81</v>
      </c>
      <c r="B276" s="66">
        <v>2852417.06</v>
      </c>
      <c r="C276" s="66">
        <v>724067.85</v>
      </c>
      <c r="D276" s="28">
        <f>IF(B276=0,"   ",C276/B276)</f>
        <v>0.25384361219603696</v>
      </c>
      <c r="E276" s="31">
        <f>C276-B276</f>
        <v>-2128349.21</v>
      </c>
    </row>
    <row r="277" spans="1:5" s="5" customFormat="1" ht="13.5" customHeight="1">
      <c r="A277" s="41" t="s">
        <v>64</v>
      </c>
      <c r="B277" s="66">
        <v>1347582.94</v>
      </c>
      <c r="C277" s="66">
        <v>342079.32</v>
      </c>
      <c r="D277" s="28">
        <f>IF(B277=0,"   ",C277/B277)</f>
        <v>0.2538465795656333</v>
      </c>
      <c r="E277" s="31">
        <f>C277-B277</f>
        <v>-1005503.6199999999</v>
      </c>
    </row>
    <row r="278" spans="1:5" ht="14.25" customHeight="1">
      <c r="A278" s="41" t="s">
        <v>65</v>
      </c>
      <c r="B278" s="66">
        <v>67379.15</v>
      </c>
      <c r="C278" s="66">
        <v>17103.83</v>
      </c>
      <c r="D278" s="28">
        <f>IF(B278=0,"   ",C278/B278)</f>
        <v>0.25384454983477833</v>
      </c>
      <c r="E278" s="67">
        <f>C278-B278</f>
        <v>-50275.31999999999</v>
      </c>
    </row>
    <row r="279" spans="1:5" ht="18.75" customHeight="1">
      <c r="A279" s="27" t="s">
        <v>227</v>
      </c>
      <c r="B279" s="51">
        <v>13975400</v>
      </c>
      <c r="C279" s="51">
        <v>9701033.16</v>
      </c>
      <c r="D279" s="28">
        <f t="shared" si="40"/>
        <v>0.6941506618772987</v>
      </c>
      <c r="E279" s="67">
        <f t="shared" si="39"/>
        <v>-4274366.84</v>
      </c>
    </row>
    <row r="280" spans="1:5" ht="15.75" customHeight="1">
      <c r="A280" s="27" t="s">
        <v>10</v>
      </c>
      <c r="B280" s="51">
        <f>SUM(B281,B282,B293,)</f>
        <v>20486295.88</v>
      </c>
      <c r="C280" s="51">
        <f>SUM(C281,C282,C293,)</f>
        <v>18029632.57</v>
      </c>
      <c r="D280" s="28">
        <f aca="true" t="shared" si="41" ref="D280:D308">IF(B280=0,"   ",C280/B280)</f>
        <v>0.8800826013453048</v>
      </c>
      <c r="E280" s="31">
        <f aca="true" t="shared" si="42" ref="E280:E308">C280-B280</f>
        <v>-2456663.3099999987</v>
      </c>
    </row>
    <row r="281" spans="1:5" ht="14.25" customHeight="1">
      <c r="A281" s="27" t="s">
        <v>53</v>
      </c>
      <c r="B281" s="51">
        <v>180800</v>
      </c>
      <c r="C281" s="55">
        <v>37471.97</v>
      </c>
      <c r="D281" s="28">
        <f t="shared" si="41"/>
        <v>0.20725647123893806</v>
      </c>
      <c r="E281" s="31">
        <f t="shared" si="42"/>
        <v>-143328.03</v>
      </c>
    </row>
    <row r="282" spans="1:5" s="5" customFormat="1" ht="13.5" customHeight="1">
      <c r="A282" s="27" t="s">
        <v>35</v>
      </c>
      <c r="B282" s="51">
        <f>B283+B284+B289+B292+B285</f>
        <v>7488071.529999999</v>
      </c>
      <c r="C282" s="51">
        <f>C283+C284+C289+C292+C285</f>
        <v>6674089.93</v>
      </c>
      <c r="D282" s="28">
        <f t="shared" si="41"/>
        <v>0.8912962307132235</v>
      </c>
      <c r="E282" s="31">
        <f t="shared" si="42"/>
        <v>-813981.5999999996</v>
      </c>
    </row>
    <row r="283" spans="1:5" s="5" customFormat="1" ht="13.5" customHeight="1">
      <c r="A283" s="27" t="s">
        <v>106</v>
      </c>
      <c r="B283" s="51">
        <v>50000</v>
      </c>
      <c r="C283" s="51">
        <v>28000</v>
      </c>
      <c r="D283" s="28">
        <f t="shared" si="41"/>
        <v>0.56</v>
      </c>
      <c r="E283" s="31">
        <f t="shared" si="42"/>
        <v>-22000</v>
      </c>
    </row>
    <row r="284" spans="1:5" s="5" customFormat="1" ht="13.5" customHeight="1">
      <c r="A284" s="27" t="s">
        <v>104</v>
      </c>
      <c r="B284" s="51">
        <v>88300</v>
      </c>
      <c r="C284" s="51">
        <v>0</v>
      </c>
      <c r="D284" s="28">
        <f t="shared" si="41"/>
        <v>0</v>
      </c>
      <c r="E284" s="31">
        <f t="shared" si="42"/>
        <v>-88300</v>
      </c>
    </row>
    <row r="285" spans="1:5" s="5" customFormat="1" ht="74.25" customHeight="1">
      <c r="A285" s="39" t="s">
        <v>147</v>
      </c>
      <c r="B285" s="51">
        <f>B287+B286+B288</f>
        <v>5049171.529999999</v>
      </c>
      <c r="C285" s="51">
        <f>C287+C286+C288</f>
        <v>5049171.529999999</v>
      </c>
      <c r="D285" s="28">
        <f t="shared" si="41"/>
        <v>1</v>
      </c>
      <c r="E285" s="31">
        <f t="shared" si="42"/>
        <v>0</v>
      </c>
    </row>
    <row r="286" spans="1:5" s="5" customFormat="1" ht="13.5" customHeight="1">
      <c r="A286" s="41" t="s">
        <v>81</v>
      </c>
      <c r="B286" s="51">
        <v>4679373.05</v>
      </c>
      <c r="C286" s="51">
        <v>4679373.05</v>
      </c>
      <c r="D286" s="28">
        <f t="shared" si="41"/>
        <v>1</v>
      </c>
      <c r="E286" s="31">
        <f t="shared" si="42"/>
        <v>0</v>
      </c>
    </row>
    <row r="287" spans="1:5" s="5" customFormat="1" ht="13.5" customHeight="1">
      <c r="A287" s="41" t="s">
        <v>64</v>
      </c>
      <c r="B287" s="51">
        <v>298683.39</v>
      </c>
      <c r="C287" s="51">
        <v>298683.39</v>
      </c>
      <c r="D287" s="28">
        <f t="shared" si="41"/>
        <v>1</v>
      </c>
      <c r="E287" s="31">
        <f t="shared" si="42"/>
        <v>0</v>
      </c>
    </row>
    <row r="288" spans="1:5" s="5" customFormat="1" ht="13.5" customHeight="1">
      <c r="A288" s="41" t="s">
        <v>65</v>
      </c>
      <c r="B288" s="51">
        <v>71115.09</v>
      </c>
      <c r="C288" s="51">
        <v>71115.09</v>
      </c>
      <c r="D288" s="28">
        <f t="shared" si="41"/>
        <v>1</v>
      </c>
      <c r="E288" s="31">
        <f t="shared" si="42"/>
        <v>0</v>
      </c>
    </row>
    <row r="289" spans="1:5" s="5" customFormat="1" ht="27" customHeight="1">
      <c r="A289" s="27" t="s">
        <v>144</v>
      </c>
      <c r="B289" s="51">
        <f>B290+B291</f>
        <v>2300600</v>
      </c>
      <c r="C289" s="51">
        <f>C290+C291</f>
        <v>1596918.4</v>
      </c>
      <c r="D289" s="28">
        <f t="shared" si="41"/>
        <v>0.6941312701034512</v>
      </c>
      <c r="E289" s="31">
        <f t="shared" si="42"/>
        <v>-703681.6000000001</v>
      </c>
    </row>
    <row r="290" spans="1:5" s="5" customFormat="1" ht="13.5" customHeight="1">
      <c r="A290" s="41" t="s">
        <v>145</v>
      </c>
      <c r="B290" s="51">
        <v>1696600</v>
      </c>
      <c r="C290" s="51">
        <v>1199183.4</v>
      </c>
      <c r="D290" s="28">
        <f t="shared" si="41"/>
        <v>0.706815631262525</v>
      </c>
      <c r="E290" s="31">
        <f t="shared" si="42"/>
        <v>-497416.6000000001</v>
      </c>
    </row>
    <row r="291" spans="1:5" s="5" customFormat="1" ht="13.5" customHeight="1">
      <c r="A291" s="41" t="s">
        <v>146</v>
      </c>
      <c r="B291" s="51">
        <v>604000</v>
      </c>
      <c r="C291" s="51">
        <v>397735</v>
      </c>
      <c r="D291" s="28">
        <f t="shared" si="41"/>
        <v>0.6585016556291391</v>
      </c>
      <c r="E291" s="31">
        <f t="shared" si="42"/>
        <v>-206265</v>
      </c>
    </row>
    <row r="292" spans="1:5" s="5" customFormat="1" ht="26.25" customHeight="1">
      <c r="A292" s="27" t="s">
        <v>159</v>
      </c>
      <c r="B292" s="51">
        <v>0</v>
      </c>
      <c r="C292" s="55">
        <v>0</v>
      </c>
      <c r="D292" s="28" t="str">
        <f t="shared" si="41"/>
        <v>   </v>
      </c>
      <c r="E292" s="31">
        <f t="shared" si="42"/>
        <v>0</v>
      </c>
    </row>
    <row r="293" spans="1:5" s="5" customFormat="1" ht="14.25" customHeight="1">
      <c r="A293" s="27" t="s">
        <v>36</v>
      </c>
      <c r="B293" s="51">
        <f>SUM(B294+B295+B296+B300)</f>
        <v>12817424.35</v>
      </c>
      <c r="C293" s="51">
        <f>SUM(C294+C295+C296+C300)</f>
        <v>11318070.67</v>
      </c>
      <c r="D293" s="28">
        <f t="shared" si="41"/>
        <v>0.8830222329340294</v>
      </c>
      <c r="E293" s="31">
        <f t="shared" si="42"/>
        <v>-1499353.6799999997</v>
      </c>
    </row>
    <row r="294" spans="1:5" s="5" customFormat="1" ht="27.75" customHeight="1">
      <c r="A294" s="27" t="s">
        <v>55</v>
      </c>
      <c r="B294" s="51">
        <v>187964.35</v>
      </c>
      <c r="C294" s="55">
        <v>187953.19</v>
      </c>
      <c r="D294" s="28">
        <f t="shared" si="41"/>
        <v>0.9999406270391167</v>
      </c>
      <c r="E294" s="31">
        <f t="shared" si="42"/>
        <v>-11.160000000003492</v>
      </c>
    </row>
    <row r="295" spans="1:5" s="5" customFormat="1" ht="14.25" customHeight="1">
      <c r="A295" s="27" t="s">
        <v>56</v>
      </c>
      <c r="B295" s="51">
        <v>344400</v>
      </c>
      <c r="C295" s="55">
        <v>153276.31</v>
      </c>
      <c r="D295" s="28">
        <f t="shared" si="41"/>
        <v>0.44505316492450636</v>
      </c>
      <c r="E295" s="31">
        <f t="shared" si="42"/>
        <v>-191123.69</v>
      </c>
    </row>
    <row r="296" spans="1:5" s="5" customFormat="1" ht="16.5" customHeight="1">
      <c r="A296" s="27" t="s">
        <v>119</v>
      </c>
      <c r="B296" s="51">
        <f>B297+B298+B299</f>
        <v>1927860</v>
      </c>
      <c r="C296" s="51">
        <f>C297+C298+C299</f>
        <v>1148841.17</v>
      </c>
      <c r="D296" s="28">
        <f t="shared" si="41"/>
        <v>0.5959152479951864</v>
      </c>
      <c r="E296" s="31">
        <f t="shared" si="42"/>
        <v>-779018.8300000001</v>
      </c>
    </row>
    <row r="297" spans="1:5" s="5" customFormat="1" ht="14.25" customHeight="1">
      <c r="A297" s="41" t="s">
        <v>81</v>
      </c>
      <c r="B297" s="51">
        <v>723216.76</v>
      </c>
      <c r="C297" s="51">
        <v>0</v>
      </c>
      <c r="D297" s="28">
        <f t="shared" si="41"/>
        <v>0</v>
      </c>
      <c r="E297" s="31">
        <f t="shared" si="42"/>
        <v>-723216.76</v>
      </c>
    </row>
    <row r="298" spans="1:5" s="5" customFormat="1" ht="13.5" customHeight="1">
      <c r="A298" s="41" t="s">
        <v>64</v>
      </c>
      <c r="B298" s="51">
        <v>1204643.24</v>
      </c>
      <c r="C298" s="51">
        <v>1148841.17</v>
      </c>
      <c r="D298" s="28">
        <f t="shared" si="41"/>
        <v>0.9536775136844664</v>
      </c>
      <c r="E298" s="31">
        <f t="shared" si="42"/>
        <v>-55802.070000000065</v>
      </c>
    </row>
    <row r="299" spans="1:5" s="5" customFormat="1" ht="13.5" customHeight="1">
      <c r="A299" s="41" t="s">
        <v>65</v>
      </c>
      <c r="B299" s="51">
        <v>0</v>
      </c>
      <c r="C299" s="51">
        <v>0</v>
      </c>
      <c r="D299" s="28" t="str">
        <f t="shared" si="41"/>
        <v>   </v>
      </c>
      <c r="E299" s="31">
        <f t="shared" si="42"/>
        <v>0</v>
      </c>
    </row>
    <row r="300" spans="1:5" s="5" customFormat="1" ht="27" customHeight="1">
      <c r="A300" s="27" t="s">
        <v>54</v>
      </c>
      <c r="B300" s="51">
        <f>B302+B301+B303+B304</f>
        <v>10357200</v>
      </c>
      <c r="C300" s="51">
        <f>C302+C301+C303+C304</f>
        <v>9828000</v>
      </c>
      <c r="D300" s="28">
        <f t="shared" si="41"/>
        <v>0.948905109489051</v>
      </c>
      <c r="E300" s="31">
        <f t="shared" si="42"/>
        <v>-529200</v>
      </c>
    </row>
    <row r="301" spans="1:5" s="5" customFormat="1" ht="13.5" customHeight="1">
      <c r="A301" s="41" t="s">
        <v>81</v>
      </c>
      <c r="B301" s="51">
        <v>6559576.84</v>
      </c>
      <c r="C301" s="51">
        <v>6220288.42</v>
      </c>
      <c r="D301" s="28">
        <f t="shared" si="41"/>
        <v>0.9482758677463713</v>
      </c>
      <c r="E301" s="31">
        <f t="shared" si="42"/>
        <v>-339288.4199999999</v>
      </c>
    </row>
    <row r="302" spans="1:5" s="5" customFormat="1" ht="13.5" customHeight="1">
      <c r="A302" s="41" t="s">
        <v>64</v>
      </c>
      <c r="B302" s="51">
        <v>2575194.6</v>
      </c>
      <c r="C302" s="51">
        <v>2441994.86</v>
      </c>
      <c r="D302" s="28">
        <f t="shared" si="41"/>
        <v>0.9482758545703691</v>
      </c>
      <c r="E302" s="31">
        <f t="shared" si="42"/>
        <v>-133199.74000000022</v>
      </c>
    </row>
    <row r="303" spans="1:5" s="5" customFormat="1" ht="13.5" customHeight="1">
      <c r="A303" s="41" t="s">
        <v>180</v>
      </c>
      <c r="B303" s="51">
        <v>1096428.56</v>
      </c>
      <c r="C303" s="51">
        <v>1039716.72</v>
      </c>
      <c r="D303" s="28">
        <f t="shared" si="41"/>
        <v>0.9482758457149273</v>
      </c>
      <c r="E303" s="31">
        <f t="shared" si="42"/>
        <v>-56711.840000000084</v>
      </c>
    </row>
    <row r="304" spans="1:5" s="5" customFormat="1" ht="13.5" customHeight="1">
      <c r="A304" s="41" t="s">
        <v>65</v>
      </c>
      <c r="B304" s="51">
        <v>126000</v>
      </c>
      <c r="C304" s="51">
        <v>126000</v>
      </c>
      <c r="D304" s="28">
        <f>IF(B304=0,"   ",C304/B304)</f>
        <v>1</v>
      </c>
      <c r="E304" s="31">
        <f>C304-B304</f>
        <v>0</v>
      </c>
    </row>
    <row r="305" spans="1:5" s="5" customFormat="1" ht="16.5" customHeight="1">
      <c r="A305" s="27" t="s">
        <v>57</v>
      </c>
      <c r="B305" s="51">
        <f>B306</f>
        <v>300000</v>
      </c>
      <c r="C305" s="51">
        <f>C306</f>
        <v>242113.01</v>
      </c>
      <c r="D305" s="28">
        <f t="shared" si="41"/>
        <v>0.8070433666666667</v>
      </c>
      <c r="E305" s="31">
        <f t="shared" si="42"/>
        <v>-57886.98999999999</v>
      </c>
    </row>
    <row r="306" spans="1:5" ht="14.25" customHeight="1">
      <c r="A306" s="27" t="s">
        <v>58</v>
      </c>
      <c r="B306" s="51">
        <v>300000</v>
      </c>
      <c r="C306" s="55">
        <v>242113.01</v>
      </c>
      <c r="D306" s="28">
        <f t="shared" si="41"/>
        <v>0.8070433666666667</v>
      </c>
      <c r="E306" s="31">
        <f t="shared" si="42"/>
        <v>-57886.98999999999</v>
      </c>
    </row>
    <row r="307" spans="1:5" ht="30.75" customHeight="1">
      <c r="A307" s="27" t="s">
        <v>59</v>
      </c>
      <c r="B307" s="51">
        <f>B308</f>
        <v>50000</v>
      </c>
      <c r="C307" s="51">
        <f>C308</f>
        <v>0</v>
      </c>
      <c r="D307" s="28">
        <f t="shared" si="41"/>
        <v>0</v>
      </c>
      <c r="E307" s="31">
        <f t="shared" si="42"/>
        <v>-50000</v>
      </c>
    </row>
    <row r="308" spans="1:5" ht="14.25" customHeight="1">
      <c r="A308" s="27" t="s">
        <v>60</v>
      </c>
      <c r="B308" s="51">
        <v>50000</v>
      </c>
      <c r="C308" s="55">
        <v>0</v>
      </c>
      <c r="D308" s="28">
        <f t="shared" si="41"/>
        <v>0</v>
      </c>
      <c r="E308" s="31">
        <f t="shared" si="42"/>
        <v>-50000</v>
      </c>
    </row>
    <row r="309" spans="1:5" s="5" customFormat="1" ht="15">
      <c r="A309" s="27" t="s">
        <v>32</v>
      </c>
      <c r="B309" s="51">
        <f>B312+B310+B311</f>
        <v>27966400</v>
      </c>
      <c r="C309" s="51">
        <f>C312+C310+C311</f>
        <v>22281137.36</v>
      </c>
      <c r="D309" s="28">
        <f aca="true" t="shared" si="43" ref="D309:D319">IF(B309=0,"   ",C309/B309)</f>
        <v>0.7967109588649236</v>
      </c>
      <c r="E309" s="31">
        <f aca="true" t="shared" si="44" ref="E309:E319">C309-B309</f>
        <v>-5685262.640000001</v>
      </c>
    </row>
    <row r="310" spans="1:5" s="5" customFormat="1" ht="30">
      <c r="A310" s="27" t="s">
        <v>178</v>
      </c>
      <c r="B310" s="51">
        <v>16275000</v>
      </c>
      <c r="C310" s="55">
        <v>14452600</v>
      </c>
      <c r="D310" s="28">
        <f>IF(B310=0,"   ",C310/B310)</f>
        <v>0.8880245775729647</v>
      </c>
      <c r="E310" s="31">
        <f>C310-B310</f>
        <v>-1822400</v>
      </c>
    </row>
    <row r="311" spans="1:5" s="5" customFormat="1" ht="30">
      <c r="A311" s="27" t="s">
        <v>204</v>
      </c>
      <c r="B311" s="51">
        <v>6027000</v>
      </c>
      <c r="C311" s="55">
        <v>2276100</v>
      </c>
      <c r="D311" s="28">
        <f>IF(B311=0,"   ",C311/B311)</f>
        <v>0.3776505724240916</v>
      </c>
      <c r="E311" s="31">
        <f>C311-B311</f>
        <v>-3750900</v>
      </c>
    </row>
    <row r="312" spans="1:5" s="5" customFormat="1" ht="30" customHeight="1">
      <c r="A312" s="27" t="s">
        <v>182</v>
      </c>
      <c r="B312" s="51">
        <f>SUM(B313:B314)</f>
        <v>5664400</v>
      </c>
      <c r="C312" s="51">
        <f>SUM(C313:C314)</f>
        <v>5552437.36</v>
      </c>
      <c r="D312" s="28">
        <f t="shared" si="43"/>
        <v>0.980233980651084</v>
      </c>
      <c r="E312" s="31">
        <f>C312-B312</f>
        <v>-111962.63999999966</v>
      </c>
    </row>
    <row r="313" spans="1:5" s="5" customFormat="1" ht="13.5" customHeight="1">
      <c r="A313" s="41" t="s">
        <v>64</v>
      </c>
      <c r="B313" s="51">
        <v>5664400</v>
      </c>
      <c r="C313" s="51">
        <v>5552437.36</v>
      </c>
      <c r="D313" s="28">
        <f>IF(B313=0,"   ",C313/B313)</f>
        <v>0.980233980651084</v>
      </c>
      <c r="E313" s="31">
        <f>C313-B313</f>
        <v>-111962.63999999966</v>
      </c>
    </row>
    <row r="314" spans="1:5" s="5" customFormat="1" ht="13.5" customHeight="1">
      <c r="A314" s="41" t="s">
        <v>65</v>
      </c>
      <c r="B314" s="51">
        <v>0</v>
      </c>
      <c r="C314" s="51">
        <v>0</v>
      </c>
      <c r="D314" s="28" t="str">
        <f>IF(B314=0,"   ",C314/B314)</f>
        <v>   </v>
      </c>
      <c r="E314" s="31">
        <f>C314-B314</f>
        <v>0</v>
      </c>
    </row>
    <row r="315" spans="1:5" s="5" customFormat="1" ht="14.25">
      <c r="A315" s="56" t="s">
        <v>11</v>
      </c>
      <c r="B315" s="57">
        <f>B121+B155+B157+B169+B198+B211+B254+B280+B305+B307+B309</f>
        <v>585977909.46</v>
      </c>
      <c r="C315" s="57">
        <f>C121+C155+C157+C169+C198+C211+C254+C280+C305+C307+C309</f>
        <v>403198512.91</v>
      </c>
      <c r="D315" s="58">
        <f t="shared" si="43"/>
        <v>0.6880780084040405</v>
      </c>
      <c r="E315" s="59">
        <f t="shared" si="44"/>
        <v>-182779396.55</v>
      </c>
    </row>
    <row r="316" spans="1:5" s="5" customFormat="1" ht="15" thickBot="1">
      <c r="A316" s="60" t="s">
        <v>66</v>
      </c>
      <c r="B316" s="61">
        <f>B119-B315</f>
        <v>-28455100</v>
      </c>
      <c r="C316" s="61">
        <f>C119-C315</f>
        <v>-21968145.23000002</v>
      </c>
      <c r="D316" s="58">
        <f>IF(B316=0,"   ",C316/B316)</f>
        <v>0.7720283966670305</v>
      </c>
      <c r="E316" s="59">
        <f>C316-B316</f>
        <v>6486954.769999981</v>
      </c>
    </row>
    <row r="317" spans="1:5" s="5" customFormat="1" ht="12.75" hidden="1">
      <c r="A317" s="33" t="s">
        <v>12</v>
      </c>
      <c r="B317" s="34"/>
      <c r="C317" s="35"/>
      <c r="D317" s="36" t="str">
        <f t="shared" si="43"/>
        <v>   </v>
      </c>
      <c r="E317" s="37">
        <f t="shared" si="44"/>
        <v>0</v>
      </c>
    </row>
    <row r="318" spans="1:5" s="5" customFormat="1" ht="12.75" hidden="1">
      <c r="A318" s="24" t="s">
        <v>13</v>
      </c>
      <c r="B318" s="25">
        <v>1122919</v>
      </c>
      <c r="C318" s="26">
        <v>815256</v>
      </c>
      <c r="D318" s="22">
        <f t="shared" si="43"/>
        <v>0.7260149663510903</v>
      </c>
      <c r="E318" s="23">
        <f t="shared" si="44"/>
        <v>-307663</v>
      </c>
    </row>
    <row r="319" spans="1:5" s="5" customFormat="1" ht="12.75" hidden="1">
      <c r="A319" s="24" t="s">
        <v>14</v>
      </c>
      <c r="B319" s="25">
        <v>1700000</v>
      </c>
      <c r="C319" s="62">
        <v>1700000</v>
      </c>
      <c r="D319" s="63">
        <f t="shared" si="43"/>
        <v>1</v>
      </c>
      <c r="E319" s="64">
        <f t="shared" si="44"/>
        <v>0</v>
      </c>
    </row>
    <row r="320" spans="1:5" s="5" customFormat="1" ht="15.75">
      <c r="A320" s="73" t="s">
        <v>228</v>
      </c>
      <c r="B320" s="20"/>
      <c r="C320" s="19"/>
      <c r="D320" s="22"/>
      <c r="E320" s="23"/>
    </row>
    <row r="321" spans="1:5" s="5" customFormat="1" ht="15.75">
      <c r="A321" s="74" t="s">
        <v>229</v>
      </c>
      <c r="B321" s="75">
        <f>B9+B14+B45</f>
        <v>31913000</v>
      </c>
      <c r="C321" s="75">
        <f>C9+C14+C45</f>
        <v>25187102.45</v>
      </c>
      <c r="D321" s="28">
        <f>IF(B321=0,"   ",C321/B321)</f>
        <v>0.7892427051671732</v>
      </c>
      <c r="E321" s="31">
        <f>C321-B321</f>
        <v>-6725897.550000001</v>
      </c>
    </row>
    <row r="322" spans="1:5" s="5" customFormat="1" ht="16.5" thickBot="1">
      <c r="A322" s="76" t="s">
        <v>230</v>
      </c>
      <c r="B322" s="77">
        <f>B186+B190</f>
        <v>31913000</v>
      </c>
      <c r="C322" s="77">
        <f>C186+C190</f>
        <v>25040156.95</v>
      </c>
      <c r="D322" s="78">
        <f>IF(B322=0,"   ",C322/B322)</f>
        <v>0.784638139629618</v>
      </c>
      <c r="E322" s="79">
        <f>C322-B322</f>
        <v>-6872843.050000001</v>
      </c>
    </row>
    <row r="323" spans="1:5" s="5" customFormat="1" ht="12.75">
      <c r="A323" s="46"/>
      <c r="B323" s="46"/>
      <c r="C323" s="47"/>
      <c r="D323" s="48"/>
      <c r="E323" s="49"/>
    </row>
    <row r="324" spans="1:5" s="5" customFormat="1" ht="18" customHeight="1">
      <c r="A324" s="46"/>
      <c r="B324" s="46"/>
      <c r="C324" s="47"/>
      <c r="D324" s="48"/>
      <c r="E324" s="49"/>
    </row>
    <row r="325" spans="1:5" s="5" customFormat="1" ht="16.5">
      <c r="A325" s="42" t="s">
        <v>201</v>
      </c>
      <c r="B325" s="46"/>
      <c r="C325" s="47"/>
      <c r="D325" s="48"/>
      <c r="E325" s="49"/>
    </row>
    <row r="326" spans="1:5" s="5" customFormat="1" ht="15.75" customHeight="1">
      <c r="A326" s="42" t="s">
        <v>33</v>
      </c>
      <c r="C326" s="82" t="s">
        <v>250</v>
      </c>
      <c r="D326" s="82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B374" s="46"/>
      <c r="C374" s="47"/>
      <c r="D374" s="48"/>
      <c r="E374" s="49"/>
    </row>
    <row r="375" spans="1:5" s="5" customFormat="1" ht="13.5" customHeight="1">
      <c r="A375" s="42"/>
      <c r="C375" s="42"/>
      <c r="D375" s="48"/>
      <c r="E375" s="49"/>
    </row>
    <row r="385" ht="4.5" customHeight="1"/>
    <row r="386" ht="12.75" hidden="1"/>
  </sheetData>
  <sheetProtection/>
  <mergeCells count="2">
    <mergeCell ref="A1:E1"/>
    <mergeCell ref="C326:D326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2019-11-06T04:26:02Z</cp:lastPrinted>
  <dcterms:created xsi:type="dcterms:W3CDTF">2001-03-21T05:21:19Z</dcterms:created>
  <dcterms:modified xsi:type="dcterms:W3CDTF">2019-11-07T07:06:29Z</dcterms:modified>
  <cp:category/>
  <cp:version/>
  <cp:contentType/>
  <cp:contentStatus/>
</cp:coreProperties>
</file>