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'Лист1'!$A$1:$E$374</definedName>
  </definedNames>
  <calcPr fullCalcOnLoad="1"/>
</workbook>
</file>

<file path=xl/sharedStrings.xml><?xml version="1.0" encoding="utf-8"?>
<sst xmlns="http://schemas.openxmlformats.org/spreadsheetml/2006/main" count="297" uniqueCount="234">
  <si>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</si>
  <si>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</si>
  <si>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</si>
  <si>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</si>
  <si>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</si>
  <si>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</si>
  <si>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</si>
  <si>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</si>
  <si>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</si>
  <si>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</si>
  <si>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</si>
  <si>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</si>
  <si>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</si>
  <si>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</si>
  <si>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</si>
  <si>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</si>
  <si>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</si>
  <si>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</si>
  <si>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</si>
  <si>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</si>
  <si>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</si>
  <si>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</si>
  <si>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</si>
  <si>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</si>
  <si>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</si>
  <si>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</si>
  <si>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</si>
  <si>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</si>
  <si>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</si>
  <si>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</si>
  <si>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</si>
  <si>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</si>
  <si>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</si>
  <si>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</si>
  <si>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</si>
  <si>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</si>
  <si>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</si>
  <si>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</si>
  <si>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</si>
  <si>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</si>
  <si>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</si>
  <si>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</si>
  <si>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</si>
  <si>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</si>
  <si>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</si>
  <si>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</si>
  <si>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</si>
  <si>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</si>
  <si>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</si>
  <si>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</si>
  <si>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</si>
  <si>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</si>
  <si>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</si>
  <si>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</si>
  <si>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</si>
  <si>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</si>
  <si>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</si>
  <si>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</si>
  <si>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</si>
  <si>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</si>
  <si>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</si>
  <si>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</si>
  <si>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</si>
  <si>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</si>
  <si>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</si>
  <si>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</si>
  <si>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</si>
  <si>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</si>
  <si>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</si>
  <si>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</si>
  <si>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</si>
  <si>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</si>
  <si>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</si>
  <si>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</si>
  <si>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</si>
  <si>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</si>
  <si>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</si>
  <si>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</si>
  <si>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</si>
  <si>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</si>
  <si>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</si>
  <si>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</si>
  <si>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</si>
  <si>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</si>
  <si>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</si>
  <si>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</si>
  <si>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</si>
  <si>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</si>
  <si>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</si>
  <si>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</si>
  <si>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</si>
  <si>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</si>
  <si>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</si>
  <si>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</si>
  <si>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</si>
  <si>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</si>
  <si>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</si>
  <si>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</si>
  <si>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</si>
  <si>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</si>
  <si>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</si>
  <si>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</si>
  <si>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</si>
  <si>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</si>
  <si>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</si>
  <si>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</si>
  <si>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</si>
  <si>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</si>
  <si>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</si>
  <si>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</si>
  <si>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</si>
  <si>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</si>
  <si>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</si>
  <si>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</si>
  <si>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</si>
  <si>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</si>
  <si>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</si>
  <si>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</si>
  <si>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</si>
  <si>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</si>
  <si>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</si>
  <si>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</si>
  <si>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</si>
  <si>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</si>
  <si>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</si>
  <si>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</si>
  <si>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</si>
  <si>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</si>
  <si>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</si>
  <si>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</si>
  <si>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</si>
  <si>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</si>
  <si>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</si>
  <si>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</si>
  <si>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</si>
  <si>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</si>
  <si>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</si>
  <si>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</si>
  <si>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</si>
  <si>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</si>
  <si>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</si>
  <si>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</si>
  <si>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</si>
  <si>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</si>
  <si>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</si>
  <si>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</si>
  <si>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</si>
  <si>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</si>
  <si>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</si>
  <si>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</si>
  <si>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</si>
  <si>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</si>
  <si>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</si>
  <si>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</si>
  <si>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</si>
  <si>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</si>
  <si>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</si>
  <si>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</si>
  <si>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</si>
  <si>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</si>
  <si>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</si>
  <si>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</si>
  <si>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</si>
  <si>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</si>
  <si>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</si>
  <si>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</si>
  <si>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</si>
  <si>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</si>
  <si>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</si>
  <si>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</si>
  <si>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</si>
  <si>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</si>
  <si>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</si>
  <si>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</si>
  <si>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</si>
  <si>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</si>
  <si>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</si>
  <si>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</si>
  <si>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</si>
  <si>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</si>
  <si>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</si>
  <si>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</si>
  <si>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</si>
  <si>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</si>
  <si>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</si>
  <si>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</si>
  <si>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</si>
  <si>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</si>
  <si>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</si>
  <si>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</si>
  <si>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</si>
  <si>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</si>
  <si>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</si>
  <si>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</si>
  <si>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</si>
  <si>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</si>
  <si>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</si>
  <si>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</si>
  <si>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</si>
  <si>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</si>
  <si>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</si>
  <si>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</si>
  <si>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</si>
  <si>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</si>
  <si>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</si>
  <si>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</si>
  <si>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</si>
  <si>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</si>
  <si>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</si>
  <si>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</si>
  <si>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</si>
  <si>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</si>
  <si>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</si>
  <si>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</si>
  <si>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</si>
  <si>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</si>
  <si>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</si>
  <si>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</si>
  <si>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</si>
  <si>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</si>
  <si>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</si>
  <si>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</si>
  <si>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</si>
  <si>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приобретение поля для соревнований по робототехнике в соответствии с Соглашением Минобразования Чувашии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</si>
  <si>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</si>
  <si>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</si>
  <si>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</si>
  <si>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</si>
  <si>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</si>
  <si>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реализация отдельных полномочий  в области обращения с твердыми коммунальными отходами </t>
  </si>
  <si>
    <t>Анализ исполнения консолидированного бюджета Козловского района на 01.11.2019 года</t>
  </si>
  <si>
    <t>Фактическое исполнение на 01.11.2019</t>
  </si>
  <si>
    <t>Е.Е. Матушкина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</si>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</sst>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view="pageBreakPreview" zoomScaleSheetLayoutView="100" workbookViewId="0" topLeftCell="A256">
      <selection activeCell="C279" sqref="C279:C281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230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188</v>
      </c>
      <c r="C4" s="21" t="s">
        <v>231</v>
      </c>
      <c r="D4" s="20" t="s">
        <v>189</v>
      </c>
      <c r="E4" s="22" t="s">
        <v>190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57375458.7</v>
      </c>
      <c r="D7" s="42">
        <f aca="true" t="shared" si="0" ref="D7:D13">IF(B7=0,"   ",C7/B7)</f>
        <v>0.7564361981655827</v>
      </c>
      <c r="E7" s="45">
        <f aca="true" t="shared" si="1" ref="E7:E13">C7-B7</f>
        <v>-18474241.299999997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57375458.7</v>
      </c>
      <c r="D8" s="42">
        <f t="shared" si="0"/>
        <v>0.7564361981655827</v>
      </c>
      <c r="E8" s="45">
        <f t="shared" si="1"/>
        <v>-18474241.299999997</v>
      </c>
    </row>
    <row r="9" spans="1:5" s="8" customFormat="1" ht="45" customHeight="1">
      <c r="A9" s="41" t="s">
        <v>103</v>
      </c>
      <c r="B9" s="53">
        <f>SUM(B10)</f>
        <v>8560200</v>
      </c>
      <c r="C9" s="53">
        <f>SUM(C10)</f>
        <v>8359202.44</v>
      </c>
      <c r="D9" s="42">
        <f t="shared" si="0"/>
        <v>0.9765195252447373</v>
      </c>
      <c r="E9" s="45">
        <f t="shared" si="1"/>
        <v>-200997.5599999996</v>
      </c>
    </row>
    <row r="10" spans="1:6" s="8" customFormat="1" ht="29.25" customHeight="1">
      <c r="A10" s="41" t="s">
        <v>104</v>
      </c>
      <c r="B10" s="54">
        <v>8560200</v>
      </c>
      <c r="C10" s="55">
        <v>8359202.44</v>
      </c>
      <c r="D10" s="42">
        <f t="shared" si="0"/>
        <v>0.9765195252447373</v>
      </c>
      <c r="E10" s="45">
        <f t="shared" si="1"/>
        <v>-200997.5599999996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6503987.6899999995</v>
      </c>
      <c r="D11" s="42">
        <f t="shared" si="0"/>
        <v>0.8744387111953642</v>
      </c>
      <c r="E11" s="45">
        <f t="shared" si="1"/>
        <v>-933912.3100000005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5763708.71</v>
      </c>
      <c r="D12" s="42">
        <f t="shared" si="0"/>
        <v>0.8534402472791885</v>
      </c>
      <c r="E12" s="45">
        <f t="shared" si="1"/>
        <v>-989791.29</v>
      </c>
    </row>
    <row r="13" spans="1:5" s="8" customFormat="1" ht="15">
      <c r="A13" s="41" t="s">
        <v>15</v>
      </c>
      <c r="B13" s="54">
        <v>684400</v>
      </c>
      <c r="C13" s="55">
        <v>740278.98</v>
      </c>
      <c r="D13" s="42">
        <f t="shared" si="0"/>
        <v>1.0816466686148452</v>
      </c>
      <c r="E13" s="45">
        <f t="shared" si="1"/>
        <v>55878.97999999998</v>
      </c>
    </row>
    <row r="14" spans="1:5" s="8" customFormat="1" ht="30">
      <c r="A14" s="41" t="s">
        <v>187</v>
      </c>
      <c r="B14" s="70">
        <v>0</v>
      </c>
      <c r="C14" s="70">
        <v>0</v>
      </c>
      <c r="D14" s="42" t="str">
        <f>IF(B14=0,"   ",C14/B14)</f>
        <v>   </v>
      </c>
      <c r="E14" s="45">
        <f>C14-B14</f>
        <v>0</v>
      </c>
    </row>
    <row r="15" spans="1:6" s="9" customFormat="1" ht="15">
      <c r="A15" s="41" t="s">
        <v>68</v>
      </c>
      <c r="B15" s="54">
        <f>SUM(B16:B20)</f>
        <v>10915540</v>
      </c>
      <c r="C15" s="54">
        <f>SUM(C16:C20)</f>
        <v>5722011.390000001</v>
      </c>
      <c r="D15" s="42">
        <f aca="true" t="shared" si="2" ref="D15:D20">IF(B15=0,"   ",C15/B15)</f>
        <v>0.5242078165624422</v>
      </c>
      <c r="E15" s="45">
        <f aca="true" t="shared" si="3" ref="E15:E20">C15-B15</f>
        <v>-5193528.609999999</v>
      </c>
      <c r="F15" s="8"/>
    </row>
    <row r="16" spans="1:6" s="8" customFormat="1" ht="15">
      <c r="A16" s="41" t="s">
        <v>69</v>
      </c>
      <c r="B16" s="54">
        <v>4523000</v>
      </c>
      <c r="C16" s="54">
        <v>1710602.33</v>
      </c>
      <c r="D16" s="42">
        <f t="shared" si="2"/>
        <v>0.37820082467388905</v>
      </c>
      <c r="E16" s="45">
        <f t="shared" si="3"/>
        <v>-2812397.67</v>
      </c>
      <c r="F16" s="9"/>
    </row>
    <row r="17" spans="1:5" s="9" customFormat="1" ht="15">
      <c r="A17" s="41" t="s">
        <v>149</v>
      </c>
      <c r="B17" s="54">
        <v>88100</v>
      </c>
      <c r="C17" s="71">
        <v>183113.87</v>
      </c>
      <c r="D17" s="42">
        <f>IF(B17=0,"   ",C17/B17)</f>
        <v>2.07847752553916</v>
      </c>
      <c r="E17" s="45">
        <f>C17-B17</f>
        <v>95013.87</v>
      </c>
    </row>
    <row r="18" spans="1:6" s="9" customFormat="1" ht="15">
      <c r="A18" s="41" t="s">
        <v>150</v>
      </c>
      <c r="B18" s="54">
        <v>1428400</v>
      </c>
      <c r="C18" s="71">
        <v>615915.58</v>
      </c>
      <c r="D18" s="42">
        <f t="shared" si="2"/>
        <v>0.4311926491178941</v>
      </c>
      <c r="E18" s="45">
        <f t="shared" si="3"/>
        <v>-812484.42</v>
      </c>
      <c r="F18" s="8"/>
    </row>
    <row r="19" spans="1:5" s="8" customFormat="1" ht="15">
      <c r="A19" s="41" t="s">
        <v>147</v>
      </c>
      <c r="B19" s="54">
        <v>1559000</v>
      </c>
      <c r="C19" s="54">
        <v>1420663.71</v>
      </c>
      <c r="D19" s="42">
        <f t="shared" si="2"/>
        <v>0.911266010262989</v>
      </c>
      <c r="E19" s="45">
        <f t="shared" si="3"/>
        <v>-138336.29000000004</v>
      </c>
    </row>
    <row r="20" spans="1:5" s="8" customFormat="1" ht="15">
      <c r="A20" s="41" t="s">
        <v>148</v>
      </c>
      <c r="B20" s="54">
        <v>3317040</v>
      </c>
      <c r="C20" s="54">
        <v>1791715.9</v>
      </c>
      <c r="D20" s="42">
        <f t="shared" si="2"/>
        <v>0.5401550478740081</v>
      </c>
      <c r="E20" s="45">
        <f t="shared" si="3"/>
        <v>-1525324.1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64214.74</v>
      </c>
      <c r="D21" s="42">
        <f aca="true" t="shared" si="4" ref="D21:D53">IF(B21=0,"   ",C21/B21)</f>
        <v>10.702456666666667</v>
      </c>
      <c r="E21" s="45">
        <f aca="true" t="shared" si="5" ref="E21:E51">C21-B21</f>
        <v>58214.74</v>
      </c>
    </row>
    <row r="22" spans="1:5" s="8" customFormat="1" ht="15">
      <c r="A22" s="41" t="s">
        <v>16</v>
      </c>
      <c r="B22" s="54">
        <v>6000</v>
      </c>
      <c r="C22" s="70">
        <v>61840</v>
      </c>
      <c r="D22" s="42">
        <f t="shared" si="4"/>
        <v>10.306666666666667</v>
      </c>
      <c r="E22" s="45">
        <f t="shared" si="5"/>
        <v>55840</v>
      </c>
    </row>
    <row r="23" spans="1:5" s="8" customFormat="1" ht="15">
      <c r="A23" s="41" t="s">
        <v>45</v>
      </c>
      <c r="B23" s="54">
        <v>0</v>
      </c>
      <c r="C23" s="70">
        <v>2374.74</v>
      </c>
      <c r="D23" s="42" t="str">
        <f t="shared" si="4"/>
        <v>   </v>
      </c>
      <c r="E23" s="45">
        <f t="shared" si="5"/>
        <v>2374.74</v>
      </c>
    </row>
    <row r="24" spans="1:5" s="8" customFormat="1" ht="15">
      <c r="A24" s="41" t="s">
        <v>17</v>
      </c>
      <c r="B24" s="54">
        <v>1703700</v>
      </c>
      <c r="C24" s="70">
        <v>1921349.23</v>
      </c>
      <c r="D24" s="42">
        <f t="shared" si="4"/>
        <v>1.1277509127193754</v>
      </c>
      <c r="E24" s="45">
        <f t="shared" si="5"/>
        <v>217649.22999999998</v>
      </c>
    </row>
    <row r="25" spans="1:5" s="8" customFormat="1" ht="45">
      <c r="A25" s="41" t="s">
        <v>126</v>
      </c>
      <c r="B25" s="54">
        <v>0</v>
      </c>
      <c r="C25" s="54">
        <v>52541.49</v>
      </c>
      <c r="D25" s="42" t="str">
        <f t="shared" si="4"/>
        <v>   </v>
      </c>
      <c r="E25" s="45">
        <f t="shared" si="5"/>
        <v>52541.49</v>
      </c>
    </row>
    <row r="26" spans="1:5" s="8" customFormat="1" ht="14.25">
      <c r="A26" s="63" t="s">
        <v>100</v>
      </c>
      <c r="B26" s="56">
        <f>B7+B11+B15+B21+B24+B25+B9</f>
        <v>104473040</v>
      </c>
      <c r="C26" s="56">
        <f>C7+C11+C15+C21+C24+C25+C9</f>
        <v>79998765.67999999</v>
      </c>
      <c r="D26" s="44">
        <f t="shared" si="4"/>
        <v>0.7657359801150612</v>
      </c>
      <c r="E26" s="46">
        <f t="shared" si="5"/>
        <v>-24474274.320000008</v>
      </c>
    </row>
    <row r="27" spans="1:5" s="8" customFormat="1" ht="45" customHeight="1">
      <c r="A27" s="41" t="s">
        <v>129</v>
      </c>
      <c r="B27" s="54">
        <f>SUM(B28:B30)</f>
        <v>10323900</v>
      </c>
      <c r="C27" s="54">
        <f>SUM(C28:C30)</f>
        <v>6290755.99</v>
      </c>
      <c r="D27" s="42">
        <f t="shared" si="4"/>
        <v>0.609339105376844</v>
      </c>
      <c r="E27" s="45">
        <f t="shared" si="5"/>
        <v>-4033144.01</v>
      </c>
    </row>
    <row r="28" spans="1:5" s="8" customFormat="1" ht="15">
      <c r="A28" s="41" t="s">
        <v>67</v>
      </c>
      <c r="B28" s="54">
        <v>8013700</v>
      </c>
      <c r="C28" s="54">
        <v>4798890.48</v>
      </c>
      <c r="D28" s="42">
        <f t="shared" si="4"/>
        <v>0.5988358036861875</v>
      </c>
      <c r="E28" s="51">
        <f t="shared" si="5"/>
        <v>-3214809.5199999996</v>
      </c>
    </row>
    <row r="29" spans="1:5" s="8" customFormat="1" ht="17.25" customHeight="1">
      <c r="A29" s="41" t="s">
        <v>165</v>
      </c>
      <c r="B29" s="54">
        <v>1734500</v>
      </c>
      <c r="C29" s="55">
        <v>938785.83</v>
      </c>
      <c r="D29" s="42">
        <f t="shared" si="4"/>
        <v>0.5412429115018738</v>
      </c>
      <c r="E29" s="45">
        <f t="shared" si="5"/>
        <v>-795714.17</v>
      </c>
    </row>
    <row r="30" spans="1:5" s="8" customFormat="1" ht="89.25" customHeight="1">
      <c r="A30" s="41" t="s">
        <v>191</v>
      </c>
      <c r="B30" s="54">
        <v>575700</v>
      </c>
      <c r="C30" s="55">
        <v>553079.68</v>
      </c>
      <c r="D30" s="42">
        <f t="shared" si="4"/>
        <v>0.9607081466041342</v>
      </c>
      <c r="E30" s="45">
        <f t="shared" si="5"/>
        <v>-22620.31999999995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296268.23</v>
      </c>
      <c r="D31" s="42">
        <f t="shared" si="4"/>
        <v>1.1850729199999999</v>
      </c>
      <c r="E31" s="45">
        <f t="shared" si="5"/>
        <v>46268.22999999998</v>
      </c>
    </row>
    <row r="32" spans="1:5" s="8" customFormat="1" ht="15">
      <c r="A32" s="41" t="s">
        <v>19</v>
      </c>
      <c r="B32" s="54">
        <v>250000</v>
      </c>
      <c r="C32" s="70">
        <v>296268.23</v>
      </c>
      <c r="D32" s="42">
        <f t="shared" si="4"/>
        <v>1.1850729199999999</v>
      </c>
      <c r="E32" s="45">
        <f t="shared" si="5"/>
        <v>46268.22999999998</v>
      </c>
    </row>
    <row r="33" spans="1:5" s="8" customFormat="1" ht="30">
      <c r="A33" s="41" t="s">
        <v>128</v>
      </c>
      <c r="B33" s="54">
        <v>1900000</v>
      </c>
      <c r="C33" s="54">
        <v>1537336.73</v>
      </c>
      <c r="D33" s="42">
        <f t="shared" si="4"/>
        <v>0.8091245947368421</v>
      </c>
      <c r="E33" s="45">
        <f t="shared" si="5"/>
        <v>-362663.27</v>
      </c>
    </row>
    <row r="34" spans="1:5" s="8" customFormat="1" ht="30.75" customHeight="1">
      <c r="A34" s="41" t="s">
        <v>130</v>
      </c>
      <c r="B34" s="54">
        <f>B35+B36</f>
        <v>15657140</v>
      </c>
      <c r="C34" s="54">
        <f>C35+C36</f>
        <v>3836177.4899999998</v>
      </c>
      <c r="D34" s="42">
        <f t="shared" si="4"/>
        <v>0.24501138075025194</v>
      </c>
      <c r="E34" s="45">
        <f t="shared" si="5"/>
        <v>-11820962.51</v>
      </c>
    </row>
    <row r="35" spans="1:5" s="8" customFormat="1" ht="30">
      <c r="A35" s="41" t="s">
        <v>131</v>
      </c>
      <c r="B35" s="70">
        <v>10845000</v>
      </c>
      <c r="C35" s="54">
        <v>747125.13</v>
      </c>
      <c r="D35" s="42">
        <f t="shared" si="4"/>
        <v>0.0688912060857538</v>
      </c>
      <c r="E35" s="45">
        <f t="shared" si="5"/>
        <v>-10097874.87</v>
      </c>
    </row>
    <row r="36" spans="1:5" s="8" customFormat="1" ht="30">
      <c r="A36" s="41" t="s">
        <v>108</v>
      </c>
      <c r="B36" s="54">
        <v>4812140</v>
      </c>
      <c r="C36" s="54">
        <v>3089052.36</v>
      </c>
      <c r="D36" s="42">
        <f t="shared" si="4"/>
        <v>0.6419290294962324</v>
      </c>
      <c r="E36" s="45">
        <f t="shared" si="5"/>
        <v>-1723087.6400000001</v>
      </c>
    </row>
    <row r="37" spans="1:5" s="8" customFormat="1" ht="15">
      <c r="A37" s="41" t="s">
        <v>20</v>
      </c>
      <c r="B37" s="54">
        <v>3200000</v>
      </c>
      <c r="C37" s="54">
        <v>2646892.17</v>
      </c>
      <c r="D37" s="42">
        <f t="shared" si="4"/>
        <v>0.827153803125</v>
      </c>
      <c r="E37" s="45">
        <f t="shared" si="5"/>
        <v>-553107.8300000001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-108509.81</v>
      </c>
      <c r="D38" s="42" t="str">
        <f t="shared" si="4"/>
        <v>   </v>
      </c>
      <c r="E38" s="45">
        <f t="shared" si="5"/>
        <v>-108509.81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-108509.81</v>
      </c>
      <c r="D39" s="42" t="str">
        <f t="shared" si="4"/>
        <v>   </v>
      </c>
      <c r="E39" s="45">
        <f t="shared" si="5"/>
        <v>-108509.81</v>
      </c>
    </row>
    <row r="40" spans="1:5" s="11" customFormat="1" ht="15" customHeight="1">
      <c r="A40" s="41" t="s">
        <v>102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101</v>
      </c>
      <c r="B42" s="56">
        <f>B27+B31+B34+B37+B38+B33</f>
        <v>31331040</v>
      </c>
      <c r="C42" s="56">
        <f>C27+C31+C34+C37+C38+C33</f>
        <v>14498920.8</v>
      </c>
      <c r="D42" s="44">
        <f t="shared" si="4"/>
        <v>0.46276538538139816</v>
      </c>
      <c r="E42" s="46">
        <f t="shared" si="5"/>
        <v>-16832119.2</v>
      </c>
    </row>
    <row r="43" spans="1:5" s="11" customFormat="1" ht="14.25">
      <c r="A43" s="63" t="s">
        <v>4</v>
      </c>
      <c r="B43" s="56">
        <f>SUM(B26,B42)</f>
        <v>135804080</v>
      </c>
      <c r="C43" s="56">
        <f>SUM(C26,C42)</f>
        <v>94497686.47999999</v>
      </c>
      <c r="D43" s="44">
        <f t="shared" si="4"/>
        <v>0.6958383465356858</v>
      </c>
      <c r="E43" s="46">
        <f t="shared" si="5"/>
        <v>-41306393.52000001</v>
      </c>
    </row>
    <row r="44" spans="1:5" s="11" customFormat="1" ht="18" customHeight="1">
      <c r="A44" s="63" t="s">
        <v>81</v>
      </c>
      <c r="B44" s="56">
        <f>SUM(B45:B50)</f>
        <v>440786699.39000005</v>
      </c>
      <c r="C44" s="56">
        <f>SUM(C45:C50,)</f>
        <v>301439209.17</v>
      </c>
      <c r="D44" s="44">
        <f t="shared" si="4"/>
        <v>0.683866390676394</v>
      </c>
      <c r="E44" s="46">
        <f t="shared" si="5"/>
        <v>-139347490.22000003</v>
      </c>
    </row>
    <row r="45" spans="1:5" s="11" customFormat="1" ht="30" customHeight="1">
      <c r="A45" s="41" t="s">
        <v>46</v>
      </c>
      <c r="B45" s="54">
        <v>-21822100</v>
      </c>
      <c r="C45" s="54">
        <v>-21909896</v>
      </c>
      <c r="D45" s="42">
        <f t="shared" si="4"/>
        <v>1.004023260822744</v>
      </c>
      <c r="E45" s="45">
        <f t="shared" si="5"/>
        <v>-87796</v>
      </c>
    </row>
    <row r="46" spans="1:6" s="11" customFormat="1" ht="15" customHeight="1">
      <c r="A46" s="41" t="s">
        <v>124</v>
      </c>
      <c r="B46" s="54">
        <v>30477500</v>
      </c>
      <c r="C46" s="54">
        <v>24946000</v>
      </c>
      <c r="D46" s="42">
        <f t="shared" si="4"/>
        <v>0.8185054548437372</v>
      </c>
      <c r="E46" s="45">
        <f t="shared" si="5"/>
        <v>-5531500</v>
      </c>
      <c r="F46" s="8"/>
    </row>
    <row r="47" spans="1:5" s="8" customFormat="1" ht="15">
      <c r="A47" s="41" t="s">
        <v>23</v>
      </c>
      <c r="B47" s="54">
        <v>251839745.11</v>
      </c>
      <c r="C47" s="55">
        <v>151086826.62</v>
      </c>
      <c r="D47" s="42">
        <f t="shared" si="4"/>
        <v>0.5999324155685094</v>
      </c>
      <c r="E47" s="45">
        <f t="shared" si="5"/>
        <v>-100752918.49000001</v>
      </c>
    </row>
    <row r="48" spans="1:5" s="8" customFormat="1" ht="15">
      <c r="A48" s="41" t="s">
        <v>22</v>
      </c>
      <c r="B48" s="54">
        <v>175741724.35</v>
      </c>
      <c r="C48" s="55">
        <v>146051339.82</v>
      </c>
      <c r="D48" s="42">
        <f t="shared" si="4"/>
        <v>0.8310567132545607</v>
      </c>
      <c r="E48" s="45">
        <f t="shared" si="5"/>
        <v>-29690384.53</v>
      </c>
    </row>
    <row r="49" spans="1:5" s="8" customFormat="1" ht="15">
      <c r="A49" s="41" t="s">
        <v>43</v>
      </c>
      <c r="B49" s="54">
        <v>3213100</v>
      </c>
      <c r="C49" s="55">
        <v>0</v>
      </c>
      <c r="D49" s="42">
        <f t="shared" si="4"/>
        <v>0</v>
      </c>
      <c r="E49" s="45">
        <f t="shared" si="5"/>
        <v>-3213100</v>
      </c>
    </row>
    <row r="50" spans="1:5" s="8" customFormat="1" ht="15">
      <c r="A50" s="41" t="s">
        <v>110</v>
      </c>
      <c r="B50" s="54">
        <v>1336729.93</v>
      </c>
      <c r="C50" s="55">
        <v>1264938.73</v>
      </c>
      <c r="D50" s="42">
        <f t="shared" si="4"/>
        <v>0.9462934147064397</v>
      </c>
      <c r="E50" s="45">
        <f t="shared" si="5"/>
        <v>-71791.19999999995</v>
      </c>
    </row>
    <row r="51" spans="1:6" s="8" customFormat="1" ht="16.5" customHeight="1">
      <c r="A51" s="63" t="s">
        <v>5</v>
      </c>
      <c r="B51" s="57">
        <f>SUM(B43,B44)</f>
        <v>576590779.3900001</v>
      </c>
      <c r="C51" s="57">
        <f>SUM(C43,C44)</f>
        <v>395936895.65</v>
      </c>
      <c r="D51" s="44">
        <f t="shared" si="4"/>
        <v>0.6866861382502135</v>
      </c>
      <c r="E51" s="46">
        <f t="shared" si="5"/>
        <v>-180653883.74000013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62890739.79000001</v>
      </c>
      <c r="C53" s="54">
        <f>C54+C68+C72+C73+C66+C70</f>
        <v>49346172.7</v>
      </c>
      <c r="D53" s="42">
        <f t="shared" si="4"/>
        <v>0.7846333635885506</v>
      </c>
      <c r="E53" s="45">
        <f aca="true" t="shared" si="6" ref="E53:E104">C53-B53</f>
        <v>-13544567.090000004</v>
      </c>
    </row>
    <row r="54" spans="1:5" s="8" customFormat="1" ht="15">
      <c r="A54" s="41" t="s">
        <v>25</v>
      </c>
      <c r="B54" s="54">
        <v>30997800</v>
      </c>
      <c r="C54" s="55">
        <v>22655670.94</v>
      </c>
      <c r="D54" s="42">
        <f aca="true" t="shared" si="7" ref="D54:D79">IF(B54=0,"   ",C54/B54)</f>
        <v>0.7308799637393621</v>
      </c>
      <c r="E54" s="45">
        <f t="shared" si="6"/>
        <v>-8342129.059999999</v>
      </c>
    </row>
    <row r="55" spans="1:5" s="8" customFormat="1" ht="15">
      <c r="A55" s="41" t="s">
        <v>7</v>
      </c>
      <c r="B55" s="54">
        <v>17282014</v>
      </c>
      <c r="C55" s="55">
        <v>13861733.91</v>
      </c>
      <c r="D55" s="42">
        <f t="shared" si="7"/>
        <v>0.8020901909927859</v>
      </c>
      <c r="E55" s="45">
        <f t="shared" si="6"/>
        <v>-3420280.09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201493.24</v>
      </c>
      <c r="D57" s="42">
        <f t="shared" si="7"/>
        <v>0.6491405927835051</v>
      </c>
      <c r="E57" s="45">
        <f t="shared" si="6"/>
        <v>-108906.76000000001</v>
      </c>
    </row>
    <row r="58" spans="1:5" s="8" customFormat="1" ht="15">
      <c r="A58" s="41" t="s">
        <v>49</v>
      </c>
      <c r="B58" s="70">
        <v>229900</v>
      </c>
      <c r="C58" s="70">
        <v>148095.94</v>
      </c>
      <c r="D58" s="42">
        <f t="shared" si="7"/>
        <v>0.6441754675946063</v>
      </c>
      <c r="E58" s="45">
        <f t="shared" si="6"/>
        <v>-81804.06</v>
      </c>
    </row>
    <row r="59" spans="1:5" s="8" customFormat="1" ht="15">
      <c r="A59" s="41" t="s">
        <v>50</v>
      </c>
      <c r="B59" s="70">
        <v>843400</v>
      </c>
      <c r="C59" s="71">
        <v>593860.6</v>
      </c>
      <c r="D59" s="42">
        <f t="shared" si="7"/>
        <v>0.7041268674413089</v>
      </c>
      <c r="E59" s="45">
        <f t="shared" si="6"/>
        <v>-249539.40000000002</v>
      </c>
    </row>
    <row r="60" spans="1:5" s="8" customFormat="1" ht="15">
      <c r="A60" s="41" t="s">
        <v>49</v>
      </c>
      <c r="B60" s="70">
        <v>623300</v>
      </c>
      <c r="C60" s="71">
        <v>440093.63</v>
      </c>
      <c r="D60" s="42">
        <f t="shared" si="7"/>
        <v>0.7060703192684101</v>
      </c>
      <c r="E60" s="45">
        <f t="shared" si="6"/>
        <v>-183206.37</v>
      </c>
    </row>
    <row r="61" spans="1:5" s="8" customFormat="1" ht="15">
      <c r="A61" s="41" t="s">
        <v>51</v>
      </c>
      <c r="B61" s="70">
        <v>3000</v>
      </c>
      <c r="C61" s="71">
        <v>2250</v>
      </c>
      <c r="D61" s="42">
        <f t="shared" si="7"/>
        <v>0.75</v>
      </c>
      <c r="E61" s="45">
        <f t="shared" si="6"/>
        <v>-750</v>
      </c>
    </row>
    <row r="62" spans="1:5" s="8" customFormat="1" ht="28.5" customHeight="1">
      <c r="A62" s="41" t="s">
        <v>159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105</v>
      </c>
      <c r="B64" s="70">
        <v>55400</v>
      </c>
      <c r="C64" s="71">
        <v>27978.11</v>
      </c>
      <c r="D64" s="42">
        <f t="shared" si="7"/>
        <v>0.505020036101083</v>
      </c>
      <c r="E64" s="45">
        <f t="shared" si="6"/>
        <v>-27421.89</v>
      </c>
    </row>
    <row r="65" spans="1:5" s="8" customFormat="1" ht="15">
      <c r="A65" s="41" t="s">
        <v>49</v>
      </c>
      <c r="B65" s="70">
        <v>41100</v>
      </c>
      <c r="C65" s="70">
        <v>21488.35</v>
      </c>
      <c r="D65" s="42">
        <f t="shared" si="7"/>
        <v>0.5228309002433089</v>
      </c>
      <c r="E65" s="45">
        <f t="shared" si="6"/>
        <v>-19611.65</v>
      </c>
    </row>
    <row r="66" spans="1:5" s="8" customFormat="1" ht="15.75" customHeight="1">
      <c r="A66" s="41" t="s">
        <v>122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123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2855706.93</v>
      </c>
      <c r="D68" s="42">
        <f t="shared" si="7"/>
        <v>0.7018030842200979</v>
      </c>
      <c r="E68" s="45">
        <f t="shared" si="6"/>
        <v>-1213393.0699999998</v>
      </c>
    </row>
    <row r="69" spans="1:5" s="8" customFormat="1" ht="15">
      <c r="A69" s="41" t="s">
        <v>7</v>
      </c>
      <c r="B69" s="70">
        <v>2666120</v>
      </c>
      <c r="C69" s="71">
        <v>1910583.51</v>
      </c>
      <c r="D69" s="42">
        <f t="shared" si="7"/>
        <v>0.716615722473107</v>
      </c>
      <c r="E69" s="45">
        <f t="shared" si="6"/>
        <v>-755536.49</v>
      </c>
    </row>
    <row r="70" spans="1:5" s="8" customFormat="1" ht="15">
      <c r="A70" s="41" t="s">
        <v>145</v>
      </c>
      <c r="B70" s="70">
        <f>B71</f>
        <v>54000</v>
      </c>
      <c r="C70" s="70">
        <f>C71</f>
        <v>54000</v>
      </c>
      <c r="D70" s="42">
        <f t="shared" si="7"/>
        <v>1</v>
      </c>
      <c r="E70" s="45">
        <f t="shared" si="6"/>
        <v>0</v>
      </c>
    </row>
    <row r="71" spans="1:5" s="8" customFormat="1" ht="30">
      <c r="A71" s="41" t="s">
        <v>146</v>
      </c>
      <c r="B71" s="70">
        <v>54000</v>
      </c>
      <c r="C71" s="71">
        <v>54000</v>
      </c>
      <c r="D71" s="42">
        <f t="shared" si="7"/>
        <v>1</v>
      </c>
      <c r="E71" s="45">
        <f t="shared" si="6"/>
        <v>0</v>
      </c>
    </row>
    <row r="72" spans="1:5" s="8" customFormat="1" ht="15">
      <c r="A72" s="41" t="s">
        <v>26</v>
      </c>
      <c r="B72" s="53">
        <v>946401.85</v>
      </c>
      <c r="C72" s="55">
        <v>0</v>
      </c>
      <c r="D72" s="42">
        <f t="shared" si="7"/>
        <v>0</v>
      </c>
      <c r="E72" s="45">
        <f t="shared" si="6"/>
        <v>-946401.85</v>
      </c>
    </row>
    <row r="73" spans="1:5" s="8" customFormat="1" ht="15">
      <c r="A73" s="41" t="s">
        <v>34</v>
      </c>
      <c r="B73" s="54">
        <f>B74+B76+B78+B77+B79+B87+B81+B84+B85+B86+B80</f>
        <v>26814737.94</v>
      </c>
      <c r="C73" s="54">
        <f>C74+C76+C78+C77+C79+C87+C81+C84+C85+C86+C80</f>
        <v>23780794.830000002</v>
      </c>
      <c r="D73" s="76">
        <f t="shared" si="7"/>
        <v>0.8868553883767697</v>
      </c>
      <c r="E73" s="45">
        <f t="shared" si="6"/>
        <v>-3033943.1099999994</v>
      </c>
    </row>
    <row r="74" spans="1:5" s="8" customFormat="1" ht="15">
      <c r="A74" s="41" t="s">
        <v>89</v>
      </c>
      <c r="B74" s="70">
        <v>8561700</v>
      </c>
      <c r="C74" s="71">
        <v>6417324.93</v>
      </c>
      <c r="D74" s="52">
        <f t="shared" si="7"/>
        <v>0.7495386348505554</v>
      </c>
      <c r="E74" s="45">
        <f t="shared" si="6"/>
        <v>-2144375.0700000003</v>
      </c>
    </row>
    <row r="75" spans="1:5" s="8" customFormat="1" ht="15">
      <c r="A75" s="41" t="s">
        <v>66</v>
      </c>
      <c r="B75" s="70">
        <v>6127000</v>
      </c>
      <c r="C75" s="71">
        <v>5050747.53</v>
      </c>
      <c r="D75" s="42">
        <f t="shared" si="7"/>
        <v>0.8243426685164028</v>
      </c>
      <c r="E75" s="45">
        <f t="shared" si="6"/>
        <v>-1076252.4699999997</v>
      </c>
    </row>
    <row r="76" spans="1:5" s="8" customFormat="1" ht="15">
      <c r="A76" s="41" t="s">
        <v>176</v>
      </c>
      <c r="B76" s="70">
        <v>2219900</v>
      </c>
      <c r="C76" s="70">
        <v>1707106.96</v>
      </c>
      <c r="D76" s="42">
        <f t="shared" si="7"/>
        <v>0.7690017388170638</v>
      </c>
      <c r="E76" s="45">
        <f t="shared" si="6"/>
        <v>-512793.04000000004</v>
      </c>
    </row>
    <row r="77" spans="1:5" s="8" customFormat="1" ht="15">
      <c r="A77" s="41" t="s">
        <v>109</v>
      </c>
      <c r="B77" s="70">
        <v>100000</v>
      </c>
      <c r="C77" s="71">
        <v>36811</v>
      </c>
      <c r="D77" s="42">
        <f t="shared" si="7"/>
        <v>0.36811</v>
      </c>
      <c r="E77" s="45">
        <f t="shared" si="6"/>
        <v>-63189</v>
      </c>
    </row>
    <row r="78" spans="1:5" s="8" customFormat="1" ht="15">
      <c r="A78" s="41" t="s">
        <v>132</v>
      </c>
      <c r="B78" s="70">
        <v>157000</v>
      </c>
      <c r="C78" s="71">
        <v>97682</v>
      </c>
      <c r="D78" s="42">
        <f t="shared" si="7"/>
        <v>0.6221783439490446</v>
      </c>
      <c r="E78" s="45">
        <f t="shared" si="6"/>
        <v>-59318</v>
      </c>
    </row>
    <row r="79" spans="1:5" s="8" customFormat="1" ht="16.5" customHeight="1">
      <c r="A79" s="41" t="s">
        <v>133</v>
      </c>
      <c r="B79" s="70">
        <v>838000</v>
      </c>
      <c r="C79" s="70">
        <v>614924</v>
      </c>
      <c r="D79" s="42">
        <f t="shared" si="7"/>
        <v>0.7337995226730311</v>
      </c>
      <c r="E79" s="45">
        <f t="shared" si="6"/>
        <v>-223076</v>
      </c>
    </row>
    <row r="80" spans="1:5" s="8" customFormat="1" ht="30">
      <c r="A80" s="41" t="s">
        <v>220</v>
      </c>
      <c r="B80" s="70">
        <v>30000</v>
      </c>
      <c r="C80" s="71">
        <v>9500</v>
      </c>
      <c r="D80" s="42">
        <f>IF(B80=0,"   ",C80/B80)</f>
        <v>0.31666666666666665</v>
      </c>
      <c r="E80" s="45">
        <f>C80-B80</f>
        <v>-20500</v>
      </c>
    </row>
    <row r="81" spans="1:5" s="8" customFormat="1" ht="45.75" customHeight="1">
      <c r="A81" s="62" t="s">
        <v>192</v>
      </c>
      <c r="B81" s="70">
        <f>SUM(B82:B83)</f>
        <v>13932388.99</v>
      </c>
      <c r="C81" s="70">
        <f>SUM(C82:C83)</f>
        <v>13932388.99</v>
      </c>
      <c r="D81" s="42">
        <f aca="true" t="shared" si="8" ref="D81:D87">IF(B81=0,"   ",C81/B81)</f>
        <v>1</v>
      </c>
      <c r="E81" s="45">
        <f aca="true" t="shared" si="9" ref="E81:E87">C81-B81</f>
        <v>0</v>
      </c>
    </row>
    <row r="82" spans="1:5" s="8" customFormat="1" ht="15">
      <c r="A82" s="61" t="s">
        <v>78</v>
      </c>
      <c r="B82" s="70">
        <v>12121178.43</v>
      </c>
      <c r="C82" s="70">
        <v>12121178.43</v>
      </c>
      <c r="D82" s="42">
        <f t="shared" si="8"/>
        <v>1</v>
      </c>
      <c r="E82" s="45">
        <f t="shared" si="9"/>
        <v>0</v>
      </c>
    </row>
    <row r="83" spans="1:5" s="8" customFormat="1" ht="15">
      <c r="A83" s="61" t="s">
        <v>79</v>
      </c>
      <c r="B83" s="70">
        <v>1811210.56</v>
      </c>
      <c r="C83" s="70">
        <v>1811210.56</v>
      </c>
      <c r="D83" s="42">
        <f t="shared" si="8"/>
        <v>1</v>
      </c>
      <c r="E83" s="45">
        <f t="shared" si="9"/>
        <v>0</v>
      </c>
    </row>
    <row r="84" spans="1:5" s="8" customFormat="1" ht="30">
      <c r="A84" s="62" t="s">
        <v>196</v>
      </c>
      <c r="B84" s="70">
        <v>135748.95</v>
      </c>
      <c r="C84" s="70">
        <v>135748.95</v>
      </c>
      <c r="D84" s="42">
        <f t="shared" si="8"/>
        <v>1</v>
      </c>
      <c r="E84" s="45">
        <f t="shared" si="9"/>
        <v>0</v>
      </c>
    </row>
    <row r="85" spans="1:5" s="8" customFormat="1" ht="30">
      <c r="A85" s="62" t="s">
        <v>193</v>
      </c>
      <c r="B85" s="70">
        <v>650000</v>
      </c>
      <c r="C85" s="70">
        <v>650000</v>
      </c>
      <c r="D85" s="42">
        <f t="shared" si="8"/>
        <v>1</v>
      </c>
      <c r="E85" s="45">
        <f t="shared" si="9"/>
        <v>0</v>
      </c>
    </row>
    <row r="86" spans="1:5" s="8" customFormat="1" ht="30">
      <c r="A86" s="62" t="s">
        <v>194</v>
      </c>
      <c r="B86" s="70">
        <v>90000</v>
      </c>
      <c r="C86" s="70">
        <v>79308</v>
      </c>
      <c r="D86" s="42">
        <f t="shared" si="8"/>
        <v>0.8812</v>
      </c>
      <c r="E86" s="45">
        <f t="shared" si="9"/>
        <v>-10692</v>
      </c>
    </row>
    <row r="87" spans="1:5" s="8" customFormat="1" ht="15">
      <c r="A87" s="62" t="s">
        <v>195</v>
      </c>
      <c r="B87" s="70">
        <v>100000</v>
      </c>
      <c r="C87" s="53">
        <v>100000</v>
      </c>
      <c r="D87" s="42">
        <f t="shared" si="8"/>
        <v>1</v>
      </c>
      <c r="E87" s="45">
        <f t="shared" si="9"/>
        <v>0</v>
      </c>
    </row>
    <row r="88" spans="1:5" s="8" customFormat="1" ht="15.75" customHeight="1">
      <c r="A88" s="41" t="s">
        <v>52</v>
      </c>
      <c r="B88" s="53">
        <f>SUM(B89)</f>
        <v>1259300</v>
      </c>
      <c r="C88" s="53">
        <f>SUM(C89)</f>
        <v>949093.4</v>
      </c>
      <c r="D88" s="42">
        <f aca="true" t="shared" si="10" ref="D88:D104">IF(B88=0,"   ",C88/B88)</f>
        <v>0.7536674342888907</v>
      </c>
      <c r="E88" s="45">
        <f t="shared" si="6"/>
        <v>-310206.6</v>
      </c>
    </row>
    <row r="89" spans="1:5" s="8" customFormat="1" ht="15">
      <c r="A89" s="41" t="s">
        <v>70</v>
      </c>
      <c r="B89" s="53">
        <v>1259300</v>
      </c>
      <c r="C89" s="53">
        <v>949093.4</v>
      </c>
      <c r="D89" s="42">
        <f t="shared" si="10"/>
        <v>0.7536674342888907</v>
      </c>
      <c r="E89" s="45">
        <f t="shared" si="6"/>
        <v>-310206.6</v>
      </c>
    </row>
    <row r="90" spans="1:5" s="8" customFormat="1" ht="30" customHeight="1">
      <c r="A90" s="41" t="s">
        <v>27</v>
      </c>
      <c r="B90" s="54">
        <f>B91+B92+B95+B97+B94+B101+B98+B99+B100</f>
        <v>20519400</v>
      </c>
      <c r="C90" s="54">
        <f>C91+C92+C95+C97+C94+C101+C98+C99+C100</f>
        <v>13540192.92</v>
      </c>
      <c r="D90" s="42">
        <f t="shared" si="10"/>
        <v>0.6598727506652241</v>
      </c>
      <c r="E90" s="45">
        <f t="shared" si="6"/>
        <v>-6979207.08</v>
      </c>
    </row>
    <row r="91" spans="1:5" s="8" customFormat="1" ht="15">
      <c r="A91" s="41" t="s">
        <v>82</v>
      </c>
      <c r="B91" s="70">
        <v>1623400</v>
      </c>
      <c r="C91" s="71">
        <v>1214465</v>
      </c>
      <c r="D91" s="42">
        <f t="shared" si="10"/>
        <v>0.7480996673647899</v>
      </c>
      <c r="E91" s="45">
        <f t="shared" si="6"/>
        <v>-408935</v>
      </c>
    </row>
    <row r="92" spans="1:5" s="8" customFormat="1" ht="15">
      <c r="A92" s="41" t="s">
        <v>177</v>
      </c>
      <c r="B92" s="70">
        <v>1498900</v>
      </c>
      <c r="C92" s="71">
        <v>1192740.75</v>
      </c>
      <c r="D92" s="42">
        <f t="shared" si="10"/>
        <v>0.7957440456334646</v>
      </c>
      <c r="E92" s="45">
        <f t="shared" si="6"/>
        <v>-306159.25</v>
      </c>
    </row>
    <row r="93" spans="1:5" s="8" customFormat="1" ht="15">
      <c r="A93" s="41" t="s">
        <v>53</v>
      </c>
      <c r="B93" s="70">
        <v>1030000</v>
      </c>
      <c r="C93" s="71">
        <v>872649.34</v>
      </c>
      <c r="D93" s="42">
        <f t="shared" si="10"/>
        <v>0.8472323689320388</v>
      </c>
      <c r="E93" s="45">
        <f t="shared" si="6"/>
        <v>-157350.66000000003</v>
      </c>
    </row>
    <row r="94" spans="1:5" s="8" customFormat="1" ht="15">
      <c r="A94" s="41" t="s">
        <v>179</v>
      </c>
      <c r="B94" s="70">
        <v>224700</v>
      </c>
      <c r="C94" s="71">
        <v>127088</v>
      </c>
      <c r="D94" s="42">
        <f>IF(B94=0,"   ",C94/B94)</f>
        <v>0.5655896751223854</v>
      </c>
      <c r="E94" s="45">
        <f>C94-B94</f>
        <v>-97612</v>
      </c>
    </row>
    <row r="95" spans="1:6" s="8" customFormat="1" ht="15">
      <c r="A95" s="41" t="s">
        <v>71</v>
      </c>
      <c r="B95" s="53">
        <v>892600</v>
      </c>
      <c r="C95" s="53">
        <v>678269.17</v>
      </c>
      <c r="D95" s="42">
        <f t="shared" si="10"/>
        <v>0.7598803159309881</v>
      </c>
      <c r="E95" s="45">
        <f t="shared" si="6"/>
        <v>-214330.82999999996</v>
      </c>
      <c r="F95"/>
    </row>
    <row r="96" spans="1:6" ht="15">
      <c r="A96" s="41" t="s">
        <v>90</v>
      </c>
      <c r="B96" s="53">
        <v>660215</v>
      </c>
      <c r="C96" s="53">
        <v>502970.41</v>
      </c>
      <c r="D96" s="42">
        <f t="shared" si="10"/>
        <v>0.7618282074778671</v>
      </c>
      <c r="E96" s="65">
        <f t="shared" si="6"/>
        <v>-157244.59000000003</v>
      </c>
      <c r="F96" s="8"/>
    </row>
    <row r="97" spans="1:5" s="8" customFormat="1" ht="15">
      <c r="A97" s="41" t="s">
        <v>83</v>
      </c>
      <c r="B97" s="53">
        <v>84600</v>
      </c>
      <c r="C97" s="53">
        <v>64600</v>
      </c>
      <c r="D97" s="42">
        <f t="shared" si="10"/>
        <v>0.7635933806146572</v>
      </c>
      <c r="E97" s="45">
        <f t="shared" si="6"/>
        <v>-20000</v>
      </c>
    </row>
    <row r="98" spans="1:5" s="8" customFormat="1" ht="30">
      <c r="A98" s="61" t="s">
        <v>183</v>
      </c>
      <c r="B98" s="70">
        <v>93000</v>
      </c>
      <c r="C98" s="70">
        <v>93000</v>
      </c>
      <c r="D98" s="42">
        <f t="shared" si="10"/>
        <v>1</v>
      </c>
      <c r="E98" s="45">
        <f t="shared" si="6"/>
        <v>0</v>
      </c>
    </row>
    <row r="99" spans="1:5" s="8" customFormat="1" ht="30">
      <c r="A99" s="61" t="s">
        <v>226</v>
      </c>
      <c r="B99" s="70">
        <v>12000</v>
      </c>
      <c r="C99" s="70">
        <v>12000</v>
      </c>
      <c r="D99" s="42">
        <f>IF(B99=0,"   ",C99/B99)</f>
        <v>1</v>
      </c>
      <c r="E99" s="45">
        <f>C99-B99</f>
        <v>0</v>
      </c>
    </row>
    <row r="100" spans="1:5" s="8" customFormat="1" ht="30">
      <c r="A100" s="61" t="s">
        <v>227</v>
      </c>
      <c r="B100" s="70">
        <v>15000</v>
      </c>
      <c r="C100" s="70">
        <v>15000</v>
      </c>
      <c r="D100" s="42">
        <f>IF(B100=0,"   ",C100/B100)</f>
        <v>1</v>
      </c>
      <c r="E100" s="45">
        <f>C100-B100</f>
        <v>0</v>
      </c>
    </row>
    <row r="101" spans="1:5" s="8" customFormat="1" ht="15">
      <c r="A101" s="41" t="s">
        <v>197</v>
      </c>
      <c r="B101" s="70">
        <f>B102+B103</f>
        <v>16075200</v>
      </c>
      <c r="C101" s="70">
        <f>C102+C103</f>
        <v>10143030</v>
      </c>
      <c r="D101" s="42"/>
      <c r="E101" s="45"/>
    </row>
    <row r="102" spans="1:5" s="8" customFormat="1" ht="15">
      <c r="A102" s="61" t="s">
        <v>78</v>
      </c>
      <c r="B102" s="70">
        <v>13985400</v>
      </c>
      <c r="C102" s="70">
        <v>8824436.1</v>
      </c>
      <c r="D102" s="42">
        <f>IF(B102=0,"   ",C102/B102)</f>
        <v>0.6309748809472736</v>
      </c>
      <c r="E102" s="45">
        <f>C102-B102</f>
        <v>-5160963.9</v>
      </c>
    </row>
    <row r="103" spans="1:5" s="8" customFormat="1" ht="15">
      <c r="A103" s="61" t="s">
        <v>79</v>
      </c>
      <c r="B103" s="70">
        <v>2089800</v>
      </c>
      <c r="C103" s="70">
        <v>1318593.9</v>
      </c>
      <c r="D103" s="42">
        <f>IF(B103=0,"   ",C103/B103)</f>
        <v>0.6309665518231409</v>
      </c>
      <c r="E103" s="45">
        <f>C103-B103</f>
        <v>-771206.1000000001</v>
      </c>
    </row>
    <row r="104" spans="1:5" s="8" customFormat="1" ht="15">
      <c r="A104" s="41" t="s">
        <v>28</v>
      </c>
      <c r="B104" s="54">
        <f>B108+B116+B137+B114+B105</f>
        <v>67548300</v>
      </c>
      <c r="C104" s="54">
        <f>C108+C116+C137+C114+C105</f>
        <v>44892526.42</v>
      </c>
      <c r="D104" s="42">
        <f t="shared" si="10"/>
        <v>0.6645989080406169</v>
      </c>
      <c r="E104" s="45">
        <f t="shared" si="6"/>
        <v>-22655773.58</v>
      </c>
    </row>
    <row r="105" spans="1:5" s="8" customFormat="1" ht="15">
      <c r="A105" s="62" t="s">
        <v>217</v>
      </c>
      <c r="B105" s="70">
        <f>SUM(B106:B107)</f>
        <v>325400</v>
      </c>
      <c r="C105" s="70">
        <f>SUM(C106:C107)</f>
        <v>279206.03</v>
      </c>
      <c r="D105" s="42">
        <f>IF(B105=0,"   ",C105/B105)</f>
        <v>0.8580394283958206</v>
      </c>
      <c r="E105" s="65">
        <f>C105-B105</f>
        <v>-46193.96999999997</v>
      </c>
    </row>
    <row r="106" spans="1:5" ht="29.25" customHeight="1">
      <c r="A106" s="41" t="s">
        <v>218</v>
      </c>
      <c r="B106" s="53">
        <v>65000</v>
      </c>
      <c r="C106" s="53">
        <v>65000</v>
      </c>
      <c r="D106" s="42">
        <f>IF(B106=0,"   ",C106/B106)</f>
        <v>1</v>
      </c>
      <c r="E106" s="65">
        <f>C106-B106</f>
        <v>0</v>
      </c>
    </row>
    <row r="107" spans="1:5" ht="13.5" customHeight="1">
      <c r="A107" s="41" t="s">
        <v>219</v>
      </c>
      <c r="B107" s="53">
        <v>260400</v>
      </c>
      <c r="C107" s="53">
        <v>214206.03</v>
      </c>
      <c r="D107" s="42">
        <f>IF(B107=0,"   ",C107/B107)</f>
        <v>0.8226038018433179</v>
      </c>
      <c r="E107" s="65">
        <f>C107-B107</f>
        <v>-46193.97</v>
      </c>
    </row>
    <row r="108" spans="1:5" s="8" customFormat="1" ht="15">
      <c r="A108" s="62" t="s">
        <v>106</v>
      </c>
      <c r="B108" s="54">
        <f>B109+B110+B111</f>
        <v>200600</v>
      </c>
      <c r="C108" s="54">
        <f>C109+C110+C111</f>
        <v>162971.37</v>
      </c>
      <c r="D108" s="42">
        <f aca="true" t="shared" si="11" ref="D108:D113">IF(B108=0,"   ",C108/B108)</f>
        <v>0.812419591226321</v>
      </c>
      <c r="E108" s="45">
        <f aca="true" t="shared" si="12" ref="E108:E113">C108-B108</f>
        <v>-37628.630000000005</v>
      </c>
    </row>
    <row r="109" spans="1:5" s="8" customFormat="1" ht="15">
      <c r="A109" s="62" t="s">
        <v>107</v>
      </c>
      <c r="B109" s="70">
        <v>100000</v>
      </c>
      <c r="C109" s="70">
        <v>91245.73</v>
      </c>
      <c r="D109" s="42">
        <f t="shared" si="11"/>
        <v>0.9124572999999999</v>
      </c>
      <c r="E109" s="45">
        <f t="shared" si="12"/>
        <v>-8754.270000000004</v>
      </c>
    </row>
    <row r="110" spans="1:5" s="8" customFormat="1" ht="15">
      <c r="A110" s="62" t="s">
        <v>138</v>
      </c>
      <c r="B110" s="70">
        <v>0</v>
      </c>
      <c r="C110" s="70">
        <v>0</v>
      </c>
      <c r="D110" s="42" t="str">
        <f t="shared" si="11"/>
        <v>   </v>
      </c>
      <c r="E110" s="45">
        <f t="shared" si="12"/>
        <v>0</v>
      </c>
    </row>
    <row r="111" spans="1:5" s="8" customFormat="1" ht="30">
      <c r="A111" s="62" t="s">
        <v>120</v>
      </c>
      <c r="B111" s="70">
        <f>B112+B113</f>
        <v>100600</v>
      </c>
      <c r="C111" s="70">
        <f>C112+C113</f>
        <v>71725.64</v>
      </c>
      <c r="D111" s="42">
        <f t="shared" si="11"/>
        <v>0.7129785288270377</v>
      </c>
      <c r="E111" s="45">
        <f t="shared" si="12"/>
        <v>-28874.36</v>
      </c>
    </row>
    <row r="112" spans="1:5" s="8" customFormat="1" ht="15">
      <c r="A112" s="61" t="s">
        <v>78</v>
      </c>
      <c r="B112" s="70">
        <v>40600</v>
      </c>
      <c r="C112" s="70">
        <v>16129.8</v>
      </c>
      <c r="D112" s="42">
        <f t="shared" si="11"/>
        <v>0.39728571428571424</v>
      </c>
      <c r="E112" s="45">
        <f t="shared" si="12"/>
        <v>-24470.2</v>
      </c>
    </row>
    <row r="113" spans="1:6" s="8" customFormat="1" ht="15">
      <c r="A113" s="61" t="s">
        <v>74</v>
      </c>
      <c r="B113" s="70">
        <v>60000</v>
      </c>
      <c r="C113" s="70">
        <v>55595.84</v>
      </c>
      <c r="D113" s="42">
        <f t="shared" si="11"/>
        <v>0.9265973333333333</v>
      </c>
      <c r="E113" s="45">
        <f t="shared" si="12"/>
        <v>-4404.1600000000035</v>
      </c>
      <c r="F113"/>
    </row>
    <row r="114" spans="1:5" ht="15">
      <c r="A114" s="62" t="s">
        <v>154</v>
      </c>
      <c r="B114" s="53">
        <f>B115</f>
        <v>1000000</v>
      </c>
      <c r="C114" s="53">
        <f>C115</f>
        <v>749782.89</v>
      </c>
      <c r="D114" s="42">
        <f>IF(B114=0,"   ",C114/B114)</f>
        <v>0.74978289</v>
      </c>
      <c r="E114" s="65">
        <f>C114-B114</f>
        <v>-250217.11</v>
      </c>
    </row>
    <row r="115" spans="1:6" ht="27.75" customHeight="1">
      <c r="A115" s="62" t="s">
        <v>198</v>
      </c>
      <c r="B115" s="53">
        <v>1000000</v>
      </c>
      <c r="C115" s="53">
        <v>749782.89</v>
      </c>
      <c r="D115" s="42">
        <f>IF(B115=0,"   ",C115/B115)</f>
        <v>0.74978289</v>
      </c>
      <c r="E115" s="65">
        <f>C115-B115</f>
        <v>-250217.11</v>
      </c>
      <c r="F115" s="8"/>
    </row>
    <row r="116" spans="1:5" s="8" customFormat="1" ht="15">
      <c r="A116" s="41" t="s">
        <v>29</v>
      </c>
      <c r="B116" s="54">
        <f>B126+B130+B122+B117+B136+B131+B135</f>
        <v>65855300</v>
      </c>
      <c r="C116" s="54">
        <f>C126+C130+C122+C117+C136+C131+C135</f>
        <v>43670076.13</v>
      </c>
      <c r="D116" s="42">
        <f aca="true" t="shared" si="13" ref="D116:D127">IF(B116=0,"   ",C116/B116)</f>
        <v>0.6631216641637044</v>
      </c>
      <c r="E116" s="45">
        <f aca="true" t="shared" si="14" ref="E116:E126">C116-B116</f>
        <v>-22185223.869999997</v>
      </c>
    </row>
    <row r="117" spans="1:5" s="8" customFormat="1" ht="30">
      <c r="A117" s="41" t="s">
        <v>125</v>
      </c>
      <c r="B117" s="70">
        <f>B118+B119+B121+B120</f>
        <v>434000</v>
      </c>
      <c r="C117" s="70">
        <f>C118+C119+C121+C120</f>
        <v>298168.83</v>
      </c>
      <c r="D117" s="42">
        <f t="shared" si="13"/>
        <v>0.6870249539170508</v>
      </c>
      <c r="E117" s="45">
        <f t="shared" si="14"/>
        <v>-135831.16999999998</v>
      </c>
    </row>
    <row r="118" spans="1:5" s="8" customFormat="1" ht="15">
      <c r="A118" s="61" t="s">
        <v>84</v>
      </c>
      <c r="B118" s="53">
        <v>0</v>
      </c>
      <c r="C118" s="53">
        <v>0</v>
      </c>
      <c r="D118" s="42" t="str">
        <f t="shared" si="13"/>
        <v>   </v>
      </c>
      <c r="E118" s="45">
        <f t="shared" si="14"/>
        <v>0</v>
      </c>
    </row>
    <row r="119" spans="1:5" s="8" customFormat="1" ht="15">
      <c r="A119" s="61" t="s">
        <v>78</v>
      </c>
      <c r="B119" s="70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79</v>
      </c>
      <c r="B120" s="70">
        <v>0</v>
      </c>
      <c r="C120" s="70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74</v>
      </c>
      <c r="B121" s="53">
        <v>434000</v>
      </c>
      <c r="C121" s="53">
        <v>298168.83</v>
      </c>
      <c r="D121" s="42">
        <f t="shared" si="13"/>
        <v>0.6870249539170508</v>
      </c>
      <c r="E121" s="45">
        <f t="shared" si="14"/>
        <v>-135831.16999999998</v>
      </c>
    </row>
    <row r="122" spans="1:5" s="8" customFormat="1" ht="30">
      <c r="A122" s="41" t="s">
        <v>111</v>
      </c>
      <c r="B122" s="53">
        <f>B123+B124+B125</f>
        <v>2206400</v>
      </c>
      <c r="C122" s="53">
        <f>C123+C124+C125</f>
        <v>1679840.85</v>
      </c>
      <c r="D122" s="42">
        <f t="shared" si="13"/>
        <v>0.7613491887237129</v>
      </c>
      <c r="E122" s="45">
        <f t="shared" si="14"/>
        <v>-526559.1499999999</v>
      </c>
    </row>
    <row r="123" spans="1:5" s="8" customFormat="1" ht="15">
      <c r="A123" s="61" t="s">
        <v>78</v>
      </c>
      <c r="B123" s="53">
        <v>1594900</v>
      </c>
      <c r="C123" s="53">
        <v>1302600.85</v>
      </c>
      <c r="D123" s="42">
        <f t="shared" si="13"/>
        <v>0.8167288544736347</v>
      </c>
      <c r="E123" s="45">
        <f t="shared" si="14"/>
        <v>-292299.1499999999</v>
      </c>
    </row>
    <row r="124" spans="1:5" s="8" customFormat="1" ht="15">
      <c r="A124" s="61" t="s">
        <v>186</v>
      </c>
      <c r="B124" s="53">
        <v>241500</v>
      </c>
      <c r="C124" s="53">
        <v>197240</v>
      </c>
      <c r="D124" s="42">
        <f t="shared" si="13"/>
        <v>0.8167287784679089</v>
      </c>
      <c r="E124" s="45">
        <f t="shared" si="14"/>
        <v>-44260</v>
      </c>
    </row>
    <row r="125" spans="1:5" ht="15">
      <c r="A125" s="61" t="s">
        <v>163</v>
      </c>
      <c r="B125" s="53">
        <v>370000</v>
      </c>
      <c r="C125" s="53">
        <v>180000</v>
      </c>
      <c r="D125" s="42">
        <f>IF(B125=0,"   ",C125/B125)</f>
        <v>0.4864864864864865</v>
      </c>
      <c r="E125" s="65">
        <f>C125-B125</f>
        <v>-190000</v>
      </c>
    </row>
    <row r="126" spans="1:5" s="8" customFormat="1" ht="15">
      <c r="A126" s="41" t="s">
        <v>91</v>
      </c>
      <c r="B126" s="70">
        <f>B127+B128+B129</f>
        <v>31844300</v>
      </c>
      <c r="C126" s="70">
        <f>C127+C128+C129</f>
        <v>24971456.95</v>
      </c>
      <c r="D126" s="42">
        <f t="shared" si="13"/>
        <v>0.7841735239901646</v>
      </c>
      <c r="E126" s="45">
        <f t="shared" si="14"/>
        <v>-6872843.050000001</v>
      </c>
    </row>
    <row r="127" spans="1:5" s="8" customFormat="1" ht="15">
      <c r="A127" s="61" t="s">
        <v>84</v>
      </c>
      <c r="B127" s="70">
        <v>0</v>
      </c>
      <c r="C127" s="70">
        <v>0</v>
      </c>
      <c r="D127" s="42" t="str">
        <f t="shared" si="13"/>
        <v>   </v>
      </c>
      <c r="E127" s="45"/>
    </row>
    <row r="128" spans="1:5" s="8" customFormat="1" ht="15">
      <c r="A128" s="61" t="s">
        <v>78</v>
      </c>
      <c r="B128" s="70">
        <v>27530500</v>
      </c>
      <c r="C128" s="70">
        <v>21545461</v>
      </c>
      <c r="D128" s="42">
        <f aca="true" t="shared" si="15" ref="D128:D135">IF(B128=0,"   ",C128/B128)</f>
        <v>0.7826033308512377</v>
      </c>
      <c r="E128" s="45">
        <f aca="true" t="shared" si="16" ref="E128:E135">C128-B128</f>
        <v>-5985039</v>
      </c>
    </row>
    <row r="129" spans="1:5" s="8" customFormat="1" ht="15">
      <c r="A129" s="61" t="s">
        <v>79</v>
      </c>
      <c r="B129" s="70">
        <v>4313800</v>
      </c>
      <c r="C129" s="70">
        <v>3425995.95</v>
      </c>
      <c r="D129" s="42">
        <f t="shared" si="15"/>
        <v>0.7941944341415922</v>
      </c>
      <c r="E129" s="45">
        <f t="shared" si="16"/>
        <v>-887804.0499999998</v>
      </c>
    </row>
    <row r="130" spans="1:6" s="8" customFormat="1" ht="15">
      <c r="A130" s="41" t="s">
        <v>92</v>
      </c>
      <c r="B130" s="53">
        <f>B131+B134+B132+B133</f>
        <v>31301900</v>
      </c>
      <c r="C130" s="53">
        <f>C131+C134+C132+C133</f>
        <v>16651909.5</v>
      </c>
      <c r="D130" s="42">
        <f t="shared" si="15"/>
        <v>0.5319775956092122</v>
      </c>
      <c r="E130" s="45">
        <f t="shared" si="16"/>
        <v>-14649990.5</v>
      </c>
      <c r="F130"/>
    </row>
    <row r="131" spans="1:6" ht="15">
      <c r="A131" s="61" t="s">
        <v>84</v>
      </c>
      <c r="B131" s="53">
        <v>0</v>
      </c>
      <c r="C131" s="53">
        <v>0</v>
      </c>
      <c r="D131" s="53" t="str">
        <f>IF(B131=0,"   ",C131/B131*100)</f>
        <v>   </v>
      </c>
      <c r="E131" s="65">
        <f t="shared" si="16"/>
        <v>0</v>
      </c>
      <c r="F131" s="8"/>
    </row>
    <row r="132" spans="1:5" s="8" customFormat="1" ht="15">
      <c r="A132" s="61" t="s">
        <v>78</v>
      </c>
      <c r="B132" s="53">
        <v>23994400</v>
      </c>
      <c r="C132" s="53">
        <v>11623761</v>
      </c>
      <c r="D132" s="42">
        <f t="shared" si="15"/>
        <v>0.4844364101623712</v>
      </c>
      <c r="E132" s="45">
        <f t="shared" si="16"/>
        <v>-12370639</v>
      </c>
    </row>
    <row r="133" spans="1:5" s="8" customFormat="1" ht="15">
      <c r="A133" s="61" t="s">
        <v>228</v>
      </c>
      <c r="B133" s="53">
        <v>7207500</v>
      </c>
      <c r="C133" s="53">
        <v>5028148.5</v>
      </c>
      <c r="D133" s="42"/>
      <c r="E133" s="45"/>
    </row>
    <row r="134" spans="1:5" s="8" customFormat="1" ht="15">
      <c r="A134" s="61" t="s">
        <v>74</v>
      </c>
      <c r="B134" s="53">
        <v>100000</v>
      </c>
      <c r="C134" s="53">
        <v>0</v>
      </c>
      <c r="D134" s="42">
        <f t="shared" si="15"/>
        <v>0</v>
      </c>
      <c r="E134" s="45">
        <f t="shared" si="16"/>
        <v>-100000</v>
      </c>
    </row>
    <row r="135" spans="1:5" s="8" customFormat="1" ht="30">
      <c r="A135" s="62" t="s">
        <v>166</v>
      </c>
      <c r="B135" s="53">
        <v>0</v>
      </c>
      <c r="C135" s="53">
        <v>0</v>
      </c>
      <c r="D135" s="42" t="str">
        <f t="shared" si="15"/>
        <v>   </v>
      </c>
      <c r="E135" s="45">
        <f t="shared" si="16"/>
        <v>0</v>
      </c>
    </row>
    <row r="136" spans="1:5" s="8" customFormat="1" ht="15">
      <c r="A136" s="41" t="s">
        <v>153</v>
      </c>
      <c r="B136" s="53">
        <v>68700</v>
      </c>
      <c r="C136" s="53">
        <v>68700</v>
      </c>
      <c r="D136" s="42">
        <f aca="true" t="shared" si="17" ref="D136:D142">IF(B136=0,"   ",C136/B136)</f>
        <v>1</v>
      </c>
      <c r="E136" s="45">
        <f aca="true" t="shared" si="18" ref="E136:E146">C136-B136</f>
        <v>0</v>
      </c>
    </row>
    <row r="137" spans="1:5" s="8" customFormat="1" ht="15">
      <c r="A137" s="41" t="s">
        <v>44</v>
      </c>
      <c r="B137" s="54">
        <f>SUM(B138:B141)</f>
        <v>167000</v>
      </c>
      <c r="C137" s="54">
        <f>SUM(C138:C141)</f>
        <v>30490</v>
      </c>
      <c r="D137" s="42">
        <f t="shared" si="17"/>
        <v>0.1825748502994012</v>
      </c>
      <c r="E137" s="45">
        <f t="shared" si="18"/>
        <v>-136510</v>
      </c>
    </row>
    <row r="138" spans="1:5" s="8" customFormat="1" ht="30">
      <c r="A138" s="41" t="s">
        <v>134</v>
      </c>
      <c r="B138" s="54">
        <v>0</v>
      </c>
      <c r="C138" s="70">
        <v>0</v>
      </c>
      <c r="D138" s="42" t="str">
        <f t="shared" si="17"/>
        <v>   </v>
      </c>
      <c r="E138" s="45">
        <f t="shared" si="18"/>
        <v>0</v>
      </c>
    </row>
    <row r="139" spans="1:5" s="8" customFormat="1" ht="30">
      <c r="A139" s="41" t="s">
        <v>151</v>
      </c>
      <c r="B139" s="70">
        <v>30000</v>
      </c>
      <c r="C139" s="70">
        <v>0</v>
      </c>
      <c r="D139" s="42">
        <f t="shared" si="17"/>
        <v>0</v>
      </c>
      <c r="E139" s="45">
        <f t="shared" si="18"/>
        <v>-30000</v>
      </c>
    </row>
    <row r="140" spans="1:5" s="8" customFormat="1" ht="60">
      <c r="A140" s="41" t="s">
        <v>181</v>
      </c>
      <c r="B140" s="70">
        <v>0</v>
      </c>
      <c r="C140" s="70">
        <v>0</v>
      </c>
      <c r="D140" s="42" t="str">
        <f t="shared" si="17"/>
        <v>   </v>
      </c>
      <c r="E140" s="65">
        <f t="shared" si="18"/>
        <v>0</v>
      </c>
    </row>
    <row r="141" spans="1:5" s="8" customFormat="1" ht="45">
      <c r="A141" s="41" t="s">
        <v>182</v>
      </c>
      <c r="B141" s="70">
        <v>137000</v>
      </c>
      <c r="C141" s="70">
        <v>30490</v>
      </c>
      <c r="D141" s="42">
        <f>IF(B141=0,"   ",C141/B141)</f>
        <v>0.22255474452554744</v>
      </c>
      <c r="E141" s="65">
        <f t="shared" si="18"/>
        <v>-106510</v>
      </c>
    </row>
    <row r="142" spans="1:5" s="8" customFormat="1" ht="15">
      <c r="A142" s="41" t="s">
        <v>8</v>
      </c>
      <c r="B142" s="54">
        <f>B143+B152+B169</f>
        <v>35957376.09</v>
      </c>
      <c r="C142" s="54">
        <f>C143+C152+C169</f>
        <v>25935341.07</v>
      </c>
      <c r="D142" s="42">
        <f t="shared" si="17"/>
        <v>0.7212801347096292</v>
      </c>
      <c r="E142" s="45">
        <f t="shared" si="18"/>
        <v>-10022035.020000003</v>
      </c>
    </row>
    <row r="143" spans="1:5" s="8" customFormat="1" ht="15">
      <c r="A143" s="41" t="s">
        <v>72</v>
      </c>
      <c r="B143" s="54">
        <f>B144+B151+B149+B148</f>
        <v>403000</v>
      </c>
      <c r="C143" s="54">
        <f>C144+C151+C149+C148</f>
        <v>399376.33</v>
      </c>
      <c r="D143" s="42">
        <f aca="true" t="shared" si="19" ref="D143:D151">IF(B143=0,"   ",C143/B143)</f>
        <v>0.9910082630272953</v>
      </c>
      <c r="E143" s="45">
        <f t="shared" si="18"/>
        <v>-3623.6699999999837</v>
      </c>
    </row>
    <row r="144" spans="1:5" s="8" customFormat="1" ht="15">
      <c r="A144" s="41" t="s">
        <v>73</v>
      </c>
      <c r="B144" s="53">
        <f>SUM(B145:B147)</f>
        <v>400000</v>
      </c>
      <c r="C144" s="53">
        <f>SUM(C145:C147)</f>
        <v>399376.33</v>
      </c>
      <c r="D144" s="42">
        <f t="shared" si="19"/>
        <v>0.9984408250000001</v>
      </c>
      <c r="E144" s="45">
        <f t="shared" si="18"/>
        <v>-623.6699999999837</v>
      </c>
    </row>
    <row r="145" spans="1:5" s="8" customFormat="1" ht="15">
      <c r="A145" s="61" t="s">
        <v>86</v>
      </c>
      <c r="B145" s="70">
        <v>0</v>
      </c>
      <c r="C145" s="70">
        <v>0</v>
      </c>
      <c r="D145" s="42" t="str">
        <f t="shared" si="19"/>
        <v>   </v>
      </c>
      <c r="E145" s="45">
        <f t="shared" si="18"/>
        <v>0</v>
      </c>
    </row>
    <row r="146" spans="1:5" s="8" customFormat="1" ht="15">
      <c r="A146" s="61" t="s">
        <v>99</v>
      </c>
      <c r="B146" s="70">
        <v>0</v>
      </c>
      <c r="C146" s="70">
        <v>0</v>
      </c>
      <c r="D146" s="42" t="str">
        <f t="shared" si="19"/>
        <v>   </v>
      </c>
      <c r="E146" s="45">
        <f t="shared" si="18"/>
        <v>0</v>
      </c>
    </row>
    <row r="147" spans="1:6" s="8" customFormat="1" ht="15">
      <c r="A147" s="61" t="s">
        <v>87</v>
      </c>
      <c r="B147" s="53">
        <v>400000</v>
      </c>
      <c r="C147" s="53">
        <v>399376.33</v>
      </c>
      <c r="D147" s="42">
        <f t="shared" si="19"/>
        <v>0.9984408250000001</v>
      </c>
      <c r="E147" s="45">
        <f>C147-B147</f>
        <v>-623.6699999999837</v>
      </c>
      <c r="F147"/>
    </row>
    <row r="148" spans="1:6" ht="15">
      <c r="A148" s="41" t="s">
        <v>164</v>
      </c>
      <c r="B148" s="53">
        <v>3000</v>
      </c>
      <c r="C148" s="53">
        <v>0</v>
      </c>
      <c r="D148" s="42">
        <f>IF(B148=0,"   ",C148/B148)</f>
        <v>0</v>
      </c>
      <c r="E148" s="65">
        <f>C148-B148</f>
        <v>-3000</v>
      </c>
      <c r="F148" s="8"/>
    </row>
    <row r="149" spans="1:5" s="8" customFormat="1" ht="30">
      <c r="A149" s="62" t="s">
        <v>155</v>
      </c>
      <c r="B149" s="70">
        <v>0</v>
      </c>
      <c r="C149" s="70">
        <f>SUM(C150)</f>
        <v>0</v>
      </c>
      <c r="D149" s="42" t="str">
        <f>IF(B149=0,"   ",C149/B149)</f>
        <v>   </v>
      </c>
      <c r="E149" s="45">
        <f>C149-B149</f>
        <v>0</v>
      </c>
    </row>
    <row r="150" spans="1:6" s="8" customFormat="1" ht="15">
      <c r="A150" s="61" t="s">
        <v>99</v>
      </c>
      <c r="B150" s="70">
        <v>0</v>
      </c>
      <c r="C150" s="70">
        <v>0</v>
      </c>
      <c r="D150" s="42" t="str">
        <f>IF(B150=0,"   ",C150/B150)</f>
        <v>   </v>
      </c>
      <c r="E150" s="45">
        <f>C150-B150</f>
        <v>0</v>
      </c>
      <c r="F150"/>
    </row>
    <row r="151" spans="1:6" ht="15">
      <c r="A151" s="41" t="s">
        <v>152</v>
      </c>
      <c r="B151" s="53">
        <v>0</v>
      </c>
      <c r="C151" s="53">
        <v>0</v>
      </c>
      <c r="D151" s="42" t="str">
        <f t="shared" si="19"/>
        <v>   </v>
      </c>
      <c r="E151" s="65">
        <f>C151-B151</f>
        <v>0</v>
      </c>
      <c r="F151" s="8"/>
    </row>
    <row r="152" spans="1:5" ht="15">
      <c r="A152" s="41" t="s">
        <v>37</v>
      </c>
      <c r="B152" s="53">
        <f>B153+B156+B154+B155+B157+B158+B165+B159+B166</f>
        <v>15330374.39</v>
      </c>
      <c r="C152" s="53">
        <f>C153+C156+C154+C155+C157+C158+C165+C159+C166</f>
        <v>11187908.17</v>
      </c>
      <c r="D152" s="53">
        <f>IF(B152=0,"   ",C152/B152*100)</f>
        <v>72.9787015331985</v>
      </c>
      <c r="E152" s="65">
        <f aca="true" t="shared" si="20" ref="E152:E179">C152-B152</f>
        <v>-4142466.2200000007</v>
      </c>
    </row>
    <row r="153" spans="1:5" ht="14.25" customHeight="1">
      <c r="A153" s="41" t="s">
        <v>215</v>
      </c>
      <c r="B153" s="53">
        <v>400000</v>
      </c>
      <c r="C153" s="53">
        <v>118597.11</v>
      </c>
      <c r="D153" s="53">
        <f>IF(B153=0,"   ",C153/B153*100)</f>
        <v>29.6492775</v>
      </c>
      <c r="E153" s="65">
        <f t="shared" si="20"/>
        <v>-281402.89</v>
      </c>
    </row>
    <row r="154" spans="1:5" ht="14.25" customHeight="1">
      <c r="A154" s="41" t="s">
        <v>112</v>
      </c>
      <c r="B154" s="70">
        <v>0</v>
      </c>
      <c r="C154" s="70">
        <v>0</v>
      </c>
      <c r="D154" s="53" t="str">
        <f>IF(B154=0,"   ",C154/B154*100)</f>
        <v>   </v>
      </c>
      <c r="E154" s="65">
        <f t="shared" si="20"/>
        <v>0</v>
      </c>
    </row>
    <row r="155" spans="1:5" ht="14.25" customHeight="1">
      <c r="A155" s="41" t="s">
        <v>136</v>
      </c>
      <c r="B155" s="53">
        <v>190400</v>
      </c>
      <c r="C155" s="53">
        <v>99302.34</v>
      </c>
      <c r="D155" s="53">
        <f>IF(B155=0,"   ",C155/B155*100)</f>
        <v>52.154590336134454</v>
      </c>
      <c r="E155" s="65">
        <f t="shared" si="20"/>
        <v>-91097.66</v>
      </c>
    </row>
    <row r="156" spans="1:6" ht="15" customHeight="1">
      <c r="A156" s="41" t="s">
        <v>127</v>
      </c>
      <c r="B156" s="53">
        <v>160000</v>
      </c>
      <c r="C156" s="53">
        <v>60000</v>
      </c>
      <c r="D156" s="53">
        <f>IF(B156=0,"   ",C156/B156*100)</f>
        <v>37.5</v>
      </c>
      <c r="E156" s="65">
        <f t="shared" si="20"/>
        <v>-100000</v>
      </c>
      <c r="F156" s="8"/>
    </row>
    <row r="157" spans="1:5" s="8" customFormat="1" ht="30">
      <c r="A157" s="62" t="s">
        <v>140</v>
      </c>
      <c r="B157" s="70">
        <v>250000</v>
      </c>
      <c r="C157" s="70">
        <v>82157.73</v>
      </c>
      <c r="D157" s="42">
        <f aca="true" t="shared" si="21" ref="D157:D166">IF(B157=0,"   ",C157/B157)</f>
        <v>0.32863092</v>
      </c>
      <c r="E157" s="45">
        <f t="shared" si="20"/>
        <v>-167842.27000000002</v>
      </c>
    </row>
    <row r="158" spans="1:6" s="8" customFormat="1" ht="30">
      <c r="A158" s="61" t="s">
        <v>139</v>
      </c>
      <c r="B158" s="70">
        <v>500000</v>
      </c>
      <c r="C158" s="70">
        <v>394627.59</v>
      </c>
      <c r="D158" s="42">
        <f t="shared" si="21"/>
        <v>0.7892551800000001</v>
      </c>
      <c r="E158" s="45">
        <f t="shared" si="20"/>
        <v>-105372.40999999997</v>
      </c>
      <c r="F158"/>
    </row>
    <row r="159" spans="1:5" ht="30">
      <c r="A159" s="41" t="s">
        <v>171</v>
      </c>
      <c r="B159" s="53">
        <f>SUM(B160:B162)</f>
        <v>6119674.390000001</v>
      </c>
      <c r="C159" s="53">
        <f>SUM(C160:C162)</f>
        <v>5847723.4</v>
      </c>
      <c r="D159" s="42">
        <f t="shared" si="21"/>
        <v>0.9555611993925055</v>
      </c>
      <c r="E159" s="65">
        <f t="shared" si="20"/>
        <v>-271950.9900000002</v>
      </c>
    </row>
    <row r="160" spans="1:5" ht="15">
      <c r="A160" s="41" t="s">
        <v>162</v>
      </c>
      <c r="B160" s="53">
        <v>3620559.51</v>
      </c>
      <c r="C160" s="53">
        <v>3508596.87</v>
      </c>
      <c r="D160" s="42">
        <f t="shared" si="21"/>
        <v>0.9690758735795508</v>
      </c>
      <c r="E160" s="65">
        <f t="shared" si="20"/>
        <v>-111962.63999999966</v>
      </c>
    </row>
    <row r="161" spans="1:5" ht="15">
      <c r="A161" s="41" t="s">
        <v>200</v>
      </c>
      <c r="B161" s="53">
        <v>1692928.15</v>
      </c>
      <c r="C161" s="53">
        <v>1588292.94</v>
      </c>
      <c r="D161" s="42">
        <f t="shared" si="21"/>
        <v>0.938192763821666</v>
      </c>
      <c r="E161" s="65">
        <f t="shared" si="20"/>
        <v>-104635.20999999996</v>
      </c>
    </row>
    <row r="162" spans="1:5" ht="15">
      <c r="A162" s="41" t="s">
        <v>199</v>
      </c>
      <c r="B162" s="53">
        <v>806186.73</v>
      </c>
      <c r="C162" s="53">
        <v>750833.59</v>
      </c>
      <c r="D162" s="42">
        <f>IF(B162=0,"   ",C162/B162)</f>
        <v>0.9313395545471208</v>
      </c>
      <c r="E162" s="65">
        <f t="shared" si="20"/>
        <v>-55353.140000000014</v>
      </c>
    </row>
    <row r="163" spans="1:5" ht="15.75" customHeight="1">
      <c r="A163" s="78" t="s">
        <v>180</v>
      </c>
      <c r="B163" s="53">
        <v>0</v>
      </c>
      <c r="C163" s="53">
        <v>0</v>
      </c>
      <c r="D163" s="42" t="str">
        <f t="shared" si="21"/>
        <v>   </v>
      </c>
      <c r="E163" s="45">
        <f t="shared" si="20"/>
        <v>0</v>
      </c>
    </row>
    <row r="164" spans="1:5" ht="15.75" customHeight="1">
      <c r="A164" s="78" t="s">
        <v>74</v>
      </c>
      <c r="B164" s="53">
        <v>0</v>
      </c>
      <c r="C164" s="53">
        <v>0</v>
      </c>
      <c r="D164" s="42" t="str">
        <f t="shared" si="21"/>
        <v>   </v>
      </c>
      <c r="E164" s="45">
        <f t="shared" si="20"/>
        <v>0</v>
      </c>
    </row>
    <row r="165" spans="1:5" ht="14.25" customHeight="1">
      <c r="A165" s="78" t="s">
        <v>168</v>
      </c>
      <c r="B165" s="54">
        <v>4400000</v>
      </c>
      <c r="C165" s="54">
        <v>4400000</v>
      </c>
      <c r="D165" s="42">
        <f t="shared" si="21"/>
        <v>1</v>
      </c>
      <c r="E165" s="45">
        <f t="shared" si="20"/>
        <v>0</v>
      </c>
    </row>
    <row r="166" spans="1:5" ht="30.75" customHeight="1">
      <c r="A166" s="78" t="s">
        <v>229</v>
      </c>
      <c r="B166" s="54">
        <f>B167+B168</f>
        <v>3310300</v>
      </c>
      <c r="C166" s="54">
        <f>C167+C168</f>
        <v>185500</v>
      </c>
      <c r="D166" s="42">
        <f t="shared" si="21"/>
        <v>0.05603721717064918</v>
      </c>
      <c r="E166" s="45">
        <f t="shared" si="20"/>
        <v>-3124800</v>
      </c>
    </row>
    <row r="167" spans="1:5" ht="15">
      <c r="A167" s="41" t="s">
        <v>162</v>
      </c>
      <c r="B167" s="53">
        <v>3124800</v>
      </c>
      <c r="C167" s="53">
        <v>0</v>
      </c>
      <c r="D167" s="42">
        <f>IF(B167=0,"   ",C167/B167)</f>
        <v>0</v>
      </c>
      <c r="E167" s="65">
        <f>C167-B167</f>
        <v>-3124800</v>
      </c>
    </row>
    <row r="168" spans="1:5" ht="15">
      <c r="A168" s="41" t="s">
        <v>200</v>
      </c>
      <c r="B168" s="53">
        <v>185500</v>
      </c>
      <c r="C168" s="53">
        <v>185500</v>
      </c>
      <c r="D168" s="42">
        <f>IF(B168=0,"   ",C168/B168)</f>
        <v>1</v>
      </c>
      <c r="E168" s="65">
        <f>C168-B168</f>
        <v>0</v>
      </c>
    </row>
    <row r="169" spans="1:5" ht="15">
      <c r="A169" s="41" t="s">
        <v>42</v>
      </c>
      <c r="B169" s="53">
        <f>B170+B172+B173+B174+B171+B176+B180+B175</f>
        <v>20224001.7</v>
      </c>
      <c r="C169" s="53">
        <f>C170+C172+C173+C174+C171+C176+C180+C175</f>
        <v>14348056.57</v>
      </c>
      <c r="D169" s="53">
        <f aca="true" t="shared" si="22" ref="D169:D174">IF(B169=0,"   ",C169/B169*100)</f>
        <v>70.94568514598177</v>
      </c>
      <c r="E169" s="65">
        <f t="shared" si="20"/>
        <v>-5875945.129999999</v>
      </c>
    </row>
    <row r="170" spans="1:5" ht="15">
      <c r="A170" s="41" t="s">
        <v>93</v>
      </c>
      <c r="B170" s="53">
        <v>5707088.56</v>
      </c>
      <c r="C170" s="53">
        <v>3995661.45</v>
      </c>
      <c r="D170" s="53">
        <f t="shared" si="22"/>
        <v>70.0122559513953</v>
      </c>
      <c r="E170" s="65">
        <f t="shared" si="20"/>
        <v>-1711427.1099999994</v>
      </c>
    </row>
    <row r="171" spans="1:5" ht="15">
      <c r="A171" s="41" t="s">
        <v>137</v>
      </c>
      <c r="B171" s="53">
        <v>370000</v>
      </c>
      <c r="C171" s="53">
        <v>149185.72</v>
      </c>
      <c r="D171" s="53">
        <f t="shared" si="22"/>
        <v>40.32046486486486</v>
      </c>
      <c r="E171" s="65">
        <f t="shared" si="20"/>
        <v>-220814.28</v>
      </c>
    </row>
    <row r="172" spans="1:5" ht="15">
      <c r="A172" s="41" t="s">
        <v>94</v>
      </c>
      <c r="B172" s="53">
        <v>263000</v>
      </c>
      <c r="C172" s="53">
        <v>250000</v>
      </c>
      <c r="D172" s="53">
        <f t="shared" si="22"/>
        <v>95.05703422053232</v>
      </c>
      <c r="E172" s="65">
        <f t="shared" si="20"/>
        <v>-13000</v>
      </c>
    </row>
    <row r="173" spans="1:5" ht="14.25" customHeight="1">
      <c r="A173" s="41" t="s">
        <v>95</v>
      </c>
      <c r="B173" s="53">
        <v>606900</v>
      </c>
      <c r="C173" s="53">
        <v>516664.24</v>
      </c>
      <c r="D173" s="53">
        <f t="shared" si="22"/>
        <v>85.13169220629429</v>
      </c>
      <c r="E173" s="65">
        <f t="shared" si="20"/>
        <v>-90235.76000000001</v>
      </c>
    </row>
    <row r="174" spans="1:5" ht="13.5" customHeight="1">
      <c r="A174" s="41" t="s">
        <v>96</v>
      </c>
      <c r="B174" s="53">
        <v>3033485.75</v>
      </c>
      <c r="C174" s="53">
        <v>2252646.59</v>
      </c>
      <c r="D174" s="53">
        <f t="shared" si="22"/>
        <v>74.25934306762443</v>
      </c>
      <c r="E174" s="65">
        <f t="shared" si="20"/>
        <v>-780839.1600000001</v>
      </c>
    </row>
    <row r="175" spans="1:5" ht="28.5" customHeight="1">
      <c r="A175" s="41" t="s">
        <v>185</v>
      </c>
      <c r="B175" s="53">
        <v>6000</v>
      </c>
      <c r="C175" s="53">
        <v>5000</v>
      </c>
      <c r="D175" s="42">
        <f>IF(B175=0,"   ",C175/B175)</f>
        <v>0.8333333333333334</v>
      </c>
      <c r="E175" s="65">
        <f>C175-B175</f>
        <v>-1000</v>
      </c>
    </row>
    <row r="176" spans="1:5" ht="27.75" customHeight="1">
      <c r="A176" s="62" t="s">
        <v>160</v>
      </c>
      <c r="B176" s="53">
        <f>B177+B179+B178</f>
        <v>6805686.46</v>
      </c>
      <c r="C176" s="53">
        <f>C177+C179+C178</f>
        <v>3772215.92</v>
      </c>
      <c r="D176" s="42">
        <f aca="true" t="shared" si="23" ref="D176:D183">IF(B176=0,"   ",C176/B176)</f>
        <v>0.5542741268160037</v>
      </c>
      <c r="E176" s="65">
        <f t="shared" si="20"/>
        <v>-3033470.54</v>
      </c>
    </row>
    <row r="177" spans="1:5" ht="15">
      <c r="A177" s="41" t="s">
        <v>161</v>
      </c>
      <c r="B177" s="53">
        <v>6749002.7</v>
      </c>
      <c r="C177" s="53">
        <v>3743351.5</v>
      </c>
      <c r="D177" s="42">
        <f t="shared" si="23"/>
        <v>0.5546525414784617</v>
      </c>
      <c r="E177" s="65">
        <f t="shared" si="20"/>
        <v>-3005651.2</v>
      </c>
    </row>
    <row r="178" spans="1:5" ht="15">
      <c r="A178" s="41" t="s">
        <v>162</v>
      </c>
      <c r="B178" s="53">
        <v>47836.37</v>
      </c>
      <c r="C178" s="53">
        <v>24292.55</v>
      </c>
      <c r="D178" s="42">
        <f t="shared" si="23"/>
        <v>0.5078259491679656</v>
      </c>
      <c r="E178" s="65">
        <f t="shared" si="20"/>
        <v>-23543.820000000003</v>
      </c>
    </row>
    <row r="179" spans="1:5" ht="15">
      <c r="A179" s="62" t="s">
        <v>172</v>
      </c>
      <c r="B179" s="53">
        <v>8847.39</v>
      </c>
      <c r="C179" s="53">
        <v>4571.87</v>
      </c>
      <c r="D179" s="42">
        <f t="shared" si="23"/>
        <v>0.5167478770575277</v>
      </c>
      <c r="E179" s="65">
        <f t="shared" si="20"/>
        <v>-4275.5199999999995</v>
      </c>
    </row>
    <row r="180" spans="1:5" ht="27.75" customHeight="1">
      <c r="A180" s="62" t="s">
        <v>169</v>
      </c>
      <c r="B180" s="53">
        <f>B181+B183+B182</f>
        <v>3431840.9299999997</v>
      </c>
      <c r="C180" s="53">
        <f>C181+C183+C182</f>
        <v>3406682.65</v>
      </c>
      <c r="D180" s="42">
        <f t="shared" si="23"/>
        <v>0.9926691590568565</v>
      </c>
      <c r="E180" s="65">
        <f>C180-B180</f>
        <v>-25158.279999999795</v>
      </c>
    </row>
    <row r="181" spans="1:6" ht="15">
      <c r="A181" s="41" t="s">
        <v>170</v>
      </c>
      <c r="B181" s="53">
        <v>2043840.49</v>
      </c>
      <c r="C181" s="53">
        <v>2043840.49</v>
      </c>
      <c r="D181" s="42">
        <f t="shared" si="23"/>
        <v>1</v>
      </c>
      <c r="E181" s="65">
        <f>C181-B181</f>
        <v>0</v>
      </c>
      <c r="F181" s="8"/>
    </row>
    <row r="182" spans="1:6" s="8" customFormat="1" ht="15">
      <c r="A182" s="41" t="s">
        <v>163</v>
      </c>
      <c r="B182" s="70">
        <v>857417.24</v>
      </c>
      <c r="C182" s="70">
        <v>839058.23</v>
      </c>
      <c r="D182" s="42">
        <f t="shared" si="23"/>
        <v>0.9785880092637279</v>
      </c>
      <c r="E182" s="45">
        <f>C182-B182</f>
        <v>-18359.01000000001</v>
      </c>
      <c r="F182"/>
    </row>
    <row r="183" spans="1:6" ht="15">
      <c r="A183" s="41" t="s">
        <v>199</v>
      </c>
      <c r="B183" s="70">
        <v>530583.2</v>
      </c>
      <c r="C183" s="53">
        <v>523783.93</v>
      </c>
      <c r="D183" s="42">
        <f t="shared" si="23"/>
        <v>0.9871852896963191</v>
      </c>
      <c r="E183" s="65">
        <f>C183-B183</f>
        <v>-6799.26999999996</v>
      </c>
      <c r="F183" s="8"/>
    </row>
    <row r="184" spans="1:5" s="8" customFormat="1" ht="15">
      <c r="A184" s="41" t="s">
        <v>75</v>
      </c>
      <c r="B184" s="54">
        <f>B185</f>
        <v>130000</v>
      </c>
      <c r="C184" s="54">
        <f>C185</f>
        <v>80000</v>
      </c>
      <c r="D184" s="42">
        <f aca="true" t="shared" si="24" ref="D184:D206">IF(B184=0,"   ",C184/B184)</f>
        <v>0.6153846153846154</v>
      </c>
      <c r="E184" s="45">
        <f aca="true" t="shared" si="25" ref="E184:E206">C184-B184</f>
        <v>-50000</v>
      </c>
    </row>
    <row r="185" spans="1:5" s="8" customFormat="1" ht="15">
      <c r="A185" s="41" t="s">
        <v>76</v>
      </c>
      <c r="B185" s="53">
        <v>130000</v>
      </c>
      <c r="C185" s="53">
        <v>80000</v>
      </c>
      <c r="D185" s="42">
        <f t="shared" si="24"/>
        <v>0.6153846153846154</v>
      </c>
      <c r="E185" s="45">
        <f t="shared" si="25"/>
        <v>-50000</v>
      </c>
    </row>
    <row r="186" spans="1:5" s="8" customFormat="1" ht="15">
      <c r="A186" s="41" t="s">
        <v>9</v>
      </c>
      <c r="B186" s="54">
        <f>B187+B194+B220+B224+B207</f>
        <v>347623612.24</v>
      </c>
      <c r="C186" s="54">
        <f>C187+C194+C220+C224+C207</f>
        <v>229824633.12</v>
      </c>
      <c r="D186" s="42">
        <f t="shared" si="24"/>
        <v>0.6611306741767836</v>
      </c>
      <c r="E186" s="45">
        <f t="shared" si="25"/>
        <v>-117798979.12</v>
      </c>
    </row>
    <row r="187" spans="1:5" s="8" customFormat="1" ht="15">
      <c r="A187" s="41" t="s">
        <v>54</v>
      </c>
      <c r="B187" s="54">
        <f>B188+B190+B193</f>
        <v>50030946.06</v>
      </c>
      <c r="C187" s="54">
        <f>C188+C190+C193</f>
        <v>39014373</v>
      </c>
      <c r="D187" s="42">
        <f t="shared" si="24"/>
        <v>0.7798048222636388</v>
      </c>
      <c r="E187" s="45">
        <f t="shared" si="25"/>
        <v>-11016573.060000002</v>
      </c>
    </row>
    <row r="188" spans="1:5" s="8" customFormat="1" ht="15">
      <c r="A188" s="41" t="s">
        <v>113</v>
      </c>
      <c r="B188" s="70">
        <v>46460946.06</v>
      </c>
      <c r="C188" s="71">
        <v>37795373</v>
      </c>
      <c r="D188" s="42">
        <f t="shared" si="24"/>
        <v>0.8134869434468851</v>
      </c>
      <c r="E188" s="45">
        <f t="shared" si="25"/>
        <v>-8665573.060000002</v>
      </c>
    </row>
    <row r="189" spans="1:5" s="8" customFormat="1" ht="17.25" customHeight="1">
      <c r="A189" s="61" t="s">
        <v>114</v>
      </c>
      <c r="B189" s="70">
        <v>40717700</v>
      </c>
      <c r="C189" s="71">
        <v>33931500</v>
      </c>
      <c r="D189" s="42">
        <f t="shared" si="24"/>
        <v>0.8333353799453309</v>
      </c>
      <c r="E189" s="45">
        <f t="shared" si="25"/>
        <v>-6786200</v>
      </c>
    </row>
    <row r="190" spans="1:5" s="8" customFormat="1" ht="15">
      <c r="A190" s="41" t="s">
        <v>167</v>
      </c>
      <c r="B190" s="70">
        <f>B191+B192</f>
        <v>3560000</v>
      </c>
      <c r="C190" s="70">
        <f>C191+C192</f>
        <v>1209000</v>
      </c>
      <c r="D190" s="42">
        <f>IF(B190=0,"   ",C190/B190)</f>
        <v>0.3396067415730337</v>
      </c>
      <c r="E190" s="45">
        <f>C190-B190</f>
        <v>-2351000</v>
      </c>
    </row>
    <row r="191" spans="1:5" s="8" customFormat="1" ht="15">
      <c r="A191" s="61" t="s">
        <v>201</v>
      </c>
      <c r="B191" s="70">
        <v>1150000</v>
      </c>
      <c r="C191" s="70">
        <v>1150000</v>
      </c>
      <c r="D191" s="42">
        <f>IF(B191=0,"   ",C191/B191)</f>
        <v>1</v>
      </c>
      <c r="E191" s="45">
        <f>C191-B191</f>
        <v>0</v>
      </c>
    </row>
    <row r="192" spans="1:5" s="8" customFormat="1" ht="15">
      <c r="A192" s="61" t="s">
        <v>202</v>
      </c>
      <c r="B192" s="70">
        <v>2410000</v>
      </c>
      <c r="C192" s="70">
        <v>59000</v>
      </c>
      <c r="D192" s="42">
        <f>IF(B192=0,"   ",C192/B192)</f>
        <v>0.024481327800829875</v>
      </c>
      <c r="E192" s="45">
        <f>C192-B192</f>
        <v>-2351000</v>
      </c>
    </row>
    <row r="193" spans="1:5" s="8" customFormat="1" ht="15">
      <c r="A193" s="41" t="s">
        <v>135</v>
      </c>
      <c r="B193" s="70">
        <v>10000</v>
      </c>
      <c r="C193" s="70">
        <v>10000</v>
      </c>
      <c r="D193" s="42">
        <f t="shared" si="24"/>
        <v>1</v>
      </c>
      <c r="E193" s="45">
        <f t="shared" si="25"/>
        <v>0</v>
      </c>
    </row>
    <row r="194" spans="1:5" s="8" customFormat="1" ht="15">
      <c r="A194" s="41" t="s">
        <v>55</v>
      </c>
      <c r="B194" s="70">
        <f>B195+B197+B202+B206+B205</f>
        <v>247679447.18</v>
      </c>
      <c r="C194" s="70">
        <f>C195+C197+C202+C206+C205</f>
        <v>163468743.3</v>
      </c>
      <c r="D194" s="42">
        <f t="shared" si="24"/>
        <v>0.6600012441936686</v>
      </c>
      <c r="E194" s="45">
        <f t="shared" si="25"/>
        <v>-84210703.88</v>
      </c>
    </row>
    <row r="195" spans="1:5" s="8" customFormat="1" ht="15">
      <c r="A195" s="41" t="s">
        <v>113</v>
      </c>
      <c r="B195" s="70">
        <v>130278947.18</v>
      </c>
      <c r="C195" s="70">
        <v>106221163.26</v>
      </c>
      <c r="D195" s="42">
        <f t="shared" si="24"/>
        <v>0.8153363652320543</v>
      </c>
      <c r="E195" s="45">
        <f t="shared" si="25"/>
        <v>-24057783.92</v>
      </c>
    </row>
    <row r="196" spans="1:5" s="8" customFormat="1" ht="15.75" customHeight="1">
      <c r="A196" s="61" t="s">
        <v>114</v>
      </c>
      <c r="B196" s="70">
        <v>109708800</v>
      </c>
      <c r="C196" s="70">
        <v>91333900</v>
      </c>
      <c r="D196" s="42">
        <f t="shared" si="24"/>
        <v>0.832512068311749</v>
      </c>
      <c r="E196" s="45">
        <f t="shared" si="25"/>
        <v>-18374900</v>
      </c>
    </row>
    <row r="197" spans="1:5" s="8" customFormat="1" ht="15">
      <c r="A197" s="41" t="s">
        <v>98</v>
      </c>
      <c r="B197" s="70">
        <f>B198+B199+B200+B201</f>
        <v>1918000</v>
      </c>
      <c r="C197" s="70">
        <f>C198+C199+C200+C201</f>
        <v>942877.44</v>
      </c>
      <c r="D197" s="42">
        <f t="shared" si="24"/>
        <v>0.4915940771637122</v>
      </c>
      <c r="E197" s="45">
        <f t="shared" si="25"/>
        <v>-975122.56</v>
      </c>
    </row>
    <row r="198" spans="1:5" s="8" customFormat="1" ht="45">
      <c r="A198" s="61" t="s">
        <v>221</v>
      </c>
      <c r="B198" s="70">
        <v>238000</v>
      </c>
      <c r="C198" s="70">
        <v>0</v>
      </c>
      <c r="D198" s="42">
        <f t="shared" si="24"/>
        <v>0</v>
      </c>
      <c r="E198" s="45">
        <f t="shared" si="25"/>
        <v>-238000</v>
      </c>
    </row>
    <row r="199" spans="1:5" s="8" customFormat="1" ht="29.25" customHeight="1">
      <c r="A199" s="61" t="s">
        <v>203</v>
      </c>
      <c r="B199" s="70">
        <v>600000</v>
      </c>
      <c r="C199" s="70">
        <v>100000</v>
      </c>
      <c r="D199" s="42">
        <f t="shared" si="24"/>
        <v>0.16666666666666666</v>
      </c>
      <c r="E199" s="45">
        <f t="shared" si="25"/>
        <v>-500000</v>
      </c>
    </row>
    <row r="200" spans="1:5" s="8" customFormat="1" ht="28.5" customHeight="1">
      <c r="A200" s="61" t="s">
        <v>222</v>
      </c>
      <c r="B200" s="70">
        <v>80000</v>
      </c>
      <c r="C200" s="70">
        <v>36102.74</v>
      </c>
      <c r="D200" s="42">
        <f>IF(B200=0,"   ",C200/B200)</f>
        <v>0.45128425</v>
      </c>
      <c r="E200" s="45">
        <f>C200-B200</f>
        <v>-43897.26</v>
      </c>
    </row>
    <row r="201" spans="1:5" s="8" customFormat="1" ht="28.5" customHeight="1">
      <c r="A201" s="61" t="s">
        <v>206</v>
      </c>
      <c r="B201" s="70">
        <v>1000000</v>
      </c>
      <c r="C201" s="70">
        <v>806774.7</v>
      </c>
      <c r="D201" s="42">
        <f>IF(B201=0,"   ",C201/B201)</f>
        <v>0.8067747</v>
      </c>
      <c r="E201" s="45">
        <f>C201-B201</f>
        <v>-193225.30000000005</v>
      </c>
    </row>
    <row r="202" spans="1:5" s="8" customFormat="1" ht="45">
      <c r="A202" s="79" t="s">
        <v>204</v>
      </c>
      <c r="B202" s="70">
        <f>B203+B204</f>
        <v>114942500</v>
      </c>
      <c r="C202" s="70">
        <f>C203+C204</f>
        <v>56236932.14</v>
      </c>
      <c r="D202" s="42">
        <f t="shared" si="24"/>
        <v>0.48926143193335797</v>
      </c>
      <c r="E202" s="45">
        <f t="shared" si="25"/>
        <v>-58705567.86</v>
      </c>
    </row>
    <row r="203" spans="1:5" s="8" customFormat="1" ht="15" customHeight="1">
      <c r="A203" s="61" t="s">
        <v>78</v>
      </c>
      <c r="B203" s="53">
        <v>109195400</v>
      </c>
      <c r="C203" s="53">
        <v>53425085.54</v>
      </c>
      <c r="D203" s="42">
        <f t="shared" si="24"/>
        <v>0.48926131998234357</v>
      </c>
      <c r="E203" s="45">
        <f t="shared" si="25"/>
        <v>-55770314.46</v>
      </c>
    </row>
    <row r="204" spans="1:5" s="8" customFormat="1" ht="13.5" customHeight="1">
      <c r="A204" s="61" t="s">
        <v>174</v>
      </c>
      <c r="B204" s="53">
        <v>5747100</v>
      </c>
      <c r="C204" s="53">
        <v>2811846.6</v>
      </c>
      <c r="D204" s="42">
        <f t="shared" si="24"/>
        <v>0.48926355901237145</v>
      </c>
      <c r="E204" s="45">
        <f t="shared" si="25"/>
        <v>-2935253.4</v>
      </c>
    </row>
    <row r="205" spans="1:5" s="8" customFormat="1" ht="30">
      <c r="A205" s="62" t="s">
        <v>223</v>
      </c>
      <c r="B205" s="70">
        <v>440000</v>
      </c>
      <c r="C205" s="70">
        <v>0</v>
      </c>
      <c r="D205" s="42">
        <f t="shared" si="24"/>
        <v>0</v>
      </c>
      <c r="E205" s="45">
        <f t="shared" si="25"/>
        <v>-440000</v>
      </c>
    </row>
    <row r="206" spans="1:5" s="8" customFormat="1" ht="15">
      <c r="A206" s="62" t="s">
        <v>205</v>
      </c>
      <c r="B206" s="70">
        <v>100000</v>
      </c>
      <c r="C206" s="70">
        <v>67770.46</v>
      </c>
      <c r="D206" s="42">
        <f t="shared" si="24"/>
        <v>0.6777046000000001</v>
      </c>
      <c r="E206" s="45">
        <f t="shared" si="25"/>
        <v>-32229.539999999994</v>
      </c>
    </row>
    <row r="207" spans="1:5" s="8" customFormat="1" ht="15">
      <c r="A207" s="41" t="s">
        <v>156</v>
      </c>
      <c r="B207" s="70">
        <f>B208+B209+B212+B218+B215+B219</f>
        <v>41916909</v>
      </c>
      <c r="C207" s="70">
        <f>C208+C209+C212+C218+C215+C219</f>
        <v>21454819.33</v>
      </c>
      <c r="D207" s="42">
        <f>IF(B207=0,"   ",C207/B207)</f>
        <v>0.5118416372256838</v>
      </c>
      <c r="E207" s="45">
        <f aca="true" t="shared" si="26" ref="E207:E218">C207-B207</f>
        <v>-20462089.67</v>
      </c>
    </row>
    <row r="208" spans="1:5" s="8" customFormat="1" ht="15">
      <c r="A208" s="41" t="s">
        <v>97</v>
      </c>
      <c r="B208" s="70">
        <v>22051411.5</v>
      </c>
      <c r="C208" s="71">
        <v>16967324</v>
      </c>
      <c r="D208" s="42">
        <f>IF(B208=0,"   ",C208/B208)</f>
        <v>0.7694438970494021</v>
      </c>
      <c r="E208" s="45">
        <f t="shared" si="26"/>
        <v>-5084087.5</v>
      </c>
    </row>
    <row r="209" spans="1:5" s="8" customFormat="1" ht="45.75" customHeight="1">
      <c r="A209" s="41" t="s">
        <v>173</v>
      </c>
      <c r="B209" s="70">
        <f>SUM(B210:B211)</f>
        <v>610400</v>
      </c>
      <c r="C209" s="70">
        <f>SUM(C210:C211)</f>
        <v>407100</v>
      </c>
      <c r="D209" s="42">
        <f>IF(B209=0,"   ",C209/B209)</f>
        <v>0.6669397116644823</v>
      </c>
      <c r="E209" s="45">
        <f t="shared" si="26"/>
        <v>-203300</v>
      </c>
    </row>
    <row r="210" spans="1:5" s="8" customFormat="1" ht="15" customHeight="1">
      <c r="A210" s="61" t="s">
        <v>78</v>
      </c>
      <c r="B210" s="53">
        <v>531000</v>
      </c>
      <c r="C210" s="53">
        <v>354000</v>
      </c>
      <c r="D210" s="42">
        <f>IF(B210=0,"   ",C210/B210)</f>
        <v>0.6666666666666666</v>
      </c>
      <c r="E210" s="45">
        <f t="shared" si="26"/>
        <v>-177000</v>
      </c>
    </row>
    <row r="211" spans="1:5" s="8" customFormat="1" ht="13.5" customHeight="1">
      <c r="A211" s="61" t="s">
        <v>174</v>
      </c>
      <c r="B211" s="53">
        <v>79400</v>
      </c>
      <c r="C211" s="53">
        <v>53100</v>
      </c>
      <c r="D211" s="42">
        <f>IF(B211=0,"   ",C211/B211)</f>
        <v>0.6687657430730478</v>
      </c>
      <c r="E211" s="45">
        <f t="shared" si="26"/>
        <v>-26300</v>
      </c>
    </row>
    <row r="212" spans="1:5" ht="15" customHeight="1">
      <c r="A212" s="79" t="s">
        <v>207</v>
      </c>
      <c r="B212" s="70">
        <f>B213+B214</f>
        <v>13113909</v>
      </c>
      <c r="C212" s="70">
        <f>C213+C214</f>
        <v>2445606.83</v>
      </c>
      <c r="D212" s="53">
        <f>IF(B212=0,"   ",C212/B212*100)</f>
        <v>18.648953794021295</v>
      </c>
      <c r="E212" s="65">
        <f t="shared" si="26"/>
        <v>-10668302.17</v>
      </c>
    </row>
    <row r="213" spans="1:5" s="8" customFormat="1" ht="15" customHeight="1">
      <c r="A213" s="61" t="s">
        <v>78</v>
      </c>
      <c r="B213" s="53">
        <v>11409100</v>
      </c>
      <c r="C213" s="53">
        <v>2126506.83</v>
      </c>
      <c r="D213" s="42">
        <f>IF(B213=0,"   ",C213/B213)</f>
        <v>0.18638690431322366</v>
      </c>
      <c r="E213" s="45">
        <f t="shared" si="26"/>
        <v>-9282593.17</v>
      </c>
    </row>
    <row r="214" spans="1:5" s="8" customFormat="1" ht="13.5" customHeight="1">
      <c r="A214" s="61" t="s">
        <v>174</v>
      </c>
      <c r="B214" s="53">
        <v>1704809</v>
      </c>
      <c r="C214" s="53">
        <v>319100</v>
      </c>
      <c r="D214" s="42">
        <f>IF(B214=0,"   ",C214/B214)</f>
        <v>0.18717639336723352</v>
      </c>
      <c r="E214" s="45">
        <f t="shared" si="26"/>
        <v>-1385709</v>
      </c>
    </row>
    <row r="215" spans="1:5" ht="28.5" customHeight="1">
      <c r="A215" s="79" t="s">
        <v>216</v>
      </c>
      <c r="B215" s="70">
        <f>B216+B217</f>
        <v>3099400</v>
      </c>
      <c r="C215" s="70">
        <f>C216+C217</f>
        <v>0</v>
      </c>
      <c r="D215" s="53">
        <f>IF(B215=0,"   ",C215/B215*100)</f>
        <v>0</v>
      </c>
      <c r="E215" s="65">
        <f t="shared" si="26"/>
        <v>-3099400</v>
      </c>
    </row>
    <row r="216" spans="1:5" s="8" customFormat="1" ht="15" customHeight="1">
      <c r="A216" s="61" t="s">
        <v>78</v>
      </c>
      <c r="B216" s="53">
        <v>2696500</v>
      </c>
      <c r="C216" s="53">
        <v>0</v>
      </c>
      <c r="D216" s="42">
        <f>IF(B216=0,"   ",C216/B216)</f>
        <v>0</v>
      </c>
      <c r="E216" s="45">
        <f t="shared" si="26"/>
        <v>-2696500</v>
      </c>
    </row>
    <row r="217" spans="1:5" s="8" customFormat="1" ht="13.5" customHeight="1">
      <c r="A217" s="61" t="s">
        <v>174</v>
      </c>
      <c r="B217" s="53">
        <v>402900</v>
      </c>
      <c r="C217" s="53">
        <v>0</v>
      </c>
      <c r="D217" s="42">
        <f>IF(B217=0,"   ",C217/B217)</f>
        <v>0</v>
      </c>
      <c r="E217" s="45">
        <f t="shared" si="26"/>
        <v>-402900</v>
      </c>
    </row>
    <row r="218" spans="1:5" s="8" customFormat="1" ht="30.75" customHeight="1">
      <c r="A218" s="62" t="s">
        <v>208</v>
      </c>
      <c r="B218" s="53">
        <v>1154788.5</v>
      </c>
      <c r="C218" s="53">
        <v>1154788.5</v>
      </c>
      <c r="D218" s="42">
        <f>IF(B218=0,"   ",C218/B218)</f>
        <v>1</v>
      </c>
      <c r="E218" s="45">
        <f t="shared" si="26"/>
        <v>0</v>
      </c>
    </row>
    <row r="219" spans="1:5" s="8" customFormat="1" ht="30.75" customHeight="1">
      <c r="A219" s="62" t="s">
        <v>224</v>
      </c>
      <c r="B219" s="53">
        <v>1887000</v>
      </c>
      <c r="C219" s="53">
        <v>480000</v>
      </c>
      <c r="D219" s="42">
        <f>IF(B219=0,"   ",C219/B219)</f>
        <v>0.2543720190779014</v>
      </c>
      <c r="E219" s="45">
        <f>C219-B219</f>
        <v>-1407000</v>
      </c>
    </row>
    <row r="220" spans="1:5" s="8" customFormat="1" ht="15">
      <c r="A220" s="41" t="s">
        <v>56</v>
      </c>
      <c r="B220" s="70">
        <f>B221+B222+B223</f>
        <v>2107310</v>
      </c>
      <c r="C220" s="70">
        <f>C221+C222+C223</f>
        <v>1559342.84</v>
      </c>
      <c r="D220" s="42">
        <f aca="true" t="shared" si="27" ref="D220:D227">IF(B220=0,"   ",C220/B220)</f>
        <v>0.7399684147087994</v>
      </c>
      <c r="E220" s="45">
        <f aca="true" t="shared" si="28" ref="E220:E227">C220-B220</f>
        <v>-547967.1599999999</v>
      </c>
    </row>
    <row r="221" spans="1:5" s="8" customFormat="1" ht="15">
      <c r="A221" s="41" t="s">
        <v>115</v>
      </c>
      <c r="B221" s="70">
        <v>1979310</v>
      </c>
      <c r="C221" s="70">
        <v>1462842.84</v>
      </c>
      <c r="D221" s="42">
        <f t="shared" si="27"/>
        <v>0.7390670688270156</v>
      </c>
      <c r="E221" s="45">
        <f t="shared" si="28"/>
        <v>-516467.1599999999</v>
      </c>
    </row>
    <row r="222" spans="1:5" s="8" customFormat="1" ht="15">
      <c r="A222" s="41" t="s">
        <v>116</v>
      </c>
      <c r="B222" s="70">
        <v>20000</v>
      </c>
      <c r="C222" s="70">
        <v>12500</v>
      </c>
      <c r="D222" s="42">
        <f t="shared" si="27"/>
        <v>0.625</v>
      </c>
      <c r="E222" s="45">
        <f t="shared" si="28"/>
        <v>-7500</v>
      </c>
    </row>
    <row r="223" spans="1:5" s="8" customFormat="1" ht="15">
      <c r="A223" s="41" t="s">
        <v>117</v>
      </c>
      <c r="B223" s="70">
        <v>108000</v>
      </c>
      <c r="C223" s="70">
        <v>84000</v>
      </c>
      <c r="D223" s="42">
        <f t="shared" si="27"/>
        <v>0.7777777777777778</v>
      </c>
      <c r="E223" s="45">
        <f t="shared" si="28"/>
        <v>-24000</v>
      </c>
    </row>
    <row r="224" spans="1:5" s="8" customFormat="1" ht="15">
      <c r="A224" s="41" t="s">
        <v>57</v>
      </c>
      <c r="B224" s="70">
        <v>5889000</v>
      </c>
      <c r="C224" s="70">
        <v>4327354.65</v>
      </c>
      <c r="D224" s="42">
        <f t="shared" si="27"/>
        <v>0.7348199439633215</v>
      </c>
      <c r="E224" s="45">
        <f t="shared" si="28"/>
        <v>-1561645.3499999996</v>
      </c>
    </row>
    <row r="225" spans="1:5" s="8" customFormat="1" ht="15">
      <c r="A225" s="41" t="s">
        <v>7</v>
      </c>
      <c r="B225" s="70">
        <v>4059400</v>
      </c>
      <c r="C225" s="71">
        <v>3047792.05</v>
      </c>
      <c r="D225" s="42">
        <f t="shared" si="27"/>
        <v>0.7507986525102232</v>
      </c>
      <c r="E225" s="45">
        <f t="shared" si="28"/>
        <v>-1011607.9500000002</v>
      </c>
    </row>
    <row r="226" spans="1:5" s="8" customFormat="1" ht="15">
      <c r="A226" s="41" t="s">
        <v>209</v>
      </c>
      <c r="B226" s="70">
        <v>20000</v>
      </c>
      <c r="C226" s="71">
        <v>0</v>
      </c>
      <c r="D226" s="42">
        <f t="shared" si="27"/>
        <v>0</v>
      </c>
      <c r="E226" s="45">
        <f t="shared" si="28"/>
        <v>-20000</v>
      </c>
    </row>
    <row r="227" spans="1:5" s="8" customFormat="1" ht="15" customHeight="1">
      <c r="A227" s="41" t="s">
        <v>121</v>
      </c>
      <c r="B227" s="70">
        <v>10000</v>
      </c>
      <c r="C227" s="71">
        <v>0</v>
      </c>
      <c r="D227" s="42">
        <f t="shared" si="27"/>
        <v>0</v>
      </c>
      <c r="E227" s="45">
        <f t="shared" si="28"/>
        <v>-10000</v>
      </c>
    </row>
    <row r="228" spans="1:5" s="8" customFormat="1" ht="15">
      <c r="A228" s="41" t="s">
        <v>80</v>
      </c>
      <c r="B228" s="77">
        <f>SUM(B229,)</f>
        <v>51200100.09</v>
      </c>
      <c r="C228" s="77">
        <f>SUM(C229,)</f>
        <v>31772966.46</v>
      </c>
      <c r="D228" s="42">
        <f aca="true" t="shared" si="29" ref="D228:D249">IF(B228=0,"   ",C228/B228)</f>
        <v>0.6205645380409255</v>
      </c>
      <c r="E228" s="45">
        <f aca="true" t="shared" si="30" ref="E228:E234">C228-B228</f>
        <v>-19427133.630000003</v>
      </c>
    </row>
    <row r="229" spans="1:5" s="8" customFormat="1" ht="13.5" customHeight="1">
      <c r="A229" s="41" t="s">
        <v>58</v>
      </c>
      <c r="B229" s="70">
        <f>B249+B246+B242+B238+B234+B231+B230+B253+B256+B257</f>
        <v>51200100.09</v>
      </c>
      <c r="C229" s="70">
        <f>C249+C246+C242+C238+C234+C231+C230+C253+C256+C257</f>
        <v>31772966.46</v>
      </c>
      <c r="D229" s="42">
        <f t="shared" si="29"/>
        <v>0.6205645380409255</v>
      </c>
      <c r="E229" s="45">
        <f t="shared" si="30"/>
        <v>-19427133.630000003</v>
      </c>
    </row>
    <row r="230" spans="1:5" s="8" customFormat="1" ht="15">
      <c r="A230" s="41" t="s">
        <v>97</v>
      </c>
      <c r="B230" s="70">
        <v>23601000</v>
      </c>
      <c r="C230" s="71">
        <v>15811924.99</v>
      </c>
      <c r="D230" s="42">
        <f t="shared" si="29"/>
        <v>0.6699684331172409</v>
      </c>
      <c r="E230" s="45">
        <f t="shared" si="30"/>
        <v>-7789075.01</v>
      </c>
    </row>
    <row r="231" spans="1:5" s="8" customFormat="1" ht="29.25" customHeight="1">
      <c r="A231" s="62" t="s">
        <v>175</v>
      </c>
      <c r="B231" s="70">
        <f>B232+B233</f>
        <v>1204200</v>
      </c>
      <c r="C231" s="70">
        <f>C232+C233</f>
        <v>1204200</v>
      </c>
      <c r="D231" s="42">
        <f t="shared" si="29"/>
        <v>1</v>
      </c>
      <c r="E231" s="45">
        <f t="shared" si="30"/>
        <v>0</v>
      </c>
    </row>
    <row r="232" spans="1:5" s="8" customFormat="1" ht="15" customHeight="1">
      <c r="A232" s="61" t="s">
        <v>78</v>
      </c>
      <c r="B232" s="53">
        <v>1047600</v>
      </c>
      <c r="C232" s="53">
        <v>1047600</v>
      </c>
      <c r="D232" s="42">
        <f t="shared" si="29"/>
        <v>1</v>
      </c>
      <c r="E232" s="45">
        <f t="shared" si="30"/>
        <v>0</v>
      </c>
    </row>
    <row r="233" spans="1:5" s="8" customFormat="1" ht="13.5" customHeight="1">
      <c r="A233" s="61" t="s">
        <v>174</v>
      </c>
      <c r="B233" s="53">
        <v>156600</v>
      </c>
      <c r="C233" s="53">
        <v>156600</v>
      </c>
      <c r="D233" s="42">
        <f t="shared" si="29"/>
        <v>1</v>
      </c>
      <c r="E233" s="45">
        <f t="shared" si="30"/>
        <v>0</v>
      </c>
    </row>
    <row r="234" spans="1:5" s="8" customFormat="1" ht="15">
      <c r="A234" s="41" t="s">
        <v>158</v>
      </c>
      <c r="B234" s="70">
        <f>SUM(B235:B237)</f>
        <v>16099.46</v>
      </c>
      <c r="C234" s="70">
        <f>SUM(C235:C237)</f>
        <v>16099.46</v>
      </c>
      <c r="D234" s="42">
        <f t="shared" si="29"/>
        <v>1</v>
      </c>
      <c r="E234" s="45">
        <f t="shared" si="30"/>
        <v>0</v>
      </c>
    </row>
    <row r="235" spans="1:5" s="8" customFormat="1" ht="15" customHeight="1">
      <c r="A235" s="61" t="s">
        <v>84</v>
      </c>
      <c r="B235" s="53">
        <v>5634.81</v>
      </c>
      <c r="C235" s="53">
        <v>5634.81</v>
      </c>
      <c r="D235" s="42">
        <f t="shared" si="29"/>
        <v>1</v>
      </c>
      <c r="E235" s="45">
        <f aca="true" t="shared" si="31" ref="E235:E242">C235-B235</f>
        <v>0</v>
      </c>
    </row>
    <row r="236" spans="1:6" s="8" customFormat="1" ht="13.5" customHeight="1">
      <c r="A236" s="61" t="s">
        <v>78</v>
      </c>
      <c r="B236" s="53">
        <v>2414.92</v>
      </c>
      <c r="C236" s="53">
        <v>2414.92</v>
      </c>
      <c r="D236" s="42">
        <f t="shared" si="29"/>
        <v>1</v>
      </c>
      <c r="E236" s="45">
        <f t="shared" si="31"/>
        <v>0</v>
      </c>
      <c r="F236"/>
    </row>
    <row r="237" spans="1:5" ht="14.25" customHeight="1">
      <c r="A237" s="61" t="s">
        <v>79</v>
      </c>
      <c r="B237" s="53">
        <v>8049.73</v>
      </c>
      <c r="C237" s="53">
        <v>8049.73</v>
      </c>
      <c r="D237" s="42">
        <f t="shared" si="29"/>
        <v>1</v>
      </c>
      <c r="E237" s="65">
        <f t="shared" si="31"/>
        <v>0</v>
      </c>
    </row>
    <row r="238" spans="1:6" ht="18.75" customHeight="1">
      <c r="A238" s="41" t="s">
        <v>184</v>
      </c>
      <c r="B238" s="70">
        <f>SUM(B239:B241)</f>
        <v>2759021.48</v>
      </c>
      <c r="C238" s="70">
        <f>SUM(C239:C241)</f>
        <v>2430876.7399999998</v>
      </c>
      <c r="D238" s="42">
        <f t="shared" si="29"/>
        <v>0.8810648114272744</v>
      </c>
      <c r="E238" s="65">
        <f t="shared" si="31"/>
        <v>-328144.7400000002</v>
      </c>
      <c r="F238" s="8"/>
    </row>
    <row r="239" spans="1:5" s="8" customFormat="1" ht="15" customHeight="1">
      <c r="A239" s="61" t="s">
        <v>84</v>
      </c>
      <c r="B239" s="53">
        <v>2593478.52</v>
      </c>
      <c r="C239" s="53">
        <v>2285023.42</v>
      </c>
      <c r="D239" s="42">
        <f t="shared" si="29"/>
        <v>0.8810651032498237</v>
      </c>
      <c r="E239" s="45">
        <f t="shared" si="31"/>
        <v>-308455.1000000001</v>
      </c>
    </row>
    <row r="240" spans="1:6" s="8" customFormat="1" ht="13.5" customHeight="1">
      <c r="A240" s="61" t="s">
        <v>78</v>
      </c>
      <c r="B240" s="53">
        <v>82771.48</v>
      </c>
      <c r="C240" s="53">
        <v>72926.28</v>
      </c>
      <c r="D240" s="42">
        <f t="shared" si="29"/>
        <v>0.8810556486364627</v>
      </c>
      <c r="E240" s="45">
        <f t="shared" si="31"/>
        <v>-9845.199999999997</v>
      </c>
      <c r="F240"/>
    </row>
    <row r="241" spans="1:6" ht="14.25" customHeight="1">
      <c r="A241" s="61" t="s">
        <v>79</v>
      </c>
      <c r="B241" s="53">
        <v>82771.48</v>
      </c>
      <c r="C241" s="53">
        <v>72927.04</v>
      </c>
      <c r="D241" s="42">
        <f t="shared" si="29"/>
        <v>0.8810648305430807</v>
      </c>
      <c r="E241" s="65">
        <f t="shared" si="31"/>
        <v>-9844.440000000002</v>
      </c>
      <c r="F241" s="8"/>
    </row>
    <row r="242" spans="1:5" s="8" customFormat="1" ht="30">
      <c r="A242" s="41" t="s">
        <v>178</v>
      </c>
      <c r="B242" s="70">
        <f>SUM(B243:B245)</f>
        <v>350000</v>
      </c>
      <c r="C242" s="70">
        <f>SUM(C243:C245)</f>
        <v>350000</v>
      </c>
      <c r="D242" s="42">
        <f t="shared" si="29"/>
        <v>1</v>
      </c>
      <c r="E242" s="45">
        <f t="shared" si="31"/>
        <v>0</v>
      </c>
    </row>
    <row r="243" spans="1:5" s="8" customFormat="1" ht="15" customHeight="1">
      <c r="A243" s="61" t="s">
        <v>84</v>
      </c>
      <c r="B243" s="53">
        <v>200000</v>
      </c>
      <c r="C243" s="53">
        <v>200000</v>
      </c>
      <c r="D243" s="42">
        <f t="shared" si="29"/>
        <v>1</v>
      </c>
      <c r="E243" s="45">
        <f aca="true" t="shared" si="32" ref="E243:E249">C243-B243</f>
        <v>0</v>
      </c>
    </row>
    <row r="244" spans="1:6" s="8" customFormat="1" ht="13.5" customHeight="1">
      <c r="A244" s="61" t="s">
        <v>78</v>
      </c>
      <c r="B244" s="53">
        <v>100000</v>
      </c>
      <c r="C244" s="53">
        <v>100000</v>
      </c>
      <c r="D244" s="42">
        <f t="shared" si="29"/>
        <v>1</v>
      </c>
      <c r="E244" s="45">
        <f t="shared" si="32"/>
        <v>0</v>
      </c>
      <c r="F244"/>
    </row>
    <row r="245" spans="1:5" ht="14.25" customHeight="1">
      <c r="A245" s="61" t="s">
        <v>79</v>
      </c>
      <c r="B245" s="53">
        <v>50000</v>
      </c>
      <c r="C245" s="53">
        <v>50000</v>
      </c>
      <c r="D245" s="42">
        <f>IF(B245=0,"   ",C245/B245)</f>
        <v>1</v>
      </c>
      <c r="E245" s="65">
        <f>C245-B245</f>
        <v>0</v>
      </c>
    </row>
    <row r="246" spans="1:5" s="8" customFormat="1" ht="30.75" customHeight="1">
      <c r="A246" s="61" t="s">
        <v>210</v>
      </c>
      <c r="B246" s="70">
        <f>SUM(B247:B248)</f>
        <v>700000</v>
      </c>
      <c r="C246" s="70">
        <f>SUM(C247:C248)</f>
        <v>368000</v>
      </c>
      <c r="D246" s="42">
        <f t="shared" si="29"/>
        <v>0.5257142857142857</v>
      </c>
      <c r="E246" s="45">
        <f t="shared" si="32"/>
        <v>-332000</v>
      </c>
    </row>
    <row r="247" spans="1:5" s="8" customFormat="1" ht="15">
      <c r="A247" s="61" t="s">
        <v>78</v>
      </c>
      <c r="B247" s="70">
        <v>0</v>
      </c>
      <c r="C247" s="70">
        <v>0</v>
      </c>
      <c r="D247" s="42" t="str">
        <f t="shared" si="29"/>
        <v>   </v>
      </c>
      <c r="E247" s="45">
        <f t="shared" si="32"/>
        <v>0</v>
      </c>
    </row>
    <row r="248" spans="1:5" s="8" customFormat="1" ht="15">
      <c r="A248" s="61" t="s">
        <v>79</v>
      </c>
      <c r="B248" s="70">
        <v>700000</v>
      </c>
      <c r="C248" s="70">
        <v>368000</v>
      </c>
      <c r="D248" s="42">
        <f t="shared" si="29"/>
        <v>0.5257142857142857</v>
      </c>
      <c r="E248" s="45">
        <f t="shared" si="32"/>
        <v>-332000</v>
      </c>
    </row>
    <row r="249" spans="1:5" s="8" customFormat="1" ht="28.5" customHeight="1">
      <c r="A249" s="62" t="s">
        <v>211</v>
      </c>
      <c r="B249" s="70">
        <f>SUM(B250:B252)</f>
        <v>4267379.15</v>
      </c>
      <c r="C249" s="70">
        <f>SUM(C250:C252)</f>
        <v>1083251</v>
      </c>
      <c r="D249" s="42">
        <f t="shared" si="29"/>
        <v>0.25384456405754335</v>
      </c>
      <c r="E249" s="45">
        <f t="shared" si="32"/>
        <v>-3184128.1500000004</v>
      </c>
    </row>
    <row r="250" spans="1:5" s="8" customFormat="1" ht="15" customHeight="1">
      <c r="A250" s="61" t="s">
        <v>84</v>
      </c>
      <c r="B250" s="53">
        <v>2852417.06</v>
      </c>
      <c r="C250" s="53">
        <v>724067.85</v>
      </c>
      <c r="D250" s="42">
        <f aca="true" t="shared" si="33" ref="D250:D270">IF(B250=0,"   ",C250/B250)</f>
        <v>0.25384361219603696</v>
      </c>
      <c r="E250" s="45">
        <f aca="true" t="shared" si="34" ref="E250:E290">C250-B250</f>
        <v>-2128349.21</v>
      </c>
    </row>
    <row r="251" spans="1:5" s="8" customFormat="1" ht="13.5" customHeight="1">
      <c r="A251" s="61" t="s">
        <v>78</v>
      </c>
      <c r="B251" s="53">
        <v>1347582.94</v>
      </c>
      <c r="C251" s="53">
        <v>342079.32</v>
      </c>
      <c r="D251" s="42">
        <f t="shared" si="33"/>
        <v>0.2538465795656333</v>
      </c>
      <c r="E251" s="45">
        <f t="shared" si="34"/>
        <v>-1005503.6199999999</v>
      </c>
    </row>
    <row r="252" spans="1:5" ht="14.25" customHeight="1">
      <c r="A252" s="61" t="s">
        <v>79</v>
      </c>
      <c r="B252" s="53">
        <v>67379.15</v>
      </c>
      <c r="C252" s="53">
        <v>17103.83</v>
      </c>
      <c r="D252" s="42">
        <f t="shared" si="33"/>
        <v>0.25384454983477833</v>
      </c>
      <c r="E252" s="65">
        <f t="shared" si="34"/>
        <v>-50275.31999999999</v>
      </c>
    </row>
    <row r="253" spans="1:5" ht="18.75" customHeight="1">
      <c r="A253" s="41" t="s">
        <v>212</v>
      </c>
      <c r="B253" s="70">
        <f>B254+B255</f>
        <v>14710900</v>
      </c>
      <c r="C253" s="70">
        <f>C254+C255</f>
        <v>10211614.27</v>
      </c>
      <c r="D253" s="42">
        <f t="shared" si="33"/>
        <v>0.6941529253818597</v>
      </c>
      <c r="E253" s="65">
        <f t="shared" si="34"/>
        <v>-4499285.73</v>
      </c>
    </row>
    <row r="254" spans="1:5" s="8" customFormat="1" ht="13.5" customHeight="1">
      <c r="A254" s="61" t="s">
        <v>78</v>
      </c>
      <c r="B254" s="70">
        <v>13975400</v>
      </c>
      <c r="C254" s="70">
        <v>9701033.16</v>
      </c>
      <c r="D254" s="42">
        <f t="shared" si="33"/>
        <v>0.6941506618772987</v>
      </c>
      <c r="E254" s="45">
        <f t="shared" si="34"/>
        <v>-4274366.84</v>
      </c>
    </row>
    <row r="255" spans="1:5" ht="14.25" customHeight="1">
      <c r="A255" s="61" t="s">
        <v>74</v>
      </c>
      <c r="B255" s="70">
        <v>735500</v>
      </c>
      <c r="C255" s="70">
        <v>510581.11</v>
      </c>
      <c r="D255" s="42">
        <f t="shared" si="33"/>
        <v>0.6941959347382732</v>
      </c>
      <c r="E255" s="65">
        <f t="shared" si="34"/>
        <v>-224918.89</v>
      </c>
    </row>
    <row r="256" spans="1:5" ht="27" customHeight="1">
      <c r="A256" s="41" t="s">
        <v>213</v>
      </c>
      <c r="B256" s="70">
        <v>2652500</v>
      </c>
      <c r="C256" s="54">
        <v>297000</v>
      </c>
      <c r="D256" s="42">
        <f t="shared" si="33"/>
        <v>0.1119698397737983</v>
      </c>
      <c r="E256" s="65">
        <f t="shared" si="34"/>
        <v>-2355500</v>
      </c>
    </row>
    <row r="257" spans="1:5" s="8" customFormat="1" ht="15">
      <c r="A257" s="41" t="s">
        <v>214</v>
      </c>
      <c r="B257" s="54">
        <v>939000</v>
      </c>
      <c r="C257" s="54">
        <v>0</v>
      </c>
      <c r="D257" s="42">
        <f>IF(B257=0,"   ",C257/B257)</f>
        <v>0</v>
      </c>
      <c r="E257" s="45">
        <f>C257-B257</f>
        <v>-939000</v>
      </c>
    </row>
    <row r="258" spans="1:5" ht="16.5" customHeight="1">
      <c r="A258" s="41" t="s">
        <v>10</v>
      </c>
      <c r="B258" s="54">
        <f>SUM(B259,B260,B271)</f>
        <v>20486295.88</v>
      </c>
      <c r="C258" s="54">
        <f>SUM(C259,C260,C271)</f>
        <v>18029632.57</v>
      </c>
      <c r="D258" s="42">
        <f t="shared" si="33"/>
        <v>0.8800826013453048</v>
      </c>
      <c r="E258" s="45">
        <f t="shared" si="34"/>
        <v>-2456663.3099999987</v>
      </c>
    </row>
    <row r="259" spans="1:6" ht="14.25" customHeight="1">
      <c r="A259" s="41" t="s">
        <v>59</v>
      </c>
      <c r="B259" s="70">
        <v>180800</v>
      </c>
      <c r="C259" s="71">
        <v>37471.97</v>
      </c>
      <c r="D259" s="42">
        <f t="shared" si="33"/>
        <v>0.20725647123893806</v>
      </c>
      <c r="E259" s="45">
        <f t="shared" si="34"/>
        <v>-143328.03</v>
      </c>
      <c r="F259" s="8"/>
    </row>
    <row r="260" spans="1:5" s="8" customFormat="1" ht="13.5" customHeight="1">
      <c r="A260" s="41" t="s">
        <v>38</v>
      </c>
      <c r="B260" s="54">
        <f>B261+B262+B266+B263+B270</f>
        <v>7488071.529999999</v>
      </c>
      <c r="C260" s="54">
        <f>C261+C262+C266+C263+C270</f>
        <v>6674089.93</v>
      </c>
      <c r="D260" s="42">
        <f t="shared" si="33"/>
        <v>0.8912962307132235</v>
      </c>
      <c r="E260" s="45">
        <f t="shared" si="34"/>
        <v>-813981.5999999996</v>
      </c>
    </row>
    <row r="261" spans="1:5" s="8" customFormat="1" ht="13.5" customHeight="1">
      <c r="A261" s="41" t="s">
        <v>60</v>
      </c>
      <c r="B261" s="70">
        <v>50000</v>
      </c>
      <c r="C261" s="70">
        <v>28000</v>
      </c>
      <c r="D261" s="42">
        <f t="shared" si="33"/>
        <v>0.56</v>
      </c>
      <c r="E261" s="45">
        <f t="shared" si="34"/>
        <v>-22000</v>
      </c>
    </row>
    <row r="262" spans="1:5" s="8" customFormat="1" ht="13.5" customHeight="1">
      <c r="A262" s="41" t="s">
        <v>118</v>
      </c>
      <c r="B262" s="70">
        <v>88300</v>
      </c>
      <c r="C262" s="70">
        <v>0</v>
      </c>
      <c r="D262" s="42">
        <f t="shared" si="33"/>
        <v>0</v>
      </c>
      <c r="E262" s="45">
        <f t="shared" si="34"/>
        <v>-88300</v>
      </c>
    </row>
    <row r="263" spans="1:5" s="8" customFormat="1" ht="27" customHeight="1">
      <c r="A263" s="41" t="s">
        <v>142</v>
      </c>
      <c r="B263" s="70">
        <f>B264+B265</f>
        <v>2300600</v>
      </c>
      <c r="C263" s="70">
        <f>C264+C265</f>
        <v>1596918.4</v>
      </c>
      <c r="D263" s="42">
        <f t="shared" si="33"/>
        <v>0.6941312701034512</v>
      </c>
      <c r="E263" s="45">
        <f t="shared" si="34"/>
        <v>-703681.6000000001</v>
      </c>
    </row>
    <row r="264" spans="1:5" s="8" customFormat="1" ht="13.5" customHeight="1">
      <c r="A264" s="61" t="s">
        <v>143</v>
      </c>
      <c r="B264" s="70">
        <v>1696600</v>
      </c>
      <c r="C264" s="70">
        <v>1199183.4</v>
      </c>
      <c r="D264" s="42">
        <f t="shared" si="33"/>
        <v>0.706815631262525</v>
      </c>
      <c r="E264" s="45">
        <f t="shared" si="34"/>
        <v>-497416.6000000001</v>
      </c>
    </row>
    <row r="265" spans="1:5" s="8" customFormat="1" ht="13.5" customHeight="1">
      <c r="A265" s="61" t="s">
        <v>144</v>
      </c>
      <c r="B265" s="70">
        <v>604000</v>
      </c>
      <c r="C265" s="70">
        <v>397735</v>
      </c>
      <c r="D265" s="42">
        <f t="shared" si="33"/>
        <v>0.6585016556291391</v>
      </c>
      <c r="E265" s="45">
        <f t="shared" si="34"/>
        <v>-206265</v>
      </c>
    </row>
    <row r="266" spans="1:5" s="8" customFormat="1" ht="74.25" customHeight="1">
      <c r="A266" s="62" t="s">
        <v>141</v>
      </c>
      <c r="B266" s="70">
        <f>B268+B267+B269</f>
        <v>5049171.529999999</v>
      </c>
      <c r="C266" s="70">
        <f>C268+C267+C269</f>
        <v>5049171.529999999</v>
      </c>
      <c r="D266" s="42">
        <f t="shared" si="33"/>
        <v>1</v>
      </c>
      <c r="E266" s="45">
        <f t="shared" si="34"/>
        <v>0</v>
      </c>
    </row>
    <row r="267" spans="1:5" s="8" customFormat="1" ht="13.5" customHeight="1">
      <c r="A267" s="61" t="s">
        <v>84</v>
      </c>
      <c r="B267" s="70">
        <v>4679373.05</v>
      </c>
      <c r="C267" s="70">
        <v>4679373.05</v>
      </c>
      <c r="D267" s="42">
        <f t="shared" si="33"/>
        <v>1</v>
      </c>
      <c r="E267" s="45">
        <f t="shared" si="34"/>
        <v>0</v>
      </c>
    </row>
    <row r="268" spans="1:5" s="8" customFormat="1" ht="13.5" customHeight="1">
      <c r="A268" s="61" t="s">
        <v>78</v>
      </c>
      <c r="B268" s="70">
        <v>298683.39</v>
      </c>
      <c r="C268" s="70">
        <v>298683.39</v>
      </c>
      <c r="D268" s="42">
        <f t="shared" si="33"/>
        <v>1</v>
      </c>
      <c r="E268" s="45">
        <f t="shared" si="34"/>
        <v>0</v>
      </c>
    </row>
    <row r="269" spans="1:5" s="8" customFormat="1" ht="13.5" customHeight="1">
      <c r="A269" s="61" t="s">
        <v>79</v>
      </c>
      <c r="B269" s="70">
        <v>71115.09</v>
      </c>
      <c r="C269" s="70">
        <v>71115.09</v>
      </c>
      <c r="D269" s="42">
        <f t="shared" si="33"/>
        <v>1</v>
      </c>
      <c r="E269" s="45">
        <f t="shared" si="34"/>
        <v>0</v>
      </c>
    </row>
    <row r="270" spans="1:5" s="8" customFormat="1" ht="26.25" customHeight="1">
      <c r="A270" s="41" t="s">
        <v>157</v>
      </c>
      <c r="B270" s="70">
        <v>0</v>
      </c>
      <c r="C270" s="71">
        <v>0</v>
      </c>
      <c r="D270" s="42" t="str">
        <f t="shared" si="33"/>
        <v>   </v>
      </c>
      <c r="E270" s="45">
        <f t="shared" si="34"/>
        <v>0</v>
      </c>
    </row>
    <row r="271" spans="1:5" s="8" customFormat="1" ht="14.25" customHeight="1">
      <c r="A271" s="41" t="s">
        <v>39</v>
      </c>
      <c r="B271" s="54">
        <f>B278+B274+B273+B272</f>
        <v>12817424.35</v>
      </c>
      <c r="C271" s="54">
        <f>C278+C274+C273+C272</f>
        <v>11318070.67</v>
      </c>
      <c r="D271" s="42">
        <f aca="true" t="shared" si="35" ref="D271:D290">IF(B271=0,"   ",C271/B271)</f>
        <v>0.8830222329340294</v>
      </c>
      <c r="E271" s="45">
        <f t="shared" si="34"/>
        <v>-1499353.6799999997</v>
      </c>
    </row>
    <row r="272" spans="1:5" s="8" customFormat="1" ht="28.5" customHeight="1">
      <c r="A272" s="41" t="s">
        <v>119</v>
      </c>
      <c r="B272" s="70">
        <v>187964.35</v>
      </c>
      <c r="C272" s="71">
        <v>187953.19</v>
      </c>
      <c r="D272" s="42">
        <f t="shared" si="35"/>
        <v>0.9999406270391167</v>
      </c>
      <c r="E272" s="45">
        <f t="shared" si="34"/>
        <v>-11.160000000003492</v>
      </c>
    </row>
    <row r="273" spans="1:5" s="8" customFormat="1" ht="14.25" customHeight="1">
      <c r="A273" s="41" t="s">
        <v>61</v>
      </c>
      <c r="B273" s="70">
        <v>344400</v>
      </c>
      <c r="C273" s="71">
        <v>153276.31</v>
      </c>
      <c r="D273" s="42">
        <f t="shared" si="35"/>
        <v>0.44505316492450636</v>
      </c>
      <c r="E273" s="45">
        <f t="shared" si="34"/>
        <v>-191123.69</v>
      </c>
    </row>
    <row r="274" spans="1:5" s="8" customFormat="1" ht="14.25" customHeight="1">
      <c r="A274" s="41" t="s">
        <v>88</v>
      </c>
      <c r="B274" s="70">
        <f>B275+B276+B277</f>
        <v>1927860</v>
      </c>
      <c r="C274" s="70">
        <f>C275+C276+C277</f>
        <v>1148841.17</v>
      </c>
      <c r="D274" s="42">
        <f t="shared" si="35"/>
        <v>0.5959152479951864</v>
      </c>
      <c r="E274" s="45">
        <f t="shared" si="34"/>
        <v>-779018.8300000001</v>
      </c>
    </row>
    <row r="275" spans="1:5" s="8" customFormat="1" ht="13.5" customHeight="1">
      <c r="A275" s="61" t="s">
        <v>84</v>
      </c>
      <c r="B275" s="70">
        <v>723216.76</v>
      </c>
      <c r="C275" s="70">
        <v>0</v>
      </c>
      <c r="D275" s="42">
        <f t="shared" si="35"/>
        <v>0</v>
      </c>
      <c r="E275" s="45">
        <f t="shared" si="34"/>
        <v>-723216.76</v>
      </c>
    </row>
    <row r="276" spans="1:5" s="8" customFormat="1" ht="13.5" customHeight="1">
      <c r="A276" s="61" t="s">
        <v>78</v>
      </c>
      <c r="B276" s="70">
        <v>1204643.24</v>
      </c>
      <c r="C276" s="70">
        <v>1148841.17</v>
      </c>
      <c r="D276" s="42">
        <f t="shared" si="35"/>
        <v>0.9536775136844664</v>
      </c>
      <c r="E276" s="45">
        <f t="shared" si="34"/>
        <v>-55802.070000000065</v>
      </c>
    </row>
    <row r="277" spans="1:5" s="8" customFormat="1" ht="13.5" customHeight="1">
      <c r="A277" s="61" t="s">
        <v>79</v>
      </c>
      <c r="B277" s="70">
        <v>0</v>
      </c>
      <c r="C277" s="70">
        <v>0</v>
      </c>
      <c r="D277" s="42" t="str">
        <f t="shared" si="35"/>
        <v>   </v>
      </c>
      <c r="E277" s="45">
        <f t="shared" si="34"/>
        <v>0</v>
      </c>
    </row>
    <row r="278" spans="1:5" s="8" customFormat="1" ht="27.75" customHeight="1">
      <c r="A278" s="41" t="s">
        <v>77</v>
      </c>
      <c r="B278" s="70">
        <f>B279+B280+B281+B282</f>
        <v>10357200</v>
      </c>
      <c r="C278" s="70">
        <f>C279+C280+C281+C282</f>
        <v>9828000</v>
      </c>
      <c r="D278" s="42">
        <f>IF(B278=0,"   ",C278/B278)</f>
        <v>0.948905109489051</v>
      </c>
      <c r="E278" s="45">
        <f t="shared" si="34"/>
        <v>-529200</v>
      </c>
    </row>
    <row r="279" spans="1:5" s="8" customFormat="1" ht="14.25" customHeight="1">
      <c r="A279" s="61" t="s">
        <v>84</v>
      </c>
      <c r="B279" s="70">
        <v>6559576.84</v>
      </c>
      <c r="C279" s="70">
        <v>6220288.42</v>
      </c>
      <c r="D279" s="42">
        <f>IF(B279=0,"   ",C279/B279)</f>
        <v>0.9482758677463713</v>
      </c>
      <c r="E279" s="45">
        <f t="shared" si="34"/>
        <v>-339288.4199999999</v>
      </c>
    </row>
    <row r="280" spans="1:5" s="8" customFormat="1" ht="15" customHeight="1">
      <c r="A280" s="61" t="s">
        <v>78</v>
      </c>
      <c r="B280" s="70">
        <v>2575194.6</v>
      </c>
      <c r="C280" s="70">
        <v>2441994.86</v>
      </c>
      <c r="D280" s="42">
        <f>IF(B280=0,"   ",C280/B280)</f>
        <v>0.9482758545703691</v>
      </c>
      <c r="E280" s="45">
        <f t="shared" si="34"/>
        <v>-133199.74000000022</v>
      </c>
    </row>
    <row r="281" spans="1:5" s="8" customFormat="1" ht="13.5" customHeight="1">
      <c r="A281" s="61" t="s">
        <v>174</v>
      </c>
      <c r="B281" s="70">
        <v>1096428.56</v>
      </c>
      <c r="C281" s="70">
        <v>1039716.72</v>
      </c>
      <c r="D281" s="42">
        <f>IF(B281=0,"   ",C281/B281)</f>
        <v>0.9482758457149273</v>
      </c>
      <c r="E281" s="45">
        <f t="shared" si="34"/>
        <v>-56711.840000000084</v>
      </c>
    </row>
    <row r="282" spans="1:5" s="8" customFormat="1" ht="13.5" customHeight="1">
      <c r="A282" s="61" t="s">
        <v>79</v>
      </c>
      <c r="B282" s="70">
        <v>126000</v>
      </c>
      <c r="C282" s="70">
        <v>126000</v>
      </c>
      <c r="D282" s="42">
        <f>IF(B282=0,"   ",C282/B282)</f>
        <v>1</v>
      </c>
      <c r="E282" s="45">
        <f>C282-B282</f>
        <v>0</v>
      </c>
    </row>
    <row r="283" spans="1:6" s="8" customFormat="1" ht="14.25" customHeight="1">
      <c r="A283" s="41" t="s">
        <v>62</v>
      </c>
      <c r="B283" s="54">
        <f>B284</f>
        <v>530000</v>
      </c>
      <c r="C283" s="54">
        <f>C284</f>
        <v>300049.01</v>
      </c>
      <c r="D283" s="42">
        <f t="shared" si="35"/>
        <v>0.5661302075471698</v>
      </c>
      <c r="E283" s="45">
        <f t="shared" si="34"/>
        <v>-229950.99</v>
      </c>
      <c r="F283" s="4"/>
    </row>
    <row r="284" spans="1:5" ht="14.25" customHeight="1">
      <c r="A284" s="41" t="s">
        <v>63</v>
      </c>
      <c r="B284" s="54">
        <v>530000</v>
      </c>
      <c r="C284" s="55">
        <v>300049.01</v>
      </c>
      <c r="D284" s="42">
        <f t="shared" si="35"/>
        <v>0.5661302075471698</v>
      </c>
      <c r="E284" s="45">
        <f t="shared" si="34"/>
        <v>-229950.99</v>
      </c>
    </row>
    <row r="285" spans="1:5" ht="29.25" customHeight="1">
      <c r="A285" s="41" t="s">
        <v>64</v>
      </c>
      <c r="B285" s="54">
        <f>B286</f>
        <v>50000</v>
      </c>
      <c r="C285" s="54">
        <f>C286</f>
        <v>0</v>
      </c>
      <c r="D285" s="42">
        <f t="shared" si="35"/>
        <v>0</v>
      </c>
      <c r="E285" s="45">
        <f t="shared" si="34"/>
        <v>-50000</v>
      </c>
    </row>
    <row r="286" spans="1:6" ht="13.5" customHeight="1">
      <c r="A286" s="41" t="s">
        <v>65</v>
      </c>
      <c r="B286" s="54">
        <v>50000</v>
      </c>
      <c r="C286" s="55">
        <v>0</v>
      </c>
      <c r="D286" s="42">
        <f t="shared" si="35"/>
        <v>0</v>
      </c>
      <c r="E286" s="45">
        <f t="shared" si="34"/>
        <v>-50000</v>
      </c>
      <c r="F286" s="8"/>
    </row>
    <row r="287" spans="1:5" s="8" customFormat="1" ht="14.25">
      <c r="A287" s="63" t="s">
        <v>11</v>
      </c>
      <c r="B287" s="57">
        <f>B53+B88+B90+B104+B142+B184+B186+B228+B258+B283+B285</f>
        <v>608195124.09</v>
      </c>
      <c r="C287" s="57">
        <f>C53+C88+C90+C104+C142+C184+C186+C228+C258+C283+C285</f>
        <v>414670607.66999996</v>
      </c>
      <c r="D287" s="44">
        <f t="shared" si="35"/>
        <v>0.6818052155390799</v>
      </c>
      <c r="E287" s="46">
        <f t="shared" si="34"/>
        <v>-193524516.42000008</v>
      </c>
    </row>
    <row r="288" spans="1:5" s="8" customFormat="1" ht="15.75" hidden="1" thickBot="1">
      <c r="A288" s="47" t="s">
        <v>12</v>
      </c>
      <c r="B288" s="60" t="e">
        <f>B56+B59+#REF!+B76+#REF!+B95+#REF!+#REF!+#REF!+#REF!+#REF!+#REF!+#REF!+#REF!+#REF!</f>
        <v>#REF!</v>
      </c>
      <c r="C288" s="48"/>
      <c r="D288" s="49" t="e">
        <f t="shared" si="35"/>
        <v>#REF!</v>
      </c>
      <c r="E288" s="50" t="e">
        <f t="shared" si="34"/>
        <v>#REF!</v>
      </c>
    </row>
    <row r="289" spans="1:5" s="8" customFormat="1" ht="15.75" hidden="1" thickBot="1">
      <c r="A289" s="35" t="s">
        <v>13</v>
      </c>
      <c r="B289" s="60" t="e">
        <f>B57+B60+B61+#REF!+#REF!+#REF!+#REF!+#REF!+#REF!+#REF!+#REF!+#REF!+#REF!+B258+B72</f>
        <v>#REF!</v>
      </c>
      <c r="C289" s="36">
        <v>815256</v>
      </c>
      <c r="D289" s="32" t="e">
        <f t="shared" si="35"/>
        <v>#REF!</v>
      </c>
      <c r="E289" s="33" t="e">
        <f t="shared" si="34"/>
        <v>#REF!</v>
      </c>
    </row>
    <row r="290" spans="1:6" s="8" customFormat="1" ht="15.75" hidden="1" thickBot="1">
      <c r="A290" s="37" t="s">
        <v>14</v>
      </c>
      <c r="B290" s="60" t="e">
        <f>B58+#REF!+B68+#REF!+#REF!+B97+#REF!+#REF!+#REF!+#REF!+#REF!+#REF!+#REF!+B259+B73</f>
        <v>#REF!</v>
      </c>
      <c r="C290" s="38">
        <v>1700000</v>
      </c>
      <c r="D290" s="32" t="e">
        <f t="shared" si="35"/>
        <v>#REF!</v>
      </c>
      <c r="E290" s="33" t="e">
        <f t="shared" si="34"/>
        <v>#REF!</v>
      </c>
      <c r="F290"/>
    </row>
    <row r="291" spans="1:5" ht="19.5" customHeight="1" thickBot="1">
      <c r="A291" s="66" t="s">
        <v>85</v>
      </c>
      <c r="B291" s="67">
        <f>B51-B287</f>
        <v>-31604344.69999993</v>
      </c>
      <c r="C291" s="67">
        <f>C51-C287</f>
        <v>-18733712.01999998</v>
      </c>
      <c r="D291" s="67"/>
      <c r="E291" s="68"/>
    </row>
    <row r="292" spans="1:5" ht="21" customHeight="1">
      <c r="A292" s="72"/>
      <c r="B292" s="73"/>
      <c r="C292" s="73"/>
      <c r="D292" s="73"/>
      <c r="E292" s="74"/>
    </row>
    <row r="293" spans="1:5" ht="19.5" customHeight="1">
      <c r="A293" s="64" t="s">
        <v>225</v>
      </c>
      <c r="B293" s="73"/>
      <c r="C293" s="73"/>
      <c r="D293" s="73"/>
      <c r="E293" s="74"/>
    </row>
    <row r="294" spans="1:5" ht="15" customHeight="1">
      <c r="A294" s="64" t="s">
        <v>35</v>
      </c>
      <c r="B294" s="73"/>
      <c r="C294" s="84" t="s">
        <v>232</v>
      </c>
      <c r="D294" s="84"/>
      <c r="E294" s="74"/>
    </row>
    <row r="295" spans="1:5" ht="39.75" customHeight="1">
      <c r="A295" s="72" t="s">
        <v>233</v>
      </c>
      <c r="B295" s="73"/>
      <c r="C295" s="73"/>
      <c r="D295" s="73"/>
      <c r="E295" s="74"/>
    </row>
    <row r="296" spans="2:5" ht="19.5" customHeight="1">
      <c r="B296" s="64"/>
      <c r="C296" s="83"/>
      <c r="D296" s="83"/>
      <c r="E296" s="83"/>
    </row>
    <row r="297" spans="2:5" ht="15" customHeight="1">
      <c r="B297" s="18"/>
      <c r="D297" s="34"/>
      <c r="E297" s="40"/>
    </row>
    <row r="298" spans="1:5" ht="19.5" customHeight="1">
      <c r="A298" s="72"/>
      <c r="B298" s="73"/>
      <c r="C298" s="73"/>
      <c r="D298" s="73"/>
      <c r="E298" s="74"/>
    </row>
    <row r="299" spans="1:5" ht="19.5" customHeight="1">
      <c r="A299" s="72"/>
      <c r="B299" s="73"/>
      <c r="C299" s="73"/>
      <c r="D299" s="73"/>
      <c r="E299" s="74"/>
    </row>
    <row r="300" spans="1:6" ht="19.5" customHeight="1">
      <c r="A300" s="72"/>
      <c r="B300" s="73"/>
      <c r="C300" s="73"/>
      <c r="D300" s="73"/>
      <c r="E300" s="74"/>
      <c r="F300" s="8"/>
    </row>
    <row r="301" spans="1:5" s="8" customFormat="1" ht="20.25" customHeight="1">
      <c r="A301" s="64"/>
      <c r="B301" s="64"/>
      <c r="C301" s="83"/>
      <c r="D301" s="83"/>
      <c r="E301" s="83"/>
    </row>
    <row r="302" spans="1:5" s="8" customFormat="1" ht="9.75" customHeight="1" hidden="1">
      <c r="A302" s="34"/>
      <c r="B302" s="34"/>
      <c r="C302" s="39"/>
      <c r="D302" s="34"/>
      <c r="E302" s="40"/>
    </row>
    <row r="303" spans="1:5" s="8" customFormat="1" ht="14.25" customHeight="1" hidden="1">
      <c r="A303" s="18"/>
      <c r="B303" s="18"/>
      <c r="C303" s="80"/>
      <c r="D303" s="80"/>
      <c r="E303" s="80"/>
    </row>
    <row r="304" spans="1:5" s="8" customFormat="1" ht="17.25" customHeight="1">
      <c r="A304" s="64"/>
      <c r="B304" s="18"/>
      <c r="C304" s="64"/>
      <c r="D304" s="69"/>
      <c r="E304" s="69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5" s="8" customFormat="1" ht="12.75">
      <c r="C312" s="7"/>
      <c r="E312" s="2"/>
    </row>
    <row r="313" spans="3:6" s="8" customFormat="1" ht="12.75">
      <c r="C313" s="7"/>
      <c r="E313" s="2"/>
      <c r="F313" s="4"/>
    </row>
    <row r="322" ht="11.25" customHeight="1"/>
    <row r="323" ht="11.25" customHeight="1" hidden="1"/>
    <row r="324" ht="12.75" hidden="1"/>
    <row r="325" ht="12.75" hidden="1"/>
    <row r="326" ht="12.75" hidden="1"/>
    <row r="327" ht="12.75" hidden="1"/>
    <row r="328" ht="12.75" hidden="1"/>
    <row r="329" ht="12.75" hidden="1"/>
  </sheetData>
  <sheetProtection/>
  <mergeCells count="5">
    <mergeCell ref="C303:E303"/>
    <mergeCell ref="A1:E1"/>
    <mergeCell ref="C301:E301"/>
    <mergeCell ref="C296:E296"/>
    <mergeCell ref="C294:D294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08" max="4" man="1"/>
    <brk id="1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2019-09-09T11:57:20Z</cp:lastPrinted>
  <dcterms:created xsi:type="dcterms:W3CDTF">2001-03-21T05:21:19Z</dcterms:created>
  <dcterms:modified xsi:type="dcterms:W3CDTF">2019-11-07T07:05:03Z</dcterms:modified>
  <cp:category/>
  <cp:version/>
  <cp:contentType/>
  <cp:contentStatus/>
</cp:coreProperties>
</file>