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" windowWidth="9720" windowHeight="6540" activeTab="0"/>
  </bookViews>
  <sheets>
    <sheet name="Лист1" sheetId="1" r:id="rId1"/>
  </sheets>
  <definedNames>
    <definedName name="_xlnm.Print_Titles" localSheetId="0">'Лист1'!$4:$5</definedName>
    <definedName name="_xlnm.Print_Area" localSheetId="0">'Лист1'!$A$1:$E$376</definedName>
  </definedNames>
  <calcPr fullCalcOnLoad="1"/>
</workbook>
</file>

<file path=xl/sharedStrings.xml><?xml version="1.0" encoding="utf-8"?>
<sst xmlns="http://schemas.openxmlformats.org/spreadsheetml/2006/main" count="299" uniqueCount="239">
  <si>
    <t>/ в руб. /</t>
  </si>
  <si>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</si>
  <si>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</si>
  <si>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</si>
  <si>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</si>
  <si>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</si>
  <si>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</si>
  <si>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</si>
  <si>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ОБРАЗОВАНИЕ</t>
  </si>
  <si>
    <t>СОЦИАЛЬНАЯ ПОЛИТИКА</t>
  </si>
  <si>
    <t>ВСЕГО РАСХОДОВ</t>
  </si>
  <si>
    <t>Справочно:</t>
  </si>
  <si>
    <t xml:space="preserve">             Резервный фонд</t>
  </si>
  <si>
    <t xml:space="preserve">             Выдано бюджетных кредитов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</si>
  <si>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</si>
  <si>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</si>
  <si>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</si>
  <si>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</si>
  <si>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</si>
  <si>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САНКЦИИ,ВОЗМЕЩЕНИЕ УЩЕРБА</t>
  </si>
  <si>
    <t>ПРОЧИЕ НЕНАЛОГОВЫЕ ДОХОДЫ</t>
  </si>
  <si>
    <t>СУБВЕНЦИИ ОТ ДРУГИХ БЮДЖЕТОВ</t>
  </si>
  <si>
    <t>СУБСИДИИ ОТ ДРУГИХ БЮДЖЕТОВ</t>
  </si>
  <si>
    <t>ОБЩЕГОСУДАРСТВЕННЫЕ ВОПРОСЫ</t>
  </si>
  <si>
    <t>Функционирование местных администраций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</si>
  <si>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</si>
  <si>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</si>
  <si>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</si>
  <si>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</si>
  <si>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Налог на доходы физических лиц</t>
  </si>
  <si>
    <t>НАЛОГИ НА ПРИБЫЛЬ,ДОХОДЫ</t>
  </si>
  <si>
    <t>Невыясненные поступления</t>
  </si>
  <si>
    <t>Прочие неналоговые поступления</t>
  </si>
  <si>
    <t xml:space="preserve">Другие общегосударственные вопросы </t>
  </si>
  <si>
    <t>администрации Козловского района</t>
  </si>
  <si>
    <t>Обеспечение деятельности финансовых органов</t>
  </si>
  <si>
    <t>Коммунальное хозяйство</t>
  </si>
  <si>
    <t>Социальное обеспечение населения</t>
  </si>
  <si>
    <t>Охрана семьи и детства</t>
  </si>
  <si>
    <t>Единый налог на вмененный доход для отдельных видов деят.</t>
  </si>
  <si>
    <t>НАЛОГИ,СБОРЫ И РЕГУЛЯРН. ПЛАТЕЖИ ЗА ПОЛЬЗОВ. ПРИРОДН.РЕСУРСАМИ</t>
  </si>
  <si>
    <t>Благоустройство</t>
  </si>
  <si>
    <t>ИНЫЕ МЕЖБЮДЖЕТНЫЕ ТРАНСФЕРТЫ</t>
  </si>
  <si>
    <t>Другие вопросы в области национальной экономики</t>
  </si>
  <si>
    <t>Сбор за пользование объектами животного мира</t>
  </si>
  <si>
    <t>ВОЗВРАТ ОСТАТКОВ СУБСИДИЙ, СУБВЕНЦИЙ И ИНЫХ МЕЖБЮДЖЕТНЫХ ТРАНСФЕРТОВ</t>
  </si>
  <si>
    <t xml:space="preserve">            обеспечение деятельности административных комиссий</t>
  </si>
  <si>
    <t xml:space="preserve">            организация деятельности комиссии по делам несовершеннолетних</t>
  </si>
  <si>
    <t xml:space="preserve">            опека и попечительство</t>
  </si>
  <si>
    <t xml:space="preserve">            учет граждан</t>
  </si>
  <si>
    <t>НАЦИОНАЛЬНАЯ ОБОРОНА</t>
  </si>
  <si>
    <t xml:space="preserve">Дошкольное образование 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</si>
  <si>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</si>
  <si>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</si>
  <si>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</si>
  <si>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</si>
  <si>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</si>
  <si>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>в т.ч. матпомощь</t>
  </si>
  <si>
    <t xml:space="preserve">          компенсация части платы за содержание ребенка</t>
  </si>
  <si>
    <t>ФИЗИЧЕСКАЯ КУЛЬТУРА И СПОРТ</t>
  </si>
  <si>
    <t>в т.ч. спортивные мероприятия</t>
  </si>
  <si>
    <t>ОБСЛУЖИВАНИЕ ГОСУДАРСТВЕННОГО И МУНИЦИПАЛЬНОГО ДОЛГА</t>
  </si>
  <si>
    <t>обслуживание муниципального долга</t>
  </si>
  <si>
    <t>Арендная плата за земли</t>
  </si>
  <si>
    <t>НАЛОГИ НА ИМУЩЕСТВО</t>
  </si>
  <si>
    <t>Налог на имущество физических лиц</t>
  </si>
  <si>
    <t>осуществление первичного воинского учета</t>
  </si>
  <si>
    <t xml:space="preserve">              содержание аварийно-спасательного звена</t>
  </si>
  <si>
    <t>Жилищное хозяйство</t>
  </si>
  <si>
    <t>в т.ч. капремонт жилфонда</t>
  </si>
  <si>
    <t>средства поселений</t>
  </si>
  <si>
    <t>ОХРАНА ОКРУЖАЮЩЕЙ СРЕДЫ</t>
  </si>
  <si>
    <t>в т.ч.  природоохранные мероприятия</t>
  </si>
  <si>
    <t xml:space="preserve">         обеспечение жильем молодых семей в рамках ФЦП "Жилище"</t>
  </si>
  <si>
    <t>республиканские средства</t>
  </si>
  <si>
    <t>районные средства</t>
  </si>
  <si>
    <t>КУЛЬТУРА, КИНЕМАТОГРАФИЯ</t>
  </si>
  <si>
    <t xml:space="preserve">БЕЗВОЗМЕЗДНЫЕ  ПОСТУПЛЕНИЯ </t>
  </si>
  <si>
    <t>из них:   ЗАГСы</t>
  </si>
  <si>
    <t xml:space="preserve">              противопожарные мероприятия</t>
  </si>
  <si>
    <t>федеральные средства</t>
  </si>
  <si>
    <t>Профицит, дефицит (-)</t>
  </si>
  <si>
    <t>за счет средств Фонда</t>
  </si>
  <si>
    <t>за счет средств местного бюджета</t>
  </si>
  <si>
    <t xml:space="preserve">          обеспечение жилыми помещениями детей-сирот</t>
  </si>
  <si>
    <t>из них: содержание централизованной бухгалтерии</t>
  </si>
  <si>
    <t>осуществление дорожной деятельности в границах района</t>
  </si>
  <si>
    <t>осуществление дорожной деятельности в границах поселений</t>
  </si>
  <si>
    <t>из них: уличное  освещение</t>
  </si>
  <si>
    <t xml:space="preserve">            озеленение</t>
  </si>
  <si>
    <t xml:space="preserve">            организация и содержание  мест  захоронения</t>
  </si>
  <si>
    <t xml:space="preserve">            прочие  мероприятия по  благоустройству</t>
  </si>
  <si>
    <t>в том числе: субсидии на выполнение мунзадания</t>
  </si>
  <si>
    <t xml:space="preserve">                     субсидии на иные цели, из них </t>
  </si>
  <si>
    <t>за счет средств республиканского бюджета</t>
  </si>
  <si>
    <t>Итого налоговых доходов</t>
  </si>
  <si>
    <t>Итого неналоговых доходов</t>
  </si>
  <si>
    <t>Возмещение потерь с/х пр-ва, связанных с изъятием с/х угодий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</si>
  <si>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</si>
  <si>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</si>
  <si>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 xml:space="preserve">            полномочия в сфере трудовых отношений</t>
  </si>
  <si>
    <t>Сельское  хозяйство и рыболовство</t>
  </si>
  <si>
    <t>организация конкурсов, выставок и ярмарок</t>
  </si>
  <si>
    <t>Доходы от продажи  земельных  участков, находящихся в государственной и муниципальной собственности</t>
  </si>
  <si>
    <t xml:space="preserve">            организация и проведение мероприятий</t>
  </si>
  <si>
    <t>ПРОЧИЕ БЕЗВОЗМЕЗДНЫЕ ПОСТУПЛЕНИЯ</t>
  </si>
  <si>
    <t xml:space="preserve">капитальный ремонт и ремонт дворовых территорий многоквартирных домов          </t>
  </si>
  <si>
    <t xml:space="preserve">            газификация населенных пунктов</t>
  </si>
  <si>
    <t>в том числе: субсидии на выполнение мунзадания, из них</t>
  </si>
  <si>
    <t>учебные  расходы (респ.бюджет)</t>
  </si>
  <si>
    <t>в том числе: оздоровительная компания детей</t>
  </si>
  <si>
    <t xml:space="preserve">                    мер-я по вовл. молодежи в соцпрактику</t>
  </si>
  <si>
    <t xml:space="preserve">                    господдержка одаренной молодежи</t>
  </si>
  <si>
    <t xml:space="preserve">         приобретение проездных билетов учащимся</t>
  </si>
  <si>
    <t>в т.ч.  выплата единовременного пособия при всех формах устройства детей в семью</t>
  </si>
  <si>
    <t>мероприятия по регулированию численности безнадзорных животных</t>
  </si>
  <si>
    <t>обеспечение безопасности участия детей в дорожном движении</t>
  </si>
  <si>
    <t>Судебная система</t>
  </si>
  <si>
    <t>из них: составление (изменение) списков кандидатов в присяжные заседатели федеральных судов</t>
  </si>
  <si>
    <t>ДОТАЦИИ</t>
  </si>
  <si>
    <t>проектирование и строительство дорог до сельских населенных пунктов</t>
  </si>
  <si>
    <t>ЗАДОЛЖЕННОСТЬ И ПЕРЕРАСЧЕТЫ ПО ОТМЕНЕННЫМ НАЛОГАМ, СБОРАМ И ИНЫМ ОБЯЗАТЕЛЬНЫМ ПЛАТЕЖАМ</t>
  </si>
  <si>
    <t xml:space="preserve">            содержание объектов коммунального хозяйства</t>
  </si>
  <si>
    <t>ДОХОДЫ ОТ ОКАЗАНИЯ ПЛАТНЫХ УСЛУГ И КОМПЕНСАЦИИ ЗАТРАТ ГОСУДАРСТВА</t>
  </si>
  <si>
    <t>ДОХОДЫ ОТ ИСПОЛЬЗОВАНИЯ ИМУЩЕСТВА, НАХОДЯЩЕГОСЯ В МУНИЦИПАЛЬНОЙ СОБСТВЕННОСТИ</t>
  </si>
  <si>
    <t>ДОХОДЫ ОТ ПРОДАЖИ МАТЕРИАЛЬНЫХ И НЕМАТЕРИАЛЬНЫХ АКТИВОВ</t>
  </si>
  <si>
    <t>Доходы от реализации имущества, находящегося в муниципальной собственности</t>
  </si>
  <si>
    <t xml:space="preserve">            профилактика правонарушений и преступности                          </t>
  </si>
  <si>
    <t xml:space="preserve">            проведение землеустроительных (кадастровых) работ </t>
  </si>
  <si>
    <t xml:space="preserve">поощрение победителей экономического соревнования между сельскими, городским песелениями </t>
  </si>
  <si>
    <t xml:space="preserve">                    проведение мероприятий </t>
  </si>
  <si>
    <t xml:space="preserve">            капитальный и текущий ремонт объектов водоснабжения</t>
  </si>
  <si>
    <t xml:space="preserve">            мероприятия, направленные на энергосбережение</t>
  </si>
  <si>
    <t>проведение противоэпизоотических мероприятий</t>
  </si>
  <si>
    <t>строительство объектов инженерной инфраструктуры для фельдшерско-акушерских пунктов</t>
  </si>
  <si>
    <t xml:space="preserve">           благоустройство территории модульных фельдшерско-акушерских пунктов</t>
  </si>
  <si>
    <t xml:space="preserve">         улучшение жилищных условий граждан, проживающих и работающих в сельской местности, в том числе молодых семей и молодых специалистов в рамках ФЦП "Устойчивое развитие сельских территорий на 2014-2017 годы и на период до 2020 года"</t>
  </si>
  <si>
    <t xml:space="preserve">         социальная поддержка отдельных категорий граждан по оплате ЖКУ</t>
  </si>
  <si>
    <t>работникам образования</t>
  </si>
  <si>
    <t>работникам культуры</t>
  </si>
  <si>
    <t>Обеспечение проведение выборов и референдумов</t>
  </si>
  <si>
    <t>организация и проведение выборов в представительные органы муниципального образования</t>
  </si>
  <si>
    <t>Земельный налог с организаций</t>
  </si>
  <si>
    <t>Земельный налог с физических лиц</t>
  </si>
  <si>
    <t>Транспортный налог с организаций</t>
  </si>
  <si>
    <t>Транспортный налог с физических лиц</t>
  </si>
  <si>
    <t>содействие формированию положительного имиджа предпринимательской деятельности</t>
  </si>
  <si>
    <t>техническая инвентаризация жилфонда</t>
  </si>
  <si>
    <t>обустройство улично-дорожной сети</t>
  </si>
  <si>
    <t>Транспорт</t>
  </si>
  <si>
    <t xml:space="preserve">         ремонт жилфонда, собственниками которых являются дети-сироты</t>
  </si>
  <si>
    <t xml:space="preserve">Дополнительное образование детей </t>
  </si>
  <si>
    <t xml:space="preserve">          назначение и выплата единовременного денежного пособия гражданам, усыновившим (удочерившим) ребенка</t>
  </si>
  <si>
    <t>комплектование книжных фондов библиотек</t>
  </si>
  <si>
    <t xml:space="preserve">            организация проведения мероприятий по отлову и содержанию безнадзорных животных</t>
  </si>
  <si>
    <t>поддержка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</si>
  <si>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</si>
  <si>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</si>
  <si>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 xml:space="preserve">                      ср-ва поселений</t>
  </si>
  <si>
    <t>содержание жилищного фонда</t>
  </si>
  <si>
    <t>Доходы от сдачи в аренду имущества</t>
  </si>
  <si>
    <t>капитальный ремонт и ремонт автомобильных дорог общего пользования местного значения в границах поселения</t>
  </si>
  <si>
    <t xml:space="preserve">                     субсидии на иные цели, в т.ч. </t>
  </si>
  <si>
    <t>субсидии МУП "ЖКХ"</t>
  </si>
  <si>
    <t>реализация проектов развития общественной инфраструктуры, основанных на местных инициативах</t>
  </si>
  <si>
    <t>в том числе:  ср-ва республиканского бюджета</t>
  </si>
  <si>
    <t>реализация мероприятий по развитию общественной инфраструктуры населенных пунктов</t>
  </si>
  <si>
    <t xml:space="preserve">                      ср-ва районного бюджета</t>
  </si>
  <si>
    <t>софинансирование расходных обязательств на повышение оплаты труда работников муниципальных образовательных организаций дополнительного образования детей</t>
  </si>
  <si>
    <t>районные средства (софинансирование)</t>
  </si>
  <si>
    <t>софинансирование расходных обязательств на повышение оплаты труда работников муниципальных учреждений культуры</t>
  </si>
  <si>
    <t xml:space="preserve">             субсидии на выполнение мунзадания (МФЦ)</t>
  </si>
  <si>
    <t xml:space="preserve">              содержание ЕДДС</t>
  </si>
  <si>
    <t>выплата денежного поощрения лучшим муниципальным учреждениям культуры и их работникам</t>
  </si>
  <si>
    <t xml:space="preserve">              подпрограмма "Безопасный город"</t>
  </si>
  <si>
    <t>средства районного бюджета</t>
  </si>
  <si>
    <t>разработка схем территориального планирования муниципальных районов, генеральных планов поселений, генеральных планов городских округов, а также проектов планировки территории</t>
  </si>
  <si>
    <t>актуализация документов территориального планирования с использованием цифровой картографической основы и внесение изменений в правила землепользования и застройки</t>
  </si>
  <si>
    <t>материальное стимулирование деятельности народных дружинников</t>
  </si>
  <si>
    <t>обеспечение развития и укрепления МТБ домов культуры</t>
  </si>
  <si>
    <t xml:space="preserve">            поощрение победителей смотра-конкурса на лучшее озеленение и благоустройство</t>
  </si>
  <si>
    <t>средства поселений (софинансирование)</t>
  </si>
  <si>
    <t>Налог, взимаемый в связи с применением патентной системы налогообложения</t>
  </si>
  <si>
    <t>Уточненный план на  2019 год</t>
  </si>
  <si>
    <t>% исполне-ния к плану 2019 г.</t>
  </si>
  <si>
    <t>Отклонение от плана  2019 г (+, - )</t>
  </si>
  <si>
    <t>Прочие доходы от использования имущества и прав, находящихся в государственной и муниципальной  собственности (за исключением имущества бюджетных и автономных учреждений, а также  имущества государственных и муниципальных унитарных предприятий, в том числе казенных)</t>
  </si>
  <si>
    <t>реализация полномочий органов местного самоуправления, связанных с общегосударственным управлением погашение задолженности за газ)</t>
  </si>
  <si>
    <t>выполнение других обязательств муниципального образования (возврат субсидии)</t>
  </si>
  <si>
    <t>выполнение других обязательств муниципального образования (членские взносы)</t>
  </si>
  <si>
    <t>выполнение других обязательств муниципального образования</t>
  </si>
  <si>
    <t>выполнение других обязательств муниципального образования (оплата исполнительных листов)</t>
  </si>
  <si>
    <t>приобретение арочных и ручных металлодетекторов</t>
  </si>
  <si>
    <t>обеспечение перевозок пассажиров автомобильным транспортом</t>
  </si>
  <si>
    <t xml:space="preserve">                      ср-ва населения</t>
  </si>
  <si>
    <t xml:space="preserve">                      ср-ва поселения</t>
  </si>
  <si>
    <t>на строительство (реконструкция)  ДОУ</t>
  </si>
  <si>
    <t>оплата проектно-сметной документации по капитальному ремонту КСОШ № 3</t>
  </si>
  <si>
    <t>строительство средней общеобразовательной школы на 165 учащихся с пристроем помещения для дошкольных групп на 40 мест в с. Байгулово</t>
  </si>
  <si>
    <t>проведение мероприятий для детей и молодежи</t>
  </si>
  <si>
    <t>монтаж котельных в рамках комплексного обустройства населенных пунктов</t>
  </si>
  <si>
    <t>ремонт и укрепление МТБ детских школ искусств</t>
  </si>
  <si>
    <t>ограждение территории ФОК «Атал» в целях обеспечения безопасности и антитеррористической защищенности</t>
  </si>
  <si>
    <t>денежные поощрения и гранты главы</t>
  </si>
  <si>
    <t>монтаж котельных в рамках комплексного обустройства населенных пунктов, расположенных в сельской местности</t>
  </si>
  <si>
    <t>подготовка и проведение празднования на федеральном уровне памятных дат (ремонт районного дома культуры)</t>
  </si>
  <si>
    <t xml:space="preserve">строительство СДК  на 100 мест с. Аттиково </t>
  </si>
  <si>
    <t xml:space="preserve">строительство инженерной инфраструктуры для СДК  на 100 мест с. Аттиково </t>
  </si>
  <si>
    <t>реконструкция музея им. Лобачевского</t>
  </si>
  <si>
    <t>из них: дотация на возмещение убытков бани</t>
  </si>
  <si>
    <t>укрепление МТБ учреждений в сфере физической культуры и спорта</t>
  </si>
  <si>
    <t>Общеэкономические вопросы</t>
  </si>
  <si>
    <t xml:space="preserve">            организация временного трудоустройства несовершеннолетних граждан</t>
  </si>
  <si>
    <t xml:space="preserve">            организация временного трудоустройства безработных граждан</t>
  </si>
  <si>
    <t>техническая инвентаризация и определение кадастровой стоимости объектов недвижимости</t>
  </si>
  <si>
    <t>разработку проектно-сметной документации на переустройство части первого этажа под группы кратковременного пребывания детей  КСОШ № 2</t>
  </si>
  <si>
    <t>разработку проектно-сметной документации капитального ремонта крыши здания школы «МБОУ «Тюрлеминская СОШ»</t>
  </si>
  <si>
    <t>приобретение поля для соревнований по робототехнике в соответствии с Соглашением Минобразования Чувашии</t>
  </si>
  <si>
    <t>персонифицированное финансирование дополнительного образования детей</t>
  </si>
  <si>
    <t>И.о. начальника финансового отдела</t>
  </si>
  <si>
    <t>материально-техническое обеспечение деятельности народных дружинников</t>
  </si>
  <si>
    <t>проведение муниципального конкурса "Лучший народный дружинник"</t>
  </si>
  <si>
    <t xml:space="preserve">                      ср-ва поселений (софинансирование)</t>
  </si>
  <si>
    <t xml:space="preserve">реализация отдельных полномочий  в области обращения с твердыми коммунальными отходами </t>
  </si>
  <si>
    <t>Е.Е. Матушкина</t>
  </si>
  <si>
    <t xml:space="preserve">  </t>
  </si>
  <si>
    <t>ремонт кровли д/с "Радуга"</t>
  </si>
  <si>
    <t>Анализ исполнения консолидированного бюджета Козловского района на 01.12.2019 года</t>
  </si>
  <si>
    <t>Фактическое исполнение на 01.12.2019</t>
  </si>
  <si>
    <t xml:space="preserve">           поощрение за содействие достижению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 в 2019 году за счет средств межбюджетных трансфертов, предоставляемых из федерального бюджета за достижение показателей деятельности органов исполнительной власти субъектов Российской Федерации (респ. ср-ва)</t>
  </si>
  <si>
    <t>Водное хозяйство</t>
  </si>
  <si>
    <t>мероприятия в области использования, охраны водных объектов</t>
  </si>
  <si>
    <t xml:space="preserve">            благоустройство дворовых и общественных территорий</t>
  </si>
  <si>
    <t>реализация комплекса мероприятий по благоустройству дворовых территорий и тротуаров (респ. средства)</t>
  </si>
  <si>
    <t>поощрение победителей ежегодного республиканского смотра-конкурса на лучшее озеленение и благоустройство населенного пункта (респ. ср-ва)</t>
  </si>
  <si>
    <t>реализация вопросов местного значения в сфере образования, физической культуры и спорта (субсидии из респ. бюджета на возмещение ранее произведенных расходов на оплату коммунальных услуг и уплаты налога на имущество, оплата услуг проектно-сметной документации)</t>
  </si>
  <si>
    <t>укрепление материально-технической базы учреждений физической культуры и спорта (в части проведения капитального ремонта зданий муниципальных учреждений физической культуры и спорта) (респ. ср-ва)</t>
  </si>
  <si>
    <t>реализация вопросов местного значения в сфере образования, физической культуры и спорта (субсидии из респ. бюджета на возмещение ранее произведенных расходов на оплату коммунальных услуг, оплата услуг проектно-сметной документации)</t>
  </si>
  <si>
    <t>оплата проектно-сметной документации и экпертизы на строительство Байгуловского и Карачевского СДК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</si>
</sst>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_р_._-;_-@_-"/>
    <numFmt numFmtId="172" formatCode="_-* #,##0.00_р_._-;\-* #,##0.00_р_._-;_-* &quot;-&quot;_р_._-;_-@_-"/>
    <numFmt numFmtId="173" formatCode="0.000"/>
    <numFmt numFmtId="174" formatCode="#,##0.0_ ;\-#,##0.0\ "/>
    <numFmt numFmtId="175" formatCode="#,##0.00_ ;\-#,##0.00\ "/>
    <numFmt numFmtId="176" formatCode="#,##0.000_ ;\-#,##0.000\ "/>
    <numFmt numFmtId="177" formatCode="0.0000"/>
  </numFmts>
  <fonts count="53">
    <font>
      <sz val="1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3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41" fontId="0" fillId="0" borderId="0" xfId="61" applyFont="1" applyFill="1" applyAlignment="1">
      <alignment horizontal="right" wrapText="1"/>
    </xf>
    <xf numFmtId="41" fontId="0" fillId="0" borderId="0" xfId="61" applyFont="1" applyFill="1" applyAlignment="1">
      <alignment horizontal="center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0" fontId="0" fillId="0" borderId="0" xfId="0" applyFill="1" applyAlignment="1">
      <alignment horizontal="center" wrapText="1"/>
    </xf>
    <xf numFmtId="41" fontId="0" fillId="0" borderId="0" xfId="61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1" fontId="4" fillId="0" borderId="0" xfId="6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1" fontId="0" fillId="0" borderId="0" xfId="61" applyFont="1" applyFill="1" applyAlignment="1">
      <alignment horizontal="center"/>
    </xf>
    <xf numFmtId="41" fontId="0" fillId="0" borderId="0" xfId="61" applyFont="1" applyFill="1" applyAlignment="1">
      <alignment/>
    </xf>
    <xf numFmtId="0" fontId="0" fillId="0" borderId="0" xfId="0" applyFont="1" applyFill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1" fontId="9" fillId="0" borderId="11" xfId="61" applyFont="1" applyFill="1" applyBorder="1" applyAlignment="1">
      <alignment horizontal="center" vertical="center" wrapText="1"/>
    </xf>
    <xf numFmtId="41" fontId="9" fillId="0" borderId="12" xfId="6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" fontId="10" fillId="0" borderId="14" xfId="61" applyNumberFormat="1" applyFont="1" applyFill="1" applyBorder="1" applyAlignment="1">
      <alignment horizontal="center" wrapText="1"/>
    </xf>
    <xf numFmtId="1" fontId="10" fillId="0" borderId="14" xfId="0" applyNumberFormat="1" applyFont="1" applyFill="1" applyBorder="1" applyAlignment="1">
      <alignment horizontal="center" wrapText="1"/>
    </xf>
    <xf numFmtId="1" fontId="10" fillId="0" borderId="15" xfId="61" applyNumberFormat="1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right" wrapText="1"/>
    </xf>
    <xf numFmtId="41" fontId="10" fillId="0" borderId="14" xfId="61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41" fontId="10" fillId="0" borderId="15" xfId="61" applyFont="1" applyFill="1" applyBorder="1" applyAlignment="1">
      <alignment horizontal="right" wrapText="1"/>
    </xf>
    <xf numFmtId="164" fontId="10" fillId="0" borderId="14" xfId="57" applyNumberFormat="1" applyFont="1" applyFill="1" applyBorder="1" applyAlignment="1">
      <alignment wrapText="1"/>
    </xf>
    <xf numFmtId="165" fontId="10" fillId="0" borderId="15" xfId="61" applyNumberFormat="1" applyFont="1" applyFill="1" applyBorder="1" applyAlignment="1">
      <alignment horizontal="right" wrapText="1"/>
    </xf>
    <xf numFmtId="0" fontId="10" fillId="0" borderId="0" xfId="0" applyFont="1" applyFill="1" applyAlignment="1">
      <alignment wrapText="1"/>
    </xf>
    <xf numFmtId="0" fontId="10" fillId="0" borderId="16" xfId="0" applyFont="1" applyFill="1" applyBorder="1" applyAlignment="1">
      <alignment wrapText="1"/>
    </xf>
    <xf numFmtId="41" fontId="10" fillId="0" borderId="17" xfId="61" applyFont="1" applyFill="1" applyBorder="1" applyAlignment="1">
      <alignment horizontal="right" wrapText="1"/>
    </xf>
    <xf numFmtId="0" fontId="10" fillId="0" borderId="18" xfId="0" applyFont="1" applyFill="1" applyBorder="1" applyAlignment="1">
      <alignment wrapText="1"/>
    </xf>
    <xf numFmtId="41" fontId="10" fillId="0" borderId="19" xfId="61" applyFont="1" applyFill="1" applyBorder="1" applyAlignment="1">
      <alignment wrapText="1"/>
    </xf>
    <xf numFmtId="41" fontId="10" fillId="0" borderId="0" xfId="61" applyFont="1" applyFill="1" applyAlignment="1">
      <alignment wrapText="1"/>
    </xf>
    <xf numFmtId="41" fontId="10" fillId="0" borderId="0" xfId="61" applyFont="1" applyFill="1" applyAlignment="1">
      <alignment horizontal="right" wrapText="1"/>
    </xf>
    <xf numFmtId="0" fontId="12" fillId="0" borderId="13" xfId="0" applyFont="1" applyFill="1" applyBorder="1" applyAlignment="1">
      <alignment wrapText="1"/>
    </xf>
    <xf numFmtId="164" fontId="12" fillId="0" borderId="14" xfId="57" applyNumberFormat="1" applyFont="1" applyFill="1" applyBorder="1" applyAlignment="1">
      <alignment wrapText="1"/>
    </xf>
    <xf numFmtId="165" fontId="12" fillId="0" borderId="15" xfId="61" applyNumberFormat="1" applyFont="1" applyFill="1" applyBorder="1" applyAlignment="1">
      <alignment horizontal="right" wrapText="1"/>
    </xf>
    <xf numFmtId="164" fontId="13" fillId="0" borderId="14" xfId="57" applyNumberFormat="1" applyFont="1" applyFill="1" applyBorder="1" applyAlignment="1">
      <alignment wrapText="1"/>
    </xf>
    <xf numFmtId="175" fontId="12" fillId="0" borderId="15" xfId="61" applyNumberFormat="1" applyFont="1" applyFill="1" applyBorder="1" applyAlignment="1">
      <alignment horizontal="right" wrapText="1"/>
    </xf>
    <xf numFmtId="175" fontId="13" fillId="0" borderId="15" xfId="61" applyNumberFormat="1" applyFont="1" applyFill="1" applyBorder="1" applyAlignment="1">
      <alignment horizontal="right" wrapText="1"/>
    </xf>
    <xf numFmtId="0" fontId="10" fillId="0" borderId="20" xfId="0" applyFont="1" applyFill="1" applyBorder="1" applyAlignment="1">
      <alignment wrapText="1"/>
    </xf>
    <xf numFmtId="41" fontId="10" fillId="0" borderId="21" xfId="61" applyFont="1" applyFill="1" applyBorder="1" applyAlignment="1">
      <alignment horizontal="right" wrapText="1"/>
    </xf>
    <xf numFmtId="164" fontId="10" fillId="0" borderId="22" xfId="57" applyNumberFormat="1" applyFont="1" applyFill="1" applyBorder="1" applyAlignment="1">
      <alignment wrapText="1"/>
    </xf>
    <xf numFmtId="165" fontId="10" fillId="0" borderId="23" xfId="61" applyNumberFormat="1" applyFont="1" applyFill="1" applyBorder="1" applyAlignment="1">
      <alignment horizontal="right" wrapText="1"/>
    </xf>
    <xf numFmtId="0" fontId="12" fillId="0" borderId="23" xfId="0" applyFont="1" applyFill="1" applyBorder="1" applyAlignment="1">
      <alignment wrapText="1"/>
    </xf>
    <xf numFmtId="164" fontId="12" fillId="0" borderId="0" xfId="0" applyNumberFormat="1" applyFont="1" applyFill="1" applyBorder="1" applyAlignment="1">
      <alignment wrapText="1"/>
    </xf>
    <xf numFmtId="4" fontId="12" fillId="0" borderId="14" xfId="0" applyNumberFormat="1" applyFont="1" applyFill="1" applyBorder="1" applyAlignment="1">
      <alignment horizontal="right" wrapText="1"/>
    </xf>
    <xf numFmtId="4" fontId="12" fillId="0" borderId="14" xfId="0" applyNumberFormat="1" applyFont="1" applyFill="1" applyBorder="1" applyAlignment="1">
      <alignment wrapText="1"/>
    </xf>
    <xf numFmtId="4" fontId="12" fillId="0" borderId="14" xfId="61" applyNumberFormat="1" applyFont="1" applyFill="1" applyBorder="1" applyAlignment="1">
      <alignment horizontal="right" wrapText="1"/>
    </xf>
    <xf numFmtId="4" fontId="13" fillId="0" borderId="14" xfId="0" applyNumberFormat="1" applyFont="1" applyFill="1" applyBorder="1" applyAlignment="1">
      <alignment wrapText="1"/>
    </xf>
    <xf numFmtId="4" fontId="13" fillId="0" borderId="14" xfId="0" applyNumberFormat="1" applyFont="1" applyFill="1" applyBorder="1" applyAlignment="1">
      <alignment horizontal="right" wrapText="1"/>
    </xf>
    <xf numFmtId="4" fontId="14" fillId="0" borderId="14" xfId="0" applyNumberFormat="1" applyFont="1" applyFill="1" applyBorder="1" applyAlignment="1">
      <alignment horizontal="right" wrapText="1"/>
    </xf>
    <xf numFmtId="4" fontId="15" fillId="0" borderId="14" xfId="61" applyNumberFormat="1" applyFont="1" applyFill="1" applyBorder="1" applyAlignment="1">
      <alignment wrapText="1"/>
    </xf>
    <xf numFmtId="4" fontId="12" fillId="0" borderId="19" xfId="0" applyNumberFormat="1" applyFont="1" applyFill="1" applyBorder="1" applyAlignment="1">
      <alignment wrapText="1"/>
    </xf>
    <xf numFmtId="0" fontId="12" fillId="0" borderId="13" xfId="0" applyFont="1" applyFill="1" applyBorder="1" applyAlignment="1">
      <alignment horizontal="right" wrapText="1"/>
    </xf>
    <xf numFmtId="0" fontId="12" fillId="0" borderId="13" xfId="0" applyFont="1" applyFill="1" applyBorder="1" applyAlignment="1">
      <alignment horizontal="left" wrapText="1"/>
    </xf>
    <xf numFmtId="0" fontId="13" fillId="0" borderId="13" xfId="0" applyFont="1" applyFill="1" applyBorder="1" applyAlignment="1">
      <alignment wrapText="1"/>
    </xf>
    <xf numFmtId="0" fontId="16" fillId="0" borderId="0" xfId="0" applyFont="1" applyFill="1" applyAlignment="1">
      <alignment wrapText="1"/>
    </xf>
    <xf numFmtId="4" fontId="12" fillId="0" borderId="15" xfId="0" applyNumberFormat="1" applyFont="1" applyFill="1" applyBorder="1" applyAlignment="1">
      <alignment wrapText="1"/>
    </xf>
    <xf numFmtId="0" fontId="13" fillId="0" borderId="18" xfId="0" applyFont="1" applyFill="1" applyBorder="1" applyAlignment="1">
      <alignment wrapText="1"/>
    </xf>
    <xf numFmtId="4" fontId="12" fillId="0" borderId="19" xfId="0" applyNumberFormat="1" applyFont="1" applyFill="1" applyBorder="1" applyAlignment="1">
      <alignment horizontal="right" wrapText="1"/>
    </xf>
    <xf numFmtId="2" fontId="17" fillId="0" borderId="24" xfId="61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center" wrapText="1"/>
    </xf>
    <xf numFmtId="4" fontId="12" fillId="33" borderId="14" xfId="0" applyNumberFormat="1" applyFont="1" applyFill="1" applyBorder="1" applyAlignment="1">
      <alignment wrapText="1"/>
    </xf>
    <xf numFmtId="4" fontId="12" fillId="33" borderId="14" xfId="61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right" wrapText="1"/>
    </xf>
    <xf numFmtId="2" fontId="17" fillId="0" borderId="0" xfId="61" applyNumberFormat="1" applyFont="1" applyFill="1" applyBorder="1" applyAlignment="1">
      <alignment horizontal="right" wrapText="1"/>
    </xf>
    <xf numFmtId="0" fontId="18" fillId="0" borderId="13" xfId="0" applyFont="1" applyFill="1" applyBorder="1" applyAlignment="1">
      <alignment horizontal="right" wrapText="1"/>
    </xf>
    <xf numFmtId="164" fontId="12" fillId="0" borderId="14" xfId="0" applyNumberFormat="1" applyFont="1" applyFill="1" applyBorder="1" applyAlignment="1">
      <alignment wrapText="1"/>
    </xf>
    <xf numFmtId="4" fontId="12" fillId="33" borderId="14" xfId="0" applyNumberFormat="1" applyFont="1" applyFill="1" applyBorder="1" applyAlignment="1">
      <alignment horizontal="right" wrapText="1"/>
    </xf>
    <xf numFmtId="0" fontId="12" fillId="0" borderId="13" xfId="0" applyFont="1" applyFill="1" applyBorder="1" applyAlignment="1">
      <alignment vertical="top" wrapText="1"/>
    </xf>
    <xf numFmtId="0" fontId="12" fillId="0" borderId="13" xfId="0" applyFont="1" applyBorder="1" applyAlignment="1">
      <alignment horizontal="left" wrapText="1"/>
    </xf>
    <xf numFmtId="0" fontId="0" fillId="0" borderId="0" xfId="0" applyFont="1" applyFill="1" applyAlignment="1">
      <alignment horizontal="center" wrapText="1"/>
    </xf>
    <xf numFmtId="41" fontId="8" fillId="0" borderId="0" xfId="61" applyFont="1" applyFill="1" applyAlignment="1">
      <alignment horizontal="center"/>
    </xf>
    <xf numFmtId="41" fontId="7" fillId="0" borderId="0" xfId="61" applyFont="1" applyFill="1" applyAlignment="1">
      <alignment horizontal="center"/>
    </xf>
    <xf numFmtId="0" fontId="16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5"/>
  <sheetViews>
    <sheetView tabSelected="1" view="pageBreakPreview" zoomScaleSheetLayoutView="100" workbookViewId="0" topLeftCell="A269">
      <selection activeCell="A296" sqref="A296"/>
    </sheetView>
  </sheetViews>
  <sheetFormatPr defaultColWidth="9.125" defaultRowHeight="12.75"/>
  <cols>
    <col min="1" max="1" width="58.875" style="4" customWidth="1"/>
    <col min="2" max="2" width="15.375" style="4" customWidth="1"/>
    <col min="3" max="3" width="15.125" style="5" customWidth="1"/>
    <col min="4" max="4" width="11.50390625" style="4" customWidth="1"/>
    <col min="5" max="5" width="16.375" style="1" customWidth="1"/>
    <col min="6" max="8" width="9.125" style="4" customWidth="1"/>
    <col min="9" max="9" width="2.125" style="4" customWidth="1"/>
    <col min="10" max="16384" width="9.125" style="4" customWidth="1"/>
  </cols>
  <sheetData>
    <row r="1" spans="1:9" s="13" customFormat="1" ht="17.25">
      <c r="A1" s="81" t="s">
        <v>227</v>
      </c>
      <c r="B1" s="82"/>
      <c r="C1" s="82"/>
      <c r="D1" s="82"/>
      <c r="E1" s="82"/>
      <c r="F1" s="12"/>
      <c r="G1" s="12"/>
      <c r="H1" s="12"/>
      <c r="I1" s="12"/>
    </row>
    <row r="2" spans="1:9" ht="11.25" customHeight="1">
      <c r="A2" s="15"/>
      <c r="B2" s="15"/>
      <c r="C2" s="16"/>
      <c r="D2" s="16"/>
      <c r="E2" s="16"/>
      <c r="G2" s="3"/>
      <c r="H2" s="3"/>
      <c r="I2" s="3"/>
    </row>
    <row r="3" spans="1:6" ht="12.75" customHeight="1" thickBot="1">
      <c r="A3" s="15"/>
      <c r="B3" s="15"/>
      <c r="C3" s="17"/>
      <c r="D3" s="15"/>
      <c r="E3" s="15" t="s">
        <v>0</v>
      </c>
      <c r="F3" s="14"/>
    </row>
    <row r="4" spans="1:6" s="14" customFormat="1" ht="49.5" customHeight="1">
      <c r="A4" s="19" t="s">
        <v>1</v>
      </c>
      <c r="B4" s="20" t="s">
        <v>183</v>
      </c>
      <c r="C4" s="21" t="s">
        <v>228</v>
      </c>
      <c r="D4" s="20" t="s">
        <v>184</v>
      </c>
      <c r="E4" s="22" t="s">
        <v>185</v>
      </c>
      <c r="F4" s="6"/>
    </row>
    <row r="5" spans="1:6" s="6" customFormat="1" ht="15.75" customHeight="1">
      <c r="A5" s="23">
        <v>1</v>
      </c>
      <c r="B5" s="24">
        <v>2</v>
      </c>
      <c r="C5" s="25">
        <v>3</v>
      </c>
      <c r="D5" s="26">
        <v>4</v>
      </c>
      <c r="E5" s="27">
        <v>5</v>
      </c>
      <c r="F5" s="8"/>
    </row>
    <row r="6" spans="1:6" s="8" customFormat="1" ht="17.25" customHeight="1">
      <c r="A6" s="75" t="s">
        <v>2</v>
      </c>
      <c r="B6" s="28"/>
      <c r="C6" s="29"/>
      <c r="D6" s="30"/>
      <c r="E6" s="31"/>
      <c r="F6" s="9"/>
    </row>
    <row r="7" spans="1:6" s="9" customFormat="1" ht="13.5">
      <c r="A7" s="41" t="s">
        <v>30</v>
      </c>
      <c r="B7" s="53">
        <f>SUM(B8)</f>
        <v>75849700</v>
      </c>
      <c r="C7" s="53">
        <f>SUM(C8)</f>
        <v>64708864.37</v>
      </c>
      <c r="D7" s="42">
        <f aca="true" t="shared" si="0" ref="D7:D13">IF(B7=0,"   ",C7/B7)</f>
        <v>0.8531195821473255</v>
      </c>
      <c r="E7" s="45">
        <f aca="true" t="shared" si="1" ref="E7:E13">C7-B7</f>
        <v>-11140835.630000003</v>
      </c>
      <c r="F7" s="8"/>
    </row>
    <row r="8" spans="1:5" s="8" customFormat="1" ht="15" customHeight="1">
      <c r="A8" s="41" t="s">
        <v>29</v>
      </c>
      <c r="B8" s="54">
        <v>75849700</v>
      </c>
      <c r="C8" s="55">
        <v>64708864.37</v>
      </c>
      <c r="D8" s="42">
        <f t="shared" si="0"/>
        <v>0.8531195821473255</v>
      </c>
      <c r="E8" s="45">
        <f t="shared" si="1"/>
        <v>-11140835.630000003</v>
      </c>
    </row>
    <row r="9" spans="1:5" s="8" customFormat="1" ht="32.25" customHeight="1">
      <c r="A9" s="41" t="s">
        <v>98</v>
      </c>
      <c r="B9" s="53">
        <f>SUM(B10)</f>
        <v>8583800</v>
      </c>
      <c r="C9" s="53">
        <f>SUM(C10)</f>
        <v>9249389.15</v>
      </c>
      <c r="D9" s="42">
        <f t="shared" si="0"/>
        <v>1.0775401512150795</v>
      </c>
      <c r="E9" s="45">
        <f t="shared" si="1"/>
        <v>665589.1500000004</v>
      </c>
    </row>
    <row r="10" spans="1:6" s="8" customFormat="1" ht="27" customHeight="1">
      <c r="A10" s="41" t="s">
        <v>99</v>
      </c>
      <c r="B10" s="54">
        <v>8583800</v>
      </c>
      <c r="C10" s="55">
        <v>9249389.15</v>
      </c>
      <c r="D10" s="42">
        <f t="shared" si="0"/>
        <v>1.0775401512150795</v>
      </c>
      <c r="E10" s="45">
        <f t="shared" si="1"/>
        <v>665589.1500000004</v>
      </c>
      <c r="F10" s="9"/>
    </row>
    <row r="11" spans="1:6" s="9" customFormat="1" ht="13.5">
      <c r="A11" s="41" t="s">
        <v>3</v>
      </c>
      <c r="B11" s="54">
        <f>SUM(B12:B14)</f>
        <v>7437900</v>
      </c>
      <c r="C11" s="54">
        <f>SUM(C12:C14)</f>
        <v>6678395.930000001</v>
      </c>
      <c r="D11" s="42">
        <f t="shared" si="0"/>
        <v>0.8978872974898829</v>
      </c>
      <c r="E11" s="45">
        <f t="shared" si="1"/>
        <v>-759504.0699999994</v>
      </c>
      <c r="F11" s="8"/>
    </row>
    <row r="12" spans="1:5" s="8" customFormat="1" ht="15" customHeight="1">
      <c r="A12" s="41" t="s">
        <v>39</v>
      </c>
      <c r="B12" s="70">
        <v>6753500</v>
      </c>
      <c r="C12" s="71">
        <v>5931310.69</v>
      </c>
      <c r="D12" s="42">
        <f t="shared" si="0"/>
        <v>0.8782573021396314</v>
      </c>
      <c r="E12" s="45">
        <f t="shared" si="1"/>
        <v>-822189.3099999996</v>
      </c>
    </row>
    <row r="13" spans="1:5" s="8" customFormat="1" ht="13.5">
      <c r="A13" s="41" t="s">
        <v>14</v>
      </c>
      <c r="B13" s="54">
        <v>684400</v>
      </c>
      <c r="C13" s="55">
        <v>747085.24</v>
      </c>
      <c r="D13" s="42">
        <f t="shared" si="0"/>
        <v>1.0915915254237287</v>
      </c>
      <c r="E13" s="45">
        <f t="shared" si="1"/>
        <v>62685.23999999999</v>
      </c>
    </row>
    <row r="14" spans="1:5" s="8" customFormat="1" ht="27">
      <c r="A14" s="41" t="s">
        <v>182</v>
      </c>
      <c r="B14" s="70">
        <v>0</v>
      </c>
      <c r="C14" s="70">
        <v>0</v>
      </c>
      <c r="D14" s="42" t="str">
        <f>IF(B14=0,"   ",C14/B14)</f>
        <v>   </v>
      </c>
      <c r="E14" s="45">
        <f>C14-B14</f>
        <v>0</v>
      </c>
    </row>
    <row r="15" spans="1:6" s="9" customFormat="1" ht="13.5">
      <c r="A15" s="41" t="s">
        <v>64</v>
      </c>
      <c r="B15" s="54">
        <f>SUM(B16:B20)</f>
        <v>10891940</v>
      </c>
      <c r="C15" s="54">
        <f>SUM(C16:C20)</f>
        <v>8441909.73</v>
      </c>
      <c r="D15" s="42">
        <f aca="true" t="shared" si="2" ref="D15:D20">IF(B15=0,"   ",C15/B15)</f>
        <v>0.7750602491383537</v>
      </c>
      <c r="E15" s="45">
        <f aca="true" t="shared" si="3" ref="E15:E20">C15-B15</f>
        <v>-2450030.2699999996</v>
      </c>
      <c r="F15" s="8"/>
    </row>
    <row r="16" spans="1:6" s="8" customFormat="1" ht="13.5">
      <c r="A16" s="41" t="s">
        <v>65</v>
      </c>
      <c r="B16" s="54">
        <v>4499400</v>
      </c>
      <c r="C16" s="54">
        <v>3235166.29</v>
      </c>
      <c r="D16" s="42">
        <f t="shared" si="2"/>
        <v>0.7190217117837934</v>
      </c>
      <c r="E16" s="45">
        <f t="shared" si="3"/>
        <v>-1264233.71</v>
      </c>
      <c r="F16" s="9"/>
    </row>
    <row r="17" spans="1:5" s="9" customFormat="1" ht="13.5">
      <c r="A17" s="41" t="s">
        <v>144</v>
      </c>
      <c r="B17" s="54">
        <v>88100</v>
      </c>
      <c r="C17" s="71">
        <v>193826.41</v>
      </c>
      <c r="D17" s="42">
        <f>IF(B17=0,"   ",C17/B17)</f>
        <v>2.200072758229285</v>
      </c>
      <c r="E17" s="45">
        <f>C17-B17</f>
        <v>105726.41</v>
      </c>
    </row>
    <row r="18" spans="1:6" s="9" customFormat="1" ht="13.5">
      <c r="A18" s="41" t="s">
        <v>145</v>
      </c>
      <c r="B18" s="54">
        <v>1428400</v>
      </c>
      <c r="C18" s="71">
        <v>925631.13</v>
      </c>
      <c r="D18" s="42">
        <f t="shared" si="2"/>
        <v>0.6480195533464016</v>
      </c>
      <c r="E18" s="45">
        <f t="shared" si="3"/>
        <v>-502768.87</v>
      </c>
      <c r="F18" s="8"/>
    </row>
    <row r="19" spans="1:5" s="8" customFormat="1" ht="13.5">
      <c r="A19" s="41" t="s">
        <v>142</v>
      </c>
      <c r="B19" s="54">
        <v>1559000</v>
      </c>
      <c r="C19" s="54">
        <v>1482575.8</v>
      </c>
      <c r="D19" s="42">
        <f t="shared" si="2"/>
        <v>0.9509787042976268</v>
      </c>
      <c r="E19" s="45">
        <f t="shared" si="3"/>
        <v>-76424.19999999995</v>
      </c>
    </row>
    <row r="20" spans="1:5" s="8" customFormat="1" ht="13.5">
      <c r="A20" s="41" t="s">
        <v>143</v>
      </c>
      <c r="B20" s="54">
        <v>3317040</v>
      </c>
      <c r="C20" s="54">
        <v>2604710.1</v>
      </c>
      <c r="D20" s="42">
        <f t="shared" si="2"/>
        <v>0.7852513385427973</v>
      </c>
      <c r="E20" s="45">
        <f t="shared" si="3"/>
        <v>-712329.8999999999</v>
      </c>
    </row>
    <row r="21" spans="1:5" s="8" customFormat="1" ht="27">
      <c r="A21" s="41" t="s">
        <v>40</v>
      </c>
      <c r="B21" s="54">
        <f>B22+B23</f>
        <v>6000</v>
      </c>
      <c r="C21" s="54">
        <f>C22+C23</f>
        <v>64214.74</v>
      </c>
      <c r="D21" s="42">
        <f aca="true" t="shared" si="4" ref="D21:D53">IF(B21=0,"   ",C21/B21)</f>
        <v>10.702456666666667</v>
      </c>
      <c r="E21" s="45">
        <f aca="true" t="shared" si="5" ref="E21:E51">C21-B21</f>
        <v>58214.74</v>
      </c>
    </row>
    <row r="22" spans="1:5" s="8" customFormat="1" ht="13.5">
      <c r="A22" s="41" t="s">
        <v>15</v>
      </c>
      <c r="B22" s="54">
        <v>6000</v>
      </c>
      <c r="C22" s="70">
        <v>61840</v>
      </c>
      <c r="D22" s="42">
        <f t="shared" si="4"/>
        <v>10.306666666666667</v>
      </c>
      <c r="E22" s="45">
        <f t="shared" si="5"/>
        <v>55840</v>
      </c>
    </row>
    <row r="23" spans="1:5" s="8" customFormat="1" ht="13.5">
      <c r="A23" s="41" t="s">
        <v>44</v>
      </c>
      <c r="B23" s="54">
        <v>0</v>
      </c>
      <c r="C23" s="70">
        <v>2374.74</v>
      </c>
      <c r="D23" s="42" t="str">
        <f t="shared" si="4"/>
        <v>   </v>
      </c>
      <c r="E23" s="45">
        <f t="shared" si="5"/>
        <v>2374.74</v>
      </c>
    </row>
    <row r="24" spans="1:5" s="8" customFormat="1" ht="13.5">
      <c r="A24" s="41" t="s">
        <v>16</v>
      </c>
      <c r="B24" s="54">
        <v>1717300</v>
      </c>
      <c r="C24" s="70">
        <v>2154446.29</v>
      </c>
      <c r="D24" s="42">
        <f t="shared" si="4"/>
        <v>1.2545544109940023</v>
      </c>
      <c r="E24" s="45">
        <f t="shared" si="5"/>
        <v>437146.29000000004</v>
      </c>
    </row>
    <row r="25" spans="1:5" s="8" customFormat="1" ht="30" customHeight="1">
      <c r="A25" s="41" t="s">
        <v>121</v>
      </c>
      <c r="B25" s="54">
        <v>0</v>
      </c>
      <c r="C25" s="54">
        <v>54158.55</v>
      </c>
      <c r="D25" s="42" t="str">
        <f t="shared" si="4"/>
        <v>   </v>
      </c>
      <c r="E25" s="45">
        <f t="shared" si="5"/>
        <v>54158.55</v>
      </c>
    </row>
    <row r="26" spans="1:5" s="8" customFormat="1" ht="13.5">
      <c r="A26" s="63" t="s">
        <v>95</v>
      </c>
      <c r="B26" s="56">
        <f>B7+B11+B15+B21+B24+B25+B9</f>
        <v>104486640</v>
      </c>
      <c r="C26" s="56">
        <f>C7+C11+C15+C21+C24+C25+C9</f>
        <v>91351378.76</v>
      </c>
      <c r="D26" s="44">
        <f t="shared" si="4"/>
        <v>0.8742876482581888</v>
      </c>
      <c r="E26" s="46">
        <f t="shared" si="5"/>
        <v>-13135261.239999995</v>
      </c>
    </row>
    <row r="27" spans="1:5" s="8" customFormat="1" ht="30" customHeight="1">
      <c r="A27" s="41" t="s">
        <v>124</v>
      </c>
      <c r="B27" s="54">
        <f>SUM(B28:B30)</f>
        <v>10323900</v>
      </c>
      <c r="C27" s="54">
        <f>SUM(C28:C30)</f>
        <v>6862855.54</v>
      </c>
      <c r="D27" s="42">
        <f t="shared" si="4"/>
        <v>0.6647541665455884</v>
      </c>
      <c r="E27" s="45">
        <f t="shared" si="5"/>
        <v>-3461044.46</v>
      </c>
    </row>
    <row r="28" spans="1:5" s="8" customFormat="1" ht="13.5">
      <c r="A28" s="41" t="s">
        <v>63</v>
      </c>
      <c r="B28" s="54">
        <v>8013700</v>
      </c>
      <c r="C28" s="54">
        <v>5259474.7</v>
      </c>
      <c r="D28" s="42">
        <f t="shared" si="4"/>
        <v>0.6563104059298451</v>
      </c>
      <c r="E28" s="51">
        <f t="shared" si="5"/>
        <v>-2754225.3</v>
      </c>
    </row>
    <row r="29" spans="1:5" s="8" customFormat="1" ht="17.25" customHeight="1">
      <c r="A29" s="41" t="s">
        <v>160</v>
      </c>
      <c r="B29" s="54">
        <v>1734500</v>
      </c>
      <c r="C29" s="55">
        <v>998740.37</v>
      </c>
      <c r="D29" s="42">
        <f t="shared" si="4"/>
        <v>0.5758088036898241</v>
      </c>
      <c r="E29" s="45">
        <f t="shared" si="5"/>
        <v>-735759.63</v>
      </c>
    </row>
    <row r="30" spans="1:5" s="8" customFormat="1" ht="72" customHeight="1">
      <c r="A30" s="41" t="s">
        <v>186</v>
      </c>
      <c r="B30" s="54">
        <v>575700</v>
      </c>
      <c r="C30" s="55">
        <v>604640.47</v>
      </c>
      <c r="D30" s="42">
        <f t="shared" si="4"/>
        <v>1.05027005384749</v>
      </c>
      <c r="E30" s="45">
        <f t="shared" si="5"/>
        <v>28940.469999999972</v>
      </c>
    </row>
    <row r="31" spans="1:5" s="8" customFormat="1" ht="15" customHeight="1">
      <c r="A31" s="41" t="s">
        <v>17</v>
      </c>
      <c r="B31" s="54">
        <f>SUM(B32)</f>
        <v>250000</v>
      </c>
      <c r="C31" s="54">
        <f>SUM(C32)</f>
        <v>296268.23</v>
      </c>
      <c r="D31" s="42">
        <f t="shared" si="4"/>
        <v>1.1850729199999999</v>
      </c>
      <c r="E31" s="45">
        <f t="shared" si="5"/>
        <v>46268.22999999998</v>
      </c>
    </row>
    <row r="32" spans="1:5" s="8" customFormat="1" ht="13.5">
      <c r="A32" s="41" t="s">
        <v>18</v>
      </c>
      <c r="B32" s="54">
        <v>250000</v>
      </c>
      <c r="C32" s="70">
        <v>296268.23</v>
      </c>
      <c r="D32" s="42">
        <f t="shared" si="4"/>
        <v>1.1850729199999999</v>
      </c>
      <c r="E32" s="45">
        <f t="shared" si="5"/>
        <v>46268.22999999998</v>
      </c>
    </row>
    <row r="33" spans="1:5" s="8" customFormat="1" ht="27">
      <c r="A33" s="41" t="s">
        <v>123</v>
      </c>
      <c r="B33" s="54">
        <v>1910000</v>
      </c>
      <c r="C33" s="54">
        <v>1850551.74</v>
      </c>
      <c r="D33" s="42">
        <f t="shared" si="4"/>
        <v>0.9688752565445026</v>
      </c>
      <c r="E33" s="45">
        <f t="shared" si="5"/>
        <v>-59448.26000000001</v>
      </c>
    </row>
    <row r="34" spans="1:5" s="8" customFormat="1" ht="30.75" customHeight="1">
      <c r="A34" s="41" t="s">
        <v>125</v>
      </c>
      <c r="B34" s="54">
        <f>B35+B36</f>
        <v>15762382</v>
      </c>
      <c r="C34" s="54">
        <f>C35+C36</f>
        <v>3840793.4699999997</v>
      </c>
      <c r="D34" s="42">
        <f t="shared" si="4"/>
        <v>0.24366834086370953</v>
      </c>
      <c r="E34" s="45">
        <f t="shared" si="5"/>
        <v>-11921588.530000001</v>
      </c>
    </row>
    <row r="35" spans="1:5" s="8" customFormat="1" ht="27">
      <c r="A35" s="41" t="s">
        <v>126</v>
      </c>
      <c r="B35" s="70">
        <v>10874705</v>
      </c>
      <c r="C35" s="54">
        <v>747125.13</v>
      </c>
      <c r="D35" s="42">
        <f t="shared" si="4"/>
        <v>0.068703025047576</v>
      </c>
      <c r="E35" s="45">
        <f t="shared" si="5"/>
        <v>-10127579.87</v>
      </c>
    </row>
    <row r="36" spans="1:5" s="8" customFormat="1" ht="27">
      <c r="A36" s="41" t="s">
        <v>103</v>
      </c>
      <c r="B36" s="54">
        <v>4887677</v>
      </c>
      <c r="C36" s="54">
        <v>3093668.34</v>
      </c>
      <c r="D36" s="42">
        <f t="shared" si="4"/>
        <v>0.6329526971606347</v>
      </c>
      <c r="E36" s="45">
        <f t="shared" si="5"/>
        <v>-1794008.6600000001</v>
      </c>
    </row>
    <row r="37" spans="1:5" s="8" customFormat="1" ht="13.5">
      <c r="A37" s="41" t="s">
        <v>19</v>
      </c>
      <c r="B37" s="54">
        <v>3200000</v>
      </c>
      <c r="C37" s="54">
        <v>2798417.79</v>
      </c>
      <c r="D37" s="42">
        <f t="shared" si="4"/>
        <v>0.874505559375</v>
      </c>
      <c r="E37" s="45">
        <f t="shared" si="5"/>
        <v>-401582.20999999996</v>
      </c>
    </row>
    <row r="38" spans="1:6" s="8" customFormat="1" ht="13.5">
      <c r="A38" s="41" t="s">
        <v>20</v>
      </c>
      <c r="B38" s="54">
        <f>B39+B41+B40</f>
        <v>0</v>
      </c>
      <c r="C38" s="54">
        <f>C39+C41+C40</f>
        <v>-106910.18</v>
      </c>
      <c r="D38" s="42" t="str">
        <f t="shared" si="4"/>
        <v>   </v>
      </c>
      <c r="E38" s="45">
        <f t="shared" si="5"/>
        <v>-106910.18</v>
      </c>
      <c r="F38" s="11"/>
    </row>
    <row r="39" spans="1:5" s="11" customFormat="1" ht="15" customHeight="1">
      <c r="A39" s="41" t="s">
        <v>31</v>
      </c>
      <c r="B39" s="54">
        <v>0</v>
      </c>
      <c r="C39" s="53">
        <v>-106910.18</v>
      </c>
      <c r="D39" s="42" t="str">
        <f t="shared" si="4"/>
        <v>   </v>
      </c>
      <c r="E39" s="45">
        <f t="shared" si="5"/>
        <v>-106910.18</v>
      </c>
    </row>
    <row r="40" spans="1:5" s="11" customFormat="1" ht="15" customHeight="1">
      <c r="A40" s="41" t="s">
        <v>97</v>
      </c>
      <c r="B40" s="54">
        <v>0</v>
      </c>
      <c r="C40" s="53">
        <v>0</v>
      </c>
      <c r="D40" s="42" t="str">
        <f t="shared" si="4"/>
        <v>   </v>
      </c>
      <c r="E40" s="45">
        <f t="shared" si="5"/>
        <v>0</v>
      </c>
    </row>
    <row r="41" spans="1:5" s="11" customFormat="1" ht="15" customHeight="1">
      <c r="A41" s="41" t="s">
        <v>32</v>
      </c>
      <c r="B41" s="54">
        <v>0</v>
      </c>
      <c r="C41" s="53">
        <v>0</v>
      </c>
      <c r="D41" s="42" t="str">
        <f t="shared" si="4"/>
        <v>   </v>
      </c>
      <c r="E41" s="45">
        <f t="shared" si="5"/>
        <v>0</v>
      </c>
    </row>
    <row r="42" spans="1:5" s="11" customFormat="1" ht="15" customHeight="1">
      <c r="A42" s="63" t="s">
        <v>96</v>
      </c>
      <c r="B42" s="56">
        <f>B27+B31+B34+B37+B38+B33</f>
        <v>31446282</v>
      </c>
      <c r="C42" s="56">
        <f>C27+C31+C34+C37+C38+C33</f>
        <v>15541976.589999998</v>
      </c>
      <c r="D42" s="44">
        <f t="shared" si="4"/>
        <v>0.4942389243345206</v>
      </c>
      <c r="E42" s="46">
        <f t="shared" si="5"/>
        <v>-15904305.410000002</v>
      </c>
    </row>
    <row r="43" spans="1:5" s="11" customFormat="1" ht="13.5">
      <c r="A43" s="63" t="s">
        <v>4</v>
      </c>
      <c r="B43" s="56">
        <f>SUM(B26,B42)</f>
        <v>135932922</v>
      </c>
      <c r="C43" s="56">
        <f>SUM(C26,C42)</f>
        <v>106893355.35000001</v>
      </c>
      <c r="D43" s="44">
        <f t="shared" si="4"/>
        <v>0.7863684071324533</v>
      </c>
      <c r="E43" s="46">
        <f t="shared" si="5"/>
        <v>-29039566.64999999</v>
      </c>
    </row>
    <row r="44" spans="1:5" s="11" customFormat="1" ht="18" customHeight="1">
      <c r="A44" s="63" t="s">
        <v>77</v>
      </c>
      <c r="B44" s="56">
        <f>SUM(B45:B50)</f>
        <v>506105175.82</v>
      </c>
      <c r="C44" s="56">
        <f>SUM(C45:C50,)</f>
        <v>347724721.45</v>
      </c>
      <c r="D44" s="44">
        <f t="shared" si="4"/>
        <v>0.6870601963052653</v>
      </c>
      <c r="E44" s="46">
        <f t="shared" si="5"/>
        <v>-158380454.37</v>
      </c>
    </row>
    <row r="45" spans="1:5" s="11" customFormat="1" ht="30" customHeight="1">
      <c r="A45" s="41" t="s">
        <v>45</v>
      </c>
      <c r="B45" s="54">
        <v>-21822100</v>
      </c>
      <c r="C45" s="54">
        <v>-21865998</v>
      </c>
      <c r="D45" s="42">
        <f t="shared" si="4"/>
        <v>1.002011630411372</v>
      </c>
      <c r="E45" s="45">
        <f t="shared" si="5"/>
        <v>-43898</v>
      </c>
    </row>
    <row r="46" spans="1:6" s="11" customFormat="1" ht="15" customHeight="1">
      <c r="A46" s="41" t="s">
        <v>119</v>
      </c>
      <c r="B46" s="54">
        <v>30477500</v>
      </c>
      <c r="C46" s="54">
        <v>27712100</v>
      </c>
      <c r="D46" s="42">
        <f t="shared" si="4"/>
        <v>0.9092642113034206</v>
      </c>
      <c r="E46" s="45">
        <f t="shared" si="5"/>
        <v>-2765400</v>
      </c>
      <c r="F46" s="8"/>
    </row>
    <row r="47" spans="1:5" s="8" customFormat="1" ht="13.5">
      <c r="A47" s="41" t="s">
        <v>22</v>
      </c>
      <c r="B47" s="54">
        <v>315677436.93</v>
      </c>
      <c r="C47" s="55">
        <v>176129109.7</v>
      </c>
      <c r="D47" s="42">
        <f t="shared" si="4"/>
        <v>0.5579401284199346</v>
      </c>
      <c r="E47" s="45">
        <f t="shared" si="5"/>
        <v>-139548327.23000002</v>
      </c>
    </row>
    <row r="48" spans="1:5" s="8" customFormat="1" ht="13.5">
      <c r="A48" s="41" t="s">
        <v>21</v>
      </c>
      <c r="B48" s="54">
        <v>175972313.19</v>
      </c>
      <c r="C48" s="55">
        <v>161376976.62</v>
      </c>
      <c r="D48" s="42">
        <f t="shared" si="4"/>
        <v>0.9170589037251492</v>
      </c>
      <c r="E48" s="45">
        <f t="shared" si="5"/>
        <v>-14595336.569999993</v>
      </c>
    </row>
    <row r="49" spans="1:5" s="8" customFormat="1" ht="13.5">
      <c r="A49" s="41" t="s">
        <v>42</v>
      </c>
      <c r="B49" s="54">
        <v>4456500</v>
      </c>
      <c r="C49" s="55">
        <v>3107594.4</v>
      </c>
      <c r="D49" s="42">
        <f t="shared" si="4"/>
        <v>0.6973172669134972</v>
      </c>
      <c r="E49" s="45">
        <f t="shared" si="5"/>
        <v>-1348905.6</v>
      </c>
    </row>
    <row r="50" spans="1:5" s="8" customFormat="1" ht="13.5">
      <c r="A50" s="41" t="s">
        <v>105</v>
      </c>
      <c r="B50" s="54">
        <v>1343525.7</v>
      </c>
      <c r="C50" s="55">
        <v>1264938.73</v>
      </c>
      <c r="D50" s="42">
        <f t="shared" si="4"/>
        <v>0.9415069097673383</v>
      </c>
      <c r="E50" s="45">
        <f t="shared" si="5"/>
        <v>-78586.96999999997</v>
      </c>
    </row>
    <row r="51" spans="1:6" s="8" customFormat="1" ht="16.5" customHeight="1">
      <c r="A51" s="63" t="s">
        <v>5</v>
      </c>
      <c r="B51" s="57">
        <f>SUM(B43,B44)</f>
        <v>642038097.8199999</v>
      </c>
      <c r="C51" s="57">
        <f>SUM(C43,C44)</f>
        <v>454618076.8</v>
      </c>
      <c r="D51" s="44">
        <f t="shared" si="4"/>
        <v>0.7080858259714293</v>
      </c>
      <c r="E51" s="46">
        <f t="shared" si="5"/>
        <v>-187420021.01999992</v>
      </c>
      <c r="F51" s="10"/>
    </row>
    <row r="52" spans="1:6" s="10" customFormat="1" ht="19.5" customHeight="1">
      <c r="A52" s="75" t="s">
        <v>6</v>
      </c>
      <c r="B52" s="58"/>
      <c r="C52" s="59"/>
      <c r="D52" s="42" t="str">
        <f t="shared" si="4"/>
        <v>   </v>
      </c>
      <c r="E52" s="43"/>
      <c r="F52" s="8"/>
    </row>
    <row r="53" spans="1:5" s="8" customFormat="1" ht="13.5">
      <c r="A53" s="41" t="s">
        <v>23</v>
      </c>
      <c r="B53" s="54">
        <f>B54+B64+B67+B68+B62+B65</f>
        <v>64254133</v>
      </c>
      <c r="C53" s="54">
        <f>C54+C64+C67+C68+C62+C65</f>
        <v>52876426.91</v>
      </c>
      <c r="D53" s="42">
        <f t="shared" si="4"/>
        <v>0.8229264708933197</v>
      </c>
      <c r="E53" s="45">
        <f aca="true" t="shared" si="6" ref="E53:E96">C53-B53</f>
        <v>-11377706.090000004</v>
      </c>
    </row>
    <row r="54" spans="1:5" s="8" customFormat="1" ht="13.5">
      <c r="A54" s="41" t="s">
        <v>24</v>
      </c>
      <c r="B54" s="54">
        <v>31958865.27</v>
      </c>
      <c r="C54" s="55">
        <v>24919199.08</v>
      </c>
      <c r="D54" s="42">
        <f aca="true" t="shared" si="7" ref="D54:D73">IF(B54=0,"   ",C54/B54)</f>
        <v>0.779727279722657</v>
      </c>
      <c r="E54" s="45">
        <f t="shared" si="6"/>
        <v>-7039666.190000001</v>
      </c>
    </row>
    <row r="55" spans="1:5" s="8" customFormat="1" ht="16.5" customHeight="1">
      <c r="A55" s="41" t="s">
        <v>46</v>
      </c>
      <c r="B55" s="70">
        <v>3300</v>
      </c>
      <c r="C55" s="70">
        <v>3040</v>
      </c>
      <c r="D55" s="42">
        <f t="shared" si="7"/>
        <v>0.9212121212121213</v>
      </c>
      <c r="E55" s="45">
        <f t="shared" si="6"/>
        <v>-260</v>
      </c>
    </row>
    <row r="56" spans="1:5" s="8" customFormat="1" ht="27" customHeight="1">
      <c r="A56" s="41" t="s">
        <v>47</v>
      </c>
      <c r="B56" s="70">
        <v>310400</v>
      </c>
      <c r="C56" s="70">
        <v>223543.83</v>
      </c>
      <c r="D56" s="42">
        <f t="shared" si="7"/>
        <v>0.7201798646907216</v>
      </c>
      <c r="E56" s="45">
        <f t="shared" si="6"/>
        <v>-86856.17000000001</v>
      </c>
    </row>
    <row r="57" spans="1:5" s="8" customFormat="1" ht="13.5">
      <c r="A57" s="41" t="s">
        <v>48</v>
      </c>
      <c r="B57" s="70">
        <v>843400</v>
      </c>
      <c r="C57" s="71">
        <v>649955.94</v>
      </c>
      <c r="D57" s="42">
        <f t="shared" si="7"/>
        <v>0.7706378230969884</v>
      </c>
      <c r="E57" s="45">
        <f t="shared" si="6"/>
        <v>-193444.06000000006</v>
      </c>
    </row>
    <row r="58" spans="1:5" s="8" customFormat="1" ht="13.5">
      <c r="A58" s="41" t="s">
        <v>49</v>
      </c>
      <c r="B58" s="70">
        <v>3000</v>
      </c>
      <c r="C58" s="71">
        <v>2250</v>
      </c>
      <c r="D58" s="42">
        <f t="shared" si="7"/>
        <v>0.75</v>
      </c>
      <c r="E58" s="45">
        <f t="shared" si="6"/>
        <v>-750</v>
      </c>
    </row>
    <row r="59" spans="1:5" s="8" customFormat="1" ht="28.5" customHeight="1">
      <c r="A59" s="41" t="s">
        <v>154</v>
      </c>
      <c r="B59" s="70">
        <v>900</v>
      </c>
      <c r="C59" s="70">
        <v>0</v>
      </c>
      <c r="D59" s="42">
        <f t="shared" si="7"/>
        <v>0</v>
      </c>
      <c r="E59" s="45">
        <f t="shared" si="6"/>
        <v>-900</v>
      </c>
    </row>
    <row r="60" spans="1:5" s="8" customFormat="1" ht="13.5">
      <c r="A60" s="41" t="s">
        <v>100</v>
      </c>
      <c r="B60" s="70">
        <v>55400</v>
      </c>
      <c r="C60" s="71">
        <v>33374.14</v>
      </c>
      <c r="D60" s="42">
        <f t="shared" si="7"/>
        <v>0.6024212996389892</v>
      </c>
      <c r="E60" s="45">
        <f t="shared" si="6"/>
        <v>-22025.86</v>
      </c>
    </row>
    <row r="61" spans="1:5" s="8" customFormat="1" ht="138">
      <c r="A61" s="41" t="s">
        <v>229</v>
      </c>
      <c r="B61" s="70">
        <v>831700</v>
      </c>
      <c r="C61" s="71">
        <v>0</v>
      </c>
      <c r="D61" s="42">
        <f>IF(B61=0,"   ",C61/B61)</f>
        <v>0</v>
      </c>
      <c r="E61" s="45">
        <f>C61-B61</f>
        <v>-831700</v>
      </c>
    </row>
    <row r="62" spans="1:5" s="8" customFormat="1" ht="15.75" customHeight="1">
      <c r="A62" s="41" t="s">
        <v>117</v>
      </c>
      <c r="B62" s="70">
        <f>B63</f>
        <v>8700</v>
      </c>
      <c r="C62" s="71">
        <v>8700</v>
      </c>
      <c r="D62" s="42">
        <f t="shared" si="7"/>
        <v>1</v>
      </c>
      <c r="E62" s="45">
        <f t="shared" si="6"/>
        <v>0</v>
      </c>
    </row>
    <row r="63" spans="1:5" s="8" customFormat="1" ht="30.75" customHeight="1">
      <c r="A63" s="41" t="s">
        <v>118</v>
      </c>
      <c r="B63" s="70">
        <v>8700</v>
      </c>
      <c r="C63" s="71">
        <v>0</v>
      </c>
      <c r="D63" s="42">
        <f t="shared" si="7"/>
        <v>0</v>
      </c>
      <c r="E63" s="45">
        <f t="shared" si="6"/>
        <v>-8700</v>
      </c>
    </row>
    <row r="64" spans="1:5" s="8" customFormat="1" ht="13.5">
      <c r="A64" s="41" t="s">
        <v>35</v>
      </c>
      <c r="B64" s="70">
        <v>4069100</v>
      </c>
      <c r="C64" s="71">
        <v>3230106.57</v>
      </c>
      <c r="D64" s="42">
        <f t="shared" si="7"/>
        <v>0.7938135140448748</v>
      </c>
      <c r="E64" s="45">
        <f t="shared" si="6"/>
        <v>-838993.4300000002</v>
      </c>
    </row>
    <row r="65" spans="1:5" s="8" customFormat="1" ht="13.5">
      <c r="A65" s="41" t="s">
        <v>140</v>
      </c>
      <c r="B65" s="70">
        <f>B66</f>
        <v>54000</v>
      </c>
      <c r="C65" s="70">
        <f>C66</f>
        <v>54000</v>
      </c>
      <c r="D65" s="42">
        <f t="shared" si="7"/>
        <v>1</v>
      </c>
      <c r="E65" s="45">
        <f t="shared" si="6"/>
        <v>0</v>
      </c>
    </row>
    <row r="66" spans="1:5" s="8" customFormat="1" ht="27">
      <c r="A66" s="41" t="s">
        <v>141</v>
      </c>
      <c r="B66" s="70">
        <v>54000</v>
      </c>
      <c r="C66" s="71">
        <v>54000</v>
      </c>
      <c r="D66" s="42">
        <f t="shared" si="7"/>
        <v>1</v>
      </c>
      <c r="E66" s="45">
        <f t="shared" si="6"/>
        <v>0</v>
      </c>
    </row>
    <row r="67" spans="1:5" s="8" customFormat="1" ht="13.5">
      <c r="A67" s="41" t="s">
        <v>25</v>
      </c>
      <c r="B67" s="53">
        <v>934401.85</v>
      </c>
      <c r="C67" s="55">
        <v>0</v>
      </c>
      <c r="D67" s="42">
        <f t="shared" si="7"/>
        <v>0</v>
      </c>
      <c r="E67" s="45">
        <f t="shared" si="6"/>
        <v>-934401.85</v>
      </c>
    </row>
    <row r="68" spans="1:5" s="8" customFormat="1" ht="13.5">
      <c r="A68" s="41" t="s">
        <v>33</v>
      </c>
      <c r="B68" s="54">
        <f>B69+B70+B72+B71+B73+B81+B75+B78+B79+B80+B74</f>
        <v>27229065.88</v>
      </c>
      <c r="C68" s="54">
        <f>C69+C70+C72+C71+C73+C81+C75+C78+C79+C80+C74</f>
        <v>24664421.26</v>
      </c>
      <c r="D68" s="76">
        <f t="shared" si="7"/>
        <v>0.9058122437507578</v>
      </c>
      <c r="E68" s="45">
        <f t="shared" si="6"/>
        <v>-2564644.6199999973</v>
      </c>
    </row>
    <row r="69" spans="1:5" s="8" customFormat="1" ht="13.5">
      <c r="A69" s="41" t="s">
        <v>85</v>
      </c>
      <c r="B69" s="70">
        <v>8561700</v>
      </c>
      <c r="C69" s="71">
        <v>6811653.91</v>
      </c>
      <c r="D69" s="52">
        <f t="shared" si="7"/>
        <v>0.7955959575785183</v>
      </c>
      <c r="E69" s="45">
        <f t="shared" si="6"/>
        <v>-1750046.0899999999</v>
      </c>
    </row>
    <row r="70" spans="1:5" s="8" customFormat="1" ht="13.5">
      <c r="A70" s="41" t="s">
        <v>171</v>
      </c>
      <c r="B70" s="70">
        <v>2219900</v>
      </c>
      <c r="C70" s="70">
        <v>1985006.96</v>
      </c>
      <c r="D70" s="42">
        <f t="shared" si="7"/>
        <v>0.894187557998108</v>
      </c>
      <c r="E70" s="45">
        <f t="shared" si="6"/>
        <v>-234893.04000000004</v>
      </c>
    </row>
    <row r="71" spans="1:5" s="8" customFormat="1" ht="13.5">
      <c r="A71" s="41" t="s">
        <v>104</v>
      </c>
      <c r="B71" s="70">
        <v>100000</v>
      </c>
      <c r="C71" s="71">
        <v>52811</v>
      </c>
      <c r="D71" s="42">
        <f t="shared" si="7"/>
        <v>0.52811</v>
      </c>
      <c r="E71" s="45">
        <f t="shared" si="6"/>
        <v>-47189</v>
      </c>
    </row>
    <row r="72" spans="1:5" s="8" customFormat="1" ht="13.5">
      <c r="A72" s="41" t="s">
        <v>127</v>
      </c>
      <c r="B72" s="70">
        <v>157000</v>
      </c>
      <c r="C72" s="71">
        <v>109268</v>
      </c>
      <c r="D72" s="42">
        <f t="shared" si="7"/>
        <v>0.6959745222929936</v>
      </c>
      <c r="E72" s="45">
        <f t="shared" si="6"/>
        <v>-47732</v>
      </c>
    </row>
    <row r="73" spans="1:5" s="8" customFormat="1" ht="16.5" customHeight="1">
      <c r="A73" s="41" t="s">
        <v>128</v>
      </c>
      <c r="B73" s="70">
        <v>1065038.34</v>
      </c>
      <c r="C73" s="70">
        <v>798735.45</v>
      </c>
      <c r="D73" s="42">
        <f t="shared" si="7"/>
        <v>0.7499593394919472</v>
      </c>
      <c r="E73" s="45">
        <f t="shared" si="6"/>
        <v>-266302.89000000013</v>
      </c>
    </row>
    <row r="74" spans="1:5" s="8" customFormat="1" ht="27">
      <c r="A74" s="41" t="s">
        <v>214</v>
      </c>
      <c r="B74" s="70">
        <v>55700</v>
      </c>
      <c r="C74" s="71">
        <v>9500</v>
      </c>
      <c r="D74" s="42">
        <f>IF(B74=0,"   ",C74/B74)</f>
        <v>0.17055655296229802</v>
      </c>
      <c r="E74" s="45">
        <f>C74-B74</f>
        <v>-46200</v>
      </c>
    </row>
    <row r="75" spans="1:5" s="8" customFormat="1" ht="42" customHeight="1">
      <c r="A75" s="62" t="s">
        <v>187</v>
      </c>
      <c r="B75" s="70">
        <f>SUM(B76:B77)</f>
        <v>13932388.99</v>
      </c>
      <c r="C75" s="70">
        <f>SUM(C76:C77)</f>
        <v>13932388.99</v>
      </c>
      <c r="D75" s="42">
        <f aca="true" t="shared" si="8" ref="D75:D81">IF(B75=0,"   ",C75/B75)</f>
        <v>1</v>
      </c>
      <c r="E75" s="45">
        <f aca="true" t="shared" si="9" ref="E75:E81">C75-B75</f>
        <v>0</v>
      </c>
    </row>
    <row r="76" spans="1:5" s="8" customFormat="1" ht="13.5">
      <c r="A76" s="61" t="s">
        <v>74</v>
      </c>
      <c r="B76" s="70">
        <v>12121178.43</v>
      </c>
      <c r="C76" s="70">
        <v>12121178.43</v>
      </c>
      <c r="D76" s="42">
        <f t="shared" si="8"/>
        <v>1</v>
      </c>
      <c r="E76" s="45">
        <f t="shared" si="9"/>
        <v>0</v>
      </c>
    </row>
    <row r="77" spans="1:5" s="8" customFormat="1" ht="13.5">
      <c r="A77" s="61" t="s">
        <v>75</v>
      </c>
      <c r="B77" s="70">
        <v>1811210.56</v>
      </c>
      <c r="C77" s="70">
        <v>1811210.56</v>
      </c>
      <c r="D77" s="42">
        <f t="shared" si="8"/>
        <v>1</v>
      </c>
      <c r="E77" s="45">
        <f t="shared" si="9"/>
        <v>0</v>
      </c>
    </row>
    <row r="78" spans="1:5" s="8" customFormat="1" ht="27">
      <c r="A78" s="62" t="s">
        <v>191</v>
      </c>
      <c r="B78" s="70">
        <v>297338.55</v>
      </c>
      <c r="C78" s="70">
        <v>135748.95</v>
      </c>
      <c r="D78" s="42">
        <f t="shared" si="8"/>
        <v>0.4565467545328381</v>
      </c>
      <c r="E78" s="45">
        <f t="shared" si="9"/>
        <v>-161589.59999999998</v>
      </c>
    </row>
    <row r="79" spans="1:5" s="8" customFormat="1" ht="27">
      <c r="A79" s="62" t="s">
        <v>188</v>
      </c>
      <c r="B79" s="70">
        <v>650000</v>
      </c>
      <c r="C79" s="70">
        <v>650000</v>
      </c>
      <c r="D79" s="42">
        <f t="shared" si="8"/>
        <v>1</v>
      </c>
      <c r="E79" s="45">
        <f t="shared" si="9"/>
        <v>0</v>
      </c>
    </row>
    <row r="80" spans="1:5" s="8" customFormat="1" ht="27">
      <c r="A80" s="62" t="s">
        <v>189</v>
      </c>
      <c r="B80" s="70">
        <v>90000</v>
      </c>
      <c r="C80" s="70">
        <v>79308</v>
      </c>
      <c r="D80" s="42">
        <f t="shared" si="8"/>
        <v>0.8812</v>
      </c>
      <c r="E80" s="45">
        <f t="shared" si="9"/>
        <v>-10692</v>
      </c>
    </row>
    <row r="81" spans="1:5" s="8" customFormat="1" ht="13.5">
      <c r="A81" s="62" t="s">
        <v>190</v>
      </c>
      <c r="B81" s="70">
        <v>100000</v>
      </c>
      <c r="C81" s="53">
        <v>100000</v>
      </c>
      <c r="D81" s="42">
        <f t="shared" si="8"/>
        <v>1</v>
      </c>
      <c r="E81" s="45">
        <f t="shared" si="9"/>
        <v>0</v>
      </c>
    </row>
    <row r="82" spans="1:5" s="8" customFormat="1" ht="15.75" customHeight="1">
      <c r="A82" s="41" t="s">
        <v>50</v>
      </c>
      <c r="B82" s="53">
        <f>SUM(B83)</f>
        <v>1259300</v>
      </c>
      <c r="C82" s="53">
        <f>SUM(C83)</f>
        <v>1077352.03</v>
      </c>
      <c r="D82" s="42">
        <f aca="true" t="shared" si="10" ref="D82:D96">IF(B82=0,"   ",C82/B82)</f>
        <v>0.8555165806400381</v>
      </c>
      <c r="E82" s="45">
        <f t="shared" si="6"/>
        <v>-181947.96999999997</v>
      </c>
    </row>
    <row r="83" spans="1:5" s="8" customFormat="1" ht="13.5">
      <c r="A83" s="41" t="s">
        <v>66</v>
      </c>
      <c r="B83" s="53">
        <v>1259300</v>
      </c>
      <c r="C83" s="53">
        <v>1077352.03</v>
      </c>
      <c r="D83" s="42">
        <f t="shared" si="10"/>
        <v>0.8555165806400381</v>
      </c>
      <c r="E83" s="45">
        <f t="shared" si="6"/>
        <v>-181947.96999999997</v>
      </c>
    </row>
    <row r="84" spans="1:5" s="8" customFormat="1" ht="30" customHeight="1">
      <c r="A84" s="41" t="s">
        <v>26</v>
      </c>
      <c r="B84" s="54">
        <f>B85+B86+B88+B89+B87+B93+B90+B91+B92</f>
        <v>20442941.5</v>
      </c>
      <c r="C84" s="54">
        <f>C85+C86+C88+C89+C87+C93+C90+C91+C92</f>
        <v>13871862.52</v>
      </c>
      <c r="D84" s="42">
        <f t="shared" si="10"/>
        <v>0.6785648983048745</v>
      </c>
      <c r="E84" s="45">
        <f t="shared" si="6"/>
        <v>-6571078.98</v>
      </c>
    </row>
    <row r="85" spans="1:5" s="8" customFormat="1" ht="13.5">
      <c r="A85" s="41" t="s">
        <v>78</v>
      </c>
      <c r="B85" s="70">
        <v>1623400</v>
      </c>
      <c r="C85" s="71">
        <v>1399913.64</v>
      </c>
      <c r="D85" s="42">
        <f t="shared" si="10"/>
        <v>0.8623343846248613</v>
      </c>
      <c r="E85" s="45">
        <f t="shared" si="6"/>
        <v>-223486.3600000001</v>
      </c>
    </row>
    <row r="86" spans="1:5" s="8" customFormat="1" ht="13.5">
      <c r="A86" s="41" t="s">
        <v>172</v>
      </c>
      <c r="B86" s="70">
        <v>1498900</v>
      </c>
      <c r="C86" s="71">
        <v>1247750.42</v>
      </c>
      <c r="D86" s="42">
        <f t="shared" si="10"/>
        <v>0.8324440723197011</v>
      </c>
      <c r="E86" s="45">
        <f t="shared" si="6"/>
        <v>-251149.58000000007</v>
      </c>
    </row>
    <row r="87" spans="1:5" s="8" customFormat="1" ht="13.5">
      <c r="A87" s="41" t="s">
        <v>174</v>
      </c>
      <c r="B87" s="70">
        <v>224700</v>
      </c>
      <c r="C87" s="71">
        <v>127088</v>
      </c>
      <c r="D87" s="42">
        <f>IF(B87=0,"   ",C87/B87)</f>
        <v>0.5655896751223854</v>
      </c>
      <c r="E87" s="45">
        <f>C87-B87</f>
        <v>-97612</v>
      </c>
    </row>
    <row r="88" spans="1:6" s="8" customFormat="1" ht="13.5">
      <c r="A88" s="41" t="s">
        <v>67</v>
      </c>
      <c r="B88" s="53">
        <v>890546</v>
      </c>
      <c r="C88" s="53">
        <v>749480.46</v>
      </c>
      <c r="D88" s="42">
        <f t="shared" si="10"/>
        <v>0.8415965710923411</v>
      </c>
      <c r="E88" s="45">
        <f t="shared" si="6"/>
        <v>-141065.54000000004</v>
      </c>
      <c r="F88"/>
    </row>
    <row r="89" spans="1:5" s="8" customFormat="1" ht="13.5">
      <c r="A89" s="41" t="s">
        <v>79</v>
      </c>
      <c r="B89" s="53">
        <v>84600</v>
      </c>
      <c r="C89" s="53">
        <v>84600</v>
      </c>
      <c r="D89" s="42">
        <f t="shared" si="10"/>
        <v>1</v>
      </c>
      <c r="E89" s="45">
        <f t="shared" si="6"/>
        <v>0</v>
      </c>
    </row>
    <row r="90" spans="1:5" s="8" customFormat="1" ht="27">
      <c r="A90" s="61" t="s">
        <v>178</v>
      </c>
      <c r="B90" s="70">
        <v>93000</v>
      </c>
      <c r="C90" s="70">
        <v>93000</v>
      </c>
      <c r="D90" s="42">
        <f t="shared" si="10"/>
        <v>1</v>
      </c>
      <c r="E90" s="45">
        <f t="shared" si="6"/>
        <v>0</v>
      </c>
    </row>
    <row r="91" spans="1:5" s="8" customFormat="1" ht="27">
      <c r="A91" s="61" t="s">
        <v>220</v>
      </c>
      <c r="B91" s="70">
        <v>12000</v>
      </c>
      <c r="C91" s="70">
        <v>12000</v>
      </c>
      <c r="D91" s="42">
        <f>IF(B91=0,"   ",C91/B91)</f>
        <v>1</v>
      </c>
      <c r="E91" s="45">
        <f>C91-B91</f>
        <v>0</v>
      </c>
    </row>
    <row r="92" spans="1:5" s="8" customFormat="1" ht="27">
      <c r="A92" s="61" t="s">
        <v>221</v>
      </c>
      <c r="B92" s="70">
        <v>15000</v>
      </c>
      <c r="C92" s="70">
        <v>15000</v>
      </c>
      <c r="D92" s="42">
        <f>IF(B92=0,"   ",C92/B92)</f>
        <v>1</v>
      </c>
      <c r="E92" s="45">
        <f>C92-B92</f>
        <v>0</v>
      </c>
    </row>
    <row r="93" spans="1:5" s="8" customFormat="1" ht="13.5">
      <c r="A93" s="41" t="s">
        <v>192</v>
      </c>
      <c r="B93" s="70">
        <f>B94+B95</f>
        <v>16000795.5</v>
      </c>
      <c r="C93" s="70">
        <f>C94+C95</f>
        <v>10143030</v>
      </c>
      <c r="D93" s="42"/>
      <c r="E93" s="45"/>
    </row>
    <row r="94" spans="1:5" s="8" customFormat="1" ht="13.5">
      <c r="A94" s="61" t="s">
        <v>74</v>
      </c>
      <c r="B94" s="70">
        <v>13910995.5</v>
      </c>
      <c r="C94" s="70">
        <v>8824436.1</v>
      </c>
      <c r="D94" s="42">
        <f>IF(B94=0,"   ",C94/B94)</f>
        <v>0.6343497199751089</v>
      </c>
      <c r="E94" s="45">
        <f>C94-B94</f>
        <v>-5086559.4</v>
      </c>
    </row>
    <row r="95" spans="1:5" s="8" customFormat="1" ht="13.5">
      <c r="A95" s="61" t="s">
        <v>75</v>
      </c>
      <c r="B95" s="70">
        <v>2089800</v>
      </c>
      <c r="C95" s="70">
        <v>1318593.9</v>
      </c>
      <c r="D95" s="42">
        <f>IF(B95=0,"   ",C95/B95)</f>
        <v>0.6309665518231409</v>
      </c>
      <c r="E95" s="45">
        <f>C95-B95</f>
        <v>-771206.1000000001</v>
      </c>
    </row>
    <row r="96" spans="1:5" s="8" customFormat="1" ht="13.5">
      <c r="A96" s="41" t="s">
        <v>27</v>
      </c>
      <c r="B96" s="54">
        <f>B100+B110+B131+B108+B97+B106</f>
        <v>67486671.22999999</v>
      </c>
      <c r="C96" s="54">
        <f>C100+C110+C131+C108+C97+C106</f>
        <v>50279305.309999995</v>
      </c>
      <c r="D96" s="42">
        <f t="shared" si="10"/>
        <v>0.7450257123905858</v>
      </c>
      <c r="E96" s="45">
        <f t="shared" si="6"/>
        <v>-17207365.919999994</v>
      </c>
    </row>
    <row r="97" spans="1:5" s="8" customFormat="1" ht="13.5">
      <c r="A97" s="62" t="s">
        <v>211</v>
      </c>
      <c r="B97" s="70">
        <f>SUM(B98:B99)</f>
        <v>325400</v>
      </c>
      <c r="C97" s="70">
        <f>SUM(C98:C99)</f>
        <v>279428.19</v>
      </c>
      <c r="D97" s="42">
        <f>IF(B97=0,"   ",C97/B97)</f>
        <v>0.8587221573448064</v>
      </c>
      <c r="E97" s="65">
        <f>C97-B97</f>
        <v>-45971.81</v>
      </c>
    </row>
    <row r="98" spans="1:5" ht="29.25" customHeight="1">
      <c r="A98" s="41" t="s">
        <v>212</v>
      </c>
      <c r="B98" s="53">
        <v>65000</v>
      </c>
      <c r="C98" s="53">
        <v>65000</v>
      </c>
      <c r="D98" s="42">
        <f>IF(B98=0,"   ",C98/B98)</f>
        <v>1</v>
      </c>
      <c r="E98" s="65">
        <f>C98-B98</f>
        <v>0</v>
      </c>
    </row>
    <row r="99" spans="1:5" ht="13.5" customHeight="1">
      <c r="A99" s="41" t="s">
        <v>213</v>
      </c>
      <c r="B99" s="53">
        <v>260400</v>
      </c>
      <c r="C99" s="53">
        <v>214428.19</v>
      </c>
      <c r="D99" s="42">
        <f>IF(B99=0,"   ",C99/B99)</f>
        <v>0.823456950844854</v>
      </c>
      <c r="E99" s="65">
        <f>C99-B99</f>
        <v>-45971.81</v>
      </c>
    </row>
    <row r="100" spans="1:5" s="8" customFormat="1" ht="13.5">
      <c r="A100" s="62" t="s">
        <v>101</v>
      </c>
      <c r="B100" s="54">
        <f>B101+B102+B103</f>
        <v>200600</v>
      </c>
      <c r="C100" s="54">
        <f>C101+C102+C103</f>
        <v>162971.37</v>
      </c>
      <c r="D100" s="42">
        <f aca="true" t="shared" si="11" ref="D100:D105">IF(B100=0,"   ",C100/B100)</f>
        <v>0.812419591226321</v>
      </c>
      <c r="E100" s="45">
        <f aca="true" t="shared" si="12" ref="E100:E105">C100-B100</f>
        <v>-37628.630000000005</v>
      </c>
    </row>
    <row r="101" spans="1:5" s="8" customFormat="1" ht="13.5">
      <c r="A101" s="62" t="s">
        <v>102</v>
      </c>
      <c r="B101" s="70">
        <v>100000</v>
      </c>
      <c r="C101" s="70">
        <v>91245.73</v>
      </c>
      <c r="D101" s="42">
        <f t="shared" si="11"/>
        <v>0.9124572999999999</v>
      </c>
      <c r="E101" s="45">
        <f t="shared" si="12"/>
        <v>-8754.270000000004</v>
      </c>
    </row>
    <row r="102" spans="1:5" s="8" customFormat="1" ht="13.5">
      <c r="A102" s="62" t="s">
        <v>133</v>
      </c>
      <c r="B102" s="70">
        <v>0</v>
      </c>
      <c r="C102" s="70">
        <v>0</v>
      </c>
      <c r="D102" s="42" t="str">
        <f t="shared" si="11"/>
        <v>   </v>
      </c>
      <c r="E102" s="45">
        <f t="shared" si="12"/>
        <v>0</v>
      </c>
    </row>
    <row r="103" spans="1:5" s="8" customFormat="1" ht="27">
      <c r="A103" s="62" t="s">
        <v>115</v>
      </c>
      <c r="B103" s="70">
        <f>B104+B105</f>
        <v>100600</v>
      </c>
      <c r="C103" s="70">
        <f>C104+C105</f>
        <v>71725.64</v>
      </c>
      <c r="D103" s="42">
        <f t="shared" si="11"/>
        <v>0.7129785288270377</v>
      </c>
      <c r="E103" s="45">
        <f t="shared" si="12"/>
        <v>-28874.36</v>
      </c>
    </row>
    <row r="104" spans="1:5" s="8" customFormat="1" ht="13.5">
      <c r="A104" s="61" t="s">
        <v>74</v>
      </c>
      <c r="B104" s="70">
        <v>40600</v>
      </c>
      <c r="C104" s="70">
        <v>16129.8</v>
      </c>
      <c r="D104" s="42">
        <f t="shared" si="11"/>
        <v>0.39728571428571424</v>
      </c>
      <c r="E104" s="45">
        <f t="shared" si="12"/>
        <v>-24470.2</v>
      </c>
    </row>
    <row r="105" spans="1:6" s="8" customFormat="1" ht="13.5">
      <c r="A105" s="61" t="s">
        <v>70</v>
      </c>
      <c r="B105" s="70">
        <v>60000</v>
      </c>
      <c r="C105" s="70">
        <v>55595.84</v>
      </c>
      <c r="D105" s="42">
        <f t="shared" si="11"/>
        <v>0.9265973333333333</v>
      </c>
      <c r="E105" s="45">
        <f t="shared" si="12"/>
        <v>-4404.1600000000035</v>
      </c>
      <c r="F105"/>
    </row>
    <row r="106" spans="1:5" ht="13.5">
      <c r="A106" s="62" t="s">
        <v>230</v>
      </c>
      <c r="B106" s="53">
        <f>B107</f>
        <v>105000</v>
      </c>
      <c r="C106" s="53">
        <f>C107</f>
        <v>0</v>
      </c>
      <c r="D106" s="42">
        <f>IF(B106=0,"   ",C106/B106)</f>
        <v>0</v>
      </c>
      <c r="E106" s="65">
        <f>C106-B106</f>
        <v>-105000</v>
      </c>
    </row>
    <row r="107" spans="1:5" ht="15.75" customHeight="1">
      <c r="A107" s="62" t="s">
        <v>231</v>
      </c>
      <c r="B107" s="53">
        <v>105000</v>
      </c>
      <c r="C107" s="53">
        <v>0</v>
      </c>
      <c r="D107" s="42">
        <f>IF(B107=0,"   ",C107/B107)</f>
        <v>0</v>
      </c>
      <c r="E107" s="65">
        <f>C107-B107</f>
        <v>-105000</v>
      </c>
    </row>
    <row r="108" spans="1:5" ht="13.5">
      <c r="A108" s="62" t="s">
        <v>149</v>
      </c>
      <c r="B108" s="53">
        <f>B109</f>
        <v>1000000</v>
      </c>
      <c r="C108" s="53">
        <f>C109</f>
        <v>833092.1</v>
      </c>
      <c r="D108" s="42">
        <f>IF(B108=0,"   ",C108/B108)</f>
        <v>0.8330921</v>
      </c>
      <c r="E108" s="65">
        <f>C108-B108</f>
        <v>-166907.90000000002</v>
      </c>
    </row>
    <row r="109" spans="1:6" ht="15" customHeight="1">
      <c r="A109" s="62" t="s">
        <v>193</v>
      </c>
      <c r="B109" s="53">
        <v>1000000</v>
      </c>
      <c r="C109" s="53">
        <v>833092.1</v>
      </c>
      <c r="D109" s="42">
        <f>IF(B109=0,"   ",C109/B109)</f>
        <v>0.8330921</v>
      </c>
      <c r="E109" s="65">
        <f>C109-B109</f>
        <v>-166907.90000000002</v>
      </c>
      <c r="F109" s="8"/>
    </row>
    <row r="110" spans="1:5" s="8" customFormat="1" ht="13.5">
      <c r="A110" s="41" t="s">
        <v>28</v>
      </c>
      <c r="B110" s="54">
        <f>B120+B124+B116+B111+B130+B125+B129</f>
        <v>65744900</v>
      </c>
      <c r="C110" s="54">
        <f>C120+C124+C116+C111+C130+C125+C129</f>
        <v>48973323.65</v>
      </c>
      <c r="D110" s="42">
        <f aca="true" t="shared" si="13" ref="D110:D121">IF(B110=0,"   ",C110/B110)</f>
        <v>0.7448992035884152</v>
      </c>
      <c r="E110" s="45">
        <f aca="true" t="shared" si="14" ref="E110:E120">C110-B110</f>
        <v>-16771576.350000001</v>
      </c>
    </row>
    <row r="111" spans="1:5" s="8" customFormat="1" ht="27">
      <c r="A111" s="41" t="s">
        <v>120</v>
      </c>
      <c r="B111" s="70">
        <f>B112+B113+B115+B114</f>
        <v>323600</v>
      </c>
      <c r="C111" s="70">
        <f>C112+C113+C115+C114</f>
        <v>298168.83</v>
      </c>
      <c r="D111" s="42">
        <f t="shared" si="13"/>
        <v>0.9214117119901113</v>
      </c>
      <c r="E111" s="45">
        <f t="shared" si="14"/>
        <v>-25431.169999999984</v>
      </c>
    </row>
    <row r="112" spans="1:5" s="8" customFormat="1" ht="13.5">
      <c r="A112" s="61" t="s">
        <v>80</v>
      </c>
      <c r="B112" s="53">
        <v>0</v>
      </c>
      <c r="C112" s="53">
        <v>0</v>
      </c>
      <c r="D112" s="42" t="str">
        <f t="shared" si="13"/>
        <v>   </v>
      </c>
      <c r="E112" s="45">
        <f t="shared" si="14"/>
        <v>0</v>
      </c>
    </row>
    <row r="113" spans="1:5" s="8" customFormat="1" ht="13.5">
      <c r="A113" s="61" t="s">
        <v>74</v>
      </c>
      <c r="B113" s="70">
        <v>0</v>
      </c>
      <c r="C113" s="53">
        <v>0</v>
      </c>
      <c r="D113" s="42" t="str">
        <f t="shared" si="13"/>
        <v>   </v>
      </c>
      <c r="E113" s="45">
        <f t="shared" si="14"/>
        <v>0</v>
      </c>
    </row>
    <row r="114" spans="1:5" s="8" customFormat="1" ht="13.5">
      <c r="A114" s="61" t="s">
        <v>75</v>
      </c>
      <c r="B114" s="70">
        <v>0</v>
      </c>
      <c r="C114" s="70">
        <v>0</v>
      </c>
      <c r="D114" s="42" t="str">
        <f t="shared" si="13"/>
        <v>   </v>
      </c>
      <c r="E114" s="45">
        <f t="shared" si="14"/>
        <v>0</v>
      </c>
    </row>
    <row r="115" spans="1:5" s="8" customFormat="1" ht="13.5">
      <c r="A115" s="61" t="s">
        <v>70</v>
      </c>
      <c r="B115" s="53">
        <v>323600</v>
      </c>
      <c r="C115" s="53">
        <v>298168.83</v>
      </c>
      <c r="D115" s="42">
        <f t="shared" si="13"/>
        <v>0.9214117119901113</v>
      </c>
      <c r="E115" s="45">
        <f t="shared" si="14"/>
        <v>-25431.169999999984</v>
      </c>
    </row>
    <row r="116" spans="1:5" s="8" customFormat="1" ht="27">
      <c r="A116" s="41" t="s">
        <v>106</v>
      </c>
      <c r="B116" s="53">
        <f>B117+B118+B119</f>
        <v>2206400</v>
      </c>
      <c r="C116" s="53">
        <f>C117+C118+C119</f>
        <v>2016400</v>
      </c>
      <c r="D116" s="42">
        <f t="shared" si="13"/>
        <v>0.913886874546773</v>
      </c>
      <c r="E116" s="45">
        <f t="shared" si="14"/>
        <v>-190000</v>
      </c>
    </row>
    <row r="117" spans="1:5" s="8" customFormat="1" ht="13.5">
      <c r="A117" s="61" t="s">
        <v>74</v>
      </c>
      <c r="B117" s="53">
        <v>1594900</v>
      </c>
      <c r="C117" s="53">
        <v>1594900</v>
      </c>
      <c r="D117" s="42">
        <f t="shared" si="13"/>
        <v>1</v>
      </c>
      <c r="E117" s="45">
        <f t="shared" si="14"/>
        <v>0</v>
      </c>
    </row>
    <row r="118" spans="1:5" s="8" customFormat="1" ht="13.5">
      <c r="A118" s="61" t="s">
        <v>181</v>
      </c>
      <c r="B118" s="53">
        <v>241500</v>
      </c>
      <c r="C118" s="53">
        <v>241500</v>
      </c>
      <c r="D118" s="42">
        <f t="shared" si="13"/>
        <v>1</v>
      </c>
      <c r="E118" s="45">
        <f t="shared" si="14"/>
        <v>0</v>
      </c>
    </row>
    <row r="119" spans="1:5" ht="13.5">
      <c r="A119" s="61" t="s">
        <v>158</v>
      </c>
      <c r="B119" s="53">
        <v>370000</v>
      </c>
      <c r="C119" s="53">
        <v>180000</v>
      </c>
      <c r="D119" s="42">
        <f>IF(B119=0,"   ",C119/B119)</f>
        <v>0.4864864864864865</v>
      </c>
      <c r="E119" s="65">
        <f>C119-B119</f>
        <v>-190000</v>
      </c>
    </row>
    <row r="120" spans="1:5" s="8" customFormat="1" ht="13.5">
      <c r="A120" s="41" t="s">
        <v>86</v>
      </c>
      <c r="B120" s="70">
        <f>B121+B122+B123</f>
        <v>31844300</v>
      </c>
      <c r="C120" s="70">
        <f>C121+C122+C123</f>
        <v>28616908.69</v>
      </c>
      <c r="D120" s="42">
        <f t="shared" si="13"/>
        <v>0.8986508948226214</v>
      </c>
      <c r="E120" s="45">
        <f t="shared" si="14"/>
        <v>-3227391.3099999987</v>
      </c>
    </row>
    <row r="121" spans="1:5" s="8" customFormat="1" ht="13.5">
      <c r="A121" s="61" t="s">
        <v>80</v>
      </c>
      <c r="B121" s="70">
        <v>0</v>
      </c>
      <c r="C121" s="70">
        <v>0</v>
      </c>
      <c r="D121" s="42" t="str">
        <f t="shared" si="13"/>
        <v>   </v>
      </c>
      <c r="E121" s="45"/>
    </row>
    <row r="122" spans="1:5" s="8" customFormat="1" ht="13.5">
      <c r="A122" s="61" t="s">
        <v>74</v>
      </c>
      <c r="B122" s="70">
        <v>27530500</v>
      </c>
      <c r="C122" s="70">
        <v>24722710.32</v>
      </c>
      <c r="D122" s="42">
        <f aca="true" t="shared" si="15" ref="D122:D129">IF(B122=0,"   ",C122/B122)</f>
        <v>0.8980116714189716</v>
      </c>
      <c r="E122" s="45">
        <f aca="true" t="shared" si="16" ref="E122:E129">C122-B122</f>
        <v>-2807789.6799999997</v>
      </c>
    </row>
    <row r="123" spans="1:5" s="8" customFormat="1" ht="13.5">
      <c r="A123" s="61" t="s">
        <v>75</v>
      </c>
      <c r="B123" s="70">
        <v>4313800</v>
      </c>
      <c r="C123" s="70">
        <v>3894198.37</v>
      </c>
      <c r="D123" s="42">
        <f t="shared" si="15"/>
        <v>0.9027303931568454</v>
      </c>
      <c r="E123" s="45">
        <f t="shared" si="16"/>
        <v>-419601.6299999999</v>
      </c>
    </row>
    <row r="124" spans="1:6" s="8" customFormat="1" ht="13.5">
      <c r="A124" s="41" t="s">
        <v>87</v>
      </c>
      <c r="B124" s="53">
        <f>B125+B128+B126+B127</f>
        <v>31301900</v>
      </c>
      <c r="C124" s="53">
        <f>C125+C128+C126+C127</f>
        <v>17973146.13</v>
      </c>
      <c r="D124" s="42">
        <f t="shared" si="15"/>
        <v>0.5741870662803216</v>
      </c>
      <c r="E124" s="45">
        <f t="shared" si="16"/>
        <v>-13328753.870000001</v>
      </c>
      <c r="F124"/>
    </row>
    <row r="125" spans="1:6" ht="13.5">
      <c r="A125" s="61" t="s">
        <v>80</v>
      </c>
      <c r="B125" s="53">
        <v>0</v>
      </c>
      <c r="C125" s="53">
        <v>0</v>
      </c>
      <c r="D125" s="53" t="str">
        <f>IF(B125=0,"   ",C125/B125*100)</f>
        <v>   </v>
      </c>
      <c r="E125" s="65">
        <f t="shared" si="16"/>
        <v>0</v>
      </c>
      <c r="F125" s="8"/>
    </row>
    <row r="126" spans="1:5" s="8" customFormat="1" ht="13.5">
      <c r="A126" s="61" t="s">
        <v>74</v>
      </c>
      <c r="B126" s="53">
        <v>23994400</v>
      </c>
      <c r="C126" s="53">
        <v>12356368</v>
      </c>
      <c r="D126" s="42">
        <f t="shared" si="15"/>
        <v>0.5149688260594139</v>
      </c>
      <c r="E126" s="45">
        <f t="shared" si="16"/>
        <v>-11638032</v>
      </c>
    </row>
    <row r="127" spans="1:5" s="8" customFormat="1" ht="13.5">
      <c r="A127" s="61" t="s">
        <v>222</v>
      </c>
      <c r="B127" s="53">
        <v>7207500</v>
      </c>
      <c r="C127" s="53">
        <v>5566778.13</v>
      </c>
      <c r="D127" s="42"/>
      <c r="E127" s="45"/>
    </row>
    <row r="128" spans="1:5" s="8" customFormat="1" ht="13.5">
      <c r="A128" s="61" t="s">
        <v>70</v>
      </c>
      <c r="B128" s="53">
        <v>100000</v>
      </c>
      <c r="C128" s="53">
        <v>50000</v>
      </c>
      <c r="D128" s="42">
        <f t="shared" si="15"/>
        <v>0.5</v>
      </c>
      <c r="E128" s="45">
        <f t="shared" si="16"/>
        <v>-50000</v>
      </c>
    </row>
    <row r="129" spans="1:5" s="8" customFormat="1" ht="27">
      <c r="A129" s="62" t="s">
        <v>161</v>
      </c>
      <c r="B129" s="53">
        <v>0</v>
      </c>
      <c r="C129" s="53">
        <v>0</v>
      </c>
      <c r="D129" s="42" t="str">
        <f t="shared" si="15"/>
        <v>   </v>
      </c>
      <c r="E129" s="45">
        <f t="shared" si="16"/>
        <v>0</v>
      </c>
    </row>
    <row r="130" spans="1:5" s="8" customFormat="1" ht="13.5">
      <c r="A130" s="41" t="s">
        <v>148</v>
      </c>
      <c r="B130" s="53">
        <v>68700</v>
      </c>
      <c r="C130" s="53">
        <v>68700</v>
      </c>
      <c r="D130" s="42">
        <f aca="true" t="shared" si="17" ref="D130:D136">IF(B130=0,"   ",C130/B130)</f>
        <v>1</v>
      </c>
      <c r="E130" s="45">
        <f aca="true" t="shared" si="18" ref="E130:E140">C130-B130</f>
        <v>0</v>
      </c>
    </row>
    <row r="131" spans="1:5" s="8" customFormat="1" ht="13.5">
      <c r="A131" s="41" t="s">
        <v>43</v>
      </c>
      <c r="B131" s="54">
        <f>SUM(B132:B135)</f>
        <v>110771.23</v>
      </c>
      <c r="C131" s="54">
        <f>SUM(C132:C135)</f>
        <v>30490</v>
      </c>
      <c r="D131" s="42">
        <f t="shared" si="17"/>
        <v>0.27525197652856254</v>
      </c>
      <c r="E131" s="45">
        <f t="shared" si="18"/>
        <v>-80281.23</v>
      </c>
    </row>
    <row r="132" spans="1:5" s="8" customFormat="1" ht="27">
      <c r="A132" s="41" t="s">
        <v>129</v>
      </c>
      <c r="B132" s="54">
        <v>0</v>
      </c>
      <c r="C132" s="70">
        <v>0</v>
      </c>
      <c r="D132" s="42" t="str">
        <f t="shared" si="17"/>
        <v>   </v>
      </c>
      <c r="E132" s="45">
        <f t="shared" si="18"/>
        <v>0</v>
      </c>
    </row>
    <row r="133" spans="1:5" s="8" customFormat="1" ht="27">
      <c r="A133" s="41" t="s">
        <v>146</v>
      </c>
      <c r="B133" s="70">
        <v>30000</v>
      </c>
      <c r="C133" s="70">
        <v>0</v>
      </c>
      <c r="D133" s="42">
        <f t="shared" si="17"/>
        <v>0</v>
      </c>
      <c r="E133" s="45">
        <f t="shared" si="18"/>
        <v>-30000</v>
      </c>
    </row>
    <row r="134" spans="1:5" s="8" customFormat="1" ht="39" customHeight="1">
      <c r="A134" s="41" t="s">
        <v>176</v>
      </c>
      <c r="B134" s="70">
        <v>0</v>
      </c>
      <c r="C134" s="70">
        <v>0</v>
      </c>
      <c r="D134" s="42" t="str">
        <f t="shared" si="17"/>
        <v>   </v>
      </c>
      <c r="E134" s="65">
        <f t="shared" si="18"/>
        <v>0</v>
      </c>
    </row>
    <row r="135" spans="1:5" s="8" customFormat="1" ht="41.25">
      <c r="A135" s="41" t="s">
        <v>177</v>
      </c>
      <c r="B135" s="70">
        <v>80771.23</v>
      </c>
      <c r="C135" s="70">
        <v>30490</v>
      </c>
      <c r="D135" s="42">
        <f>IF(B135=0,"   ",C135/B135)</f>
        <v>0.3774858944205753</v>
      </c>
      <c r="E135" s="65">
        <f t="shared" si="18"/>
        <v>-50281.229999999996</v>
      </c>
    </row>
    <row r="136" spans="1:5" s="8" customFormat="1" ht="13.5">
      <c r="A136" s="41" t="s">
        <v>7</v>
      </c>
      <c r="B136" s="54">
        <f>B137+B146+B163</f>
        <v>75266291.22</v>
      </c>
      <c r="C136" s="54">
        <f>C137+C146+C163</f>
        <v>32122264.41</v>
      </c>
      <c r="D136" s="42">
        <f t="shared" si="17"/>
        <v>0.4267815497392858</v>
      </c>
      <c r="E136" s="45">
        <f t="shared" si="18"/>
        <v>-43144026.81</v>
      </c>
    </row>
    <row r="137" spans="1:5" s="8" customFormat="1" ht="13.5">
      <c r="A137" s="41" t="s">
        <v>68</v>
      </c>
      <c r="B137" s="54">
        <f>B138+B145+B143+B142</f>
        <v>616377</v>
      </c>
      <c r="C137" s="54">
        <f>C138+C145+C143+C142</f>
        <v>399376.33</v>
      </c>
      <c r="D137" s="42">
        <f aca="true" t="shared" si="19" ref="D137:D145">IF(B137=0,"   ",C137/B137)</f>
        <v>0.6479416493477207</v>
      </c>
      <c r="E137" s="45">
        <f t="shared" si="18"/>
        <v>-217000.66999999998</v>
      </c>
    </row>
    <row r="138" spans="1:5" s="8" customFormat="1" ht="13.5">
      <c r="A138" s="41" t="s">
        <v>69</v>
      </c>
      <c r="B138" s="53">
        <f>SUM(B139:B141)</f>
        <v>399377</v>
      </c>
      <c r="C138" s="53">
        <f>SUM(C139:C141)</f>
        <v>399376.33</v>
      </c>
      <c r="D138" s="42">
        <f t="shared" si="19"/>
        <v>0.9999983223871179</v>
      </c>
      <c r="E138" s="45">
        <f t="shared" si="18"/>
        <v>-0.6699999999837019</v>
      </c>
    </row>
    <row r="139" spans="1:5" s="8" customFormat="1" ht="13.5">
      <c r="A139" s="61" t="s">
        <v>82</v>
      </c>
      <c r="B139" s="70">
        <v>0</v>
      </c>
      <c r="C139" s="70">
        <v>0</v>
      </c>
      <c r="D139" s="42" t="str">
        <f t="shared" si="19"/>
        <v>   </v>
      </c>
      <c r="E139" s="45">
        <f t="shared" si="18"/>
        <v>0</v>
      </c>
    </row>
    <row r="140" spans="1:5" s="8" customFormat="1" ht="13.5">
      <c r="A140" s="61" t="s">
        <v>94</v>
      </c>
      <c r="B140" s="70">
        <v>0</v>
      </c>
      <c r="C140" s="70">
        <v>0</v>
      </c>
      <c r="D140" s="42" t="str">
        <f t="shared" si="19"/>
        <v>   </v>
      </c>
      <c r="E140" s="45">
        <f t="shared" si="18"/>
        <v>0</v>
      </c>
    </row>
    <row r="141" spans="1:6" s="8" customFormat="1" ht="13.5">
      <c r="A141" s="61" t="s">
        <v>83</v>
      </c>
      <c r="B141" s="53">
        <v>399377</v>
      </c>
      <c r="C141" s="53">
        <v>399376.33</v>
      </c>
      <c r="D141" s="42">
        <f t="shared" si="19"/>
        <v>0.9999983223871179</v>
      </c>
      <c r="E141" s="45">
        <f>C141-B141</f>
        <v>-0.6699999999837019</v>
      </c>
      <c r="F141"/>
    </row>
    <row r="142" spans="1:6" ht="13.5">
      <c r="A142" s="41" t="s">
        <v>159</v>
      </c>
      <c r="B142" s="53">
        <v>217000</v>
      </c>
      <c r="C142" s="53">
        <v>0</v>
      </c>
      <c r="D142" s="42">
        <f>IF(B142=0,"   ",C142/B142)</f>
        <v>0</v>
      </c>
      <c r="E142" s="65">
        <f>C142-B142</f>
        <v>-217000</v>
      </c>
      <c r="F142" s="8"/>
    </row>
    <row r="143" spans="1:5" s="8" customFormat="1" ht="27">
      <c r="A143" s="62" t="s">
        <v>150</v>
      </c>
      <c r="B143" s="70">
        <v>0</v>
      </c>
      <c r="C143" s="70">
        <f>SUM(C144)</f>
        <v>0</v>
      </c>
      <c r="D143" s="42" t="str">
        <f>IF(B143=0,"   ",C143/B143)</f>
        <v>   </v>
      </c>
      <c r="E143" s="45">
        <f>C143-B143</f>
        <v>0</v>
      </c>
    </row>
    <row r="144" spans="1:6" s="8" customFormat="1" ht="13.5">
      <c r="A144" s="61" t="s">
        <v>94</v>
      </c>
      <c r="B144" s="70">
        <v>0</v>
      </c>
      <c r="C144" s="70">
        <v>0</v>
      </c>
      <c r="D144" s="42" t="str">
        <f>IF(B144=0,"   ",C144/B144)</f>
        <v>   </v>
      </c>
      <c r="E144" s="45">
        <f>C144-B144</f>
        <v>0</v>
      </c>
      <c r="F144"/>
    </row>
    <row r="145" spans="1:6" ht="13.5">
      <c r="A145" s="41" t="s">
        <v>147</v>
      </c>
      <c r="B145" s="53">
        <v>0</v>
      </c>
      <c r="C145" s="53">
        <v>0</v>
      </c>
      <c r="D145" s="42" t="str">
        <f t="shared" si="19"/>
        <v>   </v>
      </c>
      <c r="E145" s="65">
        <f>C145-B145</f>
        <v>0</v>
      </c>
      <c r="F145" s="8"/>
    </row>
    <row r="146" spans="1:5" ht="13.5">
      <c r="A146" s="41" t="s">
        <v>36</v>
      </c>
      <c r="B146" s="53">
        <f>B147+B150+B148+B149+B151+B152+B159+B153+B160</f>
        <v>14970386.04</v>
      </c>
      <c r="C146" s="53">
        <f>C147+C150+C148+C149+C151+C152+C159+C153+C160</f>
        <v>14305321.81</v>
      </c>
      <c r="D146" s="53">
        <f>IF(B146=0,"   ",C146/B146*100)</f>
        <v>95.55746773514734</v>
      </c>
      <c r="E146" s="65">
        <f aca="true" t="shared" si="20" ref="E146:E174">C146-B146</f>
        <v>-665064.2299999986</v>
      </c>
    </row>
    <row r="147" spans="1:5" ht="14.25" customHeight="1">
      <c r="A147" s="41" t="s">
        <v>209</v>
      </c>
      <c r="B147" s="53">
        <v>200000</v>
      </c>
      <c r="C147" s="53">
        <v>128416.35</v>
      </c>
      <c r="D147" s="53">
        <f>IF(B147=0,"   ",C147/B147*100)</f>
        <v>64.208175</v>
      </c>
      <c r="E147" s="65">
        <f t="shared" si="20"/>
        <v>-71583.65</v>
      </c>
    </row>
    <row r="148" spans="1:5" ht="14.25" customHeight="1">
      <c r="A148" s="41" t="s">
        <v>107</v>
      </c>
      <c r="B148" s="70">
        <v>0</v>
      </c>
      <c r="C148" s="70">
        <v>0</v>
      </c>
      <c r="D148" s="53" t="str">
        <f>IF(B148=0,"   ",C148/B148*100)</f>
        <v>   </v>
      </c>
      <c r="E148" s="65">
        <f t="shared" si="20"/>
        <v>0</v>
      </c>
    </row>
    <row r="149" spans="1:5" ht="14.25" customHeight="1">
      <c r="A149" s="41" t="s">
        <v>131</v>
      </c>
      <c r="B149" s="53">
        <v>190400</v>
      </c>
      <c r="C149" s="53">
        <v>99302.34</v>
      </c>
      <c r="D149" s="53">
        <f>IF(B149=0,"   ",C149/B149*100)</f>
        <v>52.154590336134454</v>
      </c>
      <c r="E149" s="65">
        <f t="shared" si="20"/>
        <v>-91097.66</v>
      </c>
    </row>
    <row r="150" spans="1:6" ht="15" customHeight="1">
      <c r="A150" s="41" t="s">
        <v>122</v>
      </c>
      <c r="B150" s="53">
        <v>160000</v>
      </c>
      <c r="C150" s="53">
        <v>60000</v>
      </c>
      <c r="D150" s="53">
        <f>IF(B150=0,"   ",C150/B150*100)</f>
        <v>37.5</v>
      </c>
      <c r="E150" s="65">
        <f t="shared" si="20"/>
        <v>-100000</v>
      </c>
      <c r="F150" s="8"/>
    </row>
    <row r="151" spans="1:5" s="8" customFormat="1" ht="27">
      <c r="A151" s="62" t="s">
        <v>135</v>
      </c>
      <c r="B151" s="70">
        <v>250000</v>
      </c>
      <c r="C151" s="70">
        <v>82157.73</v>
      </c>
      <c r="D151" s="42">
        <f aca="true" t="shared" si="21" ref="D151:D160">IF(B151=0,"   ",C151/B151)</f>
        <v>0.32863092</v>
      </c>
      <c r="E151" s="45">
        <f t="shared" si="20"/>
        <v>-167842.27000000002</v>
      </c>
    </row>
    <row r="152" spans="1:6" s="8" customFormat="1" ht="27">
      <c r="A152" s="61" t="s">
        <v>134</v>
      </c>
      <c r="B152" s="70">
        <v>500000</v>
      </c>
      <c r="C152" s="70">
        <v>394627.59</v>
      </c>
      <c r="D152" s="42">
        <f t="shared" si="21"/>
        <v>0.7892551800000001</v>
      </c>
      <c r="E152" s="45">
        <f t="shared" si="20"/>
        <v>-105372.40999999997</v>
      </c>
      <c r="F152"/>
    </row>
    <row r="153" spans="1:5" ht="27">
      <c r="A153" s="41" t="s">
        <v>166</v>
      </c>
      <c r="B153" s="53">
        <f>SUM(B154:B156)</f>
        <v>5959686.039999999</v>
      </c>
      <c r="C153" s="53">
        <f>SUM(C154:C156)</f>
        <v>5847723.4</v>
      </c>
      <c r="D153" s="42">
        <f t="shared" si="21"/>
        <v>0.9812133325063549</v>
      </c>
      <c r="E153" s="65">
        <f t="shared" si="20"/>
        <v>-111962.63999999873</v>
      </c>
    </row>
    <row r="154" spans="1:5" ht="13.5">
      <c r="A154" s="41" t="s">
        <v>157</v>
      </c>
      <c r="B154" s="53">
        <v>3620559.51</v>
      </c>
      <c r="C154" s="53">
        <v>3508596.87</v>
      </c>
      <c r="D154" s="42">
        <f t="shared" si="21"/>
        <v>0.9690758735795508</v>
      </c>
      <c r="E154" s="65">
        <f t="shared" si="20"/>
        <v>-111962.63999999966</v>
      </c>
    </row>
    <row r="155" spans="1:5" ht="13.5">
      <c r="A155" s="41" t="s">
        <v>195</v>
      </c>
      <c r="B155" s="53">
        <v>1588292.94</v>
      </c>
      <c r="C155" s="53">
        <v>1588292.94</v>
      </c>
      <c r="D155" s="42">
        <f t="shared" si="21"/>
        <v>1</v>
      </c>
      <c r="E155" s="65">
        <f t="shared" si="20"/>
        <v>0</v>
      </c>
    </row>
    <row r="156" spans="1:5" ht="13.5">
      <c r="A156" s="41" t="s">
        <v>194</v>
      </c>
      <c r="B156" s="53">
        <v>750833.59</v>
      </c>
      <c r="C156" s="53">
        <v>750833.59</v>
      </c>
      <c r="D156" s="42">
        <f>IF(B156=0,"   ",C156/B156)</f>
        <v>1</v>
      </c>
      <c r="E156" s="65">
        <f t="shared" si="20"/>
        <v>0</v>
      </c>
    </row>
    <row r="157" spans="1:5" ht="15.75" customHeight="1">
      <c r="A157" s="78" t="s">
        <v>175</v>
      </c>
      <c r="B157" s="53">
        <v>0</v>
      </c>
      <c r="C157" s="53">
        <v>0</v>
      </c>
      <c r="D157" s="42" t="str">
        <f t="shared" si="21"/>
        <v>   </v>
      </c>
      <c r="E157" s="45">
        <f t="shared" si="20"/>
        <v>0</v>
      </c>
    </row>
    <row r="158" spans="1:5" ht="15.75" customHeight="1">
      <c r="A158" s="78" t="s">
        <v>70</v>
      </c>
      <c r="B158" s="53">
        <v>0</v>
      </c>
      <c r="C158" s="53">
        <v>0</v>
      </c>
      <c r="D158" s="42" t="str">
        <f t="shared" si="21"/>
        <v>   </v>
      </c>
      <c r="E158" s="45">
        <f t="shared" si="20"/>
        <v>0</v>
      </c>
    </row>
    <row r="159" spans="1:5" ht="14.25" customHeight="1">
      <c r="A159" s="78" t="s">
        <v>163</v>
      </c>
      <c r="B159" s="54">
        <v>4400000</v>
      </c>
      <c r="C159" s="54">
        <v>4400000</v>
      </c>
      <c r="D159" s="42">
        <f t="shared" si="21"/>
        <v>1</v>
      </c>
      <c r="E159" s="45">
        <f t="shared" si="20"/>
        <v>0</v>
      </c>
    </row>
    <row r="160" spans="1:5" ht="27.75" customHeight="1">
      <c r="A160" s="78" t="s">
        <v>223</v>
      </c>
      <c r="B160" s="54">
        <f>B161+B162</f>
        <v>3310300</v>
      </c>
      <c r="C160" s="54">
        <f>C161+C162</f>
        <v>3293094.4</v>
      </c>
      <c r="D160" s="42">
        <f t="shared" si="21"/>
        <v>0.9948024046158959</v>
      </c>
      <c r="E160" s="45">
        <f t="shared" si="20"/>
        <v>-17205.600000000093</v>
      </c>
    </row>
    <row r="161" spans="1:5" ht="13.5">
      <c r="A161" s="41" t="s">
        <v>157</v>
      </c>
      <c r="B161" s="53">
        <v>3124800</v>
      </c>
      <c r="C161" s="54">
        <v>3107594.4</v>
      </c>
      <c r="D161" s="42">
        <f>IF(B161=0,"   ",C161/B161)</f>
        <v>0.9944938556067588</v>
      </c>
      <c r="E161" s="65">
        <f>C161-B161</f>
        <v>-17205.600000000093</v>
      </c>
    </row>
    <row r="162" spans="1:5" ht="13.5">
      <c r="A162" s="41" t="s">
        <v>195</v>
      </c>
      <c r="B162" s="53">
        <v>185500</v>
      </c>
      <c r="C162" s="53">
        <v>185500</v>
      </c>
      <c r="D162" s="42">
        <f>IF(B162=0,"   ",C162/B162)</f>
        <v>1</v>
      </c>
      <c r="E162" s="65">
        <f>C162-B162</f>
        <v>0</v>
      </c>
    </row>
    <row r="163" spans="1:5" ht="13.5">
      <c r="A163" s="41" t="s">
        <v>41</v>
      </c>
      <c r="B163" s="53">
        <f>B164+B166+B167+B168+B165+B171+B175+B169+B170+B179+B180</f>
        <v>59679528.18</v>
      </c>
      <c r="C163" s="53">
        <f>C164+C166+C167+C168+C165+C171+C175+C169+C170+C179+C180</f>
        <v>17417566.27</v>
      </c>
      <c r="D163" s="53">
        <f aca="true" t="shared" si="22" ref="D163:D168">IF(B163=0,"   ",C163/B163*100)</f>
        <v>29.185160810029714</v>
      </c>
      <c r="E163" s="65">
        <f t="shared" si="20"/>
        <v>-42261961.91</v>
      </c>
    </row>
    <row r="164" spans="1:5" ht="13.5">
      <c r="A164" s="41" t="s">
        <v>88</v>
      </c>
      <c r="B164" s="53">
        <v>6115552.72</v>
      </c>
      <c r="C164" s="53">
        <v>4677206.97</v>
      </c>
      <c r="D164" s="53">
        <f t="shared" si="22"/>
        <v>76.48052733980846</v>
      </c>
      <c r="E164" s="65">
        <f t="shared" si="20"/>
        <v>-1438345.75</v>
      </c>
    </row>
    <row r="165" spans="1:5" ht="13.5">
      <c r="A165" s="41" t="s">
        <v>132</v>
      </c>
      <c r="B165" s="53">
        <v>350000</v>
      </c>
      <c r="C165" s="53">
        <v>149185.72</v>
      </c>
      <c r="D165" s="53">
        <f t="shared" si="22"/>
        <v>42.62449142857143</v>
      </c>
      <c r="E165" s="65">
        <f t="shared" si="20"/>
        <v>-200814.28</v>
      </c>
    </row>
    <row r="166" spans="1:5" ht="13.5">
      <c r="A166" s="41" t="s">
        <v>89</v>
      </c>
      <c r="B166" s="53">
        <v>250000</v>
      </c>
      <c r="C166" s="53">
        <v>250000</v>
      </c>
      <c r="D166" s="53">
        <f t="shared" si="22"/>
        <v>100</v>
      </c>
      <c r="E166" s="65">
        <f t="shared" si="20"/>
        <v>0</v>
      </c>
    </row>
    <row r="167" spans="1:5" ht="14.25" customHeight="1">
      <c r="A167" s="41" t="s">
        <v>90</v>
      </c>
      <c r="B167" s="53">
        <v>516756.24</v>
      </c>
      <c r="C167" s="53">
        <v>516664.24</v>
      </c>
      <c r="D167" s="53">
        <f t="shared" si="22"/>
        <v>99.98219663491629</v>
      </c>
      <c r="E167" s="65">
        <f t="shared" si="20"/>
        <v>-92</v>
      </c>
    </row>
    <row r="168" spans="1:5" ht="13.5" customHeight="1">
      <c r="A168" s="41" t="s">
        <v>91</v>
      </c>
      <c r="B168" s="53">
        <v>2802993.93</v>
      </c>
      <c r="C168" s="53">
        <v>2358915.59</v>
      </c>
      <c r="D168" s="53">
        <f t="shared" si="22"/>
        <v>84.15699958365589</v>
      </c>
      <c r="E168" s="65">
        <f t="shared" si="20"/>
        <v>-444078.3400000003</v>
      </c>
    </row>
    <row r="169" spans="1:5" ht="28.5" customHeight="1">
      <c r="A169" s="41" t="s">
        <v>180</v>
      </c>
      <c r="B169" s="53">
        <v>5000</v>
      </c>
      <c r="C169" s="53">
        <v>5000</v>
      </c>
      <c r="D169" s="42">
        <f>IF(B169=0,"   ",C169/B169)</f>
        <v>1</v>
      </c>
      <c r="E169" s="65">
        <f>C169-B169</f>
        <v>0</v>
      </c>
    </row>
    <row r="170" spans="1:5" ht="13.5" customHeight="1">
      <c r="A170" s="41" t="s">
        <v>232</v>
      </c>
      <c r="B170" s="53">
        <v>68908.18</v>
      </c>
      <c r="C170" s="53">
        <v>0</v>
      </c>
      <c r="D170" s="42">
        <f>IF(B170=0,"   ",C170/B170)</f>
        <v>0</v>
      </c>
      <c r="E170" s="65">
        <f>C170-B170</f>
        <v>-68908.18</v>
      </c>
    </row>
    <row r="171" spans="1:5" ht="27.75" customHeight="1">
      <c r="A171" s="62" t="s">
        <v>155</v>
      </c>
      <c r="B171" s="53">
        <f>B172+B174+B173</f>
        <v>6805686.46</v>
      </c>
      <c r="C171" s="53">
        <f>C172+C174+C173</f>
        <v>6053911.100000001</v>
      </c>
      <c r="D171" s="42">
        <f aca="true" t="shared" si="23" ref="D171:D178">IF(B171=0,"   ",C171/B171)</f>
        <v>0.8895371738885545</v>
      </c>
      <c r="E171" s="65">
        <f t="shared" si="20"/>
        <v>-751775.3599999994</v>
      </c>
    </row>
    <row r="172" spans="1:5" ht="13.5">
      <c r="A172" s="41" t="s">
        <v>156</v>
      </c>
      <c r="B172" s="53">
        <v>6749002.7</v>
      </c>
      <c r="C172" s="54">
        <v>6003488.82</v>
      </c>
      <c r="D172" s="42">
        <f t="shared" si="23"/>
        <v>0.8895371785819556</v>
      </c>
      <c r="E172" s="65">
        <f t="shared" si="20"/>
        <v>-745513.8799999999</v>
      </c>
    </row>
    <row r="173" spans="1:5" ht="13.5">
      <c r="A173" s="41" t="s">
        <v>157</v>
      </c>
      <c r="B173" s="53">
        <v>47836.37</v>
      </c>
      <c r="C173" s="54">
        <v>42552.2</v>
      </c>
      <c r="D173" s="42">
        <f t="shared" si="23"/>
        <v>0.8895365597347791</v>
      </c>
      <c r="E173" s="65">
        <f t="shared" si="20"/>
        <v>-5284.1700000000055</v>
      </c>
    </row>
    <row r="174" spans="1:5" ht="13.5">
      <c r="A174" s="62" t="s">
        <v>167</v>
      </c>
      <c r="B174" s="53">
        <v>8847.39</v>
      </c>
      <c r="C174" s="54">
        <v>7870.08</v>
      </c>
      <c r="D174" s="42">
        <f t="shared" si="23"/>
        <v>0.8895369142764138</v>
      </c>
      <c r="E174" s="65">
        <f t="shared" si="20"/>
        <v>-977.3099999999995</v>
      </c>
    </row>
    <row r="175" spans="1:5" ht="27.75" customHeight="1">
      <c r="A175" s="62" t="s">
        <v>164</v>
      </c>
      <c r="B175" s="53">
        <f>B176+B178+B177</f>
        <v>3406682.65</v>
      </c>
      <c r="C175" s="53">
        <f>C176+C178+C177</f>
        <v>3406682.65</v>
      </c>
      <c r="D175" s="42">
        <f t="shared" si="23"/>
        <v>1</v>
      </c>
      <c r="E175" s="65">
        <f aca="true" t="shared" si="24" ref="E175:E180">C175-B175</f>
        <v>0</v>
      </c>
    </row>
    <row r="176" spans="1:6" ht="13.5">
      <c r="A176" s="41" t="s">
        <v>165</v>
      </c>
      <c r="B176" s="53">
        <v>2043840.49</v>
      </c>
      <c r="C176" s="53">
        <v>2043840.49</v>
      </c>
      <c r="D176" s="42">
        <f t="shared" si="23"/>
        <v>1</v>
      </c>
      <c r="E176" s="65">
        <f t="shared" si="24"/>
        <v>0</v>
      </c>
      <c r="F176" s="8"/>
    </row>
    <row r="177" spans="1:6" s="8" customFormat="1" ht="13.5">
      <c r="A177" s="41" t="s">
        <v>158</v>
      </c>
      <c r="B177" s="70">
        <v>839058.23</v>
      </c>
      <c r="C177" s="70">
        <v>839058.23</v>
      </c>
      <c r="D177" s="42">
        <f t="shared" si="23"/>
        <v>1</v>
      </c>
      <c r="E177" s="45">
        <f t="shared" si="24"/>
        <v>0</v>
      </c>
      <c r="F177"/>
    </row>
    <row r="178" spans="1:6" ht="13.5">
      <c r="A178" s="41" t="s">
        <v>194</v>
      </c>
      <c r="B178" s="70">
        <v>523783.93</v>
      </c>
      <c r="C178" s="53">
        <v>523783.93</v>
      </c>
      <c r="D178" s="42">
        <f t="shared" si="23"/>
        <v>1</v>
      </c>
      <c r="E178" s="65">
        <f t="shared" si="24"/>
        <v>0</v>
      </c>
      <c r="F178" s="8"/>
    </row>
    <row r="179" spans="1:5" ht="26.25" customHeight="1">
      <c r="A179" s="62" t="s">
        <v>233</v>
      </c>
      <c r="B179" s="53">
        <v>39292700</v>
      </c>
      <c r="C179" s="53">
        <v>0</v>
      </c>
      <c r="D179" s="42">
        <f>IF(B179=0,"   ",C179/B179)</f>
        <v>0</v>
      </c>
      <c r="E179" s="65">
        <f t="shared" si="24"/>
        <v>-39292700</v>
      </c>
    </row>
    <row r="180" spans="1:5" ht="39" customHeight="1">
      <c r="A180" s="62" t="s">
        <v>234</v>
      </c>
      <c r="B180" s="53">
        <v>65248</v>
      </c>
      <c r="C180" s="53">
        <v>0</v>
      </c>
      <c r="D180" s="42">
        <f>IF(B180=0,"   ",C180/B180)</f>
        <v>0</v>
      </c>
      <c r="E180" s="65">
        <f t="shared" si="24"/>
        <v>-65248</v>
      </c>
    </row>
    <row r="181" spans="1:5" s="8" customFormat="1" ht="13.5">
      <c r="A181" s="41" t="s">
        <v>71</v>
      </c>
      <c r="B181" s="54">
        <f>B182</f>
        <v>85000</v>
      </c>
      <c r="C181" s="54">
        <f>C182</f>
        <v>80000</v>
      </c>
      <c r="D181" s="42">
        <f aca="true" t="shared" si="25" ref="D181:D206">IF(B181=0,"   ",C181/B181)</f>
        <v>0.9411764705882353</v>
      </c>
      <c r="E181" s="45">
        <f aca="true" t="shared" si="26" ref="E181:E206">C181-B181</f>
        <v>-5000</v>
      </c>
    </row>
    <row r="182" spans="1:5" s="8" customFormat="1" ht="13.5">
      <c r="A182" s="41" t="s">
        <v>72</v>
      </c>
      <c r="B182" s="53">
        <v>85000</v>
      </c>
      <c r="C182" s="53">
        <v>80000</v>
      </c>
      <c r="D182" s="42">
        <f t="shared" si="25"/>
        <v>0.9411764705882353</v>
      </c>
      <c r="E182" s="45">
        <f t="shared" si="26"/>
        <v>-5000</v>
      </c>
    </row>
    <row r="183" spans="1:5" s="8" customFormat="1" ht="13.5">
      <c r="A183" s="41" t="s">
        <v>8</v>
      </c>
      <c r="B183" s="54">
        <f>B184+B192+B221+B225+B207</f>
        <v>372494505.24</v>
      </c>
      <c r="C183" s="54">
        <f>C184+C192+C221+C225+C207</f>
        <v>268829632.71000004</v>
      </c>
      <c r="D183" s="42">
        <f t="shared" si="25"/>
        <v>0.7217009349890727</v>
      </c>
      <c r="E183" s="45">
        <f t="shared" si="26"/>
        <v>-103664872.52999997</v>
      </c>
    </row>
    <row r="184" spans="1:5" s="8" customFormat="1" ht="13.5">
      <c r="A184" s="41" t="s">
        <v>51</v>
      </c>
      <c r="B184" s="54">
        <f>B185+B187+B190+B191</f>
        <v>54555429.06</v>
      </c>
      <c r="C184" s="54">
        <f>C185+C187+C190+C191</f>
        <v>42925554.52</v>
      </c>
      <c r="D184" s="42">
        <f t="shared" si="25"/>
        <v>0.7868246159844243</v>
      </c>
      <c r="E184" s="45">
        <f t="shared" si="26"/>
        <v>-11629874.54</v>
      </c>
    </row>
    <row r="185" spans="1:5" s="8" customFormat="1" ht="13.5">
      <c r="A185" s="41" t="s">
        <v>108</v>
      </c>
      <c r="B185" s="70">
        <v>46603646.06</v>
      </c>
      <c r="C185" s="71">
        <v>41652743</v>
      </c>
      <c r="D185" s="42">
        <f t="shared" si="25"/>
        <v>0.8937657570048071</v>
      </c>
      <c r="E185" s="45">
        <f t="shared" si="26"/>
        <v>-4950903.060000002</v>
      </c>
    </row>
    <row r="186" spans="1:5" s="8" customFormat="1" ht="17.25" customHeight="1">
      <c r="A186" s="61" t="s">
        <v>109</v>
      </c>
      <c r="B186" s="70">
        <v>40860400</v>
      </c>
      <c r="C186" s="71">
        <v>37455400</v>
      </c>
      <c r="D186" s="42">
        <f t="shared" si="25"/>
        <v>0.9166674824524479</v>
      </c>
      <c r="E186" s="45">
        <f t="shared" si="26"/>
        <v>-3405000</v>
      </c>
    </row>
    <row r="187" spans="1:5" s="8" customFormat="1" ht="13.5">
      <c r="A187" s="41" t="s">
        <v>162</v>
      </c>
      <c r="B187" s="70">
        <f>B188+B189</f>
        <v>3560000</v>
      </c>
      <c r="C187" s="70">
        <f>C188+C189</f>
        <v>1262811.52</v>
      </c>
      <c r="D187" s="42">
        <f>IF(B187=0,"   ",C187/B187)</f>
        <v>0.3547223370786517</v>
      </c>
      <c r="E187" s="45">
        <f>C187-B187</f>
        <v>-2297188.48</v>
      </c>
    </row>
    <row r="188" spans="1:5" s="8" customFormat="1" ht="13.5">
      <c r="A188" s="61" t="s">
        <v>226</v>
      </c>
      <c r="B188" s="70">
        <v>1150000</v>
      </c>
      <c r="C188" s="70">
        <v>1150000</v>
      </c>
      <c r="D188" s="42">
        <f>IF(B188=0,"   ",C188/B188)</f>
        <v>1</v>
      </c>
      <c r="E188" s="45">
        <f>C188-B188</f>
        <v>0</v>
      </c>
    </row>
    <row r="189" spans="1:5" s="8" customFormat="1" ht="13.5">
      <c r="A189" s="61" t="s">
        <v>196</v>
      </c>
      <c r="B189" s="70">
        <v>2410000</v>
      </c>
      <c r="C189" s="70">
        <v>112811.52</v>
      </c>
      <c r="D189" s="42">
        <f>IF(B189=0,"   ",C189/B189)</f>
        <v>0.046809759336099585</v>
      </c>
      <c r="E189" s="45">
        <f>C189-B189</f>
        <v>-2297188.48</v>
      </c>
    </row>
    <row r="190" spans="1:5" s="8" customFormat="1" ht="13.5">
      <c r="A190" s="41" t="s">
        <v>130</v>
      </c>
      <c r="B190" s="70">
        <v>10000</v>
      </c>
      <c r="C190" s="70">
        <v>10000</v>
      </c>
      <c r="D190" s="42">
        <f t="shared" si="25"/>
        <v>1</v>
      </c>
      <c r="E190" s="45">
        <f t="shared" si="26"/>
        <v>0</v>
      </c>
    </row>
    <row r="191" spans="1:5" s="8" customFormat="1" ht="69.75" customHeight="1">
      <c r="A191" s="61" t="s">
        <v>235</v>
      </c>
      <c r="B191" s="70">
        <v>4381783</v>
      </c>
      <c r="C191" s="70">
        <v>0</v>
      </c>
      <c r="D191" s="42">
        <f>IF(B191=0,"   ",C191/B191)</f>
        <v>0</v>
      </c>
      <c r="E191" s="45">
        <f>C191-B191</f>
        <v>-4381783</v>
      </c>
    </row>
    <row r="192" spans="1:5" s="8" customFormat="1" ht="13.5">
      <c r="A192" s="41" t="s">
        <v>52</v>
      </c>
      <c r="B192" s="70">
        <f>B193+B195+B200+B204+B203+B205+B206</f>
        <v>266427903.18</v>
      </c>
      <c r="C192" s="70">
        <f>C193+C195+C200+C204+C203+C205+C206</f>
        <v>190061359.32000002</v>
      </c>
      <c r="D192" s="42">
        <f t="shared" si="25"/>
        <v>0.7133688215516737</v>
      </c>
      <c r="E192" s="45">
        <f t="shared" si="26"/>
        <v>-76366543.85999998</v>
      </c>
    </row>
    <row r="193" spans="1:5" s="8" customFormat="1" ht="13.5">
      <c r="A193" s="41" t="s">
        <v>108</v>
      </c>
      <c r="B193" s="70">
        <v>130777447.18</v>
      </c>
      <c r="C193" s="70">
        <v>118145897.03</v>
      </c>
      <c r="D193" s="42">
        <f t="shared" si="25"/>
        <v>0.9034118617362661</v>
      </c>
      <c r="E193" s="45">
        <f t="shared" si="26"/>
        <v>-12631550.150000006</v>
      </c>
    </row>
    <row r="194" spans="1:5" s="8" customFormat="1" ht="15.75" customHeight="1">
      <c r="A194" s="61" t="s">
        <v>109</v>
      </c>
      <c r="B194" s="70">
        <v>110207300</v>
      </c>
      <c r="C194" s="70">
        <v>101023400</v>
      </c>
      <c r="D194" s="42">
        <f t="shared" si="25"/>
        <v>0.9166670447420452</v>
      </c>
      <c r="E194" s="45">
        <f t="shared" si="26"/>
        <v>-9183900</v>
      </c>
    </row>
    <row r="195" spans="1:5" s="8" customFormat="1" ht="13.5">
      <c r="A195" s="41" t="s">
        <v>93</v>
      </c>
      <c r="B195" s="70">
        <f>B196+B197+B198+B199</f>
        <v>1918000</v>
      </c>
      <c r="C195" s="70">
        <f>C196+C197+C198+C199</f>
        <v>983868.44</v>
      </c>
      <c r="D195" s="42">
        <f t="shared" si="25"/>
        <v>0.512965818561001</v>
      </c>
      <c r="E195" s="45">
        <f t="shared" si="26"/>
        <v>-934131.56</v>
      </c>
    </row>
    <row r="196" spans="1:5" s="8" customFormat="1" ht="41.25">
      <c r="A196" s="61" t="s">
        <v>215</v>
      </c>
      <c r="B196" s="70">
        <v>238000</v>
      </c>
      <c r="C196" s="70">
        <v>0</v>
      </c>
      <c r="D196" s="42">
        <f t="shared" si="25"/>
        <v>0</v>
      </c>
      <c r="E196" s="45">
        <f t="shared" si="26"/>
        <v>-238000</v>
      </c>
    </row>
    <row r="197" spans="1:5" s="8" customFormat="1" ht="29.25" customHeight="1">
      <c r="A197" s="61" t="s">
        <v>197</v>
      </c>
      <c r="B197" s="70">
        <v>600000</v>
      </c>
      <c r="C197" s="70">
        <v>100000</v>
      </c>
      <c r="D197" s="42">
        <f t="shared" si="25"/>
        <v>0.16666666666666666</v>
      </c>
      <c r="E197" s="45">
        <f t="shared" si="26"/>
        <v>-500000</v>
      </c>
    </row>
    <row r="198" spans="1:5" s="8" customFormat="1" ht="28.5" customHeight="1">
      <c r="A198" s="61" t="s">
        <v>216</v>
      </c>
      <c r="B198" s="70">
        <v>80000</v>
      </c>
      <c r="C198" s="70">
        <v>36102.74</v>
      </c>
      <c r="D198" s="42">
        <f>IF(B198=0,"   ",C198/B198)</f>
        <v>0.45128425</v>
      </c>
      <c r="E198" s="45">
        <f>C198-B198</f>
        <v>-43897.26</v>
      </c>
    </row>
    <row r="199" spans="1:5" s="8" customFormat="1" ht="28.5" customHeight="1">
      <c r="A199" s="61" t="s">
        <v>200</v>
      </c>
      <c r="B199" s="70">
        <v>1000000</v>
      </c>
      <c r="C199" s="70">
        <v>847765.7</v>
      </c>
      <c r="D199" s="42">
        <f>IF(B199=0,"   ",C199/B199)</f>
        <v>0.8477657</v>
      </c>
      <c r="E199" s="45">
        <f>C199-B199</f>
        <v>-152234.30000000005</v>
      </c>
    </row>
    <row r="200" spans="1:5" s="8" customFormat="1" ht="41.25">
      <c r="A200" s="79" t="s">
        <v>198</v>
      </c>
      <c r="B200" s="70">
        <f>B201+B202</f>
        <v>114942500</v>
      </c>
      <c r="C200" s="70">
        <f>C201+C202</f>
        <v>70856673.39</v>
      </c>
      <c r="D200" s="42">
        <f t="shared" si="25"/>
        <v>0.6164532126063031</v>
      </c>
      <c r="E200" s="45">
        <f t="shared" si="26"/>
        <v>-44085826.61</v>
      </c>
    </row>
    <row r="201" spans="1:5" s="8" customFormat="1" ht="15" customHeight="1">
      <c r="A201" s="61" t="s">
        <v>74</v>
      </c>
      <c r="B201" s="53">
        <v>109195400</v>
      </c>
      <c r="C201" s="53">
        <v>67312610.19</v>
      </c>
      <c r="D201" s="42">
        <f t="shared" si="25"/>
        <v>0.6164418115598276</v>
      </c>
      <c r="E201" s="45">
        <f t="shared" si="26"/>
        <v>-41882789.81</v>
      </c>
    </row>
    <row r="202" spans="1:5" s="8" customFormat="1" ht="13.5" customHeight="1">
      <c r="A202" s="61" t="s">
        <v>169</v>
      </c>
      <c r="B202" s="53">
        <v>5747100</v>
      </c>
      <c r="C202" s="53">
        <v>3544063.2</v>
      </c>
      <c r="D202" s="42">
        <f t="shared" si="25"/>
        <v>0.616669833481234</v>
      </c>
      <c r="E202" s="45">
        <f t="shared" si="26"/>
        <v>-2203036.8</v>
      </c>
    </row>
    <row r="203" spans="1:5" s="8" customFormat="1" ht="27">
      <c r="A203" s="62" t="s">
        <v>217</v>
      </c>
      <c r="B203" s="70">
        <v>440000</v>
      </c>
      <c r="C203" s="70">
        <v>0</v>
      </c>
      <c r="D203" s="42">
        <f t="shared" si="25"/>
        <v>0</v>
      </c>
      <c r="E203" s="45">
        <f t="shared" si="26"/>
        <v>-440000</v>
      </c>
    </row>
    <row r="204" spans="1:5" s="8" customFormat="1" ht="13.5">
      <c r="A204" s="62" t="s">
        <v>199</v>
      </c>
      <c r="B204" s="70">
        <v>100000</v>
      </c>
      <c r="C204" s="70">
        <v>74920.46</v>
      </c>
      <c r="D204" s="42">
        <f t="shared" si="25"/>
        <v>0.7492046000000001</v>
      </c>
      <c r="E204" s="45">
        <f t="shared" si="26"/>
        <v>-25079.539999999994</v>
      </c>
    </row>
    <row r="205" spans="1:5" s="8" customFormat="1" ht="69.75" customHeight="1">
      <c r="A205" s="62" t="s">
        <v>235</v>
      </c>
      <c r="B205" s="70">
        <v>10621856</v>
      </c>
      <c r="C205" s="70">
        <v>0</v>
      </c>
      <c r="D205" s="42">
        <f t="shared" si="25"/>
        <v>0</v>
      </c>
      <c r="E205" s="45">
        <f t="shared" si="26"/>
        <v>-10621856</v>
      </c>
    </row>
    <row r="206" spans="1:5" s="8" customFormat="1" ht="57" customHeight="1">
      <c r="A206" s="62" t="s">
        <v>236</v>
      </c>
      <c r="B206" s="70">
        <v>7628100</v>
      </c>
      <c r="C206" s="70">
        <v>0</v>
      </c>
      <c r="D206" s="42">
        <f t="shared" si="25"/>
        <v>0</v>
      </c>
      <c r="E206" s="45">
        <f t="shared" si="26"/>
        <v>-7628100</v>
      </c>
    </row>
    <row r="207" spans="1:5" s="8" customFormat="1" ht="13.5">
      <c r="A207" s="41" t="s">
        <v>151</v>
      </c>
      <c r="B207" s="70">
        <f>B208+B209+B212+B218+B215+B219+B220</f>
        <v>43514863</v>
      </c>
      <c r="C207" s="70">
        <f>C208+C209+C212+C218+C215+C219+C220</f>
        <v>29475915.89</v>
      </c>
      <c r="D207" s="42">
        <f>IF(B207=0,"   ",C207/B207)</f>
        <v>0.6773758173155687</v>
      </c>
      <c r="E207" s="45">
        <f aca="true" t="shared" si="27" ref="E207:E218">C207-B207</f>
        <v>-14038947.11</v>
      </c>
    </row>
    <row r="208" spans="1:5" s="8" customFormat="1" ht="13.5">
      <c r="A208" s="41" t="s">
        <v>92</v>
      </c>
      <c r="B208" s="70">
        <v>22051411.5</v>
      </c>
      <c r="C208" s="71">
        <v>18801578</v>
      </c>
      <c r="D208" s="42">
        <f>IF(B208=0,"   ",C208/B208)</f>
        <v>0.8526246947956143</v>
      </c>
      <c r="E208" s="45">
        <f t="shared" si="27"/>
        <v>-3249833.5</v>
      </c>
    </row>
    <row r="209" spans="1:5" s="8" customFormat="1" ht="39.75" customHeight="1">
      <c r="A209" s="41" t="s">
        <v>168</v>
      </c>
      <c r="B209" s="70">
        <f>SUM(B210:B211)</f>
        <v>610400</v>
      </c>
      <c r="C209" s="70">
        <f>SUM(C210:C211)</f>
        <v>420400</v>
      </c>
      <c r="D209" s="42">
        <f>IF(B209=0,"   ",C209/B209)</f>
        <v>0.6887287024901704</v>
      </c>
      <c r="E209" s="45">
        <f t="shared" si="27"/>
        <v>-190000</v>
      </c>
    </row>
    <row r="210" spans="1:5" s="8" customFormat="1" ht="15" customHeight="1">
      <c r="A210" s="61" t="s">
        <v>74</v>
      </c>
      <c r="B210" s="53">
        <v>531000</v>
      </c>
      <c r="C210" s="53">
        <v>354000</v>
      </c>
      <c r="D210" s="42">
        <f>IF(B210=0,"   ",C210/B210)</f>
        <v>0.6666666666666666</v>
      </c>
      <c r="E210" s="45">
        <f t="shared" si="27"/>
        <v>-177000</v>
      </c>
    </row>
    <row r="211" spans="1:5" s="8" customFormat="1" ht="13.5" customHeight="1">
      <c r="A211" s="61" t="s">
        <v>169</v>
      </c>
      <c r="B211" s="53">
        <v>79400</v>
      </c>
      <c r="C211" s="53">
        <v>66400</v>
      </c>
      <c r="D211" s="42">
        <f>IF(B211=0,"   ",C211/B211)</f>
        <v>0.836272040302267</v>
      </c>
      <c r="E211" s="45">
        <f t="shared" si="27"/>
        <v>-13000</v>
      </c>
    </row>
    <row r="212" spans="1:5" ht="15" customHeight="1">
      <c r="A212" s="79" t="s">
        <v>201</v>
      </c>
      <c r="B212" s="70">
        <f>B213+B214</f>
        <v>13113909</v>
      </c>
      <c r="C212" s="70">
        <f>C213+C214</f>
        <v>6546535.39</v>
      </c>
      <c r="D212" s="53">
        <f>IF(B212=0,"   ",C212/B212*100)</f>
        <v>49.920549166537604</v>
      </c>
      <c r="E212" s="65">
        <f t="shared" si="27"/>
        <v>-6567373.61</v>
      </c>
    </row>
    <row r="213" spans="1:5" s="8" customFormat="1" ht="15" customHeight="1">
      <c r="A213" s="61" t="s">
        <v>74</v>
      </c>
      <c r="B213" s="53">
        <v>11409100</v>
      </c>
      <c r="C213" s="53">
        <v>5480470.39</v>
      </c>
      <c r="D213" s="42">
        <f>IF(B213=0,"   ",C213/B213)</f>
        <v>0.48035957174536115</v>
      </c>
      <c r="E213" s="45">
        <f t="shared" si="27"/>
        <v>-5928629.61</v>
      </c>
    </row>
    <row r="214" spans="1:5" s="8" customFormat="1" ht="13.5" customHeight="1">
      <c r="A214" s="61" t="s">
        <v>169</v>
      </c>
      <c r="B214" s="53">
        <v>1704809</v>
      </c>
      <c r="C214" s="53">
        <v>1066065</v>
      </c>
      <c r="D214" s="42">
        <f>IF(B214=0,"   ",C214/B214)</f>
        <v>0.6253281159355681</v>
      </c>
      <c r="E214" s="45">
        <f t="shared" si="27"/>
        <v>-638744</v>
      </c>
    </row>
    <row r="215" spans="1:5" ht="28.5" customHeight="1">
      <c r="A215" s="79" t="s">
        <v>210</v>
      </c>
      <c r="B215" s="70">
        <f>B216+B217</f>
        <v>2891693</v>
      </c>
      <c r="C215" s="70">
        <f>C216+C217</f>
        <v>1592614</v>
      </c>
      <c r="D215" s="53">
        <f>IF(B215=0,"   ",C215/B215*100)</f>
        <v>55.07548692063784</v>
      </c>
      <c r="E215" s="65">
        <f t="shared" si="27"/>
        <v>-1299079</v>
      </c>
    </row>
    <row r="216" spans="1:5" s="8" customFormat="1" ht="15" customHeight="1">
      <c r="A216" s="61" t="s">
        <v>74</v>
      </c>
      <c r="B216" s="53">
        <v>2488793</v>
      </c>
      <c r="C216" s="53">
        <v>1385574.18</v>
      </c>
      <c r="D216" s="42">
        <f>IF(B216=0,"   ",C216/B216)</f>
        <v>0.5567253604458064</v>
      </c>
      <c r="E216" s="45">
        <f t="shared" si="27"/>
        <v>-1103218.82</v>
      </c>
    </row>
    <row r="217" spans="1:5" s="8" customFormat="1" ht="13.5" customHeight="1">
      <c r="A217" s="61" t="s">
        <v>169</v>
      </c>
      <c r="B217" s="53">
        <v>402900</v>
      </c>
      <c r="C217" s="53">
        <v>207039.82</v>
      </c>
      <c r="D217" s="42">
        <f>IF(B217=0,"   ",C217/B217)</f>
        <v>0.5138739637627203</v>
      </c>
      <c r="E217" s="45">
        <f t="shared" si="27"/>
        <v>-195860.18</v>
      </c>
    </row>
    <row r="218" spans="1:5" s="8" customFormat="1" ht="30.75" customHeight="1">
      <c r="A218" s="62" t="s">
        <v>202</v>
      </c>
      <c r="B218" s="53">
        <v>1154788.5</v>
      </c>
      <c r="C218" s="53">
        <v>1154788.5</v>
      </c>
      <c r="D218" s="42">
        <f>IF(B218=0,"   ",C218/B218)</f>
        <v>1</v>
      </c>
      <c r="E218" s="45">
        <f t="shared" si="27"/>
        <v>0</v>
      </c>
    </row>
    <row r="219" spans="1:5" s="8" customFormat="1" ht="30.75" customHeight="1">
      <c r="A219" s="62" t="s">
        <v>218</v>
      </c>
      <c r="B219" s="53">
        <v>1887000</v>
      </c>
      <c r="C219" s="53">
        <v>960000</v>
      </c>
      <c r="D219" s="42">
        <f>IF(B219=0,"   ",C219/B219)</f>
        <v>0.5087440381558028</v>
      </c>
      <c r="E219" s="45">
        <f>C219-B219</f>
        <v>-927000</v>
      </c>
    </row>
    <row r="220" spans="1:5" s="8" customFormat="1" ht="69.75" customHeight="1">
      <c r="A220" s="62" t="s">
        <v>237</v>
      </c>
      <c r="B220" s="70">
        <v>1805661</v>
      </c>
      <c r="C220" s="70">
        <v>0</v>
      </c>
      <c r="D220" s="42">
        <f>IF(B220=0,"   ",C220/B220)</f>
        <v>0</v>
      </c>
      <c r="E220" s="45">
        <f>C220-B220</f>
        <v>-1805661</v>
      </c>
    </row>
    <row r="221" spans="1:5" s="8" customFormat="1" ht="13.5">
      <c r="A221" s="41" t="s">
        <v>53</v>
      </c>
      <c r="B221" s="70">
        <f>B222+B223+B224</f>
        <v>2107310</v>
      </c>
      <c r="C221" s="70">
        <f>C222+C223+C224</f>
        <v>1583342.84</v>
      </c>
      <c r="D221" s="42">
        <f aca="true" t="shared" si="28" ref="D221:D227">IF(B221=0,"   ",C221/B221)</f>
        <v>0.7513573418244113</v>
      </c>
      <c r="E221" s="45">
        <f aca="true" t="shared" si="29" ref="E221:E227">C221-B221</f>
        <v>-523967.1599999999</v>
      </c>
    </row>
    <row r="222" spans="1:5" s="8" customFormat="1" ht="13.5">
      <c r="A222" s="41" t="s">
        <v>110</v>
      </c>
      <c r="B222" s="70">
        <v>1979310</v>
      </c>
      <c r="C222" s="70">
        <v>1462842.84</v>
      </c>
      <c r="D222" s="42">
        <f t="shared" si="28"/>
        <v>0.7390670688270156</v>
      </c>
      <c r="E222" s="45">
        <f t="shared" si="29"/>
        <v>-516467.1599999999</v>
      </c>
    </row>
    <row r="223" spans="1:5" s="8" customFormat="1" ht="13.5">
      <c r="A223" s="41" t="s">
        <v>111</v>
      </c>
      <c r="B223" s="70">
        <v>20000</v>
      </c>
      <c r="C223" s="70">
        <v>12500</v>
      </c>
      <c r="D223" s="42">
        <f t="shared" si="28"/>
        <v>0.625</v>
      </c>
      <c r="E223" s="45">
        <f t="shared" si="29"/>
        <v>-7500</v>
      </c>
    </row>
    <row r="224" spans="1:5" s="8" customFormat="1" ht="13.5">
      <c r="A224" s="41" t="s">
        <v>112</v>
      </c>
      <c r="B224" s="70">
        <v>108000</v>
      </c>
      <c r="C224" s="70">
        <v>108000</v>
      </c>
      <c r="D224" s="42">
        <f t="shared" si="28"/>
        <v>1</v>
      </c>
      <c r="E224" s="45">
        <f t="shared" si="29"/>
        <v>0</v>
      </c>
    </row>
    <row r="225" spans="1:5" s="8" customFormat="1" ht="13.5">
      <c r="A225" s="41" t="s">
        <v>54</v>
      </c>
      <c r="B225" s="70">
        <v>5889000</v>
      </c>
      <c r="C225" s="70">
        <v>4783460.14</v>
      </c>
      <c r="D225" s="42">
        <f t="shared" si="28"/>
        <v>0.8122703582951265</v>
      </c>
      <c r="E225" s="45">
        <f t="shared" si="29"/>
        <v>-1105539.8600000003</v>
      </c>
    </row>
    <row r="226" spans="1:5" s="8" customFormat="1" ht="13.5">
      <c r="A226" s="41" t="s">
        <v>203</v>
      </c>
      <c r="B226" s="70">
        <v>20000</v>
      </c>
      <c r="C226" s="71">
        <v>0</v>
      </c>
      <c r="D226" s="42">
        <f t="shared" si="28"/>
        <v>0</v>
      </c>
      <c r="E226" s="45">
        <f t="shared" si="29"/>
        <v>-20000</v>
      </c>
    </row>
    <row r="227" spans="1:5" s="8" customFormat="1" ht="15" customHeight="1">
      <c r="A227" s="41" t="s">
        <v>116</v>
      </c>
      <c r="B227" s="70">
        <v>10000</v>
      </c>
      <c r="C227" s="71">
        <v>0</v>
      </c>
      <c r="D227" s="42">
        <f t="shared" si="28"/>
        <v>0</v>
      </c>
      <c r="E227" s="45">
        <f t="shared" si="29"/>
        <v>-10000</v>
      </c>
    </row>
    <row r="228" spans="1:5" s="8" customFormat="1" ht="13.5">
      <c r="A228" s="41" t="s">
        <v>76</v>
      </c>
      <c r="B228" s="77">
        <f>SUM(B229,)</f>
        <v>51901175.61</v>
      </c>
      <c r="C228" s="77">
        <f>SUM(C229,)</f>
        <v>36942766.92</v>
      </c>
      <c r="D228" s="42">
        <f aca="true" t="shared" si="30" ref="D228:D249">IF(B228=0,"   ",C228/B228)</f>
        <v>0.7117905613082509</v>
      </c>
      <c r="E228" s="45">
        <f aca="true" t="shared" si="31" ref="E228:E234">C228-B228</f>
        <v>-14958408.689999998</v>
      </c>
    </row>
    <row r="229" spans="1:5" s="8" customFormat="1" ht="13.5" customHeight="1">
      <c r="A229" s="41" t="s">
        <v>55</v>
      </c>
      <c r="B229" s="70">
        <f>B249+B246+B242+B238+B234+B231+B230+B253+B257+B259+B258</f>
        <v>51901175.61</v>
      </c>
      <c r="C229" s="70">
        <f>C249+C246+C242+C238+C234+C231+C230+C253+C257+C259+C258</f>
        <v>36942766.92</v>
      </c>
      <c r="D229" s="42">
        <f t="shared" si="30"/>
        <v>0.7117905613082509</v>
      </c>
      <c r="E229" s="45">
        <f t="shared" si="31"/>
        <v>-14958408.689999998</v>
      </c>
    </row>
    <row r="230" spans="1:5" s="8" customFormat="1" ht="13.5">
      <c r="A230" s="41" t="s">
        <v>92</v>
      </c>
      <c r="B230" s="70">
        <v>23601000</v>
      </c>
      <c r="C230" s="71">
        <v>18337368.5</v>
      </c>
      <c r="D230" s="42">
        <f t="shared" si="30"/>
        <v>0.7769742171941867</v>
      </c>
      <c r="E230" s="45">
        <f t="shared" si="31"/>
        <v>-5263631.5</v>
      </c>
    </row>
    <row r="231" spans="1:5" s="8" customFormat="1" ht="29.25" customHeight="1">
      <c r="A231" s="62" t="s">
        <v>170</v>
      </c>
      <c r="B231" s="70">
        <f>B232+B233</f>
        <v>1204200</v>
      </c>
      <c r="C231" s="70">
        <f>C232+C233</f>
        <v>1204200</v>
      </c>
      <c r="D231" s="42">
        <f t="shared" si="30"/>
        <v>1</v>
      </c>
      <c r="E231" s="45">
        <f t="shared" si="31"/>
        <v>0</v>
      </c>
    </row>
    <row r="232" spans="1:5" s="8" customFormat="1" ht="15" customHeight="1">
      <c r="A232" s="61" t="s">
        <v>74</v>
      </c>
      <c r="B232" s="53">
        <v>1047600</v>
      </c>
      <c r="C232" s="53">
        <v>1047600</v>
      </c>
      <c r="D232" s="42">
        <f t="shared" si="30"/>
        <v>1</v>
      </c>
      <c r="E232" s="45">
        <f t="shared" si="31"/>
        <v>0</v>
      </c>
    </row>
    <row r="233" spans="1:5" s="8" customFormat="1" ht="13.5" customHeight="1">
      <c r="A233" s="61" t="s">
        <v>169</v>
      </c>
      <c r="B233" s="53">
        <v>156600</v>
      </c>
      <c r="C233" s="53">
        <v>156600</v>
      </c>
      <c r="D233" s="42">
        <f t="shared" si="30"/>
        <v>1</v>
      </c>
      <c r="E233" s="45">
        <f t="shared" si="31"/>
        <v>0</v>
      </c>
    </row>
    <row r="234" spans="1:5" s="8" customFormat="1" ht="13.5">
      <c r="A234" s="41" t="s">
        <v>153</v>
      </c>
      <c r="B234" s="70">
        <f>SUM(B235:B237)</f>
        <v>16099.46</v>
      </c>
      <c r="C234" s="70">
        <f>SUM(C235:C237)</f>
        <v>16099.46</v>
      </c>
      <c r="D234" s="42">
        <f t="shared" si="30"/>
        <v>1</v>
      </c>
      <c r="E234" s="45">
        <f t="shared" si="31"/>
        <v>0</v>
      </c>
    </row>
    <row r="235" spans="1:5" s="8" customFormat="1" ht="15" customHeight="1">
      <c r="A235" s="61" t="s">
        <v>80</v>
      </c>
      <c r="B235" s="53">
        <v>5634.81</v>
      </c>
      <c r="C235" s="53">
        <v>5634.81</v>
      </c>
      <c r="D235" s="42">
        <f t="shared" si="30"/>
        <v>1</v>
      </c>
      <c r="E235" s="45">
        <f aca="true" t="shared" si="32" ref="E235:E242">C235-B235</f>
        <v>0</v>
      </c>
    </row>
    <row r="236" spans="1:6" s="8" customFormat="1" ht="13.5" customHeight="1">
      <c r="A236" s="61" t="s">
        <v>74</v>
      </c>
      <c r="B236" s="53">
        <v>2414.92</v>
      </c>
      <c r="C236" s="53">
        <v>2414.92</v>
      </c>
      <c r="D236" s="42">
        <f t="shared" si="30"/>
        <v>1</v>
      </c>
      <c r="E236" s="45">
        <f t="shared" si="32"/>
        <v>0</v>
      </c>
      <c r="F236"/>
    </row>
    <row r="237" spans="1:5" ht="14.25" customHeight="1">
      <c r="A237" s="61" t="s">
        <v>75</v>
      </c>
      <c r="B237" s="53">
        <v>8049.73</v>
      </c>
      <c r="C237" s="53">
        <v>8049.73</v>
      </c>
      <c r="D237" s="42">
        <f t="shared" si="30"/>
        <v>1</v>
      </c>
      <c r="E237" s="65">
        <f t="shared" si="32"/>
        <v>0</v>
      </c>
    </row>
    <row r="238" spans="1:6" ht="18.75" customHeight="1">
      <c r="A238" s="41" t="s">
        <v>179</v>
      </c>
      <c r="B238" s="70">
        <f>SUM(B239:B241)</f>
        <v>2759021.48</v>
      </c>
      <c r="C238" s="70">
        <f>SUM(C239:C241)</f>
        <v>2430876.8400000003</v>
      </c>
      <c r="D238" s="42">
        <f t="shared" si="30"/>
        <v>0.8810648476720088</v>
      </c>
      <c r="E238" s="65">
        <f t="shared" si="32"/>
        <v>-328144.63999999966</v>
      </c>
      <c r="F238" s="8"/>
    </row>
    <row r="239" spans="1:5" s="8" customFormat="1" ht="15" customHeight="1">
      <c r="A239" s="61" t="s">
        <v>80</v>
      </c>
      <c r="B239" s="53">
        <v>2593478.52</v>
      </c>
      <c r="C239" s="53">
        <v>2285023.49</v>
      </c>
      <c r="D239" s="42">
        <f t="shared" si="30"/>
        <v>0.8810651302406006</v>
      </c>
      <c r="E239" s="45">
        <f t="shared" si="32"/>
        <v>-308455.0299999998</v>
      </c>
    </row>
    <row r="240" spans="1:6" s="8" customFormat="1" ht="13.5" customHeight="1">
      <c r="A240" s="61" t="s">
        <v>74</v>
      </c>
      <c r="B240" s="53">
        <v>82771.48</v>
      </c>
      <c r="C240" s="53">
        <v>72926.31</v>
      </c>
      <c r="D240" s="42">
        <f t="shared" si="30"/>
        <v>0.881056011080145</v>
      </c>
      <c r="E240" s="45">
        <f t="shared" si="32"/>
        <v>-9845.169999999998</v>
      </c>
      <c r="F240"/>
    </row>
    <row r="241" spans="1:6" ht="14.25" customHeight="1">
      <c r="A241" s="61" t="s">
        <v>75</v>
      </c>
      <c r="B241" s="53">
        <v>82771.48</v>
      </c>
      <c r="C241" s="53">
        <v>72927.04</v>
      </c>
      <c r="D241" s="42">
        <f t="shared" si="30"/>
        <v>0.8810648305430807</v>
      </c>
      <c r="E241" s="65">
        <f t="shared" si="32"/>
        <v>-9844.440000000002</v>
      </c>
      <c r="F241" s="8"/>
    </row>
    <row r="242" spans="1:5" s="8" customFormat="1" ht="27">
      <c r="A242" s="41" t="s">
        <v>173</v>
      </c>
      <c r="B242" s="70">
        <f>SUM(B243:B245)</f>
        <v>350000</v>
      </c>
      <c r="C242" s="70">
        <f>SUM(C243:C245)</f>
        <v>350000</v>
      </c>
      <c r="D242" s="42">
        <f t="shared" si="30"/>
        <v>1</v>
      </c>
      <c r="E242" s="45">
        <f t="shared" si="32"/>
        <v>0</v>
      </c>
    </row>
    <row r="243" spans="1:5" s="8" customFormat="1" ht="15" customHeight="1">
      <c r="A243" s="61" t="s">
        <v>80</v>
      </c>
      <c r="B243" s="53">
        <v>200000</v>
      </c>
      <c r="C243" s="53">
        <v>200000</v>
      </c>
      <c r="D243" s="42">
        <f t="shared" si="30"/>
        <v>1</v>
      </c>
      <c r="E243" s="45">
        <f aca="true" t="shared" si="33" ref="E243:E249">C243-B243</f>
        <v>0</v>
      </c>
    </row>
    <row r="244" spans="1:6" s="8" customFormat="1" ht="13.5" customHeight="1">
      <c r="A244" s="61" t="s">
        <v>74</v>
      </c>
      <c r="B244" s="53">
        <v>100000</v>
      </c>
      <c r="C244" s="53">
        <v>100000</v>
      </c>
      <c r="D244" s="42">
        <f t="shared" si="30"/>
        <v>1</v>
      </c>
      <c r="E244" s="45">
        <f t="shared" si="33"/>
        <v>0</v>
      </c>
      <c r="F244"/>
    </row>
    <row r="245" spans="1:5" ht="14.25" customHeight="1">
      <c r="A245" s="61" t="s">
        <v>75</v>
      </c>
      <c r="B245" s="53">
        <v>50000</v>
      </c>
      <c r="C245" s="53">
        <v>50000</v>
      </c>
      <c r="D245" s="42">
        <f>IF(B245=0,"   ",C245/B245)</f>
        <v>1</v>
      </c>
      <c r="E245" s="65">
        <f>C245-B245</f>
        <v>0</v>
      </c>
    </row>
    <row r="246" spans="1:5" s="8" customFormat="1" ht="24.75" customHeight="1">
      <c r="A246" s="61" t="s">
        <v>204</v>
      </c>
      <c r="B246" s="70">
        <f>SUM(B247:B248)</f>
        <v>700000</v>
      </c>
      <c r="C246" s="70">
        <f>SUM(C247:C248)</f>
        <v>602400</v>
      </c>
      <c r="D246" s="42">
        <f t="shared" si="30"/>
        <v>0.8605714285714285</v>
      </c>
      <c r="E246" s="45">
        <f t="shared" si="33"/>
        <v>-97600</v>
      </c>
    </row>
    <row r="247" spans="1:5" s="8" customFormat="1" ht="13.5">
      <c r="A247" s="61" t="s">
        <v>74</v>
      </c>
      <c r="B247" s="70">
        <v>0</v>
      </c>
      <c r="C247" s="70">
        <v>0</v>
      </c>
      <c r="D247" s="42" t="str">
        <f t="shared" si="30"/>
        <v>   </v>
      </c>
      <c r="E247" s="45">
        <f t="shared" si="33"/>
        <v>0</v>
      </c>
    </row>
    <row r="248" spans="1:5" s="8" customFormat="1" ht="13.5">
      <c r="A248" s="61" t="s">
        <v>75</v>
      </c>
      <c r="B248" s="70">
        <v>700000</v>
      </c>
      <c r="C248" s="70">
        <v>602400</v>
      </c>
      <c r="D248" s="42">
        <f t="shared" si="30"/>
        <v>0.8605714285714285</v>
      </c>
      <c r="E248" s="45">
        <f t="shared" si="33"/>
        <v>-97600</v>
      </c>
    </row>
    <row r="249" spans="1:5" s="8" customFormat="1" ht="28.5" customHeight="1">
      <c r="A249" s="62" t="s">
        <v>205</v>
      </c>
      <c r="B249" s="70">
        <f>SUM(B250:B252)</f>
        <v>4267379.15</v>
      </c>
      <c r="C249" s="70">
        <f>SUM(C250:C252)</f>
        <v>3328871</v>
      </c>
      <c r="D249" s="42">
        <f t="shared" si="30"/>
        <v>0.7800738774289601</v>
      </c>
      <c r="E249" s="45">
        <f t="shared" si="33"/>
        <v>-938508.1500000004</v>
      </c>
    </row>
    <row r="250" spans="1:5" s="8" customFormat="1" ht="15" customHeight="1">
      <c r="A250" s="61" t="s">
        <v>80</v>
      </c>
      <c r="B250" s="53">
        <v>2852417.06</v>
      </c>
      <c r="C250" s="70">
        <v>2225087.69</v>
      </c>
      <c r="D250" s="42">
        <f aca="true" t="shared" si="34" ref="D250:D272">IF(B250=0,"   ",C250/B250)</f>
        <v>0.7800709514757985</v>
      </c>
      <c r="E250" s="45">
        <f aca="true" t="shared" si="35" ref="E250:E292">C250-B250</f>
        <v>-627329.3700000001</v>
      </c>
    </row>
    <row r="251" spans="1:5" s="8" customFormat="1" ht="13.5" customHeight="1">
      <c r="A251" s="61" t="s">
        <v>74</v>
      </c>
      <c r="B251" s="53">
        <v>1347582.94</v>
      </c>
      <c r="C251" s="70">
        <v>1051222.6</v>
      </c>
      <c r="D251" s="42">
        <f t="shared" si="34"/>
        <v>0.7800800743292284</v>
      </c>
      <c r="E251" s="45">
        <f t="shared" si="35"/>
        <v>-296360.33999999985</v>
      </c>
    </row>
    <row r="252" spans="1:5" ht="14.25" customHeight="1">
      <c r="A252" s="61" t="s">
        <v>75</v>
      </c>
      <c r="B252" s="53">
        <v>67379.15</v>
      </c>
      <c r="C252" s="53">
        <v>52560.71</v>
      </c>
      <c r="D252" s="42">
        <f t="shared" si="34"/>
        <v>0.7800738062145338</v>
      </c>
      <c r="E252" s="65">
        <f t="shared" si="35"/>
        <v>-14818.439999999995</v>
      </c>
    </row>
    <row r="253" spans="1:5" ht="18.75" customHeight="1">
      <c r="A253" s="41" t="s">
        <v>206</v>
      </c>
      <c r="B253" s="70">
        <f>B255+B256+B254</f>
        <v>15035355.32</v>
      </c>
      <c r="C253" s="70">
        <f>C255+C256+C254</f>
        <v>10375951.120000001</v>
      </c>
      <c r="D253" s="42">
        <f t="shared" si="34"/>
        <v>0.6901034860278913</v>
      </c>
      <c r="E253" s="65">
        <f t="shared" si="35"/>
        <v>-4659404.199999999</v>
      </c>
    </row>
    <row r="254" spans="1:5" s="8" customFormat="1" ht="15" customHeight="1">
      <c r="A254" s="61" t="s">
        <v>80</v>
      </c>
      <c r="B254" s="53">
        <v>324455.32</v>
      </c>
      <c r="C254" s="70">
        <v>0</v>
      </c>
      <c r="D254" s="42">
        <f>IF(B254=0,"   ",C254/B254)</f>
        <v>0</v>
      </c>
      <c r="E254" s="45">
        <f>C254-B254</f>
        <v>-324455.32</v>
      </c>
    </row>
    <row r="255" spans="1:5" s="8" customFormat="1" ht="13.5" customHeight="1">
      <c r="A255" s="61" t="s">
        <v>74</v>
      </c>
      <c r="B255" s="70">
        <v>13975400</v>
      </c>
      <c r="C255" s="70">
        <v>9701033.16</v>
      </c>
      <c r="D255" s="42">
        <f t="shared" si="34"/>
        <v>0.6941506618772987</v>
      </c>
      <c r="E255" s="45">
        <f t="shared" si="35"/>
        <v>-4274366.84</v>
      </c>
    </row>
    <row r="256" spans="1:5" ht="14.25" customHeight="1">
      <c r="A256" s="61" t="s">
        <v>70</v>
      </c>
      <c r="B256" s="70">
        <v>735500</v>
      </c>
      <c r="C256" s="70">
        <v>674917.96</v>
      </c>
      <c r="D256" s="42">
        <f t="shared" si="34"/>
        <v>0.9176314887831407</v>
      </c>
      <c r="E256" s="65">
        <f t="shared" si="35"/>
        <v>-60582.04000000004</v>
      </c>
    </row>
    <row r="257" spans="1:5" ht="27" customHeight="1">
      <c r="A257" s="41" t="s">
        <v>207</v>
      </c>
      <c r="B257" s="70">
        <v>2652500</v>
      </c>
      <c r="C257" s="54">
        <v>297000</v>
      </c>
      <c r="D257" s="42">
        <f t="shared" si="34"/>
        <v>0.1119698397737983</v>
      </c>
      <c r="E257" s="65">
        <f t="shared" si="35"/>
        <v>-2355500</v>
      </c>
    </row>
    <row r="258" spans="1:5" s="8" customFormat="1" ht="26.25" customHeight="1">
      <c r="A258" s="41" t="s">
        <v>238</v>
      </c>
      <c r="B258" s="54">
        <v>376620.2</v>
      </c>
      <c r="C258" s="54">
        <v>0</v>
      </c>
      <c r="D258" s="42">
        <f>IF(B258=0,"   ",C258/B258)</f>
        <v>0</v>
      </c>
      <c r="E258" s="45">
        <f>C258-B258</f>
        <v>-376620.2</v>
      </c>
    </row>
    <row r="259" spans="1:5" s="8" customFormat="1" ht="13.5">
      <c r="A259" s="41" t="s">
        <v>208</v>
      </c>
      <c r="B259" s="54">
        <v>939000</v>
      </c>
      <c r="C259" s="54">
        <v>0</v>
      </c>
      <c r="D259" s="42">
        <f>IF(B259=0,"   ",C259/B259)</f>
        <v>0</v>
      </c>
      <c r="E259" s="45">
        <f>C259-B259</f>
        <v>-939000</v>
      </c>
    </row>
    <row r="260" spans="1:5" ht="16.5" customHeight="1">
      <c r="A260" s="41" t="s">
        <v>9</v>
      </c>
      <c r="B260" s="54">
        <f>SUM(B261,B262,B273)</f>
        <v>19987384.72</v>
      </c>
      <c r="C260" s="54">
        <f>SUM(C261,C262,C273)</f>
        <v>18853202.799999997</v>
      </c>
      <c r="D260" s="42">
        <f t="shared" si="34"/>
        <v>0.9432551113670662</v>
      </c>
      <c r="E260" s="45">
        <f t="shared" si="35"/>
        <v>-1134181.9200000018</v>
      </c>
    </row>
    <row r="261" spans="1:6" ht="14.25" customHeight="1">
      <c r="A261" s="41" t="s">
        <v>56</v>
      </c>
      <c r="B261" s="70">
        <v>180800</v>
      </c>
      <c r="C261" s="71">
        <v>43836</v>
      </c>
      <c r="D261" s="42">
        <f t="shared" si="34"/>
        <v>0.24245575221238938</v>
      </c>
      <c r="E261" s="45">
        <f t="shared" si="35"/>
        <v>-136964</v>
      </c>
      <c r="F261" s="8"/>
    </row>
    <row r="262" spans="1:5" s="8" customFormat="1" ht="13.5" customHeight="1">
      <c r="A262" s="41" t="s">
        <v>37</v>
      </c>
      <c r="B262" s="54">
        <f>B263+B264+B268+B265+B272</f>
        <v>7091671.529999999</v>
      </c>
      <c r="C262" s="54">
        <f>C263+C264+C268+C265+C272</f>
        <v>6721916.6</v>
      </c>
      <c r="D262" s="42">
        <f t="shared" si="34"/>
        <v>0.9478606801745089</v>
      </c>
      <c r="E262" s="45">
        <f t="shared" si="35"/>
        <v>-369754.9299999997</v>
      </c>
    </row>
    <row r="263" spans="1:5" s="8" customFormat="1" ht="13.5" customHeight="1">
      <c r="A263" s="41" t="s">
        <v>57</v>
      </c>
      <c r="B263" s="70">
        <v>50000</v>
      </c>
      <c r="C263" s="70">
        <v>28000</v>
      </c>
      <c r="D263" s="42">
        <f t="shared" si="34"/>
        <v>0.56</v>
      </c>
      <c r="E263" s="45">
        <f t="shared" si="35"/>
        <v>-22000</v>
      </c>
    </row>
    <row r="264" spans="1:5" s="8" customFormat="1" ht="13.5" customHeight="1">
      <c r="A264" s="41" t="s">
        <v>113</v>
      </c>
      <c r="B264" s="70">
        <v>0</v>
      </c>
      <c r="C264" s="70">
        <v>0</v>
      </c>
      <c r="D264" s="42" t="str">
        <f t="shared" si="34"/>
        <v>   </v>
      </c>
      <c r="E264" s="45">
        <f t="shared" si="35"/>
        <v>0</v>
      </c>
    </row>
    <row r="265" spans="1:5" s="8" customFormat="1" ht="27" customHeight="1">
      <c r="A265" s="41" t="s">
        <v>137</v>
      </c>
      <c r="B265" s="70">
        <f>B266+B267</f>
        <v>1992500</v>
      </c>
      <c r="C265" s="70">
        <f>C266+C267</f>
        <v>1644745.07</v>
      </c>
      <c r="D265" s="42">
        <f t="shared" si="34"/>
        <v>0.8254680401505646</v>
      </c>
      <c r="E265" s="45">
        <f t="shared" si="35"/>
        <v>-347754.92999999993</v>
      </c>
    </row>
    <row r="266" spans="1:5" s="8" customFormat="1" ht="13.5" customHeight="1">
      <c r="A266" s="61" t="s">
        <v>138</v>
      </c>
      <c r="B266" s="70">
        <v>1438000</v>
      </c>
      <c r="C266" s="70">
        <v>1204810.07</v>
      </c>
      <c r="D266" s="42">
        <f t="shared" si="34"/>
        <v>0.8378373226703756</v>
      </c>
      <c r="E266" s="45">
        <f t="shared" si="35"/>
        <v>-233189.92999999993</v>
      </c>
    </row>
    <row r="267" spans="1:5" s="8" customFormat="1" ht="13.5" customHeight="1">
      <c r="A267" s="61" t="s">
        <v>139</v>
      </c>
      <c r="B267" s="70">
        <v>554500</v>
      </c>
      <c r="C267" s="70">
        <v>439935</v>
      </c>
      <c r="D267" s="42">
        <f t="shared" si="34"/>
        <v>0.793390441839495</v>
      </c>
      <c r="E267" s="45">
        <f t="shared" si="35"/>
        <v>-114565</v>
      </c>
    </row>
    <row r="268" spans="1:5" s="8" customFormat="1" ht="55.5" customHeight="1">
      <c r="A268" s="62" t="s">
        <v>136</v>
      </c>
      <c r="B268" s="70">
        <f>B270+B269+B271</f>
        <v>5049171.529999999</v>
      </c>
      <c r="C268" s="70">
        <f>C270+C269+C271</f>
        <v>5049171.529999999</v>
      </c>
      <c r="D268" s="42">
        <f t="shared" si="34"/>
        <v>1</v>
      </c>
      <c r="E268" s="45">
        <f t="shared" si="35"/>
        <v>0</v>
      </c>
    </row>
    <row r="269" spans="1:5" s="8" customFormat="1" ht="13.5" customHeight="1">
      <c r="A269" s="61" t="s">
        <v>80</v>
      </c>
      <c r="B269" s="70">
        <v>4679373.05</v>
      </c>
      <c r="C269" s="70">
        <v>4679373.05</v>
      </c>
      <c r="D269" s="42">
        <f t="shared" si="34"/>
        <v>1</v>
      </c>
      <c r="E269" s="45">
        <f t="shared" si="35"/>
        <v>0</v>
      </c>
    </row>
    <row r="270" spans="1:5" s="8" customFormat="1" ht="13.5" customHeight="1">
      <c r="A270" s="61" t="s">
        <v>74</v>
      </c>
      <c r="B270" s="70">
        <v>298683.39</v>
      </c>
      <c r="C270" s="70">
        <v>298683.39</v>
      </c>
      <c r="D270" s="42">
        <f t="shared" si="34"/>
        <v>1</v>
      </c>
      <c r="E270" s="45">
        <f t="shared" si="35"/>
        <v>0</v>
      </c>
    </row>
    <row r="271" spans="1:5" s="8" customFormat="1" ht="13.5" customHeight="1">
      <c r="A271" s="61" t="s">
        <v>75</v>
      </c>
      <c r="B271" s="70">
        <v>71115.09</v>
      </c>
      <c r="C271" s="70">
        <v>71115.09</v>
      </c>
      <c r="D271" s="42">
        <f t="shared" si="34"/>
        <v>1</v>
      </c>
      <c r="E271" s="45">
        <f t="shared" si="35"/>
        <v>0</v>
      </c>
    </row>
    <row r="272" spans="1:5" s="8" customFormat="1" ht="26.25" customHeight="1">
      <c r="A272" s="41" t="s">
        <v>152</v>
      </c>
      <c r="B272" s="70">
        <v>0</v>
      </c>
      <c r="C272" s="71">
        <v>0</v>
      </c>
      <c r="D272" s="42" t="str">
        <f t="shared" si="34"/>
        <v>   </v>
      </c>
      <c r="E272" s="45">
        <f t="shared" si="35"/>
        <v>0</v>
      </c>
    </row>
    <row r="273" spans="1:5" s="8" customFormat="1" ht="14.25" customHeight="1">
      <c r="A273" s="41" t="s">
        <v>38</v>
      </c>
      <c r="B273" s="54">
        <f>B280+B276+B275+B274</f>
        <v>12714913.19</v>
      </c>
      <c r="C273" s="54">
        <f>C280+C276+C275+C274</f>
        <v>12087450.2</v>
      </c>
      <c r="D273" s="42">
        <f aca="true" t="shared" si="36" ref="D273:D292">IF(B273=0,"   ",C273/B273)</f>
        <v>0.9506514137671435</v>
      </c>
      <c r="E273" s="45">
        <f t="shared" si="35"/>
        <v>-627462.9900000002</v>
      </c>
    </row>
    <row r="274" spans="1:5" s="8" customFormat="1" ht="28.5" customHeight="1">
      <c r="A274" s="41" t="s">
        <v>114</v>
      </c>
      <c r="B274" s="70">
        <v>187953.19</v>
      </c>
      <c r="C274" s="71">
        <v>187953.19</v>
      </c>
      <c r="D274" s="42">
        <f t="shared" si="36"/>
        <v>1</v>
      </c>
      <c r="E274" s="45">
        <f t="shared" si="35"/>
        <v>0</v>
      </c>
    </row>
    <row r="275" spans="1:5" s="8" customFormat="1" ht="14.25" customHeight="1">
      <c r="A275" s="41" t="s">
        <v>58</v>
      </c>
      <c r="B275" s="70">
        <v>241900</v>
      </c>
      <c r="C275" s="71">
        <v>153276.31</v>
      </c>
      <c r="D275" s="42">
        <f t="shared" si="36"/>
        <v>0.6336350144687888</v>
      </c>
      <c r="E275" s="45">
        <f t="shared" si="35"/>
        <v>-88623.69</v>
      </c>
    </row>
    <row r="276" spans="1:5" s="8" customFormat="1" ht="14.25" customHeight="1">
      <c r="A276" s="41" t="s">
        <v>84</v>
      </c>
      <c r="B276" s="70">
        <f>B277+B278+B279</f>
        <v>1927860</v>
      </c>
      <c r="C276" s="70">
        <f>C277+C278+C279</f>
        <v>1918220.7</v>
      </c>
      <c r="D276" s="42">
        <f t="shared" si="36"/>
        <v>0.995</v>
      </c>
      <c r="E276" s="45">
        <f t="shared" si="35"/>
        <v>-9639.300000000047</v>
      </c>
    </row>
    <row r="277" spans="1:5" s="8" customFormat="1" ht="13.5" customHeight="1">
      <c r="A277" s="61" t="s">
        <v>80</v>
      </c>
      <c r="B277" s="70">
        <v>723216.76</v>
      </c>
      <c r="C277" s="70">
        <v>723216.76</v>
      </c>
      <c r="D277" s="42">
        <f t="shared" si="36"/>
        <v>1</v>
      </c>
      <c r="E277" s="45">
        <f t="shared" si="35"/>
        <v>0</v>
      </c>
    </row>
    <row r="278" spans="1:5" s="8" customFormat="1" ht="13.5" customHeight="1">
      <c r="A278" s="61" t="s">
        <v>74</v>
      </c>
      <c r="B278" s="70">
        <v>1204643.24</v>
      </c>
      <c r="C278" s="70">
        <v>1195003.94</v>
      </c>
      <c r="D278" s="42">
        <f t="shared" si="36"/>
        <v>0.9919982118523323</v>
      </c>
      <c r="E278" s="45">
        <f t="shared" si="35"/>
        <v>-9639.300000000047</v>
      </c>
    </row>
    <row r="279" spans="1:5" s="8" customFormat="1" ht="13.5" customHeight="1">
      <c r="A279" s="61" t="s">
        <v>75</v>
      </c>
      <c r="B279" s="70">
        <v>0</v>
      </c>
      <c r="C279" s="70">
        <v>0</v>
      </c>
      <c r="D279" s="42" t="str">
        <f t="shared" si="36"/>
        <v>   </v>
      </c>
      <c r="E279" s="45">
        <f t="shared" si="35"/>
        <v>0</v>
      </c>
    </row>
    <row r="280" spans="1:5" s="8" customFormat="1" ht="27.75" customHeight="1">
      <c r="A280" s="41" t="s">
        <v>73</v>
      </c>
      <c r="B280" s="70">
        <f>B281+B282+B283+B284</f>
        <v>10357200</v>
      </c>
      <c r="C280" s="70">
        <f>C281+C282+C283+C284</f>
        <v>9828000</v>
      </c>
      <c r="D280" s="42">
        <f>IF(B280=0,"   ",C280/B280)</f>
        <v>0.948905109489051</v>
      </c>
      <c r="E280" s="45">
        <f t="shared" si="35"/>
        <v>-529200</v>
      </c>
    </row>
    <row r="281" spans="1:5" s="8" customFormat="1" ht="14.25" customHeight="1">
      <c r="A281" s="61" t="s">
        <v>80</v>
      </c>
      <c r="B281" s="70">
        <v>6559576.84</v>
      </c>
      <c r="C281" s="70">
        <v>6220288.42</v>
      </c>
      <c r="D281" s="42">
        <f>IF(B281=0,"   ",C281/B281)</f>
        <v>0.9482758677463713</v>
      </c>
      <c r="E281" s="45">
        <f t="shared" si="35"/>
        <v>-339288.4199999999</v>
      </c>
    </row>
    <row r="282" spans="1:5" s="8" customFormat="1" ht="15" customHeight="1">
      <c r="A282" s="61" t="s">
        <v>74</v>
      </c>
      <c r="B282" s="70">
        <v>2575194.6</v>
      </c>
      <c r="C282" s="70">
        <v>2441994.86</v>
      </c>
      <c r="D282" s="42">
        <f>IF(B282=0,"   ",C282/B282)</f>
        <v>0.9482758545703691</v>
      </c>
      <c r="E282" s="45">
        <f t="shared" si="35"/>
        <v>-133199.74000000022</v>
      </c>
    </row>
    <row r="283" spans="1:5" s="8" customFormat="1" ht="13.5" customHeight="1">
      <c r="A283" s="61" t="s">
        <v>169</v>
      </c>
      <c r="B283" s="70">
        <v>1096428.56</v>
      </c>
      <c r="C283" s="70">
        <v>1039716.72</v>
      </c>
      <c r="D283" s="42">
        <f>IF(B283=0,"   ",C283/B283)</f>
        <v>0.9482758457149273</v>
      </c>
      <c r="E283" s="45">
        <f t="shared" si="35"/>
        <v>-56711.840000000084</v>
      </c>
    </row>
    <row r="284" spans="1:5" s="8" customFormat="1" ht="13.5" customHeight="1">
      <c r="A284" s="61" t="s">
        <v>75</v>
      </c>
      <c r="B284" s="70">
        <v>126000</v>
      </c>
      <c r="C284" s="70">
        <v>126000</v>
      </c>
      <c r="D284" s="42">
        <f>IF(B284=0,"   ",C284/B284)</f>
        <v>1</v>
      </c>
      <c r="E284" s="45">
        <f>C284-B284</f>
        <v>0</v>
      </c>
    </row>
    <row r="285" spans="1:6" s="8" customFormat="1" ht="14.25" customHeight="1">
      <c r="A285" s="41" t="s">
        <v>59</v>
      </c>
      <c r="B285" s="54">
        <f>B286</f>
        <v>415000</v>
      </c>
      <c r="C285" s="54">
        <f>C286</f>
        <v>318049.01</v>
      </c>
      <c r="D285" s="42">
        <f t="shared" si="36"/>
        <v>0.766383156626506</v>
      </c>
      <c r="E285" s="45">
        <f t="shared" si="35"/>
        <v>-96950.98999999999</v>
      </c>
      <c r="F285" s="4"/>
    </row>
    <row r="286" spans="1:5" ht="14.25" customHeight="1">
      <c r="A286" s="41" t="s">
        <v>60</v>
      </c>
      <c r="B286" s="54">
        <v>415000</v>
      </c>
      <c r="C286" s="55">
        <v>318049.01</v>
      </c>
      <c r="D286" s="42">
        <f t="shared" si="36"/>
        <v>0.766383156626506</v>
      </c>
      <c r="E286" s="45">
        <f t="shared" si="35"/>
        <v>-96950.98999999999</v>
      </c>
    </row>
    <row r="287" spans="1:5" ht="29.25" customHeight="1">
      <c r="A287" s="41" t="s">
        <v>61</v>
      </c>
      <c r="B287" s="54">
        <f>B288</f>
        <v>50000</v>
      </c>
      <c r="C287" s="54">
        <f>C288</f>
        <v>0</v>
      </c>
      <c r="D287" s="42">
        <f t="shared" si="36"/>
        <v>0</v>
      </c>
      <c r="E287" s="45">
        <f t="shared" si="35"/>
        <v>-50000</v>
      </c>
    </row>
    <row r="288" spans="1:6" ht="13.5" customHeight="1">
      <c r="A288" s="41" t="s">
        <v>62</v>
      </c>
      <c r="B288" s="54">
        <v>50000</v>
      </c>
      <c r="C288" s="55">
        <v>0</v>
      </c>
      <c r="D288" s="42">
        <f t="shared" si="36"/>
        <v>0</v>
      </c>
      <c r="E288" s="45">
        <f t="shared" si="35"/>
        <v>-50000</v>
      </c>
      <c r="F288" s="8"/>
    </row>
    <row r="289" spans="1:5" s="8" customFormat="1" ht="13.5">
      <c r="A289" s="63" t="s">
        <v>10</v>
      </c>
      <c r="B289" s="57">
        <f>B53+B82+B84+B96+B136+B181+B183+B228+B260+B285+B287</f>
        <v>673642402.5200001</v>
      </c>
      <c r="C289" s="57">
        <f>C53+C82+C84+C96+C136+C181+C183+C228+C260+C285+C287</f>
        <v>475250862.62</v>
      </c>
      <c r="D289" s="44">
        <f t="shared" si="36"/>
        <v>0.7054942813014061</v>
      </c>
      <c r="E289" s="46">
        <f t="shared" si="35"/>
        <v>-198391539.9000001</v>
      </c>
    </row>
    <row r="290" spans="1:5" s="8" customFormat="1" ht="14.25" hidden="1" thickBot="1">
      <c r="A290" s="47" t="s">
        <v>11</v>
      </c>
      <c r="B290" s="60" t="e">
        <f>B55+B57+#REF!+B70+#REF!+B88+#REF!+#REF!+#REF!+#REF!+#REF!+#REF!+#REF!+#REF!+#REF!</f>
        <v>#REF!</v>
      </c>
      <c r="C290" s="48"/>
      <c r="D290" s="49" t="e">
        <f t="shared" si="36"/>
        <v>#REF!</v>
      </c>
      <c r="E290" s="50" t="e">
        <f t="shared" si="35"/>
        <v>#REF!</v>
      </c>
    </row>
    <row r="291" spans="1:5" s="8" customFormat="1" ht="14.25" hidden="1" thickBot="1">
      <c r="A291" s="35" t="s">
        <v>12</v>
      </c>
      <c r="B291" s="60" t="e">
        <f>B56+#REF!+B58+#REF!+#REF!+#REF!+#REF!+#REF!+#REF!+#REF!+#REF!+#REF!+#REF!+B260+B67</f>
        <v>#REF!</v>
      </c>
      <c r="C291" s="36">
        <v>815256</v>
      </c>
      <c r="D291" s="32" t="e">
        <f t="shared" si="36"/>
        <v>#REF!</v>
      </c>
      <c r="E291" s="33" t="e">
        <f t="shared" si="35"/>
        <v>#REF!</v>
      </c>
    </row>
    <row r="292" spans="1:6" s="8" customFormat="1" ht="14.25" hidden="1" thickBot="1">
      <c r="A292" s="37" t="s">
        <v>13</v>
      </c>
      <c r="B292" s="60" t="e">
        <f>#REF!+#REF!+B64+#REF!+#REF!+B89+#REF!+#REF!+#REF!+#REF!+#REF!+#REF!+#REF!+B261+B68</f>
        <v>#REF!</v>
      </c>
      <c r="C292" s="38">
        <v>1700000</v>
      </c>
      <c r="D292" s="32" t="e">
        <f t="shared" si="36"/>
        <v>#REF!</v>
      </c>
      <c r="E292" s="33" t="e">
        <f t="shared" si="35"/>
        <v>#REF!</v>
      </c>
      <c r="F292"/>
    </row>
    <row r="293" spans="1:5" ht="19.5" customHeight="1" thickBot="1">
      <c r="A293" s="66" t="s">
        <v>81</v>
      </c>
      <c r="B293" s="67">
        <f>B51-B289</f>
        <v>-31604304.700000167</v>
      </c>
      <c r="C293" s="67">
        <f>C51-C289</f>
        <v>-20632785.819999993</v>
      </c>
      <c r="D293" s="67"/>
      <c r="E293" s="68"/>
    </row>
    <row r="294" spans="1:5" ht="21" customHeight="1">
      <c r="A294" s="72"/>
      <c r="B294" s="73"/>
      <c r="C294" s="73"/>
      <c r="D294" s="73"/>
      <c r="E294" s="74"/>
    </row>
    <row r="295" spans="1:5" ht="19.5" customHeight="1">
      <c r="A295" s="64" t="s">
        <v>219</v>
      </c>
      <c r="B295" s="73"/>
      <c r="C295" s="73"/>
      <c r="D295" s="73"/>
      <c r="E295" s="74"/>
    </row>
    <row r="296" spans="1:5" ht="15" customHeight="1">
      <c r="A296" s="64" t="s">
        <v>34</v>
      </c>
      <c r="B296" s="73"/>
      <c r="C296" s="84" t="s">
        <v>224</v>
      </c>
      <c r="D296" s="84"/>
      <c r="E296" s="74"/>
    </row>
    <row r="297" spans="1:5" ht="39.75" customHeight="1">
      <c r="A297" s="72" t="s">
        <v>225</v>
      </c>
      <c r="B297" s="73"/>
      <c r="C297" s="73"/>
      <c r="D297" s="73"/>
      <c r="E297" s="74"/>
    </row>
    <row r="298" spans="2:5" ht="19.5" customHeight="1">
      <c r="B298" s="64"/>
      <c r="C298" s="83"/>
      <c r="D298" s="83"/>
      <c r="E298" s="83"/>
    </row>
    <row r="299" spans="2:5" ht="15" customHeight="1">
      <c r="B299" s="18"/>
      <c r="D299" s="34"/>
      <c r="E299" s="40"/>
    </row>
    <row r="300" spans="1:5" ht="19.5" customHeight="1">
      <c r="A300" s="72"/>
      <c r="B300" s="73"/>
      <c r="C300" s="73"/>
      <c r="D300" s="73"/>
      <c r="E300" s="74"/>
    </row>
    <row r="301" spans="1:5" ht="19.5" customHeight="1">
      <c r="A301" s="72"/>
      <c r="B301" s="73"/>
      <c r="C301" s="73"/>
      <c r="D301" s="73"/>
      <c r="E301" s="74"/>
    </row>
    <row r="302" spans="1:6" ht="19.5" customHeight="1">
      <c r="A302" s="72"/>
      <c r="B302" s="73"/>
      <c r="C302" s="73"/>
      <c r="D302" s="73"/>
      <c r="E302" s="74"/>
      <c r="F302" s="8"/>
    </row>
    <row r="303" spans="1:5" s="8" customFormat="1" ht="20.25" customHeight="1">
      <c r="A303" s="64"/>
      <c r="B303" s="64"/>
      <c r="C303" s="83"/>
      <c r="D303" s="83"/>
      <c r="E303" s="83"/>
    </row>
    <row r="304" spans="1:5" s="8" customFormat="1" ht="9.75" customHeight="1" hidden="1">
      <c r="A304" s="34"/>
      <c r="B304" s="34"/>
      <c r="C304" s="39"/>
      <c r="D304" s="34"/>
      <c r="E304" s="40"/>
    </row>
    <row r="305" spans="1:5" s="8" customFormat="1" ht="14.25" customHeight="1" hidden="1">
      <c r="A305" s="18"/>
      <c r="B305" s="18"/>
      <c r="C305" s="80"/>
      <c r="D305" s="80"/>
      <c r="E305" s="80"/>
    </row>
    <row r="306" spans="1:5" s="8" customFormat="1" ht="17.25" customHeight="1">
      <c r="A306" s="64"/>
      <c r="B306" s="18"/>
      <c r="C306" s="64"/>
      <c r="D306" s="69"/>
      <c r="E306" s="69"/>
    </row>
    <row r="307" spans="3:5" s="8" customFormat="1" ht="12.75">
      <c r="C307" s="7"/>
      <c r="E307" s="2"/>
    </row>
    <row r="308" spans="3:5" s="8" customFormat="1" ht="12.75">
      <c r="C308" s="7"/>
      <c r="E308" s="2"/>
    </row>
    <row r="309" spans="3:5" s="8" customFormat="1" ht="12.75">
      <c r="C309" s="7"/>
      <c r="E309" s="2"/>
    </row>
    <row r="310" spans="3:5" s="8" customFormat="1" ht="12.75">
      <c r="C310" s="7"/>
      <c r="E310" s="2"/>
    </row>
    <row r="311" spans="3:5" s="8" customFormat="1" ht="12.75">
      <c r="C311" s="7"/>
      <c r="E311" s="2"/>
    </row>
    <row r="312" spans="3:5" s="8" customFormat="1" ht="12.75">
      <c r="C312" s="7"/>
      <c r="E312" s="2"/>
    </row>
    <row r="313" spans="3:5" s="8" customFormat="1" ht="12.75">
      <c r="C313" s="7"/>
      <c r="E313" s="2"/>
    </row>
    <row r="314" spans="3:5" s="8" customFormat="1" ht="12.75">
      <c r="C314" s="7"/>
      <c r="E314" s="2"/>
    </row>
    <row r="315" spans="3:6" s="8" customFormat="1" ht="12.75">
      <c r="C315" s="7"/>
      <c r="E315" s="2"/>
      <c r="F315" s="4"/>
    </row>
    <row r="324" ht="11.25" customHeight="1"/>
    <row r="325" ht="11.25" customHeight="1" hidden="1"/>
    <row r="326" ht="12.75" hidden="1"/>
    <row r="327" ht="12.75" hidden="1"/>
    <row r="328" ht="12.75" hidden="1"/>
    <row r="329" ht="12.75" hidden="1"/>
    <row r="330" ht="12.75" hidden="1"/>
    <row r="331" ht="12.75" hidden="1"/>
  </sheetData>
  <sheetProtection/>
  <mergeCells count="5">
    <mergeCell ref="C305:E305"/>
    <mergeCell ref="A1:E1"/>
    <mergeCell ref="C303:E303"/>
    <mergeCell ref="C298:E298"/>
    <mergeCell ref="C296:D296"/>
  </mergeCells>
  <printOptions horizontalCentered="1" verticalCentered="1"/>
  <pageMargins left="0.4724409448818898" right="0.2362204724409449" top="0.2362204724409449" bottom="0.38" header="0.15748031496062992" footer="0.63"/>
  <pageSetup fitToHeight="4" fitToWidth="4" horizontalDpi="600" verticalDpi="600" orientation="portrait" paperSize="9" scale="70" r:id="rId1"/>
  <rowBreaks count="3" manualBreakCount="3">
    <brk id="54" max="4" man="1"/>
    <brk id="100" max="4" man="1"/>
    <brk id="15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S02</cp:lastModifiedBy>
  <cp:lastPrinted>2019-09-09T11:57:20Z</cp:lastPrinted>
  <dcterms:created xsi:type="dcterms:W3CDTF">2001-03-21T05:21:19Z</dcterms:created>
  <dcterms:modified xsi:type="dcterms:W3CDTF">2019-12-06T10:55:24Z</dcterms:modified>
  <cp:category/>
  <cp:version/>
  <cp:contentType/>
  <cp:contentStatus/>
</cp:coreProperties>
</file>