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760" windowWidth="13155" windowHeight="11520" activeTab="1"/>
  </bookViews>
  <sheets>
    <sheet name="форма 2п new 2019" sheetId="1" r:id="rId1"/>
    <sheet name="форма 2п new 2020" sheetId="2" r:id="rId2"/>
  </sheets>
  <definedNames>
    <definedName name="_xlnm.Print_Titles" localSheetId="0">'форма 2п new 2019'!$5:$7</definedName>
    <definedName name="_xlnm.Print_Titles" localSheetId="1">'форма 2п new 2020'!$5:$7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<sst xmlns="http://schemas.openxmlformats.org/spreadsheetml/2006/main" count="956" uniqueCount="408">
  <si>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</si>
  <si>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</si>
  <si>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</si>
  <si>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</si>
  <si>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</si>
  <si>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</si>
  <si>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</si>
  <si>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</si>
  <si>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</si>
  <si>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</si>
  <si>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</si>
  <si>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</si>
  <si>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</si>
  <si>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</si>
  <si>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</si>
  <si>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</si>
  <si>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</si>
  <si>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</si>
  <si>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</si>
  <si>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</si>
  <si>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</si>
  <si>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</si>
  <si>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</si>
  <si>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</si>
  <si>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</si>
  <si>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</si>
  <si>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</si>
  <si>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</si>
  <si>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</si>
  <si>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</si>
  <si>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</si>
  <si>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</si>
  <si>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</si>
  <si>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</si>
  <si>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</si>
  <si>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</si>
  <si>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</si>
  <si>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</si>
  <si>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</si>
  <si>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</si>
  <si>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</si>
  <si>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</si>
  <si>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</si>
  <si>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</si>
  <si>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</si>
  <si>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</si>
  <si>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</si>
  <si>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</si>
  <si>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</si>
  <si>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</si>
  <si>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</si>
  <si>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</si>
  <si>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</si>
  <si>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</si>
  <si>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</si>
  <si>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</si>
  <si>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</si>
  <si>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</si>
  <si>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</si>
  <si>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</si>
  <si>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</si>
  <si>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</si>
  <si>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</si>
  <si>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</si>
  <si>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</si>
  <si>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</si>
  <si>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</si>
  <si>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</si>
  <si>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</si>
  <si>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</si>
  <si>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</si>
  <si>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</si>
  <si>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</si>
  <si>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</si>
  <si>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</si>
  <si>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</si>
  <si>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</si>
  <si>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</si>
  <si>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</si>
  <si>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</si>
  <si>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</si>
  <si>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</si>
  <si>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</si>
  <si>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напитков (11)</t>
  </si>
  <si>
    <t>Производство текстильных изделий (13)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</si>
  <si>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</si>
  <si>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</si>
  <si>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химических веществ и химических продуктов (20)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</si>
  <si>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</si>
  <si>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</si>
  <si>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</si>
  <si>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</si>
  <si>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</si>
  <si>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</si>
  <si>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</si>
  <si>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</si>
  <si>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</si>
  <si>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</si>
  <si>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</si>
  <si>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</si>
  <si>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</si>
  <si>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</si>
  <si>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</si>
  <si>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</si>
  <si>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</si>
  <si>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</si>
  <si>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</si>
  <si>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</si>
  <si>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</si>
  <si>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</si>
  <si>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</si>
  <si>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</si>
  <si>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</si>
  <si>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</si>
  <si>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</si>
  <si>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</si>
  <si>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</si>
  <si>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</si>
  <si>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</si>
  <si>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</si>
  <si>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</si>
  <si>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</si>
  <si>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</si>
  <si>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</si>
  <si>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</si>
  <si>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</si>
  <si>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</si>
  <si>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</si>
  <si>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</si>
  <si>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</si>
  <si>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</si>
  <si>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</si>
  <si>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</si>
  <si>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</si>
  <si>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</si>
  <si>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</si>
  <si>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</si>
  <si>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</si>
  <si>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</si>
  <si>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</si>
  <si>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</si>
  <si>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</si>
  <si>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</si>
  <si>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</si>
  <si>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</si>
  <si>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</si>
  <si>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</si>
  <si>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</si>
  <si>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</si>
  <si>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</si>
  <si>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</si>
  <si>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</si>
  <si>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</si>
  <si>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</si>
  <si>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</si>
  <si>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</si>
  <si>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</si>
  <si>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</si>
  <si>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</si>
  <si>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</si>
  <si>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</si>
  <si>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</si>
  <si>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</si>
  <si>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</si>
  <si>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</si>
  <si>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</si>
  <si>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</si>
  <si>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</si>
  <si>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</si>
  <si>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</si>
  <si>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</si>
  <si>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</si>
  <si>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</si>
  <si>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</si>
  <si>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</si>
  <si>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</si>
  <si>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</si>
  <si>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</si>
  <si>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</si>
  <si>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</si>
  <si>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</si>
  <si>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</si>
  <si>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</si>
  <si>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</si>
  <si>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</si>
  <si>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</si>
  <si>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</si>
  <si>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</si>
  <si>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</si>
  <si>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</si>
  <si>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</si>
  <si>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</si>
  <si>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</si>
  <si>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</si>
  <si>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</si>
  <si>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</si>
  <si>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</si>
  <si>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</si>
  <si>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</si>
  <si>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13,6</t>
  </si>
  <si>
    <t>11,3</t>
  </si>
  <si>
    <t>18,7</t>
  </si>
  <si>
    <t>19,4</t>
  </si>
  <si>
    <r>
      <t xml:space="preserve">Производство резиновых и пластмассовых изделий (22) </t>
    </r>
    <r>
      <rPr>
        <b/>
        <sz val="14"/>
        <rFont val="Times New Roman"/>
        <family val="1"/>
      </rPr>
      <t>композит</t>
    </r>
  </si>
  <si>
    <r>
      <t xml:space="preserve">Производство прочей неметаллической минеральной продукции (23) </t>
    </r>
    <r>
      <rPr>
        <b/>
        <sz val="14"/>
        <rFont val="Times New Roman"/>
        <family val="1"/>
      </rPr>
      <t>кетра</t>
    </r>
  </si>
  <si>
    <r>
      <t xml:space="preserve">Деятельность полиграфическая и копирование носителей информации (18) </t>
    </r>
    <r>
      <rPr>
        <b/>
        <sz val="14"/>
        <rFont val="Times New Roman"/>
        <family val="1"/>
      </rPr>
      <t>ял пурнасе</t>
    </r>
  </si>
  <si>
    <r>
      <t xml:space="preserve">Производство кожи и изделий из кожи (15) </t>
    </r>
    <r>
      <rPr>
        <b/>
        <sz val="14"/>
        <rFont val="Times New Roman"/>
        <family val="1"/>
      </rPr>
      <t>чесла</t>
    </r>
  </si>
  <si>
    <r>
      <t xml:space="preserve">Производство одежды (14) </t>
    </r>
    <r>
      <rPr>
        <b/>
        <sz val="14"/>
        <rFont val="Times New Roman"/>
        <family val="1"/>
      </rPr>
      <t>автошвейпред</t>
    </r>
  </si>
  <si>
    <r>
      <t xml:space="preserve">Производство пищевых продуктов (10) </t>
    </r>
    <r>
      <rPr>
        <b/>
        <sz val="14"/>
        <rFont val="Times New Roman"/>
        <family val="1"/>
      </rPr>
      <t>райпо</t>
    </r>
  </si>
  <si>
    <r>
      <t xml:space="preserve">Добыча прочих полезных ископаемых (08) </t>
    </r>
    <r>
      <rPr>
        <b/>
        <sz val="14"/>
        <rFont val="Times New Roman"/>
        <family val="1"/>
      </rPr>
      <t>тус</t>
    </r>
  </si>
  <si>
    <t>Красноармейский район Чувашской Республики</t>
  </si>
  <si>
    <t>х</t>
  </si>
  <si>
    <t>Темп роста оборота розничной торговли</t>
  </si>
  <si>
    <t>Темп роста объема платных услуг населению</t>
  </si>
  <si>
    <t>Численность населения (на 1 января года)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</si>
  <si>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</si>
  <si>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</si>
  <si>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</si>
  <si>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</si>
  <si>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</si>
  <si>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</si>
  <si>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</si>
  <si>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</si>
  <si>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</si>
  <si>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</si>
  <si>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2.2</t>
  </si>
  <si>
    <t>2.3</t>
  </si>
  <si>
    <t>Индекс физического объема валового регионального продукта</t>
  </si>
  <si>
    <t>в % к предыдущему году</t>
  </si>
  <si>
    <t>Объем отгруженных товаров собственного производства, выполненных работ и услуг собственными силами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</si>
  <si>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</si>
  <si>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</si>
  <si>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</si>
  <si>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</si>
  <si>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</si>
  <si>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</si>
  <si>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</si>
  <si>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</si>
  <si>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</si>
  <si>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</si>
  <si>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</si>
  <si>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</si>
  <si>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</si>
  <si>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</si>
  <si>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</si>
  <si>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</si>
  <si>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</si>
  <si>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</si>
  <si>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</si>
  <si>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</si>
  <si>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</si>
  <si>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</si>
  <si>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</si>
  <si>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</si>
  <si>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</si>
  <si>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</si>
  <si>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</si>
  <si>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</si>
  <si>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</si>
  <si>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</si>
  <si>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</si>
  <si>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</si>
  <si>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</si>
  <si>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</si>
  <si>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</si>
  <si>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</si>
  <si>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</si>
  <si>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</si>
  <si>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Индексы производства по видам экономической деятельности</t>
  </si>
  <si>
    <t>4.3</t>
  </si>
  <si>
    <t>Продукция растениеводства</t>
  </si>
  <si>
    <t>млн руб.</t>
  </si>
  <si>
    <t>4.4</t>
  </si>
  <si>
    <t>Индекс производства продукции растениеводства</t>
  </si>
  <si>
    <t>% к предыдущему году
в сопоставимых ценах</t>
  </si>
  <si>
    <t>4.5</t>
  </si>
  <si>
    <t>Продукция животноводства</t>
  </si>
  <si>
    <t>4.6</t>
  </si>
  <si>
    <t>Индекс производства продукции животноводства</t>
  </si>
  <si>
    <t>4.1</t>
  </si>
  <si>
    <t>4.2</t>
  </si>
  <si>
    <t>Индекс физического объема работ, выполненных по виду деятельности "Строительство"</t>
  </si>
  <si>
    <t>5.1</t>
  </si>
  <si>
    <t>5.2</t>
  </si>
  <si>
    <t>5.3</t>
  </si>
  <si>
    <t>5.4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</si>
  <si>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</si>
  <si>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</si>
  <si>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платных услуг населению</t>
  </si>
  <si>
    <t>Индекс-дефлятор объема платных услуг населению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</si>
  <si>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</si>
  <si>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</si>
  <si>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</si>
  <si>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</si>
  <si>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</si>
  <si>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</si>
  <si>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</si>
  <si>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</si>
  <si>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</si>
  <si>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</si>
  <si>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</si>
  <si>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</si>
  <si>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</si>
  <si>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</si>
  <si>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</si>
  <si>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</si>
  <si>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</si>
  <si>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</si>
  <si>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Индекс физического объема инвестиций в основной капитал</t>
  </si>
  <si>
    <t>Индекс-дефлятор инвестиций в основной капитал</t>
  </si>
  <si>
    <t>Удельный вес инвестиций в основной капитал в валовом региональном продукте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</si>
  <si>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</si>
  <si>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</si>
  <si>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</si>
  <si>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</si>
  <si>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</si>
  <si>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</si>
  <si>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</si>
  <si>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</si>
  <si>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</si>
  <si>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</si>
  <si>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</si>
  <si>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</si>
  <si>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</si>
  <si>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</si>
  <si>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</si>
  <si>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</si>
  <si>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</si>
  <si>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</si>
  <si>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</si>
  <si>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</si>
  <si>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</si>
  <si>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</si>
  <si>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</si>
  <si>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</si>
  <si>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</si>
  <si>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</si>
  <si>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</si>
  <si>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</si>
  <si>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</si>
  <si>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</si>
  <si>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</si>
  <si>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</si>
  <si>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</si>
  <si>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</si>
  <si>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</si>
  <si>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</si>
  <si>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</si>
  <si>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</si>
  <si>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</si>
  <si>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</si>
  <si>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</si>
  <si>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</si>
  <si>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</si>
  <si>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</si>
  <si>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</si>
  <si>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</si>
  <si>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</si>
  <si>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</si>
  <si>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</si>
  <si>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</si>
  <si>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</si>
  <si>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</si>
  <si>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</si>
  <si>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11.1</t>
  </si>
  <si>
    <t>11.2</t>
  </si>
  <si>
    <t>11.3</t>
  </si>
  <si>
    <t>11.4</t>
  </si>
  <si>
    <t>11.5</t>
  </si>
  <si>
    <t>11.6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</si>
  <si>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</si>
  <si>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Индекс производительности труда</t>
  </si>
  <si>
    <t>Уровень безработицы (по методологии МОТ)</t>
  </si>
  <si>
    <t>Общая численность безработных (по методологии МОТ)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</si>
  <si>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</si>
  <si>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</si>
  <si>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</si>
  <si>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</si>
  <si>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</si>
  <si>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</si>
  <si>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</si>
  <si>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</si>
  <si>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</si>
  <si>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</si>
  <si>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</si>
  <si>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</si>
  <si>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</si>
  <si>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</si>
  <si>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Среднегодовая численность занятых в экономике (по данным баланса трудовых ресурсов)</t>
  </si>
  <si>
    <t>Основные фонды</t>
  </si>
  <si>
    <t>13.1</t>
  </si>
  <si>
    <t>Амортизация основных фондов</t>
  </si>
  <si>
    <t>млрд рублей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</si>
  <si>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</si>
  <si>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</si>
  <si>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</si>
  <si>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</si>
  <si>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</si>
  <si>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</si>
  <si>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</si>
  <si>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13.</t>
  </si>
  <si>
    <t>14.</t>
  </si>
  <si>
    <t>Примечание: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</si>
  <si>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</si>
  <si>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</si>
  <si>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2.1.</t>
  </si>
  <si>
    <t xml:space="preserve">   </t>
  </si>
  <si>
    <t>Основные показатели социально-экономического развития Красноармейского района на среднесрочный период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</si>
</sst>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"/>
  </numFmts>
  <fonts count="51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3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3" fillId="3" borderId="10" xfId="0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 shrinkToFit="1"/>
    </xf>
    <xf numFmtId="178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176" fontId="4" fillId="3" borderId="12" xfId="0" applyNumberFormat="1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zoomScale="64" zoomScaleNormal="64" zoomScalePageLayoutView="0" workbookViewId="0" topLeftCell="A1">
      <pane xSplit="3" ySplit="9" topLeftCell="D7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5" sqref="O95"/>
    </sheetView>
  </sheetViews>
  <sheetFormatPr defaultColWidth="8.875" defaultRowHeight="12.75"/>
  <cols>
    <col min="1" max="1" width="6.25390625" style="25" bestFit="1" customWidth="1"/>
    <col min="2" max="2" width="69.625" style="3" customWidth="1"/>
    <col min="3" max="3" width="32.25390625" style="3" customWidth="1"/>
    <col min="4" max="15" width="13.75390625" style="3" customWidth="1"/>
    <col min="16" max="16384" width="8.875" style="3" customWidth="1"/>
  </cols>
  <sheetData>
    <row r="1" spans="1:15" ht="21" customHeight="1">
      <c r="A1" s="68" t="s">
        <v>183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 customHeight="1">
      <c r="A2" s="6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1" customHeight="1">
      <c r="A3" s="70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ht="12.75">
      <c r="B4" s="3" t="s">
        <v>34</v>
      </c>
    </row>
    <row r="5" spans="1:15" ht="18.75">
      <c r="A5" s="75"/>
      <c r="B5" s="77" t="s">
        <v>38</v>
      </c>
      <c r="C5" s="77" t="s">
        <v>39</v>
      </c>
      <c r="D5" s="1" t="s">
        <v>40</v>
      </c>
      <c r="E5" s="2" t="s">
        <v>40</v>
      </c>
      <c r="F5" s="2" t="s">
        <v>41</v>
      </c>
      <c r="G5" s="80" t="s">
        <v>42</v>
      </c>
      <c r="H5" s="81"/>
      <c r="I5" s="81"/>
      <c r="J5" s="81"/>
      <c r="K5" s="81"/>
      <c r="L5" s="81"/>
      <c r="M5" s="81"/>
      <c r="N5" s="81"/>
      <c r="O5" s="81"/>
    </row>
    <row r="6" spans="1:15" ht="22.5" customHeight="1">
      <c r="A6" s="76"/>
      <c r="B6" s="78"/>
      <c r="C6" s="78"/>
      <c r="D6" s="77">
        <v>2016</v>
      </c>
      <c r="E6" s="77">
        <v>2017</v>
      </c>
      <c r="F6" s="77">
        <v>2018</v>
      </c>
      <c r="G6" s="72">
        <v>2019</v>
      </c>
      <c r="H6" s="73"/>
      <c r="I6" s="74"/>
      <c r="J6" s="72">
        <v>2020</v>
      </c>
      <c r="K6" s="73"/>
      <c r="L6" s="74"/>
      <c r="M6" s="72">
        <v>2021</v>
      </c>
      <c r="N6" s="73"/>
      <c r="O6" s="74"/>
    </row>
    <row r="7" spans="1:15" ht="37.5">
      <c r="A7" s="76"/>
      <c r="B7" s="78"/>
      <c r="C7" s="78"/>
      <c r="D7" s="78"/>
      <c r="E7" s="78"/>
      <c r="F7" s="78"/>
      <c r="G7" s="1" t="s">
        <v>60</v>
      </c>
      <c r="H7" s="1" t="s">
        <v>59</v>
      </c>
      <c r="I7" s="1" t="s">
        <v>61</v>
      </c>
      <c r="J7" s="1" t="s">
        <v>60</v>
      </c>
      <c r="K7" s="1" t="s">
        <v>59</v>
      </c>
      <c r="L7" s="1" t="s">
        <v>61</v>
      </c>
      <c r="M7" s="1" t="s">
        <v>60</v>
      </c>
      <c r="N7" s="1" t="s">
        <v>59</v>
      </c>
      <c r="O7" s="1" t="s">
        <v>61</v>
      </c>
    </row>
    <row r="8" spans="1:15" ht="18.75">
      <c r="A8" s="76"/>
      <c r="B8" s="79"/>
      <c r="C8" s="79"/>
      <c r="D8" s="79"/>
      <c r="E8" s="79"/>
      <c r="F8" s="79"/>
      <c r="G8" s="1" t="s">
        <v>62</v>
      </c>
      <c r="H8" s="1" t="s">
        <v>63</v>
      </c>
      <c r="I8" s="1" t="s">
        <v>64</v>
      </c>
      <c r="J8" s="1" t="s">
        <v>62</v>
      </c>
      <c r="K8" s="1" t="s">
        <v>63</v>
      </c>
      <c r="L8" s="1" t="s">
        <v>64</v>
      </c>
      <c r="M8" s="1" t="s">
        <v>62</v>
      </c>
      <c r="N8" s="1" t="s">
        <v>63</v>
      </c>
      <c r="O8" s="1" t="s">
        <v>64</v>
      </c>
    </row>
    <row r="9" spans="1:15" ht="18.75">
      <c r="A9" s="26" t="s">
        <v>192</v>
      </c>
      <c r="B9" s="10" t="s">
        <v>2</v>
      </c>
      <c r="C9" s="10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</row>
    <row r="10" spans="1:15" ht="18.75">
      <c r="A10" s="7">
        <v>1</v>
      </c>
      <c r="B10" s="5" t="s">
        <v>68</v>
      </c>
      <c r="C10" s="4" t="s">
        <v>43</v>
      </c>
      <c r="D10" s="34">
        <v>14.28</v>
      </c>
      <c r="E10" s="34">
        <v>14.078</v>
      </c>
      <c r="F10" s="34">
        <v>14</v>
      </c>
      <c r="G10" s="34">
        <v>13.8</v>
      </c>
      <c r="H10" s="34">
        <v>13.9</v>
      </c>
      <c r="I10" s="34">
        <v>13.9</v>
      </c>
      <c r="J10" s="35">
        <v>13.75</v>
      </c>
      <c r="K10" s="35">
        <v>13.802</v>
      </c>
      <c r="L10" s="35">
        <v>13.85</v>
      </c>
      <c r="M10" s="35">
        <v>13.6</v>
      </c>
      <c r="N10" s="35">
        <v>13.65</v>
      </c>
      <c r="O10" s="35">
        <v>13.7</v>
      </c>
    </row>
    <row r="11" spans="1:15" ht="18.75">
      <c r="A11" s="7">
        <v>2</v>
      </c>
      <c r="B11" s="8" t="s">
        <v>69</v>
      </c>
      <c r="C11" s="4" t="s">
        <v>43</v>
      </c>
      <c r="D11" s="34">
        <v>7.564</v>
      </c>
      <c r="E11" s="34">
        <v>7.334</v>
      </c>
      <c r="F11" s="34">
        <v>7.25</v>
      </c>
      <c r="G11" s="34">
        <v>7.2</v>
      </c>
      <c r="H11" s="34">
        <v>7.25</v>
      </c>
      <c r="I11" s="34">
        <v>7.25</v>
      </c>
      <c r="J11" s="34">
        <v>7.21</v>
      </c>
      <c r="K11" s="34">
        <v>7.25</v>
      </c>
      <c r="L11" s="34">
        <v>7.27</v>
      </c>
      <c r="M11" s="34">
        <v>7.19</v>
      </c>
      <c r="N11" s="34">
        <v>7.2</v>
      </c>
      <c r="O11" s="34">
        <v>7.21</v>
      </c>
    </row>
    <row r="12" spans="1:15" ht="37.5">
      <c r="A12" s="7">
        <v>3</v>
      </c>
      <c r="B12" s="8" t="s">
        <v>70</v>
      </c>
      <c r="C12" s="4" t="s">
        <v>43</v>
      </c>
      <c r="D12" s="34">
        <v>4.091</v>
      </c>
      <c r="E12" s="34">
        <v>4.159</v>
      </c>
      <c r="F12" s="34">
        <v>4.165</v>
      </c>
      <c r="G12" s="34">
        <v>4.1</v>
      </c>
      <c r="H12" s="34">
        <v>4.12</v>
      </c>
      <c r="I12" s="34">
        <v>4.12</v>
      </c>
      <c r="J12" s="34">
        <v>4.1</v>
      </c>
      <c r="K12" s="34">
        <v>4.13</v>
      </c>
      <c r="L12" s="34">
        <v>4.14</v>
      </c>
      <c r="M12" s="34">
        <v>4</v>
      </c>
      <c r="N12" s="34">
        <v>4.1</v>
      </c>
      <c r="O12" s="34">
        <v>4.1</v>
      </c>
    </row>
    <row r="13" spans="1:15" ht="18.75">
      <c r="A13" s="7">
        <v>4</v>
      </c>
      <c r="B13" s="5" t="s">
        <v>45</v>
      </c>
      <c r="C13" s="4" t="s">
        <v>46</v>
      </c>
      <c r="D13" s="31">
        <v>71.52</v>
      </c>
      <c r="E13" s="31">
        <v>72.73</v>
      </c>
      <c r="F13" s="32">
        <v>73.5</v>
      </c>
      <c r="G13" s="32">
        <v>73.5</v>
      </c>
      <c r="H13" s="32">
        <v>74</v>
      </c>
      <c r="I13" s="32">
        <v>74.9</v>
      </c>
      <c r="J13" s="32">
        <v>74</v>
      </c>
      <c r="K13" s="32">
        <v>75.5</v>
      </c>
      <c r="L13" s="32">
        <v>76.5</v>
      </c>
      <c r="M13" s="32">
        <v>75</v>
      </c>
      <c r="N13" s="32">
        <v>76</v>
      </c>
      <c r="O13" s="32">
        <v>77</v>
      </c>
    </row>
    <row r="14" spans="1:15" ht="37.5">
      <c r="A14" s="7">
        <v>5</v>
      </c>
      <c r="B14" s="5" t="s">
        <v>47</v>
      </c>
      <c r="C14" s="4" t="s">
        <v>48</v>
      </c>
      <c r="D14" s="34" t="s">
        <v>199</v>
      </c>
      <c r="E14" s="34" t="s">
        <v>200</v>
      </c>
      <c r="F14" s="34">
        <v>11</v>
      </c>
      <c r="G14" s="34">
        <v>10.9</v>
      </c>
      <c r="H14" s="34">
        <v>10.9</v>
      </c>
      <c r="I14" s="34">
        <v>10.95</v>
      </c>
      <c r="J14" s="34">
        <v>10.45</v>
      </c>
      <c r="K14" s="34">
        <v>10.5</v>
      </c>
      <c r="L14" s="34">
        <v>10.55</v>
      </c>
      <c r="M14" s="34">
        <v>10</v>
      </c>
      <c r="N14" s="34">
        <v>10.1</v>
      </c>
      <c r="O14" s="34">
        <v>10.2</v>
      </c>
    </row>
    <row r="15" spans="1:15" ht="37.5">
      <c r="A15" s="7">
        <v>6</v>
      </c>
      <c r="B15" s="5" t="s">
        <v>71</v>
      </c>
      <c r="C15" s="4" t="s">
        <v>72</v>
      </c>
      <c r="D15" s="31">
        <v>1.869</v>
      </c>
      <c r="E15" s="31">
        <v>1.7</v>
      </c>
      <c r="F15" s="32">
        <v>1.64</v>
      </c>
      <c r="G15" s="32">
        <v>1.621</v>
      </c>
      <c r="H15" s="32">
        <v>1.645</v>
      </c>
      <c r="I15" s="32">
        <v>1.679</v>
      </c>
      <c r="J15" s="32">
        <v>1.623</v>
      </c>
      <c r="K15" s="32">
        <v>1.65</v>
      </c>
      <c r="L15" s="32">
        <v>1.69</v>
      </c>
      <c r="M15" s="32">
        <v>1.625</v>
      </c>
      <c r="N15" s="32">
        <v>1.655</v>
      </c>
      <c r="O15" s="32">
        <v>1.693</v>
      </c>
    </row>
    <row r="16" spans="1:15" ht="37.5">
      <c r="A16" s="7">
        <v>7</v>
      </c>
      <c r="B16" s="5" t="s">
        <v>49</v>
      </c>
      <c r="C16" s="4" t="s">
        <v>50</v>
      </c>
      <c r="D16" s="34" t="s">
        <v>201</v>
      </c>
      <c r="E16" s="34" t="s">
        <v>202</v>
      </c>
      <c r="F16" s="34">
        <v>18</v>
      </c>
      <c r="G16" s="34">
        <v>17.4</v>
      </c>
      <c r="H16" s="34">
        <v>17.5</v>
      </c>
      <c r="I16" s="34">
        <v>17.5</v>
      </c>
      <c r="J16" s="34">
        <v>17</v>
      </c>
      <c r="K16" s="34">
        <v>17.1</v>
      </c>
      <c r="L16" s="34">
        <v>17.2</v>
      </c>
      <c r="M16" s="34">
        <v>16.8</v>
      </c>
      <c r="N16" s="34">
        <v>16.9</v>
      </c>
      <c r="O16" s="34">
        <v>16.9</v>
      </c>
    </row>
    <row r="17" spans="1:15" ht="37.5">
      <c r="A17" s="7">
        <v>8</v>
      </c>
      <c r="B17" s="5" t="s">
        <v>51</v>
      </c>
      <c r="C17" s="4" t="s">
        <v>52</v>
      </c>
      <c r="D17" s="34">
        <f>D14-D16</f>
        <v>-5.1</v>
      </c>
      <c r="E17" s="34">
        <f aca="true" t="shared" si="0" ref="E17:O17">E14-E16</f>
        <v>-8.099999999999998</v>
      </c>
      <c r="F17" s="34">
        <f t="shared" si="0"/>
        <v>-7</v>
      </c>
      <c r="G17" s="34">
        <f t="shared" si="0"/>
        <v>-6.499999999999998</v>
      </c>
      <c r="H17" s="34">
        <f t="shared" si="0"/>
        <v>-6.6</v>
      </c>
      <c r="I17" s="34">
        <f t="shared" si="0"/>
        <v>-6.550000000000001</v>
      </c>
      <c r="J17" s="34">
        <f t="shared" si="0"/>
        <v>-6.550000000000001</v>
      </c>
      <c r="K17" s="34">
        <f t="shared" si="0"/>
        <v>-6.600000000000001</v>
      </c>
      <c r="L17" s="34">
        <f t="shared" si="0"/>
        <v>-6.649999999999999</v>
      </c>
      <c r="M17" s="34">
        <f t="shared" si="0"/>
        <v>-6.800000000000001</v>
      </c>
      <c r="N17" s="34">
        <f t="shared" si="0"/>
        <v>-6.799999999999999</v>
      </c>
      <c r="O17" s="34">
        <f t="shared" si="0"/>
        <v>-6.699999999999999</v>
      </c>
    </row>
    <row r="18" spans="1:15" ht="18.75">
      <c r="A18" s="7">
        <v>9</v>
      </c>
      <c r="B18" s="5" t="s">
        <v>197</v>
      </c>
      <c r="C18" s="4" t="s">
        <v>73</v>
      </c>
      <c r="D18" s="34">
        <v>-0.263</v>
      </c>
      <c r="E18" s="34">
        <v>-0.086</v>
      </c>
      <c r="F18" s="34">
        <v>-0.1</v>
      </c>
      <c r="G18" s="34">
        <v>-0.1</v>
      </c>
      <c r="H18" s="34">
        <v>-0.1</v>
      </c>
      <c r="I18" s="34">
        <v>-0.1</v>
      </c>
      <c r="J18" s="34">
        <v>-0.1</v>
      </c>
      <c r="K18" s="34">
        <v>-0.1</v>
      </c>
      <c r="L18" s="34">
        <v>-0.1</v>
      </c>
      <c r="M18" s="34">
        <v>-0.1</v>
      </c>
      <c r="N18" s="34">
        <v>-0.1</v>
      </c>
      <c r="O18" s="34">
        <v>-0.1</v>
      </c>
    </row>
    <row r="19" spans="1:15" ht="18.75">
      <c r="A19" s="24" t="s">
        <v>191</v>
      </c>
      <c r="B19" s="10" t="s">
        <v>74</v>
      </c>
      <c r="C19" s="1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8.75">
      <c r="A20" s="15">
        <v>10</v>
      </c>
      <c r="B20" s="6" t="s">
        <v>74</v>
      </c>
      <c r="C20" s="4" t="s">
        <v>53</v>
      </c>
      <c r="D20" s="31">
        <v>261574.3</v>
      </c>
      <c r="E20" s="31">
        <v>277400</v>
      </c>
      <c r="F20" s="31">
        <v>293406.5</v>
      </c>
      <c r="G20" s="31">
        <v>308804.5</v>
      </c>
      <c r="H20" s="31">
        <v>310647.1</v>
      </c>
      <c r="I20" s="31">
        <v>312169.9</v>
      </c>
      <c r="J20" s="31">
        <v>325339.7</v>
      </c>
      <c r="K20" s="31">
        <v>329868.1</v>
      </c>
      <c r="L20" s="31">
        <v>334401.3</v>
      </c>
      <c r="M20" s="31">
        <v>343428.6</v>
      </c>
      <c r="N20" s="31">
        <v>352329.4</v>
      </c>
      <c r="O20" s="31">
        <v>361340.7</v>
      </c>
    </row>
    <row r="21" spans="1:15" ht="37.5">
      <c r="A21" s="7">
        <v>11</v>
      </c>
      <c r="B21" s="5" t="s">
        <v>75</v>
      </c>
      <c r="C21" s="4" t="s">
        <v>11</v>
      </c>
      <c r="D21" s="31">
        <v>100.6</v>
      </c>
      <c r="E21" s="31">
        <v>100.8</v>
      </c>
      <c r="F21" s="31">
        <v>101.8</v>
      </c>
      <c r="G21" s="31">
        <v>101.2</v>
      </c>
      <c r="H21" s="31">
        <v>102</v>
      </c>
      <c r="I21" s="31">
        <v>102.5</v>
      </c>
      <c r="J21" s="31">
        <v>101.4</v>
      </c>
      <c r="K21" s="31">
        <v>102.3</v>
      </c>
      <c r="L21" s="31">
        <v>103.2</v>
      </c>
      <c r="M21" s="31">
        <v>101.5</v>
      </c>
      <c r="N21" s="31">
        <v>102.8</v>
      </c>
      <c r="O21" s="31">
        <v>104</v>
      </c>
    </row>
    <row r="22" spans="1:15" ht="37.5">
      <c r="A22" s="7">
        <v>12</v>
      </c>
      <c r="B22" s="5" t="s">
        <v>54</v>
      </c>
      <c r="C22" s="4" t="s">
        <v>76</v>
      </c>
      <c r="D22" s="33">
        <v>103</v>
      </c>
      <c r="E22" s="33">
        <v>105.2</v>
      </c>
      <c r="F22" s="33">
        <v>103.9</v>
      </c>
      <c r="G22" s="33">
        <v>104</v>
      </c>
      <c r="H22" s="33">
        <v>103.8</v>
      </c>
      <c r="I22" s="33">
        <v>103.8</v>
      </c>
      <c r="J22" s="33">
        <v>103.9</v>
      </c>
      <c r="K22" s="33">
        <v>103.8</v>
      </c>
      <c r="L22" s="33">
        <v>103.8</v>
      </c>
      <c r="M22" s="33">
        <v>104</v>
      </c>
      <c r="N22" s="33">
        <v>103.9</v>
      </c>
      <c r="O22" s="33">
        <v>103.9</v>
      </c>
    </row>
    <row r="23" spans="1:15" ht="18.75">
      <c r="A23" s="24" t="s">
        <v>190</v>
      </c>
      <c r="B23" s="10" t="s">
        <v>135</v>
      </c>
      <c r="C23" s="1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8.75">
      <c r="A24" s="15">
        <v>13</v>
      </c>
      <c r="B24" s="13" t="s">
        <v>77</v>
      </c>
      <c r="C24" s="14" t="s">
        <v>53</v>
      </c>
      <c r="D24" s="34">
        <v>409.94</v>
      </c>
      <c r="E24" s="34">
        <v>357.06</v>
      </c>
      <c r="F24" s="34">
        <v>413.4</v>
      </c>
      <c r="G24" s="34">
        <v>425.51</v>
      </c>
      <c r="H24" s="34">
        <v>428.55</v>
      </c>
      <c r="I24" s="34">
        <v>435.88</v>
      </c>
      <c r="J24" s="34">
        <v>435.72</v>
      </c>
      <c r="K24" s="34">
        <v>444</v>
      </c>
      <c r="L24" s="34">
        <v>452.36</v>
      </c>
      <c r="M24" s="34">
        <v>452.01</v>
      </c>
      <c r="N24" s="34">
        <v>459.45</v>
      </c>
      <c r="O24" s="34">
        <v>468.43</v>
      </c>
    </row>
    <row r="25" spans="1:15" ht="37.5">
      <c r="A25" s="15">
        <v>14</v>
      </c>
      <c r="B25" s="13" t="s">
        <v>55</v>
      </c>
      <c r="C25" s="14" t="s">
        <v>11</v>
      </c>
      <c r="D25" s="34">
        <v>99.02</v>
      </c>
      <c r="E25" s="34">
        <v>83.91</v>
      </c>
      <c r="F25" s="34">
        <v>112.08</v>
      </c>
      <c r="G25" s="34">
        <v>99.26</v>
      </c>
      <c r="H25" s="34">
        <v>100.45</v>
      </c>
      <c r="I25" s="34">
        <v>102.67</v>
      </c>
      <c r="J25" s="34">
        <v>99.03</v>
      </c>
      <c r="K25" s="34">
        <v>100.69</v>
      </c>
      <c r="L25" s="34">
        <v>100.95</v>
      </c>
      <c r="M25" s="34">
        <v>100.43</v>
      </c>
      <c r="N25" s="34">
        <v>100.46</v>
      </c>
      <c r="O25" s="34">
        <v>100.73</v>
      </c>
    </row>
    <row r="26" spans="1:15" ht="37.5">
      <c r="A26" s="7">
        <v>15</v>
      </c>
      <c r="B26" s="20" t="s">
        <v>137</v>
      </c>
      <c r="C26" s="4" t="s">
        <v>11</v>
      </c>
      <c r="D26" s="34">
        <v>42.66</v>
      </c>
      <c r="E26" s="34">
        <v>55.39</v>
      </c>
      <c r="F26" s="34">
        <v>177.62</v>
      </c>
      <c r="G26" s="34">
        <v>98.84</v>
      </c>
      <c r="H26" s="34">
        <v>100.29</v>
      </c>
      <c r="I26" s="34">
        <v>101.95</v>
      </c>
      <c r="J26" s="34">
        <v>99.13</v>
      </c>
      <c r="K26" s="34">
        <v>100.1</v>
      </c>
      <c r="L26" s="34">
        <v>100.68</v>
      </c>
      <c r="M26" s="34">
        <v>99.23</v>
      </c>
      <c r="N26" s="34">
        <v>100.49</v>
      </c>
      <c r="O26" s="34">
        <v>100.88</v>
      </c>
    </row>
    <row r="27" spans="1:15" ht="37.5">
      <c r="A27" s="7">
        <v>16</v>
      </c>
      <c r="B27" s="5" t="s">
        <v>78</v>
      </c>
      <c r="C27" s="4" t="s">
        <v>11</v>
      </c>
      <c r="D27" s="31" t="s">
        <v>211</v>
      </c>
      <c r="E27" s="31" t="s">
        <v>211</v>
      </c>
      <c r="F27" s="31" t="s">
        <v>211</v>
      </c>
      <c r="G27" s="31" t="s">
        <v>211</v>
      </c>
      <c r="H27" s="31" t="s">
        <v>211</v>
      </c>
      <c r="I27" s="31" t="s">
        <v>211</v>
      </c>
      <c r="J27" s="31" t="s">
        <v>211</v>
      </c>
      <c r="K27" s="31" t="s">
        <v>211</v>
      </c>
      <c r="L27" s="31" t="s">
        <v>211</v>
      </c>
      <c r="M27" s="31" t="s">
        <v>211</v>
      </c>
      <c r="N27" s="31" t="s">
        <v>211</v>
      </c>
      <c r="O27" s="31" t="s">
        <v>211</v>
      </c>
    </row>
    <row r="28" spans="1:15" ht="37.5">
      <c r="A28" s="15">
        <v>17</v>
      </c>
      <c r="B28" s="5" t="s">
        <v>79</v>
      </c>
      <c r="C28" s="4" t="s">
        <v>11</v>
      </c>
      <c r="D28" s="31" t="s">
        <v>211</v>
      </c>
      <c r="E28" s="31" t="s">
        <v>211</v>
      </c>
      <c r="F28" s="31" t="s">
        <v>211</v>
      </c>
      <c r="G28" s="31" t="s">
        <v>211</v>
      </c>
      <c r="H28" s="31" t="s">
        <v>211</v>
      </c>
      <c r="I28" s="31" t="s">
        <v>211</v>
      </c>
      <c r="J28" s="31" t="s">
        <v>211</v>
      </c>
      <c r="K28" s="31" t="s">
        <v>211</v>
      </c>
      <c r="L28" s="31" t="s">
        <v>211</v>
      </c>
      <c r="M28" s="31" t="s">
        <v>211</v>
      </c>
      <c r="N28" s="31" t="s">
        <v>211</v>
      </c>
      <c r="O28" s="31" t="s">
        <v>211</v>
      </c>
    </row>
    <row r="29" spans="1:15" ht="37.5">
      <c r="A29" s="7">
        <v>18</v>
      </c>
      <c r="B29" s="5" t="s">
        <v>80</v>
      </c>
      <c r="C29" s="4" t="s">
        <v>11</v>
      </c>
      <c r="D29" s="31" t="s">
        <v>211</v>
      </c>
      <c r="E29" s="31" t="s">
        <v>211</v>
      </c>
      <c r="F29" s="31" t="s">
        <v>211</v>
      </c>
      <c r="G29" s="31" t="s">
        <v>211</v>
      </c>
      <c r="H29" s="31" t="s">
        <v>211</v>
      </c>
      <c r="I29" s="31" t="s">
        <v>211</v>
      </c>
      <c r="J29" s="31" t="s">
        <v>211</v>
      </c>
      <c r="K29" s="31" t="s">
        <v>211</v>
      </c>
      <c r="L29" s="31" t="s">
        <v>211</v>
      </c>
      <c r="M29" s="31" t="s">
        <v>211</v>
      </c>
      <c r="N29" s="31" t="s">
        <v>211</v>
      </c>
      <c r="O29" s="31" t="s">
        <v>211</v>
      </c>
    </row>
    <row r="30" spans="1:15" ht="37.5">
      <c r="A30" s="7">
        <v>19</v>
      </c>
      <c r="B30" s="5" t="s">
        <v>209</v>
      </c>
      <c r="C30" s="4" t="s">
        <v>11</v>
      </c>
      <c r="D30" s="34">
        <f>D26</f>
        <v>42.66</v>
      </c>
      <c r="E30" s="34">
        <f aca="true" t="shared" si="1" ref="E30:O30">E26</f>
        <v>55.39</v>
      </c>
      <c r="F30" s="34">
        <f t="shared" si="1"/>
        <v>177.62</v>
      </c>
      <c r="G30" s="34">
        <f t="shared" si="1"/>
        <v>98.84</v>
      </c>
      <c r="H30" s="34">
        <f t="shared" si="1"/>
        <v>100.29</v>
      </c>
      <c r="I30" s="34">
        <f t="shared" si="1"/>
        <v>101.95</v>
      </c>
      <c r="J30" s="34">
        <f t="shared" si="1"/>
        <v>99.13</v>
      </c>
      <c r="K30" s="34">
        <f t="shared" si="1"/>
        <v>100.1</v>
      </c>
      <c r="L30" s="34">
        <f t="shared" si="1"/>
        <v>100.68</v>
      </c>
      <c r="M30" s="34">
        <f t="shared" si="1"/>
        <v>99.23</v>
      </c>
      <c r="N30" s="34">
        <f t="shared" si="1"/>
        <v>100.49</v>
      </c>
      <c r="O30" s="34">
        <f t="shared" si="1"/>
        <v>100.88</v>
      </c>
    </row>
    <row r="31" spans="1:15" ht="37.5">
      <c r="A31" s="7">
        <v>20</v>
      </c>
      <c r="B31" s="5" t="s">
        <v>81</v>
      </c>
      <c r="C31" s="4" t="s">
        <v>11</v>
      </c>
      <c r="D31" s="31" t="s">
        <v>211</v>
      </c>
      <c r="E31" s="31" t="s">
        <v>211</v>
      </c>
      <c r="F31" s="31" t="s">
        <v>211</v>
      </c>
      <c r="G31" s="31" t="s">
        <v>211</v>
      </c>
      <c r="H31" s="31" t="s">
        <v>211</v>
      </c>
      <c r="I31" s="31" t="s">
        <v>211</v>
      </c>
      <c r="J31" s="31" t="s">
        <v>211</v>
      </c>
      <c r="K31" s="31" t="s">
        <v>211</v>
      </c>
      <c r="L31" s="31" t="s">
        <v>211</v>
      </c>
      <c r="M31" s="31" t="s">
        <v>211</v>
      </c>
      <c r="N31" s="31" t="s">
        <v>211</v>
      </c>
      <c r="O31" s="31" t="s">
        <v>211</v>
      </c>
    </row>
    <row r="32" spans="1:15" ht="37.5">
      <c r="A32" s="7">
        <v>21</v>
      </c>
      <c r="B32" s="20" t="s">
        <v>82</v>
      </c>
      <c r="C32" s="4" t="s">
        <v>11</v>
      </c>
      <c r="D32" s="34">
        <v>89.22</v>
      </c>
      <c r="E32" s="34">
        <v>83.94</v>
      </c>
      <c r="F32" s="34">
        <v>112.04</v>
      </c>
      <c r="G32" s="34">
        <v>99.26</v>
      </c>
      <c r="H32" s="34">
        <v>100.45</v>
      </c>
      <c r="I32" s="34">
        <v>102.67</v>
      </c>
      <c r="J32" s="34">
        <v>99.03</v>
      </c>
      <c r="K32" s="34">
        <v>100.69</v>
      </c>
      <c r="L32" s="34">
        <v>100.95</v>
      </c>
      <c r="M32" s="34">
        <v>100.43</v>
      </c>
      <c r="N32" s="34">
        <v>100.46</v>
      </c>
      <c r="O32" s="34">
        <v>100.73</v>
      </c>
    </row>
    <row r="33" spans="1:15" ht="37.5">
      <c r="A33" s="7">
        <v>22</v>
      </c>
      <c r="B33" s="5" t="s">
        <v>208</v>
      </c>
      <c r="C33" s="4" t="s">
        <v>11</v>
      </c>
      <c r="D33" s="34">
        <v>98.9</v>
      </c>
      <c r="E33" s="34">
        <v>90.75</v>
      </c>
      <c r="F33" s="34">
        <v>94.89</v>
      </c>
      <c r="G33" s="34">
        <v>98.84</v>
      </c>
      <c r="H33" s="34">
        <v>100.29</v>
      </c>
      <c r="I33" s="34">
        <v>101.95</v>
      </c>
      <c r="J33" s="34">
        <v>99.13</v>
      </c>
      <c r="K33" s="34">
        <v>100.1</v>
      </c>
      <c r="L33" s="34">
        <v>100.68</v>
      </c>
      <c r="M33" s="34">
        <v>99.23</v>
      </c>
      <c r="N33" s="34">
        <v>100.49</v>
      </c>
      <c r="O33" s="34">
        <v>100.88</v>
      </c>
    </row>
    <row r="34" spans="1:15" ht="37.5">
      <c r="A34" s="7">
        <v>23</v>
      </c>
      <c r="B34" s="5" t="s">
        <v>83</v>
      </c>
      <c r="C34" s="4" t="s">
        <v>11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37.5">
      <c r="A35" s="7">
        <v>24</v>
      </c>
      <c r="B35" s="5" t="s">
        <v>143</v>
      </c>
      <c r="C35" s="4" t="s">
        <v>11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37.5">
      <c r="A36" s="7">
        <v>25</v>
      </c>
      <c r="B36" s="5" t="s">
        <v>84</v>
      </c>
      <c r="C36" s="4" t="s">
        <v>11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37.5">
      <c r="A37" s="7">
        <v>26</v>
      </c>
      <c r="B37" s="5" t="s">
        <v>207</v>
      </c>
      <c r="C37" s="4" t="s">
        <v>11</v>
      </c>
      <c r="D37" s="34">
        <v>106.1</v>
      </c>
      <c r="E37" s="34">
        <v>108.93</v>
      </c>
      <c r="F37" s="34">
        <v>77.35</v>
      </c>
      <c r="G37" s="34">
        <v>100.29</v>
      </c>
      <c r="H37" s="34">
        <v>101.74</v>
      </c>
      <c r="I37" s="34">
        <v>107.86</v>
      </c>
      <c r="J37" s="34">
        <v>100.58</v>
      </c>
      <c r="K37" s="34">
        <v>102.04</v>
      </c>
      <c r="L37" s="34">
        <v>102.63</v>
      </c>
      <c r="M37" s="34">
        <v>100.87</v>
      </c>
      <c r="N37" s="34">
        <v>102.14</v>
      </c>
      <c r="O37" s="34">
        <v>103.31</v>
      </c>
    </row>
    <row r="38" spans="1:15" ht="37.5">
      <c r="A38" s="7">
        <v>27</v>
      </c>
      <c r="B38" s="5" t="s">
        <v>206</v>
      </c>
      <c r="C38" s="4" t="s">
        <v>11</v>
      </c>
      <c r="D38" s="34">
        <v>131.6</v>
      </c>
      <c r="E38" s="34">
        <v>123.98</v>
      </c>
      <c r="F38" s="34">
        <v>89.14</v>
      </c>
      <c r="G38" s="34">
        <v>100.29</v>
      </c>
      <c r="H38" s="34">
        <v>101.74</v>
      </c>
      <c r="I38" s="34">
        <v>108.37</v>
      </c>
      <c r="J38" s="34">
        <v>101.64</v>
      </c>
      <c r="K38" s="34">
        <v>102.14</v>
      </c>
      <c r="L38" s="34">
        <v>103.11</v>
      </c>
      <c r="M38" s="34">
        <v>100.39</v>
      </c>
      <c r="N38" s="34">
        <v>101.75</v>
      </c>
      <c r="O38" s="34">
        <v>102.14</v>
      </c>
    </row>
    <row r="39" spans="1:15" ht="56.25">
      <c r="A39" s="7">
        <v>28</v>
      </c>
      <c r="B39" s="5" t="s">
        <v>85</v>
      </c>
      <c r="C39" s="4" t="s">
        <v>11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37.5">
      <c r="A40" s="15">
        <v>29</v>
      </c>
      <c r="B40" s="5" t="s">
        <v>86</v>
      </c>
      <c r="C40" s="4" t="s">
        <v>11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7.5">
      <c r="A41" s="15">
        <v>30</v>
      </c>
      <c r="B41" s="5" t="s">
        <v>205</v>
      </c>
      <c r="C41" s="4" t="s">
        <v>11</v>
      </c>
      <c r="D41" s="34">
        <v>73.4</v>
      </c>
      <c r="E41" s="34">
        <v>114</v>
      </c>
      <c r="F41" s="34">
        <v>112.49</v>
      </c>
      <c r="G41" s="34">
        <v>100.29</v>
      </c>
      <c r="H41" s="34">
        <v>102.42</v>
      </c>
      <c r="I41" s="34">
        <v>103.12</v>
      </c>
      <c r="J41" s="34">
        <v>100.58</v>
      </c>
      <c r="K41" s="34">
        <v>101.55</v>
      </c>
      <c r="L41" s="34">
        <v>101.85</v>
      </c>
      <c r="M41" s="34">
        <v>100.68</v>
      </c>
      <c r="N41" s="34">
        <v>101.55</v>
      </c>
      <c r="O41" s="34">
        <v>101.95</v>
      </c>
    </row>
    <row r="42" spans="1:15" ht="37.5">
      <c r="A42" s="7">
        <v>31</v>
      </c>
      <c r="B42" s="5" t="s">
        <v>145</v>
      </c>
      <c r="C42" s="4" t="s">
        <v>11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37.5">
      <c r="A43" s="7">
        <v>32</v>
      </c>
      <c r="B43" s="5" t="s">
        <v>87</v>
      </c>
      <c r="C43" s="4" t="s">
        <v>11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37.5">
      <c r="A44" s="15">
        <v>33</v>
      </c>
      <c r="B44" s="5" t="s">
        <v>146</v>
      </c>
      <c r="C44" s="4" t="s">
        <v>11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37.5">
      <c r="A45" s="15">
        <v>34</v>
      </c>
      <c r="B45" s="5" t="s">
        <v>203</v>
      </c>
      <c r="C45" s="4" t="s">
        <v>11</v>
      </c>
      <c r="D45" s="34">
        <v>102</v>
      </c>
      <c r="E45" s="34">
        <v>97.74</v>
      </c>
      <c r="F45" s="34">
        <v>97.27</v>
      </c>
      <c r="G45" s="34">
        <v>100.11</v>
      </c>
      <c r="H45" s="34">
        <v>101.45</v>
      </c>
      <c r="I45" s="34">
        <v>107.96</v>
      </c>
      <c r="J45" s="34">
        <v>100.26</v>
      </c>
      <c r="K45" s="34">
        <v>101.66</v>
      </c>
      <c r="L45" s="34">
        <v>100.27</v>
      </c>
      <c r="M45" s="34">
        <v>101.09</v>
      </c>
      <c r="N45" s="34">
        <v>101.31</v>
      </c>
      <c r="O45" s="34">
        <v>101.33</v>
      </c>
    </row>
    <row r="46" spans="1:15" ht="37.5">
      <c r="A46" s="15">
        <v>35</v>
      </c>
      <c r="B46" s="5" t="s">
        <v>204</v>
      </c>
      <c r="C46" s="4" t="s">
        <v>11</v>
      </c>
      <c r="D46" s="34">
        <v>81.6</v>
      </c>
      <c r="E46" s="34">
        <v>73.92</v>
      </c>
      <c r="F46" s="34">
        <v>122.49</v>
      </c>
      <c r="G46" s="34">
        <v>98.92</v>
      </c>
      <c r="H46" s="34">
        <v>100.03</v>
      </c>
      <c r="I46" s="34">
        <v>100.83</v>
      </c>
      <c r="J46" s="34">
        <v>98.23</v>
      </c>
      <c r="K46" s="34">
        <v>100.22</v>
      </c>
      <c r="L46" s="34">
        <v>100.31</v>
      </c>
      <c r="M46" s="34">
        <v>100.4</v>
      </c>
      <c r="N46" s="34">
        <v>100.03</v>
      </c>
      <c r="O46" s="34">
        <v>100.22</v>
      </c>
    </row>
    <row r="47" spans="1:15" ht="37.5">
      <c r="A47" s="7">
        <v>36</v>
      </c>
      <c r="B47" s="5" t="s">
        <v>88</v>
      </c>
      <c r="C47" s="4" t="s">
        <v>11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37.5">
      <c r="A48" s="7">
        <v>35</v>
      </c>
      <c r="B48" s="5" t="s">
        <v>89</v>
      </c>
      <c r="C48" s="4" t="s">
        <v>11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37.5">
      <c r="A49" s="7">
        <v>37</v>
      </c>
      <c r="B49" s="5" t="s">
        <v>182</v>
      </c>
      <c r="C49" s="4" t="s">
        <v>11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37.5">
      <c r="A50" s="15">
        <v>38</v>
      </c>
      <c r="B50" s="5" t="s">
        <v>90</v>
      </c>
      <c r="C50" s="4" t="s">
        <v>11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37.5">
      <c r="A51" s="7">
        <v>39</v>
      </c>
      <c r="B51" s="5" t="s">
        <v>91</v>
      </c>
      <c r="C51" s="4" t="s">
        <v>11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37.5">
      <c r="A52" s="15">
        <v>40</v>
      </c>
      <c r="B52" s="5" t="s">
        <v>92</v>
      </c>
      <c r="C52" s="4" t="s">
        <v>11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37.5">
      <c r="A53" s="7">
        <v>41</v>
      </c>
      <c r="B53" s="5" t="s">
        <v>93</v>
      </c>
      <c r="C53" s="4" t="s">
        <v>11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37.5">
      <c r="A54" s="15">
        <v>42</v>
      </c>
      <c r="B54" s="5" t="s">
        <v>94</v>
      </c>
      <c r="C54" s="4" t="s">
        <v>11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37.5">
      <c r="A55" s="15">
        <v>43</v>
      </c>
      <c r="B55" s="5" t="s">
        <v>147</v>
      </c>
      <c r="C55" s="4" t="s">
        <v>11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37.5">
      <c r="A56" s="7">
        <v>44</v>
      </c>
      <c r="B56" s="5" t="s">
        <v>95</v>
      </c>
      <c r="C56" s="4" t="s">
        <v>11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39">
      <c r="A57" s="7">
        <v>45</v>
      </c>
      <c r="B57" s="20" t="s">
        <v>96</v>
      </c>
      <c r="C57" s="4" t="s">
        <v>11</v>
      </c>
      <c r="D57" s="34">
        <v>104.4</v>
      </c>
      <c r="E57" s="34">
        <v>104.03</v>
      </c>
      <c r="F57" s="34">
        <v>101.04</v>
      </c>
      <c r="G57" s="34">
        <v>100.29</v>
      </c>
      <c r="H57" s="34">
        <v>101.74</v>
      </c>
      <c r="I57" s="34">
        <v>103.21</v>
      </c>
      <c r="J57" s="34">
        <v>100.58</v>
      </c>
      <c r="K57" s="34">
        <v>102.04</v>
      </c>
      <c r="L57" s="34">
        <v>103.11</v>
      </c>
      <c r="M57" s="34">
        <v>101.65</v>
      </c>
      <c r="N57" s="34">
        <v>102.91</v>
      </c>
      <c r="O57" s="34">
        <v>103.6</v>
      </c>
    </row>
    <row r="58" spans="1:15" ht="58.5">
      <c r="A58" s="7">
        <v>46</v>
      </c>
      <c r="B58" s="20" t="s">
        <v>97</v>
      </c>
      <c r="C58" s="4" t="s">
        <v>11</v>
      </c>
      <c r="D58" s="34">
        <v>99.27</v>
      </c>
      <c r="E58" s="34">
        <v>93.85</v>
      </c>
      <c r="F58" s="34">
        <v>92.52</v>
      </c>
      <c r="G58" s="34">
        <v>98.55</v>
      </c>
      <c r="H58" s="34">
        <v>98.93</v>
      </c>
      <c r="I58" s="34">
        <v>100.29</v>
      </c>
      <c r="J58" s="34">
        <v>98.65</v>
      </c>
      <c r="K58" s="34">
        <v>99.18</v>
      </c>
      <c r="L58" s="34">
        <v>100.19</v>
      </c>
      <c r="M58" s="34">
        <v>98.74</v>
      </c>
      <c r="N58" s="34">
        <v>99.03</v>
      </c>
      <c r="O58" s="34">
        <v>101.17</v>
      </c>
    </row>
    <row r="59" spans="1:15" ht="18.75">
      <c r="A59" s="7">
        <v>47</v>
      </c>
      <c r="B59" s="5" t="s">
        <v>0</v>
      </c>
      <c r="C59" s="4" t="s">
        <v>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37.5">
      <c r="A60" s="15">
        <v>48</v>
      </c>
      <c r="B60" s="5" t="s">
        <v>3</v>
      </c>
      <c r="C60" s="4" t="s">
        <v>4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56.25">
      <c r="A61" s="7">
        <v>49</v>
      </c>
      <c r="B61" s="5" t="s">
        <v>98</v>
      </c>
      <c r="C61" s="4" t="s">
        <v>5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8.75">
      <c r="A62" s="24" t="s">
        <v>189</v>
      </c>
      <c r="B62" s="10" t="s">
        <v>136</v>
      </c>
      <c r="C62" s="11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8.75">
      <c r="A63" s="16">
        <v>50</v>
      </c>
      <c r="B63" s="6" t="s">
        <v>6</v>
      </c>
      <c r="C63" s="16" t="s">
        <v>7</v>
      </c>
      <c r="D63" s="37">
        <v>1256.81</v>
      </c>
      <c r="E63" s="37">
        <v>1265.1</v>
      </c>
      <c r="F63" s="37">
        <v>1270.86</v>
      </c>
      <c r="G63" s="37">
        <v>1377.61</v>
      </c>
      <c r="H63" s="37">
        <v>1370.87</v>
      </c>
      <c r="I63" s="37">
        <v>1349.7</v>
      </c>
      <c r="J63" s="37">
        <v>1466.81</v>
      </c>
      <c r="K63" s="37">
        <v>1463.75</v>
      </c>
      <c r="L63" s="37">
        <v>1471.78</v>
      </c>
      <c r="M63" s="37">
        <v>1563.23</v>
      </c>
      <c r="N63" s="37">
        <v>1560.13</v>
      </c>
      <c r="O63" s="37">
        <v>1589.52</v>
      </c>
    </row>
    <row r="64" spans="1:15" ht="37.5">
      <c r="A64" s="15">
        <v>51</v>
      </c>
      <c r="B64" s="5" t="s">
        <v>8</v>
      </c>
      <c r="C64" s="4" t="s">
        <v>11</v>
      </c>
      <c r="D64" s="37">
        <v>97.15</v>
      </c>
      <c r="E64" s="37">
        <f>E63/D63/E65*10000</f>
        <v>97.53837835657384</v>
      </c>
      <c r="F64" s="37">
        <f>F63/E63/F65*10000</f>
        <v>95.128124977544</v>
      </c>
      <c r="G64" s="37">
        <f>G63/F63/G65*10000</f>
        <v>104.03054101862136</v>
      </c>
      <c r="H64" s="37">
        <f>H63/F63/H65*10000</f>
        <v>103.52156834386906</v>
      </c>
      <c r="I64" s="37">
        <f>I63/F63/I65*10000</f>
        <v>102.21720221679783</v>
      </c>
      <c r="J64" s="37">
        <f aca="true" t="shared" si="2" ref="J64:O64">J63/G63/J65*10000</f>
        <v>101.59826529971618</v>
      </c>
      <c r="K64" s="37">
        <f>K63/H63/K65*10000</f>
        <v>102.17728182462834</v>
      </c>
      <c r="L64" s="37">
        <f t="shared" si="2"/>
        <v>104.75021417574774</v>
      </c>
      <c r="M64" s="37">
        <f t="shared" si="2"/>
        <v>102.27778167360479</v>
      </c>
      <c r="N64" s="37">
        <f>N63/K63/N65*10000</f>
        <v>102.58369367510801</v>
      </c>
      <c r="O64" s="37">
        <f t="shared" si="2"/>
        <v>104.34766853347844</v>
      </c>
    </row>
    <row r="65" spans="1:15" ht="18.75">
      <c r="A65" s="15">
        <v>52</v>
      </c>
      <c r="B65" s="5" t="s">
        <v>99</v>
      </c>
      <c r="C65" s="4" t="s">
        <v>76</v>
      </c>
      <c r="D65" s="37">
        <v>103.2</v>
      </c>
      <c r="E65" s="37">
        <v>103.2</v>
      </c>
      <c r="F65" s="37">
        <v>105.6</v>
      </c>
      <c r="G65" s="37">
        <v>104.2</v>
      </c>
      <c r="H65" s="37">
        <v>104.2</v>
      </c>
      <c r="I65" s="37">
        <v>103.9</v>
      </c>
      <c r="J65" s="37">
        <v>104.8</v>
      </c>
      <c r="K65" s="37">
        <v>104.5</v>
      </c>
      <c r="L65" s="37">
        <v>104.1</v>
      </c>
      <c r="M65" s="37">
        <v>104.2</v>
      </c>
      <c r="N65" s="37">
        <v>103.9</v>
      </c>
      <c r="O65" s="37">
        <v>103.5</v>
      </c>
    </row>
    <row r="66" spans="1:15" ht="18.75">
      <c r="A66" s="26" t="s">
        <v>188</v>
      </c>
      <c r="B66" s="10" t="s">
        <v>65</v>
      </c>
      <c r="C66" s="1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37.5">
      <c r="A67" s="15">
        <v>53</v>
      </c>
      <c r="B67" s="5" t="s">
        <v>100</v>
      </c>
      <c r="C67" s="16" t="s">
        <v>10</v>
      </c>
      <c r="D67" s="38">
        <v>140.87</v>
      </c>
      <c r="E67" s="38">
        <v>6.922</v>
      </c>
      <c r="F67" s="38">
        <v>7.5</v>
      </c>
      <c r="G67" s="38">
        <v>20</v>
      </c>
      <c r="H67" s="38">
        <v>30</v>
      </c>
      <c r="I67" s="38">
        <v>35</v>
      </c>
      <c r="J67" s="38">
        <v>20</v>
      </c>
      <c r="K67" s="38">
        <v>32</v>
      </c>
      <c r="L67" s="38">
        <v>35</v>
      </c>
      <c r="M67" s="38">
        <v>20</v>
      </c>
      <c r="N67" s="38">
        <v>33.8</v>
      </c>
      <c r="O67" s="38">
        <v>35</v>
      </c>
    </row>
    <row r="68" spans="1:15" ht="37.5">
      <c r="A68" s="15">
        <v>54</v>
      </c>
      <c r="B68" s="5" t="s">
        <v>101</v>
      </c>
      <c r="C68" s="4" t="s">
        <v>11</v>
      </c>
      <c r="D68" s="38">
        <v>590.62</v>
      </c>
      <c r="E68" s="38">
        <f>E67/D67/E69*10000</f>
        <v>4.639990808501304</v>
      </c>
      <c r="F68" s="38">
        <f>F67/E67/F69*10000</f>
        <v>103.98290576486774</v>
      </c>
      <c r="G68" s="38">
        <f>G67/F67/G69*10000</f>
        <v>256.4102564102564</v>
      </c>
      <c r="H68" s="38">
        <f>H67/F67/H69*10000</f>
        <v>385.3564547206166</v>
      </c>
      <c r="I68" s="38">
        <f>I67/F67/I69*10000</f>
        <v>450.01607200257155</v>
      </c>
      <c r="J68" s="38">
        <f aca="true" t="shared" si="3" ref="J68:O68">J67/G67/J69*10000</f>
        <v>96.06147934678195</v>
      </c>
      <c r="K68" s="38">
        <f t="shared" si="3"/>
        <v>102.66281681103625</v>
      </c>
      <c r="L68" s="38">
        <f t="shared" si="3"/>
        <v>96.43201542912247</v>
      </c>
      <c r="M68" s="38">
        <f t="shared" si="3"/>
        <v>96.15384615384616</v>
      </c>
      <c r="N68" s="38">
        <f t="shared" si="3"/>
        <v>101.66025024061597</v>
      </c>
      <c r="O68" s="38">
        <f t="shared" si="3"/>
        <v>96.33911368015416</v>
      </c>
    </row>
    <row r="69" spans="1:15" ht="18.75">
      <c r="A69" s="15">
        <v>55</v>
      </c>
      <c r="B69" s="5" t="s">
        <v>102</v>
      </c>
      <c r="C69" s="4" t="s">
        <v>44</v>
      </c>
      <c r="D69" s="31">
        <v>105</v>
      </c>
      <c r="E69" s="31">
        <v>105.9</v>
      </c>
      <c r="F69" s="31">
        <v>104.2</v>
      </c>
      <c r="G69" s="31">
        <v>104</v>
      </c>
      <c r="H69" s="31">
        <v>103.8</v>
      </c>
      <c r="I69" s="31">
        <v>103.7</v>
      </c>
      <c r="J69" s="31">
        <v>104.1</v>
      </c>
      <c r="K69" s="31">
        <v>103.9</v>
      </c>
      <c r="L69" s="31">
        <v>103.7</v>
      </c>
      <c r="M69" s="31">
        <v>104</v>
      </c>
      <c r="N69" s="31">
        <v>103.9</v>
      </c>
      <c r="O69" s="31">
        <v>103.8</v>
      </c>
    </row>
    <row r="70" spans="1:15" ht="37.5">
      <c r="A70" s="15">
        <v>56</v>
      </c>
      <c r="B70" s="5" t="s">
        <v>12</v>
      </c>
      <c r="C70" s="16" t="s">
        <v>13</v>
      </c>
      <c r="D70" s="34">
        <v>4.062</v>
      </c>
      <c r="E70" s="34">
        <v>3.562</v>
      </c>
      <c r="F70" s="34">
        <v>3.56</v>
      </c>
      <c r="G70" s="34">
        <v>7.1</v>
      </c>
      <c r="H70" s="34">
        <v>7.1</v>
      </c>
      <c r="I70" s="34">
        <v>7.1</v>
      </c>
      <c r="J70" s="34">
        <v>7.1</v>
      </c>
      <c r="K70" s="34">
        <v>7.1</v>
      </c>
      <c r="L70" s="34">
        <v>7.1</v>
      </c>
      <c r="M70" s="34">
        <v>7.1</v>
      </c>
      <c r="N70" s="34">
        <v>7.1</v>
      </c>
      <c r="O70" s="34">
        <v>7.1</v>
      </c>
    </row>
    <row r="71" spans="1:15" ht="18.75">
      <c r="A71" s="24" t="s">
        <v>187</v>
      </c>
      <c r="B71" s="10" t="s">
        <v>138</v>
      </c>
      <c r="C71" s="1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37.5">
      <c r="A72" s="15">
        <v>57</v>
      </c>
      <c r="B72" s="5" t="s">
        <v>103</v>
      </c>
      <c r="C72" s="4" t="s">
        <v>104</v>
      </c>
      <c r="D72" s="34">
        <v>115.6</v>
      </c>
      <c r="E72" s="37">
        <f aca="true" t="shared" si="4" ref="E72:G73">E73/D73*100</f>
        <v>97.83917412362683</v>
      </c>
      <c r="F72" s="37">
        <f t="shared" si="4"/>
        <v>102.23009205032632</v>
      </c>
      <c r="G72" s="37">
        <f t="shared" si="4"/>
        <v>100.04124940077843</v>
      </c>
      <c r="H72" s="37">
        <f>H73/F73*100</f>
        <v>100.23935088474039</v>
      </c>
      <c r="I72" s="37">
        <f>I73/F73*100</f>
        <v>100.63555385266424</v>
      </c>
      <c r="J72" s="37">
        <f aca="true" t="shared" si="5" ref="J72:O73">J73/G73*100</f>
        <v>100.01010410744044</v>
      </c>
      <c r="K72" s="37">
        <f t="shared" si="5"/>
        <v>100.57673452170788</v>
      </c>
      <c r="L72" s="37">
        <f t="shared" si="5"/>
        <v>101.12192324384648</v>
      </c>
      <c r="M72" s="37">
        <f t="shared" si="5"/>
        <v>100.87804296298503</v>
      </c>
      <c r="N72" s="37">
        <f t="shared" si="5"/>
        <v>101.74423918487618</v>
      </c>
      <c r="O72" s="37">
        <f t="shared" si="5"/>
        <v>101.27447490210038</v>
      </c>
    </row>
    <row r="73" spans="1:15" ht="18.75">
      <c r="A73" s="15">
        <v>58</v>
      </c>
      <c r="B73" s="8" t="s">
        <v>105</v>
      </c>
      <c r="C73" s="4" t="s">
        <v>76</v>
      </c>
      <c r="D73" s="34">
        <v>102.5</v>
      </c>
      <c r="E73" s="37">
        <f t="shared" si="4"/>
        <v>100.2851534767175</v>
      </c>
      <c r="F73" s="37">
        <f t="shared" si="4"/>
        <v>102.52160471205931</v>
      </c>
      <c r="G73" s="37">
        <f t="shared" si="4"/>
        <v>102.56389425967147</v>
      </c>
      <c r="H73" s="37">
        <f>H74/F74*100</f>
        <v>102.76699107998766</v>
      </c>
      <c r="I73" s="37">
        <f>I74/F74*100</f>
        <v>103.17318472062003</v>
      </c>
      <c r="J73" s="37">
        <f t="shared" si="5"/>
        <v>102.57425742574257</v>
      </c>
      <c r="K73" s="37">
        <f t="shared" si="5"/>
        <v>103.3596837944664</v>
      </c>
      <c r="L73" s="37">
        <f t="shared" si="5"/>
        <v>104.33070866141733</v>
      </c>
      <c r="M73" s="37">
        <f t="shared" si="5"/>
        <v>103.47490347490347</v>
      </c>
      <c r="N73" s="37">
        <f t="shared" si="5"/>
        <v>105.16252390057362</v>
      </c>
      <c r="O73" s="37">
        <f t="shared" si="5"/>
        <v>105.66037735849056</v>
      </c>
    </row>
    <row r="74" spans="1:15" ht="18.75">
      <c r="A74" s="15">
        <v>59</v>
      </c>
      <c r="B74" s="5" t="s">
        <v>15</v>
      </c>
      <c r="C74" s="17" t="s">
        <v>106</v>
      </c>
      <c r="D74" s="34">
        <v>0.4789</v>
      </c>
      <c r="E74" s="34">
        <v>0.4802656</v>
      </c>
      <c r="F74" s="34">
        <v>0.492376</v>
      </c>
      <c r="G74" s="34">
        <v>0.505</v>
      </c>
      <c r="H74" s="34">
        <v>0.506</v>
      </c>
      <c r="I74" s="34">
        <v>0.508</v>
      </c>
      <c r="J74" s="34">
        <v>0.518</v>
      </c>
      <c r="K74" s="34">
        <v>0.523</v>
      </c>
      <c r="L74" s="34">
        <v>0.53</v>
      </c>
      <c r="M74" s="34">
        <v>0.536</v>
      </c>
      <c r="N74" s="34">
        <v>0.55</v>
      </c>
      <c r="O74" s="34">
        <v>0.56</v>
      </c>
    </row>
    <row r="75" spans="1:15" ht="18.75">
      <c r="A75" s="15">
        <v>60</v>
      </c>
      <c r="B75" s="5" t="s">
        <v>212</v>
      </c>
      <c r="C75" s="17" t="s">
        <v>76</v>
      </c>
      <c r="D75" s="34">
        <f>D74/0.4141*100</f>
        <v>115.64839410770344</v>
      </c>
      <c r="E75" s="34">
        <f>E74/D74*100</f>
        <v>100.2851534767175</v>
      </c>
      <c r="F75" s="34">
        <f>F74/E74*100</f>
        <v>102.52160471205931</v>
      </c>
      <c r="G75" s="34">
        <f>G74/F74*100</f>
        <v>102.56389425967147</v>
      </c>
      <c r="H75" s="34">
        <f>H74/F74*100</f>
        <v>102.76699107998766</v>
      </c>
      <c r="I75" s="34">
        <f>I74/F74*100</f>
        <v>103.17318472062003</v>
      </c>
      <c r="J75" s="34">
        <f aca="true" t="shared" si="6" ref="J75:O75">J74/G74*100</f>
        <v>102.57425742574257</v>
      </c>
      <c r="K75" s="34">
        <f t="shared" si="6"/>
        <v>103.3596837944664</v>
      </c>
      <c r="L75" s="34">
        <f t="shared" si="6"/>
        <v>104.33070866141733</v>
      </c>
      <c r="M75" s="34">
        <f t="shared" si="6"/>
        <v>103.47490347490347</v>
      </c>
      <c r="N75" s="34">
        <f t="shared" si="6"/>
        <v>105.16252390057362</v>
      </c>
      <c r="O75" s="34">
        <f t="shared" si="6"/>
        <v>105.66037735849056</v>
      </c>
    </row>
    <row r="76" spans="1:15" ht="18.75">
      <c r="A76" s="15">
        <v>61</v>
      </c>
      <c r="B76" s="5" t="s">
        <v>27</v>
      </c>
      <c r="C76" s="4" t="s">
        <v>76</v>
      </c>
      <c r="D76" s="34">
        <v>105.7</v>
      </c>
      <c r="E76" s="34">
        <v>104.5</v>
      </c>
      <c r="F76" s="34">
        <v>102.5</v>
      </c>
      <c r="G76" s="34">
        <v>104.5</v>
      </c>
      <c r="H76" s="34">
        <v>104.2</v>
      </c>
      <c r="I76" s="34">
        <v>103.8</v>
      </c>
      <c r="J76" s="34">
        <v>103.6</v>
      </c>
      <c r="K76" s="34">
        <v>103.4</v>
      </c>
      <c r="L76" s="34">
        <v>103.2</v>
      </c>
      <c r="M76" s="34">
        <v>104.1</v>
      </c>
      <c r="N76" s="34">
        <v>104</v>
      </c>
      <c r="O76" s="34">
        <v>103.8</v>
      </c>
    </row>
    <row r="77" spans="1:15" ht="18.75">
      <c r="A77" s="15">
        <v>62</v>
      </c>
      <c r="B77" s="5" t="s">
        <v>16</v>
      </c>
      <c r="C77" s="17" t="s">
        <v>106</v>
      </c>
      <c r="D77" s="34">
        <v>0.10578</v>
      </c>
      <c r="E77" s="39">
        <f>D77*E79/100</f>
        <v>0.11149212</v>
      </c>
      <c r="F77" s="39">
        <f>E77*F79/100</f>
        <v>0.1159518048</v>
      </c>
      <c r="G77" s="39">
        <f>F77*G79/100</f>
        <v>0.12221320225920002</v>
      </c>
      <c r="H77" s="39">
        <f>F77*H79/100</f>
        <v>0.1219812986496</v>
      </c>
      <c r="I77" s="39">
        <f>F77*I79/100</f>
        <v>0.12174939504000001</v>
      </c>
      <c r="J77" s="39">
        <f aca="true" t="shared" si="7" ref="J77:O77">G77*J79/100</f>
        <v>0.12734615675408642</v>
      </c>
      <c r="K77" s="39">
        <f t="shared" si="7"/>
        <v>0.12686055059558402</v>
      </c>
      <c r="L77" s="39">
        <f t="shared" si="7"/>
        <v>0.1260106238664</v>
      </c>
      <c r="M77" s="39">
        <f t="shared" si="7"/>
        <v>0.13294938765126624</v>
      </c>
      <c r="N77" s="39">
        <f t="shared" si="7"/>
        <v>0.13193497261940737</v>
      </c>
      <c r="O77" s="39">
        <f t="shared" si="7"/>
        <v>0.130420995701724</v>
      </c>
    </row>
    <row r="78" spans="1:15" ht="18.75">
      <c r="A78" s="15">
        <v>63</v>
      </c>
      <c r="B78" s="5" t="s">
        <v>213</v>
      </c>
      <c r="C78" s="4" t="s">
        <v>76</v>
      </c>
      <c r="D78" s="31">
        <v>106.7</v>
      </c>
      <c r="E78" s="37">
        <f>E77/D77*100</f>
        <v>105.4</v>
      </c>
      <c r="F78" s="37">
        <f>F77/E77*100</f>
        <v>104</v>
      </c>
      <c r="G78" s="37">
        <f>G77/F77*100</f>
        <v>105.4</v>
      </c>
      <c r="H78" s="37">
        <f>H77/F77*100</f>
        <v>105.2</v>
      </c>
      <c r="I78" s="37">
        <f>I77/F77*100</f>
        <v>105</v>
      </c>
      <c r="J78" s="37">
        <f aca="true" t="shared" si="8" ref="J78:O78">J77/G77*100</f>
        <v>104.2</v>
      </c>
      <c r="K78" s="37">
        <f t="shared" si="8"/>
        <v>104</v>
      </c>
      <c r="L78" s="37">
        <f t="shared" si="8"/>
        <v>103.49999999999999</v>
      </c>
      <c r="M78" s="37">
        <f t="shared" si="8"/>
        <v>104.4</v>
      </c>
      <c r="N78" s="37">
        <f t="shared" si="8"/>
        <v>104</v>
      </c>
      <c r="O78" s="37">
        <f t="shared" si="8"/>
        <v>103.49999999999999</v>
      </c>
    </row>
    <row r="79" spans="1:15" ht="18.75">
      <c r="A79" s="15">
        <v>64</v>
      </c>
      <c r="B79" s="5" t="s">
        <v>27</v>
      </c>
      <c r="C79" s="4" t="s">
        <v>76</v>
      </c>
      <c r="D79" s="31">
        <v>105.7</v>
      </c>
      <c r="E79" s="34">
        <v>105.4</v>
      </c>
      <c r="F79" s="34">
        <v>104</v>
      </c>
      <c r="G79" s="34">
        <v>105.4</v>
      </c>
      <c r="H79" s="34">
        <v>105.2</v>
      </c>
      <c r="I79" s="34">
        <v>105</v>
      </c>
      <c r="J79" s="34">
        <v>104.2</v>
      </c>
      <c r="K79" s="34">
        <v>104</v>
      </c>
      <c r="L79" s="34">
        <v>103.5</v>
      </c>
      <c r="M79" s="34">
        <v>104.4</v>
      </c>
      <c r="N79" s="34">
        <v>104</v>
      </c>
      <c r="O79" s="34">
        <v>103.5</v>
      </c>
    </row>
    <row r="80" spans="1:15" ht="18.75">
      <c r="A80" s="24" t="s">
        <v>184</v>
      </c>
      <c r="B80" s="10" t="s">
        <v>139</v>
      </c>
      <c r="C80" s="1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8.75">
      <c r="A81" s="15">
        <v>65</v>
      </c>
      <c r="B81" s="5" t="s">
        <v>17</v>
      </c>
      <c r="C81" s="4" t="s">
        <v>18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8.75">
      <c r="A82" s="15">
        <v>66</v>
      </c>
      <c r="B82" s="5" t="s">
        <v>19</v>
      </c>
      <c r="C82" s="4" t="s">
        <v>18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9.5">
      <c r="A83" s="7"/>
      <c r="B83" s="20" t="s">
        <v>20</v>
      </c>
      <c r="C83" s="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8.75">
      <c r="A84" s="15">
        <v>67</v>
      </c>
      <c r="B84" s="5" t="s">
        <v>21</v>
      </c>
      <c r="C84" s="4" t="s">
        <v>18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8.75">
      <c r="A85" s="7">
        <v>68</v>
      </c>
      <c r="B85" s="18" t="s">
        <v>107</v>
      </c>
      <c r="C85" s="4" t="s">
        <v>18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8.75">
      <c r="A86" s="15">
        <v>69</v>
      </c>
      <c r="B86" s="5" t="s">
        <v>22</v>
      </c>
      <c r="C86" s="4" t="s">
        <v>18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9.5">
      <c r="A87" s="29"/>
      <c r="B87" s="20" t="s">
        <v>66</v>
      </c>
      <c r="C87" s="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8.75">
      <c r="A88" s="7">
        <v>70</v>
      </c>
      <c r="B88" s="5" t="s">
        <v>21</v>
      </c>
      <c r="C88" s="4" t="s">
        <v>18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8.75">
      <c r="A89" s="7">
        <v>71</v>
      </c>
      <c r="B89" s="5" t="s">
        <v>22</v>
      </c>
      <c r="C89" s="4" t="s">
        <v>18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37.5">
      <c r="A90" s="24" t="s">
        <v>186</v>
      </c>
      <c r="B90" s="9" t="s">
        <v>140</v>
      </c>
      <c r="C90" s="11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37.5">
      <c r="A91" s="15">
        <v>72</v>
      </c>
      <c r="B91" s="5" t="s">
        <v>108</v>
      </c>
      <c r="C91" s="4" t="s">
        <v>23</v>
      </c>
      <c r="D91" s="34">
        <v>261</v>
      </c>
      <c r="E91" s="34">
        <v>292</v>
      </c>
      <c r="F91" s="34">
        <v>295</v>
      </c>
      <c r="G91" s="34">
        <v>295</v>
      </c>
      <c r="H91" s="34">
        <v>296</v>
      </c>
      <c r="I91" s="34">
        <v>296</v>
      </c>
      <c r="J91" s="34">
        <v>297</v>
      </c>
      <c r="K91" s="34">
        <v>298</v>
      </c>
      <c r="L91" s="34">
        <v>298</v>
      </c>
      <c r="M91" s="34">
        <v>299</v>
      </c>
      <c r="N91" s="34">
        <v>300</v>
      </c>
      <c r="O91" s="34">
        <v>300</v>
      </c>
    </row>
    <row r="92" spans="1:15" ht="56.25">
      <c r="A92" s="7">
        <v>72</v>
      </c>
      <c r="B92" s="5" t="s">
        <v>57</v>
      </c>
      <c r="C92" s="16" t="s">
        <v>24</v>
      </c>
      <c r="D92" s="34">
        <v>0.691</v>
      </c>
      <c r="E92" s="34">
        <v>1.067</v>
      </c>
      <c r="F92" s="34">
        <v>1.07</v>
      </c>
      <c r="G92" s="34">
        <v>1.07</v>
      </c>
      <c r="H92" s="34">
        <v>1.071</v>
      </c>
      <c r="I92" s="34">
        <v>1.071</v>
      </c>
      <c r="J92" s="34">
        <v>1.072</v>
      </c>
      <c r="K92" s="34">
        <v>1.073</v>
      </c>
      <c r="L92" s="34">
        <v>1.073</v>
      </c>
      <c r="M92" s="34">
        <v>1.074</v>
      </c>
      <c r="N92" s="34">
        <v>1.075</v>
      </c>
      <c r="O92" s="34">
        <v>1.075</v>
      </c>
    </row>
    <row r="93" spans="1:15" ht="37.5">
      <c r="A93" s="7">
        <v>73</v>
      </c>
      <c r="B93" s="5" t="s">
        <v>56</v>
      </c>
      <c r="C93" s="4" t="s">
        <v>25</v>
      </c>
      <c r="D93" s="34">
        <v>1.845</v>
      </c>
      <c r="E93" s="34">
        <v>2.039895</v>
      </c>
      <c r="F93" s="34">
        <v>2.241965</v>
      </c>
      <c r="G93" s="34">
        <f>F93*1.01</f>
        <v>2.26438465</v>
      </c>
      <c r="H93" s="34">
        <f>F93*1.015</f>
        <v>2.2755944749999997</v>
      </c>
      <c r="I93" s="34">
        <f>F93*1.053</f>
        <v>2.360789145</v>
      </c>
      <c r="J93" s="34">
        <f>G93*1.01</f>
        <v>2.2870284965</v>
      </c>
      <c r="K93" s="34">
        <f>H93*1.03</f>
        <v>2.34386230925</v>
      </c>
      <c r="L93" s="34">
        <f>I93*1.02</f>
        <v>2.4080049279</v>
      </c>
      <c r="M93" s="34">
        <f>J93*1.012</f>
        <v>2.3144728384580002</v>
      </c>
      <c r="N93" s="34">
        <f>K93*1.04</f>
        <v>2.43761680162</v>
      </c>
      <c r="O93" s="34">
        <f>L93*1.042</f>
        <v>2.5091411348718</v>
      </c>
    </row>
    <row r="94" spans="1:15" ht="18.75">
      <c r="A94" s="24" t="s">
        <v>185</v>
      </c>
      <c r="B94" s="10" t="s">
        <v>141</v>
      </c>
      <c r="C94" s="11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8.75">
      <c r="A95" s="7">
        <v>74</v>
      </c>
      <c r="B95" s="6" t="s">
        <v>26</v>
      </c>
      <c r="C95" s="4" t="s">
        <v>106</v>
      </c>
      <c r="D95" s="34">
        <v>0.2815</v>
      </c>
      <c r="E95" s="34">
        <v>0.2883</v>
      </c>
      <c r="F95" s="34">
        <v>0.2883</v>
      </c>
      <c r="G95" s="34">
        <v>0.289</v>
      </c>
      <c r="H95" s="34">
        <v>0.289</v>
      </c>
      <c r="I95" s="34">
        <v>0.29</v>
      </c>
      <c r="J95" s="34">
        <v>0.29</v>
      </c>
      <c r="K95" s="34">
        <v>0.2902</v>
      </c>
      <c r="L95" s="34">
        <v>0.2903</v>
      </c>
      <c r="M95" s="34">
        <v>0.2903</v>
      </c>
      <c r="N95" s="34">
        <v>0.2904</v>
      </c>
      <c r="O95" s="34">
        <v>0.2906</v>
      </c>
    </row>
    <row r="96" spans="1:15" ht="18.75">
      <c r="A96" s="16">
        <v>75</v>
      </c>
      <c r="B96" s="6" t="s">
        <v>109</v>
      </c>
      <c r="C96" s="4" t="s">
        <v>76</v>
      </c>
      <c r="D96" s="34">
        <v>240</v>
      </c>
      <c r="E96" s="37">
        <f>E95/D95*100</f>
        <v>102.41563055062169</v>
      </c>
      <c r="F96" s="37">
        <f>F95/E95*100</f>
        <v>100</v>
      </c>
      <c r="G96" s="37">
        <f>G95/F95*100</f>
        <v>100.2428026361429</v>
      </c>
      <c r="H96" s="37">
        <f>H95/F95*100</f>
        <v>100.2428026361429</v>
      </c>
      <c r="I96" s="37">
        <f>I95/F95*100</f>
        <v>100.58966354491847</v>
      </c>
      <c r="J96" s="37">
        <f aca="true" t="shared" si="9" ref="J96:O96">J95/G95*100</f>
        <v>100.34602076124568</v>
      </c>
      <c r="K96" s="37">
        <f t="shared" si="9"/>
        <v>100.41522491349481</v>
      </c>
      <c r="L96" s="37">
        <f t="shared" si="9"/>
        <v>100.10344827586208</v>
      </c>
      <c r="M96" s="37">
        <f t="shared" si="9"/>
        <v>100.10344827586208</v>
      </c>
      <c r="N96" s="37">
        <f t="shared" si="9"/>
        <v>100.06891798759476</v>
      </c>
      <c r="O96" s="37">
        <f t="shared" si="9"/>
        <v>100.10334137099552</v>
      </c>
    </row>
    <row r="97" spans="1:15" ht="18.75">
      <c r="A97" s="16">
        <v>76</v>
      </c>
      <c r="B97" s="5" t="s">
        <v>27</v>
      </c>
      <c r="C97" s="4" t="s">
        <v>76</v>
      </c>
      <c r="D97" s="34">
        <v>107.7</v>
      </c>
      <c r="E97" s="34">
        <v>102.1</v>
      </c>
      <c r="F97" s="34">
        <v>101.2</v>
      </c>
      <c r="G97" s="34">
        <v>103.9</v>
      </c>
      <c r="H97" s="34">
        <v>103.6</v>
      </c>
      <c r="I97" s="34">
        <v>103.4</v>
      </c>
      <c r="J97" s="34">
        <v>103.9</v>
      </c>
      <c r="K97" s="34">
        <v>103.5</v>
      </c>
      <c r="L97" s="34">
        <v>103.4</v>
      </c>
      <c r="M97" s="34">
        <v>104</v>
      </c>
      <c r="N97" s="34">
        <v>103.8</v>
      </c>
      <c r="O97" s="34">
        <v>103.5</v>
      </c>
    </row>
    <row r="98" spans="1:15" ht="18.75">
      <c r="A98" s="16">
        <v>77</v>
      </c>
      <c r="B98" s="8" t="s">
        <v>198</v>
      </c>
      <c r="C98" s="4" t="s">
        <v>14</v>
      </c>
      <c r="D98" s="34">
        <f>D95*100/D20</f>
        <v>0.0001076176061639083</v>
      </c>
      <c r="E98" s="34">
        <f aca="true" t="shared" si="10" ref="E98:O98">E95*100/E20</f>
        <v>0.00010392934390771448</v>
      </c>
      <c r="F98" s="34">
        <f t="shared" si="10"/>
        <v>9.825958184293803E-05</v>
      </c>
      <c r="G98" s="34">
        <f t="shared" si="10"/>
        <v>9.358671910545344E-05</v>
      </c>
      <c r="H98" s="34">
        <f t="shared" si="10"/>
        <v>9.303161046731163E-05</v>
      </c>
      <c r="I98" s="34">
        <f t="shared" si="10"/>
        <v>9.289813015284303E-05</v>
      </c>
      <c r="J98" s="34">
        <f t="shared" si="10"/>
        <v>8.913759986869108E-05</v>
      </c>
      <c r="K98" s="34">
        <f t="shared" si="10"/>
        <v>8.797455710327857E-05</v>
      </c>
      <c r="L98" s="34">
        <f t="shared" si="10"/>
        <v>8.681186347062647E-05</v>
      </c>
      <c r="M98" s="34">
        <f t="shared" si="10"/>
        <v>8.45299430507535E-05</v>
      </c>
      <c r="N98" s="34">
        <f t="shared" si="10"/>
        <v>8.242286905378886E-05</v>
      </c>
      <c r="O98" s="34">
        <f t="shared" si="10"/>
        <v>8.042271462915747E-05</v>
      </c>
    </row>
    <row r="99" spans="1:15" ht="39">
      <c r="A99" s="16"/>
      <c r="B99" s="23" t="s">
        <v>110</v>
      </c>
      <c r="C99" s="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8.75">
      <c r="A100" s="16">
        <v>78</v>
      </c>
      <c r="B100" s="6" t="s">
        <v>28</v>
      </c>
      <c r="C100" s="4" t="s">
        <v>29</v>
      </c>
      <c r="D100" s="37">
        <v>23.865</v>
      </c>
      <c r="E100" s="34">
        <v>23.9</v>
      </c>
      <c r="F100" s="34">
        <v>23.95</v>
      </c>
      <c r="G100" s="34">
        <v>25</v>
      </c>
      <c r="H100" s="34">
        <v>25.5</v>
      </c>
      <c r="I100" s="34">
        <v>26</v>
      </c>
      <c r="J100" s="34">
        <v>25.7</v>
      </c>
      <c r="K100" s="34">
        <v>26</v>
      </c>
      <c r="L100" s="34">
        <v>26.1</v>
      </c>
      <c r="M100" s="34">
        <v>26.2</v>
      </c>
      <c r="N100" s="34">
        <v>26.3</v>
      </c>
      <c r="O100" s="34">
        <v>26.5</v>
      </c>
    </row>
    <row r="101" spans="1:15" ht="18.75">
      <c r="A101" s="16">
        <v>79</v>
      </c>
      <c r="B101" s="6" t="s">
        <v>111</v>
      </c>
      <c r="C101" s="4" t="s">
        <v>29</v>
      </c>
      <c r="D101" s="37">
        <v>257.6</v>
      </c>
      <c r="E101" s="34">
        <v>271.576</v>
      </c>
      <c r="F101" s="34">
        <v>268.715</v>
      </c>
      <c r="G101" s="34">
        <f>G105+G109-G100</f>
        <v>235.10000000000002</v>
      </c>
      <c r="H101" s="34">
        <f aca="true" t="shared" si="11" ref="H101:O101">H105+H109-H100</f>
        <v>239.60000000000002</v>
      </c>
      <c r="I101" s="34">
        <f t="shared" si="11"/>
        <v>244.10000000000002</v>
      </c>
      <c r="J101" s="34">
        <f t="shared" si="11"/>
        <v>240.40000000000003</v>
      </c>
      <c r="K101" s="34">
        <f t="shared" si="11"/>
        <v>241.10000000000002</v>
      </c>
      <c r="L101" s="34">
        <f t="shared" si="11"/>
        <v>247.00000000000003</v>
      </c>
      <c r="M101" s="34">
        <f t="shared" si="11"/>
        <v>242.90000000000003</v>
      </c>
      <c r="N101" s="34">
        <f t="shared" si="11"/>
        <v>243.8</v>
      </c>
      <c r="O101" s="34">
        <f t="shared" si="11"/>
        <v>248.60000000000002</v>
      </c>
    </row>
    <row r="102" spans="1:15" ht="18.75">
      <c r="A102" s="16">
        <v>80</v>
      </c>
      <c r="B102" s="5" t="s">
        <v>112</v>
      </c>
      <c r="C102" s="4" t="s">
        <v>29</v>
      </c>
      <c r="D102" s="3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8.75">
      <c r="A103" s="16">
        <v>81</v>
      </c>
      <c r="B103" s="5" t="s">
        <v>113</v>
      </c>
      <c r="C103" s="4" t="s">
        <v>29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8.75">
      <c r="A104" s="16">
        <v>82</v>
      </c>
      <c r="B104" s="5" t="s">
        <v>30</v>
      </c>
      <c r="C104" s="4" t="s">
        <v>29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8.75">
      <c r="A105" s="16">
        <v>83</v>
      </c>
      <c r="B105" s="5" t="s">
        <v>114</v>
      </c>
      <c r="C105" s="4" t="s">
        <v>29</v>
      </c>
      <c r="D105" s="37">
        <v>22.3</v>
      </c>
      <c r="E105" s="34">
        <v>7.176</v>
      </c>
      <c r="F105" s="34">
        <f>SUM(F106:F108)</f>
        <v>1.665</v>
      </c>
      <c r="G105" s="34">
        <f aca="true" t="shared" si="12" ref="G105:O105">SUM(G106:G108)</f>
        <v>20.1</v>
      </c>
      <c r="H105" s="34">
        <f t="shared" si="12"/>
        <v>20.1</v>
      </c>
      <c r="I105" s="34">
        <f t="shared" si="12"/>
        <v>20.1</v>
      </c>
      <c r="J105" s="34">
        <f t="shared" si="12"/>
        <v>20.1</v>
      </c>
      <c r="K105" s="34">
        <f t="shared" si="12"/>
        <v>20.1</v>
      </c>
      <c r="L105" s="34">
        <f t="shared" si="12"/>
        <v>20.1</v>
      </c>
      <c r="M105" s="34">
        <f t="shared" si="12"/>
        <v>20.1</v>
      </c>
      <c r="N105" s="34">
        <f t="shared" si="12"/>
        <v>20.1</v>
      </c>
      <c r="O105" s="34">
        <f t="shared" si="12"/>
        <v>20.1</v>
      </c>
    </row>
    <row r="106" spans="1:15" ht="18.75">
      <c r="A106" s="16">
        <v>84</v>
      </c>
      <c r="B106" s="6" t="s">
        <v>115</v>
      </c>
      <c r="C106" s="4" t="s">
        <v>29</v>
      </c>
      <c r="D106" s="37">
        <v>3.9</v>
      </c>
      <c r="E106" s="34">
        <v>2.713</v>
      </c>
      <c r="F106" s="34">
        <v>0</v>
      </c>
      <c r="G106" s="37">
        <v>1.8</v>
      </c>
      <c r="H106" s="37">
        <v>1.8</v>
      </c>
      <c r="I106" s="37">
        <v>1.8</v>
      </c>
      <c r="J106" s="37">
        <v>1.8</v>
      </c>
      <c r="K106" s="37">
        <v>1.8</v>
      </c>
      <c r="L106" s="37">
        <v>1.8</v>
      </c>
      <c r="M106" s="37">
        <v>1.8</v>
      </c>
      <c r="N106" s="37">
        <v>1.8</v>
      </c>
      <c r="O106" s="37">
        <v>1.8</v>
      </c>
    </row>
    <row r="107" spans="1:15" ht="18.75">
      <c r="A107" s="16">
        <v>85</v>
      </c>
      <c r="B107" s="6" t="s">
        <v>116</v>
      </c>
      <c r="C107" s="4" t="s">
        <v>29</v>
      </c>
      <c r="D107" s="37">
        <v>16.6</v>
      </c>
      <c r="E107" s="34">
        <v>3.093</v>
      </c>
      <c r="F107" s="34">
        <v>1.665</v>
      </c>
      <c r="G107" s="37">
        <v>16.5</v>
      </c>
      <c r="H107" s="37">
        <v>16.5</v>
      </c>
      <c r="I107" s="37">
        <v>16.5</v>
      </c>
      <c r="J107" s="37">
        <v>16.5</v>
      </c>
      <c r="K107" s="37">
        <v>16.5</v>
      </c>
      <c r="L107" s="37">
        <v>16.5</v>
      </c>
      <c r="M107" s="37">
        <v>16.5</v>
      </c>
      <c r="N107" s="37">
        <v>16.5</v>
      </c>
      <c r="O107" s="37">
        <v>16.5</v>
      </c>
    </row>
    <row r="108" spans="1:15" ht="18.75">
      <c r="A108" s="16">
        <v>86</v>
      </c>
      <c r="B108" s="6" t="s">
        <v>117</v>
      </c>
      <c r="C108" s="4" t="s">
        <v>29</v>
      </c>
      <c r="D108" s="37">
        <v>1.8</v>
      </c>
      <c r="E108" s="34">
        <v>1.37</v>
      </c>
      <c r="F108" s="34">
        <v>0</v>
      </c>
      <c r="G108" s="37">
        <v>1.8</v>
      </c>
      <c r="H108" s="37">
        <v>1.8</v>
      </c>
      <c r="I108" s="37">
        <v>1.8</v>
      </c>
      <c r="J108" s="37">
        <v>1.8</v>
      </c>
      <c r="K108" s="37">
        <v>1.8</v>
      </c>
      <c r="L108" s="37">
        <v>1.8</v>
      </c>
      <c r="M108" s="37">
        <v>1.8</v>
      </c>
      <c r="N108" s="37">
        <v>1.8</v>
      </c>
      <c r="O108" s="37">
        <v>1.8</v>
      </c>
    </row>
    <row r="109" spans="1:15" ht="18.75">
      <c r="A109" s="16">
        <v>87</v>
      </c>
      <c r="B109" s="5" t="s">
        <v>31</v>
      </c>
      <c r="C109" s="4" t="s">
        <v>29</v>
      </c>
      <c r="D109" s="37">
        <v>235.4</v>
      </c>
      <c r="E109" s="34">
        <v>288.3</v>
      </c>
      <c r="F109" s="34">
        <v>290</v>
      </c>
      <c r="G109" s="34">
        <v>240</v>
      </c>
      <c r="H109" s="34">
        <v>245</v>
      </c>
      <c r="I109" s="34">
        <v>250</v>
      </c>
      <c r="J109" s="34">
        <v>246</v>
      </c>
      <c r="K109" s="34">
        <v>247</v>
      </c>
      <c r="L109" s="34">
        <v>253</v>
      </c>
      <c r="M109" s="34">
        <v>249</v>
      </c>
      <c r="N109" s="34">
        <v>250</v>
      </c>
      <c r="O109" s="34">
        <v>255</v>
      </c>
    </row>
    <row r="110" spans="1:15" ht="37.5">
      <c r="A110" s="24" t="s">
        <v>193</v>
      </c>
      <c r="B110" s="10" t="s">
        <v>142</v>
      </c>
      <c r="C110" s="11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39">
      <c r="A111" s="16">
        <v>88</v>
      </c>
      <c r="B111" s="23" t="s">
        <v>118</v>
      </c>
      <c r="C111" s="4" t="s">
        <v>7</v>
      </c>
      <c r="D111" s="37">
        <v>255.2</v>
      </c>
      <c r="E111" s="34">
        <v>270.5</v>
      </c>
      <c r="F111" s="34">
        <v>308.3</v>
      </c>
      <c r="G111" s="34">
        <f aca="true" t="shared" si="13" ref="G111:O111">G112+G125</f>
        <v>294.6</v>
      </c>
      <c r="H111" s="34">
        <f t="shared" si="13"/>
        <v>295.9</v>
      </c>
      <c r="I111" s="34">
        <f t="shared" si="13"/>
        <v>296.3</v>
      </c>
      <c r="J111" s="34">
        <f t="shared" si="13"/>
        <v>300.5</v>
      </c>
      <c r="K111" s="34">
        <f t="shared" si="13"/>
        <v>301.4</v>
      </c>
      <c r="L111" s="34">
        <f t="shared" si="13"/>
        <v>301.9</v>
      </c>
      <c r="M111" s="34">
        <f t="shared" si="13"/>
        <v>283.2</v>
      </c>
      <c r="N111" s="34">
        <f t="shared" si="13"/>
        <v>284.1</v>
      </c>
      <c r="O111" s="34">
        <f t="shared" si="13"/>
        <v>284.6</v>
      </c>
    </row>
    <row r="112" spans="1:15" ht="19.5">
      <c r="A112" s="7">
        <v>89</v>
      </c>
      <c r="B112" s="23" t="s">
        <v>148</v>
      </c>
      <c r="C112" s="4" t="s">
        <v>32</v>
      </c>
      <c r="D112" s="37">
        <v>96.6</v>
      </c>
      <c r="E112" s="34">
        <v>96.4</v>
      </c>
      <c r="F112" s="34">
        <v>98.8</v>
      </c>
      <c r="G112" s="34">
        <v>100.5</v>
      </c>
      <c r="H112" s="34">
        <v>101.8</v>
      </c>
      <c r="I112" s="34">
        <v>102.2</v>
      </c>
      <c r="J112" s="34">
        <v>103.7</v>
      </c>
      <c r="K112" s="34">
        <v>104.6</v>
      </c>
      <c r="L112" s="34">
        <v>105.1</v>
      </c>
      <c r="M112" s="34">
        <v>103.7</v>
      </c>
      <c r="N112" s="34">
        <v>104.6</v>
      </c>
      <c r="O112" s="34">
        <v>105.1</v>
      </c>
    </row>
    <row r="113" spans="1:15" ht="39">
      <c r="A113" s="7">
        <v>90</v>
      </c>
      <c r="B113" s="23" t="s">
        <v>149</v>
      </c>
      <c r="C113" s="4" t="s">
        <v>32</v>
      </c>
      <c r="D113" s="37">
        <v>88.1</v>
      </c>
      <c r="E113" s="34">
        <v>88.2</v>
      </c>
      <c r="F113" s="34">
        <v>85.8</v>
      </c>
      <c r="G113" s="34">
        <v>93.4</v>
      </c>
      <c r="H113" s="34">
        <v>94.7</v>
      </c>
      <c r="I113" s="34">
        <v>95.1</v>
      </c>
      <c r="J113" s="34">
        <v>96.6</v>
      </c>
      <c r="K113" s="34">
        <v>97.5</v>
      </c>
      <c r="L113" s="34">
        <v>98</v>
      </c>
      <c r="M113" s="34">
        <v>96.6</v>
      </c>
      <c r="N113" s="34">
        <v>97.4</v>
      </c>
      <c r="O113" s="34">
        <v>98</v>
      </c>
    </row>
    <row r="114" spans="1:15" ht="18.75">
      <c r="A114" s="7">
        <v>91</v>
      </c>
      <c r="B114" s="19" t="s">
        <v>153</v>
      </c>
      <c r="C114" s="4" t="s">
        <v>32</v>
      </c>
      <c r="D114" s="3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8.75">
      <c r="A115" s="7">
        <v>92</v>
      </c>
      <c r="B115" s="19" t="s">
        <v>154</v>
      </c>
      <c r="C115" s="4" t="s">
        <v>32</v>
      </c>
      <c r="D115" s="37">
        <v>65.6</v>
      </c>
      <c r="E115" s="34">
        <v>68.8</v>
      </c>
      <c r="F115" s="34">
        <v>72.3</v>
      </c>
      <c r="G115" s="34">
        <v>74</v>
      </c>
      <c r="H115" s="34">
        <v>75.3</v>
      </c>
      <c r="I115" s="34">
        <v>76</v>
      </c>
      <c r="J115" s="34">
        <v>77</v>
      </c>
      <c r="K115" s="34">
        <v>77.9</v>
      </c>
      <c r="L115" s="34">
        <v>78.4</v>
      </c>
      <c r="M115" s="34">
        <v>70</v>
      </c>
      <c r="N115" s="34">
        <v>77.9</v>
      </c>
      <c r="O115" s="34">
        <v>78.4</v>
      </c>
    </row>
    <row r="116" spans="1:15" ht="18.75">
      <c r="A116" s="7">
        <v>93</v>
      </c>
      <c r="B116" s="19" t="s">
        <v>155</v>
      </c>
      <c r="C116" s="4" t="s">
        <v>32</v>
      </c>
      <c r="D116" s="37">
        <v>0.4</v>
      </c>
      <c r="E116" s="34">
        <v>0.2</v>
      </c>
      <c r="F116" s="34">
        <v>0.4</v>
      </c>
      <c r="G116" s="34">
        <v>0.4</v>
      </c>
      <c r="H116" s="34">
        <v>0.4</v>
      </c>
      <c r="I116" s="34">
        <v>0.4</v>
      </c>
      <c r="J116" s="34">
        <v>0.4</v>
      </c>
      <c r="K116" s="34">
        <v>0.4</v>
      </c>
      <c r="L116" s="34">
        <v>0.4</v>
      </c>
      <c r="M116" s="34">
        <v>0.4</v>
      </c>
      <c r="N116" s="34">
        <v>0.4</v>
      </c>
      <c r="O116" s="34">
        <v>0.4</v>
      </c>
    </row>
    <row r="117" spans="1:15" ht="18.75">
      <c r="A117" s="7">
        <v>94</v>
      </c>
      <c r="B117" s="19" t="s">
        <v>156</v>
      </c>
      <c r="C117" s="4" t="s">
        <v>32</v>
      </c>
      <c r="D117" s="37">
        <v>9.5</v>
      </c>
      <c r="E117" s="34">
        <v>6.7</v>
      </c>
      <c r="F117" s="34">
        <v>6.9</v>
      </c>
      <c r="G117" s="34">
        <v>6.9</v>
      </c>
      <c r="H117" s="34">
        <v>6.9</v>
      </c>
      <c r="I117" s="34">
        <v>6.9</v>
      </c>
      <c r="J117" s="34">
        <v>6.9</v>
      </c>
      <c r="K117" s="34">
        <v>6.9</v>
      </c>
      <c r="L117" s="34">
        <v>6.9</v>
      </c>
      <c r="M117" s="34">
        <v>6.9</v>
      </c>
      <c r="N117" s="34">
        <v>6.9</v>
      </c>
      <c r="O117" s="34">
        <v>6.9</v>
      </c>
    </row>
    <row r="118" spans="1:15" ht="37.5">
      <c r="A118" s="7">
        <v>95</v>
      </c>
      <c r="B118" s="19" t="s">
        <v>157</v>
      </c>
      <c r="C118" s="4" t="s">
        <v>32</v>
      </c>
      <c r="D118" s="3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8.75">
      <c r="A119" s="7">
        <v>96</v>
      </c>
      <c r="B119" s="19" t="s">
        <v>158</v>
      </c>
      <c r="C119" s="4" t="s">
        <v>32</v>
      </c>
      <c r="D119" s="37">
        <v>0.8</v>
      </c>
      <c r="E119" s="34">
        <v>1</v>
      </c>
      <c r="F119" s="34">
        <v>1</v>
      </c>
      <c r="G119" s="34">
        <v>0.9</v>
      </c>
      <c r="H119" s="34">
        <v>0.9</v>
      </c>
      <c r="I119" s="34">
        <v>0.9</v>
      </c>
      <c r="J119" s="34">
        <v>1</v>
      </c>
      <c r="K119" s="34">
        <v>1</v>
      </c>
      <c r="L119" s="34">
        <v>1</v>
      </c>
      <c r="M119" s="34">
        <v>1</v>
      </c>
      <c r="N119" s="34">
        <v>1</v>
      </c>
      <c r="O119" s="34">
        <v>1</v>
      </c>
    </row>
    <row r="120" spans="1:15" ht="18.75">
      <c r="A120" s="7">
        <v>97</v>
      </c>
      <c r="B120" s="19" t="s">
        <v>159</v>
      </c>
      <c r="C120" s="4" t="s">
        <v>32</v>
      </c>
      <c r="D120" s="3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8.75">
      <c r="A121" s="7">
        <v>98</v>
      </c>
      <c r="B121" s="19" t="s">
        <v>160</v>
      </c>
      <c r="C121" s="4" t="s">
        <v>32</v>
      </c>
      <c r="D121" s="3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8.75">
      <c r="A122" s="7">
        <v>99</v>
      </c>
      <c r="B122" s="19" t="s">
        <v>161</v>
      </c>
      <c r="C122" s="4" t="s">
        <v>32</v>
      </c>
      <c r="D122" s="37">
        <v>0.8</v>
      </c>
      <c r="E122" s="34">
        <v>0.9</v>
      </c>
      <c r="F122" s="34">
        <v>0.8</v>
      </c>
      <c r="G122" s="34">
        <v>0.9</v>
      </c>
      <c r="H122" s="34">
        <v>0.9</v>
      </c>
      <c r="I122" s="34">
        <v>0.9</v>
      </c>
      <c r="J122" s="34">
        <v>0.9</v>
      </c>
      <c r="K122" s="34">
        <v>0.9</v>
      </c>
      <c r="L122" s="34">
        <v>0.9</v>
      </c>
      <c r="M122" s="34">
        <v>0.9</v>
      </c>
      <c r="N122" s="34">
        <v>0.9</v>
      </c>
      <c r="O122" s="34">
        <v>0.9</v>
      </c>
    </row>
    <row r="123" spans="1:15" ht="18.75">
      <c r="A123" s="7">
        <v>100</v>
      </c>
      <c r="B123" s="19" t="s">
        <v>162</v>
      </c>
      <c r="C123" s="4" t="s">
        <v>32</v>
      </c>
      <c r="D123" s="37">
        <v>3.4</v>
      </c>
      <c r="E123" s="34">
        <v>4</v>
      </c>
      <c r="F123" s="34">
        <v>3.6</v>
      </c>
      <c r="G123" s="34">
        <v>3.7</v>
      </c>
      <c r="H123" s="34">
        <v>3.7</v>
      </c>
      <c r="I123" s="34">
        <v>3.7</v>
      </c>
      <c r="J123" s="34">
        <v>3.7</v>
      </c>
      <c r="K123" s="34">
        <v>3.7</v>
      </c>
      <c r="L123" s="34">
        <v>3.7</v>
      </c>
      <c r="M123" s="34">
        <v>3.7</v>
      </c>
      <c r="N123" s="34">
        <v>3.7</v>
      </c>
      <c r="O123" s="34">
        <v>3.7</v>
      </c>
    </row>
    <row r="124" spans="1:15" ht="19.5">
      <c r="A124" s="7">
        <v>101</v>
      </c>
      <c r="B124" s="23" t="s">
        <v>119</v>
      </c>
      <c r="C124" s="4" t="s">
        <v>32</v>
      </c>
      <c r="D124" s="37">
        <v>8.5</v>
      </c>
      <c r="E124" s="34">
        <v>8.2</v>
      </c>
      <c r="F124" s="34">
        <v>13</v>
      </c>
      <c r="G124" s="34">
        <v>7.1</v>
      </c>
      <c r="H124" s="34">
        <v>7.1</v>
      </c>
      <c r="I124" s="34">
        <v>7.1</v>
      </c>
      <c r="J124" s="34">
        <v>7.1</v>
      </c>
      <c r="K124" s="34">
        <v>7.1</v>
      </c>
      <c r="L124" s="34">
        <v>7.1</v>
      </c>
      <c r="M124" s="34">
        <v>7.1</v>
      </c>
      <c r="N124" s="34">
        <v>7.2</v>
      </c>
      <c r="O124" s="34">
        <v>7.1</v>
      </c>
    </row>
    <row r="125" spans="1:15" ht="19.5">
      <c r="A125" s="7">
        <v>102</v>
      </c>
      <c r="B125" s="23" t="s">
        <v>150</v>
      </c>
      <c r="C125" s="4" t="s">
        <v>32</v>
      </c>
      <c r="D125" s="37">
        <v>158.6</v>
      </c>
      <c r="E125" s="34">
        <v>174.1</v>
      </c>
      <c r="F125" s="34">
        <v>209.5</v>
      </c>
      <c r="G125" s="34">
        <v>194.1</v>
      </c>
      <c r="H125" s="34">
        <v>194.1</v>
      </c>
      <c r="I125" s="34">
        <v>194.1</v>
      </c>
      <c r="J125" s="34">
        <v>196.8</v>
      </c>
      <c r="K125" s="34">
        <v>196.8</v>
      </c>
      <c r="L125" s="34">
        <v>196.8</v>
      </c>
      <c r="M125" s="34">
        <v>179.5</v>
      </c>
      <c r="N125" s="34">
        <v>179.5</v>
      </c>
      <c r="O125" s="34">
        <v>179.5</v>
      </c>
    </row>
    <row r="126" spans="1:15" ht="18.75">
      <c r="A126" s="7">
        <v>103</v>
      </c>
      <c r="B126" s="5" t="s">
        <v>163</v>
      </c>
      <c r="C126" s="4" t="s">
        <v>32</v>
      </c>
      <c r="D126" s="37">
        <v>30.6</v>
      </c>
      <c r="E126" s="34">
        <v>44.6</v>
      </c>
      <c r="F126" s="34">
        <v>41.6</v>
      </c>
      <c r="G126" s="34">
        <v>60.4</v>
      </c>
      <c r="H126" s="34">
        <v>60.4</v>
      </c>
      <c r="I126" s="34">
        <v>60.4</v>
      </c>
      <c r="J126" s="34">
        <v>61.6</v>
      </c>
      <c r="K126" s="34">
        <v>61.6</v>
      </c>
      <c r="L126" s="34">
        <v>61.6</v>
      </c>
      <c r="M126" s="34">
        <v>42.2</v>
      </c>
      <c r="N126" s="34">
        <v>42.2</v>
      </c>
      <c r="O126" s="34">
        <v>42.2</v>
      </c>
    </row>
    <row r="127" spans="1:15" ht="18.75">
      <c r="A127" s="7">
        <v>104</v>
      </c>
      <c r="B127" s="5" t="s">
        <v>164</v>
      </c>
      <c r="C127" s="4" t="s">
        <v>32</v>
      </c>
      <c r="D127" s="37">
        <v>123.4</v>
      </c>
      <c r="E127" s="34">
        <v>126.8</v>
      </c>
      <c r="F127" s="34">
        <v>140.9</v>
      </c>
      <c r="G127" s="34">
        <v>133.8</v>
      </c>
      <c r="H127" s="34">
        <v>133.8</v>
      </c>
      <c r="I127" s="34">
        <v>133.8</v>
      </c>
      <c r="J127" s="34">
        <v>134.5</v>
      </c>
      <c r="K127" s="34">
        <v>134.5</v>
      </c>
      <c r="L127" s="34">
        <v>134.5</v>
      </c>
      <c r="M127" s="34">
        <v>137.3</v>
      </c>
      <c r="N127" s="34">
        <v>137.3</v>
      </c>
      <c r="O127" s="34">
        <v>137.3</v>
      </c>
    </row>
    <row r="128" spans="1:15" ht="18.75">
      <c r="A128" s="7">
        <v>105</v>
      </c>
      <c r="B128" s="5" t="s">
        <v>165</v>
      </c>
      <c r="C128" s="4" t="s">
        <v>32</v>
      </c>
      <c r="D128" s="37">
        <v>0.6</v>
      </c>
      <c r="E128" s="34">
        <v>1.9</v>
      </c>
      <c r="F128" s="34">
        <v>4.8</v>
      </c>
      <c r="G128" s="34"/>
      <c r="H128" s="34"/>
      <c r="I128" s="34"/>
      <c r="J128" s="34">
        <v>0.7</v>
      </c>
      <c r="K128" s="34">
        <v>0.7</v>
      </c>
      <c r="L128" s="34">
        <v>0.7</v>
      </c>
      <c r="M128" s="34"/>
      <c r="N128" s="34"/>
      <c r="O128" s="34"/>
    </row>
    <row r="129" spans="1:15" ht="37.5">
      <c r="A129" s="7">
        <v>106</v>
      </c>
      <c r="B129" s="5" t="s">
        <v>151</v>
      </c>
      <c r="C129" s="4" t="s">
        <v>32</v>
      </c>
      <c r="D129" s="37"/>
      <c r="E129" s="34"/>
      <c r="F129" s="34">
        <v>4.4</v>
      </c>
      <c r="G129" s="34"/>
      <c r="H129" s="34"/>
      <c r="I129" s="34"/>
      <c r="J129" s="34">
        <v>0.7</v>
      </c>
      <c r="K129" s="34">
        <v>0.7</v>
      </c>
      <c r="L129" s="34">
        <v>0.7</v>
      </c>
      <c r="M129" s="34"/>
      <c r="N129" s="34"/>
      <c r="O129" s="34"/>
    </row>
    <row r="130" spans="1:15" ht="58.5">
      <c r="A130" s="7">
        <v>107</v>
      </c>
      <c r="B130" s="20" t="s">
        <v>152</v>
      </c>
      <c r="C130" s="4" t="s">
        <v>32</v>
      </c>
      <c r="D130" s="37">
        <v>253.1</v>
      </c>
      <c r="E130" s="34">
        <v>272.6</v>
      </c>
      <c r="F130" s="34">
        <v>312.4</v>
      </c>
      <c r="G130" s="34">
        <f>SUM(G131:G141)</f>
        <v>294.59999999999997</v>
      </c>
      <c r="H130" s="34">
        <f aca="true" t="shared" si="14" ref="H130:O130">SUM(H131:H141)</f>
        <v>295.90000000000003</v>
      </c>
      <c r="I130" s="34">
        <f t="shared" si="14"/>
        <v>296.3</v>
      </c>
      <c r="J130" s="34">
        <f t="shared" si="14"/>
        <v>300.5</v>
      </c>
      <c r="K130" s="34">
        <f t="shared" si="14"/>
        <v>301.4</v>
      </c>
      <c r="L130" s="34">
        <f t="shared" si="14"/>
        <v>301.9</v>
      </c>
      <c r="M130" s="34">
        <f t="shared" si="14"/>
        <v>283.2</v>
      </c>
      <c r="N130" s="34">
        <f t="shared" si="14"/>
        <v>284.1</v>
      </c>
      <c r="O130" s="34">
        <f t="shared" si="14"/>
        <v>284.6</v>
      </c>
    </row>
    <row r="131" spans="1:15" ht="18.75">
      <c r="A131" s="7">
        <v>108</v>
      </c>
      <c r="B131" s="19" t="s">
        <v>166</v>
      </c>
      <c r="C131" s="4" t="s">
        <v>32</v>
      </c>
      <c r="D131" s="37">
        <v>34.5</v>
      </c>
      <c r="E131" s="34">
        <v>36</v>
      </c>
      <c r="F131" s="34">
        <v>43.9</v>
      </c>
      <c r="G131" s="34">
        <v>44.4</v>
      </c>
      <c r="H131" s="34">
        <v>44.4</v>
      </c>
      <c r="I131" s="34">
        <v>44.4</v>
      </c>
      <c r="J131" s="34">
        <v>44.4</v>
      </c>
      <c r="K131" s="34">
        <v>44.4</v>
      </c>
      <c r="L131" s="34">
        <v>44.4</v>
      </c>
      <c r="M131" s="34">
        <v>44.4</v>
      </c>
      <c r="N131" s="34">
        <v>44.4</v>
      </c>
      <c r="O131" s="34">
        <v>44.4</v>
      </c>
    </row>
    <row r="132" spans="1:15" ht="18.75">
      <c r="A132" s="7">
        <v>109</v>
      </c>
      <c r="B132" s="19" t="s">
        <v>167</v>
      </c>
      <c r="C132" s="4" t="s">
        <v>32</v>
      </c>
      <c r="D132" s="37">
        <v>0.9</v>
      </c>
      <c r="E132" s="34">
        <v>0.8</v>
      </c>
      <c r="F132" s="34">
        <v>0.7</v>
      </c>
      <c r="G132" s="34">
        <v>0.9</v>
      </c>
      <c r="H132" s="34">
        <v>0.9</v>
      </c>
      <c r="I132" s="34">
        <v>0.9</v>
      </c>
      <c r="J132" s="34">
        <v>0.9</v>
      </c>
      <c r="K132" s="34">
        <v>0.9</v>
      </c>
      <c r="L132" s="34">
        <v>0.9</v>
      </c>
      <c r="M132" s="34">
        <v>0.9</v>
      </c>
      <c r="N132" s="34">
        <v>0.9</v>
      </c>
      <c r="O132" s="34">
        <v>0.9</v>
      </c>
    </row>
    <row r="133" spans="1:15" ht="37.5">
      <c r="A133" s="7">
        <v>110</v>
      </c>
      <c r="B133" s="19" t="s">
        <v>168</v>
      </c>
      <c r="C133" s="4" t="s">
        <v>32</v>
      </c>
      <c r="D133" s="37">
        <v>2.5</v>
      </c>
      <c r="E133" s="34">
        <v>3.2</v>
      </c>
      <c r="F133" s="34">
        <v>3.5</v>
      </c>
      <c r="G133" s="34">
        <v>2.7</v>
      </c>
      <c r="H133" s="34">
        <v>2.7</v>
      </c>
      <c r="I133" s="34">
        <v>2.7</v>
      </c>
      <c r="J133" s="34">
        <v>2.8</v>
      </c>
      <c r="K133" s="34">
        <v>2.8</v>
      </c>
      <c r="L133" s="34">
        <v>2.8</v>
      </c>
      <c r="M133" s="34">
        <v>2.8</v>
      </c>
      <c r="N133" s="34">
        <v>2.8</v>
      </c>
      <c r="O133" s="34">
        <v>2.8</v>
      </c>
    </row>
    <row r="134" spans="1:15" ht="18.75">
      <c r="A134" s="7">
        <v>111</v>
      </c>
      <c r="B134" s="19" t="s">
        <v>169</v>
      </c>
      <c r="C134" s="4" t="s">
        <v>32</v>
      </c>
      <c r="D134" s="37">
        <v>34.9</v>
      </c>
      <c r="E134" s="34">
        <v>38.3</v>
      </c>
      <c r="F134" s="34">
        <v>57.8</v>
      </c>
      <c r="G134" s="34">
        <v>45.1</v>
      </c>
      <c r="H134" s="34">
        <v>45.1</v>
      </c>
      <c r="I134" s="34">
        <v>45.1</v>
      </c>
      <c r="J134" s="34">
        <v>45.1</v>
      </c>
      <c r="K134" s="34">
        <v>45.1</v>
      </c>
      <c r="L134" s="34">
        <v>45.1</v>
      </c>
      <c r="M134" s="34">
        <v>45.1</v>
      </c>
      <c r="N134" s="34">
        <v>45.1</v>
      </c>
      <c r="O134" s="34">
        <v>45.1</v>
      </c>
    </row>
    <row r="135" spans="1:15" ht="18.75">
      <c r="A135" s="7">
        <v>112</v>
      </c>
      <c r="B135" s="19" t="s">
        <v>170</v>
      </c>
      <c r="C135" s="4" t="s">
        <v>32</v>
      </c>
      <c r="D135" s="37">
        <v>6.6</v>
      </c>
      <c r="E135" s="34">
        <v>10.6</v>
      </c>
      <c r="F135" s="34">
        <v>9.5</v>
      </c>
      <c r="G135" s="34">
        <v>9.6</v>
      </c>
      <c r="H135" s="34">
        <v>9.6</v>
      </c>
      <c r="I135" s="34">
        <v>9.6</v>
      </c>
      <c r="J135" s="34">
        <v>9.8</v>
      </c>
      <c r="K135" s="34">
        <v>9.8</v>
      </c>
      <c r="L135" s="34">
        <v>9.8</v>
      </c>
      <c r="M135" s="34">
        <v>9.8</v>
      </c>
      <c r="N135" s="34">
        <v>9.8</v>
      </c>
      <c r="O135" s="34">
        <v>9.8</v>
      </c>
    </row>
    <row r="136" spans="1:15" ht="18.75">
      <c r="A136" s="7">
        <v>113</v>
      </c>
      <c r="B136" s="19" t="s">
        <v>171</v>
      </c>
      <c r="C136" s="4" t="s">
        <v>32</v>
      </c>
      <c r="D136" s="3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8.75">
      <c r="A137" s="7">
        <v>114</v>
      </c>
      <c r="B137" s="19" t="s">
        <v>172</v>
      </c>
      <c r="C137" s="4" t="s">
        <v>32</v>
      </c>
      <c r="D137" s="37">
        <v>145.2</v>
      </c>
      <c r="E137" s="34">
        <v>149.9</v>
      </c>
      <c r="F137" s="34">
        <v>162.1</v>
      </c>
      <c r="G137" s="34">
        <f>150+2.1</f>
        <v>152.1</v>
      </c>
      <c r="H137" s="34">
        <f>150+2.1+1.3</f>
        <v>153.4</v>
      </c>
      <c r="I137" s="34">
        <f>150+2.1+1.7</f>
        <v>153.79999999999998</v>
      </c>
      <c r="J137" s="34">
        <v>157.2</v>
      </c>
      <c r="K137" s="34">
        <v>158.1</v>
      </c>
      <c r="L137" s="34">
        <v>158.6</v>
      </c>
      <c r="M137" s="34">
        <v>139.9</v>
      </c>
      <c r="N137" s="34">
        <v>140.8</v>
      </c>
      <c r="O137" s="34">
        <v>141.3</v>
      </c>
    </row>
    <row r="138" spans="1:15" ht="18.75">
      <c r="A138" s="7">
        <v>115</v>
      </c>
      <c r="B138" s="19" t="s">
        <v>173</v>
      </c>
      <c r="C138" s="4" t="s">
        <v>32</v>
      </c>
      <c r="D138" s="40">
        <v>16.3</v>
      </c>
      <c r="E138" s="34">
        <v>20.2</v>
      </c>
      <c r="F138" s="34">
        <v>23.6</v>
      </c>
      <c r="G138" s="34">
        <f>23.8</f>
        <v>23.8</v>
      </c>
      <c r="H138" s="34">
        <f>23.8</f>
        <v>23.8</v>
      </c>
      <c r="I138" s="34">
        <f>23.8</f>
        <v>23.8</v>
      </c>
      <c r="J138" s="34">
        <v>24.3</v>
      </c>
      <c r="K138" s="34">
        <v>24.3</v>
      </c>
      <c r="L138" s="34">
        <v>24.3</v>
      </c>
      <c r="M138" s="34">
        <v>24.3</v>
      </c>
      <c r="N138" s="34">
        <v>24.3</v>
      </c>
      <c r="O138" s="34">
        <v>24.3</v>
      </c>
    </row>
    <row r="139" spans="1:15" ht="18.75">
      <c r="A139" s="7">
        <v>116</v>
      </c>
      <c r="B139" s="19" t="s">
        <v>174</v>
      </c>
      <c r="C139" s="4" t="s">
        <v>32</v>
      </c>
      <c r="D139" s="3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8.75">
      <c r="A140" s="7">
        <v>117</v>
      </c>
      <c r="B140" s="19" t="s">
        <v>175</v>
      </c>
      <c r="C140" s="4" t="s">
        <v>32</v>
      </c>
      <c r="D140" s="37">
        <v>11.7</v>
      </c>
      <c r="E140" s="34">
        <v>13.2</v>
      </c>
      <c r="F140" s="34">
        <v>10.9</v>
      </c>
      <c r="G140" s="34">
        <v>15.6</v>
      </c>
      <c r="H140" s="34">
        <v>15.6</v>
      </c>
      <c r="I140" s="34">
        <v>15.6</v>
      </c>
      <c r="J140" s="34">
        <v>15.6</v>
      </c>
      <c r="K140" s="34">
        <v>15.6</v>
      </c>
      <c r="L140" s="34">
        <v>15.6</v>
      </c>
      <c r="M140" s="34">
        <v>15.6</v>
      </c>
      <c r="N140" s="34">
        <v>15.6</v>
      </c>
      <c r="O140" s="34">
        <v>15.6</v>
      </c>
    </row>
    <row r="141" spans="1:15" ht="18.75">
      <c r="A141" s="7">
        <v>118</v>
      </c>
      <c r="B141" s="19" t="s">
        <v>176</v>
      </c>
      <c r="C141" s="4" t="s">
        <v>32</v>
      </c>
      <c r="D141" s="37">
        <v>0.4</v>
      </c>
      <c r="E141" s="34">
        <v>0.4</v>
      </c>
      <c r="F141" s="34">
        <v>0.4</v>
      </c>
      <c r="G141" s="34">
        <v>0.4</v>
      </c>
      <c r="H141" s="34">
        <v>0.4</v>
      </c>
      <c r="I141" s="34">
        <v>0.4</v>
      </c>
      <c r="J141" s="34">
        <v>0.4</v>
      </c>
      <c r="K141" s="34">
        <v>0.4</v>
      </c>
      <c r="L141" s="34">
        <v>0.4</v>
      </c>
      <c r="M141" s="34">
        <v>0.4</v>
      </c>
      <c r="N141" s="34">
        <v>0.4</v>
      </c>
      <c r="O141" s="34">
        <v>0.4</v>
      </c>
    </row>
    <row r="142" spans="1:15" ht="18.75">
      <c r="A142" s="7">
        <v>119</v>
      </c>
      <c r="B142" s="19" t="s">
        <v>177</v>
      </c>
      <c r="C142" s="4" t="s">
        <v>32</v>
      </c>
      <c r="D142" s="3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37.5">
      <c r="A143" s="7">
        <v>120</v>
      </c>
      <c r="B143" s="19" t="s">
        <v>178</v>
      </c>
      <c r="C143" s="4" t="s">
        <v>32</v>
      </c>
      <c r="D143" s="3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58.5">
      <c r="A144" s="7">
        <v>121</v>
      </c>
      <c r="B144" s="23" t="s">
        <v>120</v>
      </c>
      <c r="C144" s="4" t="s">
        <v>32</v>
      </c>
      <c r="D144" s="37">
        <f>D111-D130</f>
        <v>2.0999999999999943</v>
      </c>
      <c r="E144" s="37">
        <f aca="true" t="shared" si="15" ref="E144:O144">E111-E130</f>
        <v>-2.1000000000000227</v>
      </c>
      <c r="F144" s="37">
        <f t="shared" si="15"/>
        <v>-4.099999999999966</v>
      </c>
      <c r="G144" s="37">
        <f t="shared" si="15"/>
        <v>0</v>
      </c>
      <c r="H144" s="37">
        <f t="shared" si="15"/>
        <v>0</v>
      </c>
      <c r="I144" s="37">
        <f t="shared" si="15"/>
        <v>0</v>
      </c>
      <c r="J144" s="37">
        <f t="shared" si="15"/>
        <v>0</v>
      </c>
      <c r="K144" s="37">
        <f t="shared" si="15"/>
        <v>0</v>
      </c>
      <c r="L144" s="37">
        <f t="shared" si="15"/>
        <v>0</v>
      </c>
      <c r="M144" s="37">
        <f t="shared" si="15"/>
        <v>0</v>
      </c>
      <c r="N144" s="37">
        <f t="shared" si="15"/>
        <v>0</v>
      </c>
      <c r="O144" s="37">
        <f t="shared" si="15"/>
        <v>0</v>
      </c>
    </row>
    <row r="145" spans="1:15" ht="58.5">
      <c r="A145" s="7">
        <v>122</v>
      </c>
      <c r="B145" s="23" t="s">
        <v>121</v>
      </c>
      <c r="C145" s="4" t="s">
        <v>32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8.75">
      <c r="A146" s="26" t="s">
        <v>194</v>
      </c>
      <c r="B146" s="10" t="s">
        <v>33</v>
      </c>
      <c r="C146" s="11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18.75">
      <c r="A147" s="7">
        <v>123</v>
      </c>
      <c r="B147" s="19" t="s">
        <v>122</v>
      </c>
      <c r="C147" s="4" t="s">
        <v>76</v>
      </c>
      <c r="D147" s="31">
        <v>91.8</v>
      </c>
      <c r="E147" s="31">
        <v>96.4</v>
      </c>
      <c r="F147" s="31">
        <v>101.6</v>
      </c>
      <c r="G147" s="31">
        <v>100.8</v>
      </c>
      <c r="H147" s="31">
        <v>101.7</v>
      </c>
      <c r="I147" s="31">
        <v>102.3</v>
      </c>
      <c r="J147" s="31">
        <v>101.4</v>
      </c>
      <c r="K147" s="31">
        <v>102</v>
      </c>
      <c r="L147" s="31">
        <v>102.5</v>
      </c>
      <c r="M147" s="31">
        <v>101.7</v>
      </c>
      <c r="N147" s="31">
        <v>102.5</v>
      </c>
      <c r="O147" s="31">
        <v>103</v>
      </c>
    </row>
    <row r="148" spans="1:15" ht="56.25">
      <c r="A148" s="7">
        <v>124</v>
      </c>
      <c r="B148" s="6" t="s">
        <v>196</v>
      </c>
      <c r="C148" s="4" t="s">
        <v>123</v>
      </c>
      <c r="D148" s="31">
        <v>8383</v>
      </c>
      <c r="E148" s="31">
        <v>8567</v>
      </c>
      <c r="F148" s="31">
        <v>8738</v>
      </c>
      <c r="G148" s="31">
        <v>8738</v>
      </c>
      <c r="H148" s="31">
        <v>8913</v>
      </c>
      <c r="I148" s="31">
        <v>8913</v>
      </c>
      <c r="J148" s="31">
        <v>8913</v>
      </c>
      <c r="K148" s="31">
        <v>9091</v>
      </c>
      <c r="L148" s="31">
        <v>9091</v>
      </c>
      <c r="M148" s="31">
        <v>9091</v>
      </c>
      <c r="N148" s="31">
        <v>9273</v>
      </c>
      <c r="O148" s="31">
        <v>9273</v>
      </c>
    </row>
    <row r="149" spans="1:15" ht="18.75">
      <c r="A149" s="7">
        <v>125</v>
      </c>
      <c r="B149" s="8" t="s">
        <v>179</v>
      </c>
      <c r="C149" s="4" t="s">
        <v>123</v>
      </c>
      <c r="D149" s="31">
        <v>8875</v>
      </c>
      <c r="E149" s="31">
        <v>9071</v>
      </c>
      <c r="F149" s="31">
        <v>9071</v>
      </c>
      <c r="G149" s="31">
        <v>9071</v>
      </c>
      <c r="H149" s="31">
        <v>9252</v>
      </c>
      <c r="I149" s="31">
        <v>9252</v>
      </c>
      <c r="J149" s="31">
        <v>9252</v>
      </c>
      <c r="K149" s="31">
        <v>9437</v>
      </c>
      <c r="L149" s="31">
        <v>9437</v>
      </c>
      <c r="M149" s="31">
        <v>9437</v>
      </c>
      <c r="N149" s="31">
        <v>9626</v>
      </c>
      <c r="O149" s="31">
        <v>9626</v>
      </c>
    </row>
    <row r="150" spans="1:15" ht="18.75">
      <c r="A150" s="7">
        <v>126</v>
      </c>
      <c r="B150" s="8" t="s">
        <v>180</v>
      </c>
      <c r="C150" s="4" t="s">
        <v>123</v>
      </c>
      <c r="D150" s="31">
        <v>6849</v>
      </c>
      <c r="E150" s="31">
        <v>6988</v>
      </c>
      <c r="F150" s="31">
        <v>7128</v>
      </c>
      <c r="G150" s="31">
        <v>7128</v>
      </c>
      <c r="H150" s="31">
        <v>7271</v>
      </c>
      <c r="I150" s="31">
        <v>7271</v>
      </c>
      <c r="J150" s="31">
        <v>7271</v>
      </c>
      <c r="K150" s="31">
        <v>7416</v>
      </c>
      <c r="L150" s="31">
        <v>7416</v>
      </c>
      <c r="M150" s="31">
        <v>7416</v>
      </c>
      <c r="N150" s="31">
        <v>7564</v>
      </c>
      <c r="O150" s="31">
        <v>7564</v>
      </c>
    </row>
    <row r="151" spans="1:15" ht="18.75">
      <c r="A151" s="7">
        <v>127</v>
      </c>
      <c r="B151" s="8" t="s">
        <v>181</v>
      </c>
      <c r="C151" s="4" t="s">
        <v>123</v>
      </c>
      <c r="D151" s="31">
        <v>8495</v>
      </c>
      <c r="E151" s="31">
        <v>8696</v>
      </c>
      <c r="F151" s="31">
        <v>8870</v>
      </c>
      <c r="G151" s="31">
        <v>8870</v>
      </c>
      <c r="H151" s="31">
        <v>9047</v>
      </c>
      <c r="I151" s="31">
        <v>9047</v>
      </c>
      <c r="J151" s="31">
        <v>9047</v>
      </c>
      <c r="K151" s="31">
        <v>9228</v>
      </c>
      <c r="L151" s="31">
        <v>9228</v>
      </c>
      <c r="M151" s="31">
        <v>9228</v>
      </c>
      <c r="N151" s="31">
        <v>9413</v>
      </c>
      <c r="O151" s="31">
        <v>9413</v>
      </c>
    </row>
    <row r="152" spans="1:15" ht="56.25">
      <c r="A152" s="16">
        <v>128</v>
      </c>
      <c r="B152" s="6" t="s">
        <v>124</v>
      </c>
      <c r="C152" s="4" t="s">
        <v>14</v>
      </c>
      <c r="D152" s="31">
        <v>18.6</v>
      </c>
      <c r="E152" s="31">
        <v>19</v>
      </c>
      <c r="F152" s="31">
        <v>18.4</v>
      </c>
      <c r="G152" s="31">
        <v>18.2</v>
      </c>
      <c r="H152" s="31">
        <v>18</v>
      </c>
      <c r="I152" s="31">
        <v>17.8</v>
      </c>
      <c r="J152" s="31">
        <v>17.9</v>
      </c>
      <c r="K152" s="31">
        <v>17.6</v>
      </c>
      <c r="L152" s="31">
        <v>17.3</v>
      </c>
      <c r="M152" s="31">
        <v>17.5</v>
      </c>
      <c r="N152" s="31">
        <v>17.2</v>
      </c>
      <c r="O152" s="31">
        <v>16.8</v>
      </c>
    </row>
    <row r="153" spans="1:15" ht="18.75">
      <c r="A153" s="26" t="s">
        <v>195</v>
      </c>
      <c r="B153" s="10" t="s">
        <v>144</v>
      </c>
      <c r="C153" s="11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8.75">
      <c r="A154" s="16">
        <v>129</v>
      </c>
      <c r="B154" s="8" t="s">
        <v>125</v>
      </c>
      <c r="C154" s="4" t="s">
        <v>24</v>
      </c>
      <c r="D154" s="34">
        <v>7.845</v>
      </c>
      <c r="E154" s="34">
        <v>7.564</v>
      </c>
      <c r="F154" s="34">
        <v>7.283</v>
      </c>
      <c r="G154" s="38">
        <v>7.2</v>
      </c>
      <c r="H154" s="38">
        <v>7.15</v>
      </c>
      <c r="I154" s="38">
        <v>7.15</v>
      </c>
      <c r="J154" s="38">
        <v>7</v>
      </c>
      <c r="K154" s="38">
        <v>6.9</v>
      </c>
      <c r="L154" s="38">
        <v>6.9</v>
      </c>
      <c r="M154" s="38">
        <v>6.8</v>
      </c>
      <c r="N154" s="38">
        <v>6.75</v>
      </c>
      <c r="O154" s="38">
        <v>6.75</v>
      </c>
    </row>
    <row r="155" spans="1:15" ht="18.75">
      <c r="A155" s="16">
        <v>130</v>
      </c>
      <c r="B155" s="8" t="s">
        <v>126</v>
      </c>
      <c r="C155" s="4" t="s">
        <v>73</v>
      </c>
      <c r="D155" s="37">
        <v>2.208</v>
      </c>
      <c r="E155" s="37">
        <v>2.238</v>
      </c>
      <c r="F155" s="34">
        <v>2.1</v>
      </c>
      <c r="G155" s="38">
        <v>2.3</v>
      </c>
      <c r="H155" s="38">
        <v>2.3</v>
      </c>
      <c r="I155" s="38">
        <v>2.35</v>
      </c>
      <c r="J155" s="38">
        <v>2.35</v>
      </c>
      <c r="K155" s="38">
        <v>2.38</v>
      </c>
      <c r="L155" s="38">
        <v>2.4</v>
      </c>
      <c r="M155" s="38">
        <v>2.4</v>
      </c>
      <c r="N155" s="38">
        <v>2.45</v>
      </c>
      <c r="O155" s="38">
        <v>2.5</v>
      </c>
    </row>
    <row r="156" spans="1:15" ht="37.5">
      <c r="A156" s="16">
        <v>131</v>
      </c>
      <c r="B156" s="6" t="s">
        <v>127</v>
      </c>
      <c r="C156" s="4" t="s">
        <v>123</v>
      </c>
      <c r="D156" s="34">
        <v>24137.6</v>
      </c>
      <c r="E156" s="34">
        <v>27572.1</v>
      </c>
      <c r="F156" s="34">
        <v>30984.2</v>
      </c>
      <c r="G156" s="34">
        <v>31200</v>
      </c>
      <c r="H156" s="34">
        <v>31318</v>
      </c>
      <c r="I156" s="34">
        <v>31400</v>
      </c>
      <c r="J156" s="34">
        <v>31900</v>
      </c>
      <c r="K156" s="34">
        <v>32315</v>
      </c>
      <c r="L156" s="34">
        <v>32305</v>
      </c>
      <c r="M156" s="34">
        <v>32000</v>
      </c>
      <c r="N156" s="34">
        <v>32415</v>
      </c>
      <c r="O156" s="34">
        <v>32505</v>
      </c>
    </row>
    <row r="157" spans="1:15" ht="37.5">
      <c r="A157" s="16">
        <v>132</v>
      </c>
      <c r="B157" s="6" t="s">
        <v>128</v>
      </c>
      <c r="C157" s="17" t="s">
        <v>76</v>
      </c>
      <c r="D157" s="34">
        <f>D156/23024.3*100</f>
        <v>104.83532615540972</v>
      </c>
      <c r="E157" s="34">
        <f>E156/D156*100</f>
        <v>114.22883799549251</v>
      </c>
      <c r="F157" s="34">
        <f>F156/E156*100</f>
        <v>112.37519086322769</v>
      </c>
      <c r="G157" s="34">
        <f>G156/F156*100</f>
        <v>100.69648401443317</v>
      </c>
      <c r="H157" s="34">
        <f>H156/F156*100</f>
        <v>101.077323280898</v>
      </c>
      <c r="I157" s="34">
        <f>I156/F156*100</f>
        <v>101.34197429657696</v>
      </c>
      <c r="J157" s="34">
        <f aca="true" t="shared" si="16" ref="J157:O157">J156/G156*100</f>
        <v>102.24358974358974</v>
      </c>
      <c r="K157" s="34">
        <f t="shared" si="16"/>
        <v>103.18347276326713</v>
      </c>
      <c r="L157" s="34">
        <f t="shared" si="16"/>
        <v>102.88216560509554</v>
      </c>
      <c r="M157" s="34">
        <f t="shared" si="16"/>
        <v>100.31347962382443</v>
      </c>
      <c r="N157" s="34">
        <f t="shared" si="16"/>
        <v>100.30945381401826</v>
      </c>
      <c r="O157" s="34">
        <f t="shared" si="16"/>
        <v>100.61909921064851</v>
      </c>
    </row>
    <row r="158" spans="1:15" ht="75">
      <c r="A158" s="16">
        <v>133</v>
      </c>
      <c r="B158" s="6" t="s">
        <v>58</v>
      </c>
      <c r="C158" s="4" t="s">
        <v>67</v>
      </c>
      <c r="D158" s="34">
        <v>24144</v>
      </c>
      <c r="E158" s="34">
        <v>26854.7</v>
      </c>
      <c r="F158" s="34">
        <v>29869.7</v>
      </c>
      <c r="G158" s="34">
        <v>30100</v>
      </c>
      <c r="H158" s="34">
        <v>30193</v>
      </c>
      <c r="I158" s="34">
        <v>30205</v>
      </c>
      <c r="J158" s="34">
        <v>30700</v>
      </c>
      <c r="K158" s="34">
        <v>31150</v>
      </c>
      <c r="L158" s="34">
        <v>31200</v>
      </c>
      <c r="M158" s="34">
        <v>30900</v>
      </c>
      <c r="N158" s="34">
        <v>31350</v>
      </c>
      <c r="O158" s="34">
        <v>31500</v>
      </c>
    </row>
    <row r="159" spans="1:15" ht="75">
      <c r="A159" s="16">
        <v>134</v>
      </c>
      <c r="B159" s="6" t="s">
        <v>58</v>
      </c>
      <c r="C159" s="17" t="s">
        <v>44</v>
      </c>
      <c r="D159" s="34">
        <f>D158/23024.3*100</f>
        <v>104.86312287452822</v>
      </c>
      <c r="E159" s="34">
        <f>E158/D158*100</f>
        <v>111.2272200132538</v>
      </c>
      <c r="F159" s="34">
        <f>F158/E158*100</f>
        <v>111.22708501677545</v>
      </c>
      <c r="G159" s="34">
        <f>G158/F158*100</f>
        <v>100.77101544374398</v>
      </c>
      <c r="H159" s="34">
        <f>H158/F158*100</f>
        <v>101.08236775059676</v>
      </c>
      <c r="I159" s="34">
        <f>I158/F158*100</f>
        <v>101.12254224180357</v>
      </c>
      <c r="J159" s="34">
        <f aca="true" t="shared" si="17" ref="J159:O159">J158/G158*100</f>
        <v>101.99335548172756</v>
      </c>
      <c r="K159" s="34">
        <f t="shared" si="17"/>
        <v>103.16960884973338</v>
      </c>
      <c r="L159" s="34">
        <f t="shared" si="17"/>
        <v>103.29415659658996</v>
      </c>
      <c r="M159" s="34">
        <f t="shared" si="17"/>
        <v>100.6514657980456</v>
      </c>
      <c r="N159" s="34">
        <f t="shared" si="17"/>
        <v>100.64205457463883</v>
      </c>
      <c r="O159" s="34">
        <f t="shared" si="17"/>
        <v>100.96153846153845</v>
      </c>
    </row>
    <row r="160" spans="1:15" ht="18.75">
      <c r="A160" s="16">
        <v>135</v>
      </c>
      <c r="B160" s="8" t="s">
        <v>129</v>
      </c>
      <c r="C160" s="17" t="s">
        <v>76</v>
      </c>
      <c r="D160" s="31">
        <f>(D156/(1+5.4))/(23024.3/(1+12.9))*100</f>
        <v>227.6892239937805</v>
      </c>
      <c r="E160" s="31">
        <f>(E156/(1+2.52))/(D156/(1+5.4))*100</f>
        <v>207.68879635544093</v>
      </c>
      <c r="F160" s="31">
        <f>(F156/(1+2.53))/(E156/(1+5.4))*100</f>
        <v>203.73972281151768</v>
      </c>
      <c r="G160" s="31">
        <f>(G156/(1+2.5))/(F156/(1+2.53))*100</f>
        <v>101.55959673455686</v>
      </c>
      <c r="H160" s="31">
        <f>(H156/(1+2.5))/(F156/(1+2.53))*100</f>
        <v>101.94370033759141</v>
      </c>
      <c r="I160" s="31">
        <f>(I156/(1+2.5))/(F156/(1+2.53))*100</f>
        <v>102.2106197905476</v>
      </c>
      <c r="J160" s="31">
        <f>(J156/(1+2.51))/(G156/(1+2.5))*100</f>
        <v>101.95229746511801</v>
      </c>
      <c r="K160" s="31">
        <f>(K156/(1+2.51))/(H156/(1+2.5))*100</f>
        <v>102.88950275539459</v>
      </c>
      <c r="L160" s="31">
        <f>(L156/(1+2.51))/(I156/(1+2.5))*100</f>
        <v>102.58905402217506</v>
      </c>
      <c r="M160" s="31">
        <f>(M156/(1+2.52))/(J156/(1+2.51))*100</f>
        <v>100.02849814762038</v>
      </c>
      <c r="N160" s="31">
        <f>(N156/(1+2.52))/(K156/(1+2.51))*100</f>
        <v>100.02448377477387</v>
      </c>
      <c r="O160" s="31">
        <f>(O156/(1+2.52))/(L156/(1+2.51))*100</f>
        <v>100.33324949698188</v>
      </c>
    </row>
    <row r="161" spans="1:15" ht="18.75">
      <c r="A161" s="16">
        <v>136</v>
      </c>
      <c r="B161" s="8" t="s">
        <v>130</v>
      </c>
      <c r="C161" s="17" t="s">
        <v>14</v>
      </c>
      <c r="D161" s="31">
        <v>104.3</v>
      </c>
      <c r="E161" s="31">
        <v>102.6</v>
      </c>
      <c r="F161" s="31">
        <v>104</v>
      </c>
      <c r="G161" s="31">
        <v>100.9</v>
      </c>
      <c r="H161" s="31">
        <v>103</v>
      </c>
      <c r="I161" s="31">
        <v>104.5</v>
      </c>
      <c r="J161" s="31">
        <v>100.9</v>
      </c>
      <c r="K161" s="31">
        <v>103.5</v>
      </c>
      <c r="L161" s="31">
        <v>105.1</v>
      </c>
      <c r="M161" s="31">
        <v>100.9</v>
      </c>
      <c r="N161" s="31">
        <v>104</v>
      </c>
      <c r="O161" s="31">
        <v>105.6</v>
      </c>
    </row>
    <row r="162" spans="1:15" ht="18.75">
      <c r="A162" s="16">
        <v>137</v>
      </c>
      <c r="B162" s="8" t="s">
        <v>35</v>
      </c>
      <c r="C162" s="17" t="s">
        <v>131</v>
      </c>
      <c r="D162" s="34">
        <f>D164/D154*100</f>
        <v>71.85468451242829</v>
      </c>
      <c r="E162" s="34">
        <f>E164/E154*100</f>
        <v>70.41248016922263</v>
      </c>
      <c r="F162" s="34">
        <f>F164/F154*100</f>
        <v>71.16572840862283</v>
      </c>
      <c r="G162" s="34">
        <f aca="true" t="shared" si="18" ref="G162:O162">G164/G154*100</f>
        <v>68.05555555555556</v>
      </c>
      <c r="H162" s="34">
        <f t="shared" si="18"/>
        <v>67.83216783216784</v>
      </c>
      <c r="I162" s="34">
        <f t="shared" si="18"/>
        <v>67.13286713286713</v>
      </c>
      <c r="J162" s="34">
        <f t="shared" si="18"/>
        <v>66.42857142857143</v>
      </c>
      <c r="K162" s="34">
        <f t="shared" si="18"/>
        <v>65.5072463768116</v>
      </c>
      <c r="L162" s="34">
        <f t="shared" si="18"/>
        <v>65.21739130434783</v>
      </c>
      <c r="M162" s="34">
        <f t="shared" si="18"/>
        <v>64.70588235294117</v>
      </c>
      <c r="N162" s="34">
        <f t="shared" si="18"/>
        <v>63.703703703703695</v>
      </c>
      <c r="O162" s="34">
        <f t="shared" si="18"/>
        <v>62.96296296296296</v>
      </c>
    </row>
    <row r="163" spans="1:15" ht="37.5">
      <c r="A163" s="16">
        <v>138</v>
      </c>
      <c r="B163" s="6" t="s">
        <v>36</v>
      </c>
      <c r="C163" s="17" t="s">
        <v>14</v>
      </c>
      <c r="D163" s="41">
        <v>0.59</v>
      </c>
      <c r="E163" s="30">
        <v>0.65</v>
      </c>
      <c r="F163" s="30">
        <f>F165/F154*100</f>
        <v>0.5492242207881367</v>
      </c>
      <c r="G163" s="30">
        <f aca="true" t="shared" si="19" ref="G163:O163">G165/G154*100</f>
        <v>0.5555555555555556</v>
      </c>
      <c r="H163" s="30">
        <f t="shared" si="19"/>
        <v>0.5594405594405595</v>
      </c>
      <c r="I163" s="30">
        <f t="shared" si="19"/>
        <v>0.5594405594405595</v>
      </c>
      <c r="J163" s="30">
        <f t="shared" si="19"/>
        <v>0.5714285714285714</v>
      </c>
      <c r="K163" s="30">
        <f t="shared" si="19"/>
        <v>0.5797101449275363</v>
      </c>
      <c r="L163" s="30">
        <f t="shared" si="19"/>
        <v>0.5797101449275363</v>
      </c>
      <c r="M163" s="30">
        <f t="shared" si="19"/>
        <v>0.5882352941176471</v>
      </c>
      <c r="N163" s="30">
        <f t="shared" si="19"/>
        <v>0.5925925925925926</v>
      </c>
      <c r="O163" s="30">
        <f t="shared" si="19"/>
        <v>0.5925925925925926</v>
      </c>
    </row>
    <row r="164" spans="1:15" ht="18.75">
      <c r="A164" s="16">
        <v>139</v>
      </c>
      <c r="B164" s="6" t="s">
        <v>132</v>
      </c>
      <c r="C164" s="4" t="s">
        <v>24</v>
      </c>
      <c r="D164" s="34">
        <f>D154-D155</f>
        <v>5.637</v>
      </c>
      <c r="E164" s="34">
        <f aca="true" t="shared" si="20" ref="E164:O164">E154-E155</f>
        <v>5.3260000000000005</v>
      </c>
      <c r="F164" s="34">
        <f t="shared" si="20"/>
        <v>5.183</v>
      </c>
      <c r="G164" s="34">
        <f t="shared" si="20"/>
        <v>4.9</v>
      </c>
      <c r="H164" s="34">
        <f t="shared" si="20"/>
        <v>4.8500000000000005</v>
      </c>
      <c r="I164" s="34">
        <f t="shared" si="20"/>
        <v>4.800000000000001</v>
      </c>
      <c r="J164" s="34">
        <f t="shared" si="20"/>
        <v>4.65</v>
      </c>
      <c r="K164" s="34">
        <f t="shared" si="20"/>
        <v>4.5200000000000005</v>
      </c>
      <c r="L164" s="34">
        <f t="shared" si="20"/>
        <v>4.5</v>
      </c>
      <c r="M164" s="34">
        <f t="shared" si="20"/>
        <v>4.4</v>
      </c>
      <c r="N164" s="34">
        <f t="shared" si="20"/>
        <v>4.3</v>
      </c>
      <c r="O164" s="34">
        <f t="shared" si="20"/>
        <v>4.25</v>
      </c>
    </row>
    <row r="165" spans="1:15" ht="56.25">
      <c r="A165" s="16">
        <v>140</v>
      </c>
      <c r="B165" s="6" t="s">
        <v>37</v>
      </c>
      <c r="C165" s="4" t="s">
        <v>24</v>
      </c>
      <c r="D165" s="30">
        <v>0.041</v>
      </c>
      <c r="E165" s="30">
        <v>0.049</v>
      </c>
      <c r="F165" s="30">
        <v>0.04</v>
      </c>
      <c r="G165" s="30">
        <v>0.04</v>
      </c>
      <c r="H165" s="30">
        <v>0.04</v>
      </c>
      <c r="I165" s="30">
        <v>0.04</v>
      </c>
      <c r="J165" s="30">
        <v>0.04</v>
      </c>
      <c r="K165" s="30">
        <v>0.04</v>
      </c>
      <c r="L165" s="30">
        <v>0.04</v>
      </c>
      <c r="M165" s="30">
        <v>0.04</v>
      </c>
      <c r="N165" s="30">
        <v>0.04</v>
      </c>
      <c r="O165" s="30">
        <v>0.04</v>
      </c>
    </row>
    <row r="166" spans="1:15" ht="18.75">
      <c r="A166" s="16">
        <v>141</v>
      </c>
      <c r="B166" s="6" t="s">
        <v>133</v>
      </c>
      <c r="C166" s="4" t="s">
        <v>9</v>
      </c>
      <c r="D166" s="34">
        <f>D156*D155*12/1000</f>
        <v>639.5498496000001</v>
      </c>
      <c r="E166" s="34">
        <f aca="true" t="shared" si="21" ref="E166:O166">E156*E155*12/1000</f>
        <v>740.4763175999999</v>
      </c>
      <c r="F166" s="34">
        <f t="shared" si="21"/>
        <v>780.8018400000001</v>
      </c>
      <c r="G166" s="34">
        <f t="shared" si="21"/>
        <v>861.12</v>
      </c>
      <c r="H166" s="34">
        <f t="shared" si="21"/>
        <v>864.3767999999999</v>
      </c>
      <c r="I166" s="34">
        <f t="shared" si="21"/>
        <v>885.48</v>
      </c>
      <c r="J166" s="34">
        <f t="shared" si="21"/>
        <v>899.58</v>
      </c>
      <c r="K166" s="34">
        <f t="shared" si="21"/>
        <v>922.9164</v>
      </c>
      <c r="L166" s="34">
        <f t="shared" si="21"/>
        <v>930.384</v>
      </c>
      <c r="M166" s="34">
        <f t="shared" si="21"/>
        <v>921.6</v>
      </c>
      <c r="N166" s="34">
        <f t="shared" si="21"/>
        <v>953.001</v>
      </c>
      <c r="O166" s="34">
        <f t="shared" si="21"/>
        <v>975.15</v>
      </c>
    </row>
    <row r="167" spans="1:15" ht="37.5">
      <c r="A167" s="16">
        <v>142</v>
      </c>
      <c r="B167" s="6" t="s">
        <v>134</v>
      </c>
      <c r="C167" s="4" t="s">
        <v>76</v>
      </c>
      <c r="D167" s="34">
        <v>104.84</v>
      </c>
      <c r="E167" s="34">
        <f>E166/D166*100</f>
        <v>115.780860250866</v>
      </c>
      <c r="F167" s="34">
        <f>F166/E166*100</f>
        <v>105.44588954994558</v>
      </c>
      <c r="G167" s="34">
        <f>G166/F166*100</f>
        <v>110.28662534914106</v>
      </c>
      <c r="H167" s="34">
        <f>H166/F166*100</f>
        <v>110.70373502193588</v>
      </c>
      <c r="I167" s="34">
        <f>I166/F166*100</f>
        <v>113.40649504616944</v>
      </c>
      <c r="J167" s="34">
        <f aca="true" t="shared" si="22" ref="J167:O167">J166/G166*100</f>
        <v>104.46627647714604</v>
      </c>
      <c r="K167" s="34">
        <f t="shared" si="22"/>
        <v>106.77246312025035</v>
      </c>
      <c r="L167" s="34">
        <f t="shared" si="22"/>
        <v>105.07114785201246</v>
      </c>
      <c r="M167" s="34">
        <f t="shared" si="22"/>
        <v>102.44780897752284</v>
      </c>
      <c r="N167" s="34">
        <f t="shared" si="22"/>
        <v>103.25973186737174</v>
      </c>
      <c r="O167" s="34">
        <f t="shared" si="22"/>
        <v>104.81156167775885</v>
      </c>
    </row>
    <row r="168" spans="1:3" ht="409.5">
      <c r="A168" s="27"/>
      <c r="B168" s="28"/>
      <c r="C168" s="28"/>
    </row>
  </sheetData>
  <sheetProtection/>
  <mergeCells count="13">
    <mergeCell ref="G5:O5"/>
    <mergeCell ref="F6:F8"/>
    <mergeCell ref="A2:O2"/>
    <mergeCell ref="A1:O1"/>
    <mergeCell ref="A3:O3"/>
    <mergeCell ref="G6:I6"/>
    <mergeCell ref="J6:L6"/>
    <mergeCell ref="M6:O6"/>
    <mergeCell ref="A5:A8"/>
    <mergeCell ref="B5:B8"/>
    <mergeCell ref="C5:C8"/>
    <mergeCell ref="D6:D8"/>
    <mergeCell ref="E6:E8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tabSelected="1" zoomScale="64" zoomScaleNormal="64" zoomScalePageLayoutView="0" workbookViewId="0" topLeftCell="A1">
      <pane xSplit="3" ySplit="9" topLeftCell="D1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35" sqref="L135:M135"/>
    </sheetView>
  </sheetViews>
  <sheetFormatPr defaultColWidth="8.875" defaultRowHeight="12.75"/>
  <cols>
    <col min="1" max="1" width="8.75390625" style="25" customWidth="1"/>
    <col min="2" max="2" width="57.875" style="3" customWidth="1"/>
    <col min="3" max="3" width="31.375" style="3" customWidth="1"/>
    <col min="4" max="4" width="13.375" style="3" hidden="1" customWidth="1"/>
    <col min="5" max="5" width="14.00390625" style="3" customWidth="1"/>
    <col min="6" max="7" width="13.75390625" style="3" customWidth="1"/>
    <col min="8" max="9" width="12.875" style="3" customWidth="1"/>
    <col min="10" max="10" width="13.25390625" style="3" customWidth="1"/>
    <col min="11" max="13" width="13.00390625" style="3" customWidth="1"/>
    <col min="14" max="16384" width="8.875" style="3" customWidth="1"/>
  </cols>
  <sheetData>
    <row r="1" spans="1:13" ht="27.75" customHeight="1">
      <c r="A1" s="68" t="s">
        <v>407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9.75" customHeight="1">
      <c r="A2" s="6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5.5" customHeight="1">
      <c r="A3" s="70" t="s">
        <v>210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ht="12.75">
      <c r="B4" s="3" t="s">
        <v>34</v>
      </c>
    </row>
    <row r="5" spans="1:13" ht="18.75">
      <c r="A5" s="75"/>
      <c r="B5" s="77" t="s">
        <v>38</v>
      </c>
      <c r="C5" s="77" t="s">
        <v>39</v>
      </c>
      <c r="D5" s="1" t="s">
        <v>40</v>
      </c>
      <c r="E5" s="2" t="s">
        <v>40</v>
      </c>
      <c r="F5" s="2" t="s">
        <v>40</v>
      </c>
      <c r="G5" s="2" t="s">
        <v>41</v>
      </c>
      <c r="H5" s="80" t="s">
        <v>42</v>
      </c>
      <c r="I5" s="81"/>
      <c r="J5" s="81"/>
      <c r="K5" s="81"/>
      <c r="L5" s="81"/>
      <c r="M5" s="81"/>
    </row>
    <row r="6" spans="1:13" ht="20.25" customHeight="1">
      <c r="A6" s="76"/>
      <c r="B6" s="78"/>
      <c r="C6" s="78"/>
      <c r="D6" s="77">
        <v>2016</v>
      </c>
      <c r="E6" s="77">
        <v>2017</v>
      </c>
      <c r="F6" s="77">
        <v>2018</v>
      </c>
      <c r="G6" s="77">
        <v>2019</v>
      </c>
      <c r="H6" s="80">
        <v>2020</v>
      </c>
      <c r="I6" s="83"/>
      <c r="J6" s="80">
        <v>2021</v>
      </c>
      <c r="K6" s="83"/>
      <c r="L6" s="80">
        <v>2022</v>
      </c>
      <c r="M6" s="83"/>
    </row>
    <row r="7" spans="1:13" ht="37.5">
      <c r="A7" s="76"/>
      <c r="B7" s="78"/>
      <c r="C7" s="78"/>
      <c r="D7" s="78"/>
      <c r="E7" s="78"/>
      <c r="F7" s="78"/>
      <c r="G7" s="78"/>
      <c r="H7" s="1" t="s">
        <v>60</v>
      </c>
      <c r="I7" s="1" t="s">
        <v>59</v>
      </c>
      <c r="J7" s="1" t="s">
        <v>60</v>
      </c>
      <c r="K7" s="1" t="s">
        <v>59</v>
      </c>
      <c r="L7" s="1" t="s">
        <v>60</v>
      </c>
      <c r="M7" s="1" t="s">
        <v>59</v>
      </c>
    </row>
    <row r="8" spans="1:13" ht="27" customHeight="1">
      <c r="A8" s="76"/>
      <c r="B8" s="79"/>
      <c r="C8" s="79"/>
      <c r="D8" s="79"/>
      <c r="E8" s="79"/>
      <c r="F8" s="79"/>
      <c r="G8" s="79"/>
      <c r="H8" s="1" t="s">
        <v>62</v>
      </c>
      <c r="I8" s="1" t="s">
        <v>63</v>
      </c>
      <c r="J8" s="1" t="s">
        <v>62</v>
      </c>
      <c r="K8" s="1" t="s">
        <v>63</v>
      </c>
      <c r="L8" s="1" t="s">
        <v>62</v>
      </c>
      <c r="M8" s="1" t="s">
        <v>63</v>
      </c>
    </row>
    <row r="9" spans="1:13" ht="18.75">
      <c r="A9" s="26" t="s">
        <v>192</v>
      </c>
      <c r="B9" s="10" t="s">
        <v>2</v>
      </c>
      <c r="C9" s="10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37.5">
      <c r="A10" s="7" t="s">
        <v>215</v>
      </c>
      <c r="B10" s="5" t="s">
        <v>68</v>
      </c>
      <c r="C10" s="4" t="s">
        <v>43</v>
      </c>
      <c r="D10" s="59">
        <v>14.3</v>
      </c>
      <c r="E10" s="59">
        <v>14.179</v>
      </c>
      <c r="F10" s="59">
        <v>13.963</v>
      </c>
      <c r="G10" s="59">
        <v>13.84</v>
      </c>
      <c r="H10" s="59">
        <v>13.7</v>
      </c>
      <c r="I10" s="59">
        <v>13.72</v>
      </c>
      <c r="J10" s="60">
        <v>13.56</v>
      </c>
      <c r="K10" s="60">
        <v>13.58</v>
      </c>
      <c r="L10" s="60">
        <v>13.42</v>
      </c>
      <c r="M10" s="60">
        <v>13.46</v>
      </c>
    </row>
    <row r="11" spans="1:13" ht="18.75">
      <c r="A11" s="56" t="s">
        <v>216</v>
      </c>
      <c r="B11" s="13" t="s">
        <v>214</v>
      </c>
      <c r="C11" s="4"/>
      <c r="D11" s="59">
        <v>14.279</v>
      </c>
      <c r="E11" s="59">
        <v>14.078</v>
      </c>
      <c r="F11" s="59">
        <v>13.849</v>
      </c>
      <c r="G11" s="59">
        <v>13.72</v>
      </c>
      <c r="H11" s="59">
        <v>13.6</v>
      </c>
      <c r="I11" s="59">
        <v>13.62</v>
      </c>
      <c r="J11" s="59">
        <v>13.47</v>
      </c>
      <c r="K11" s="59">
        <v>13.48</v>
      </c>
      <c r="L11" s="60">
        <v>13.33</v>
      </c>
      <c r="M11" s="60">
        <v>13.34</v>
      </c>
    </row>
    <row r="12" spans="1:13" ht="37.5">
      <c r="A12" s="56" t="s">
        <v>217</v>
      </c>
      <c r="B12" s="57" t="s">
        <v>69</v>
      </c>
      <c r="C12" s="4" t="s">
        <v>43</v>
      </c>
      <c r="D12" s="59">
        <v>7.564</v>
      </c>
      <c r="E12" s="59">
        <v>7.334</v>
      </c>
      <c r="F12" s="59">
        <v>7.097</v>
      </c>
      <c r="G12" s="59">
        <v>7.077</v>
      </c>
      <c r="H12" s="59">
        <v>7</v>
      </c>
      <c r="I12" s="59">
        <v>7</v>
      </c>
      <c r="J12" s="59">
        <v>6.95</v>
      </c>
      <c r="K12" s="59">
        <v>6.95</v>
      </c>
      <c r="L12" s="59">
        <v>6.9</v>
      </c>
      <c r="M12" s="59">
        <v>6.9</v>
      </c>
    </row>
    <row r="13" spans="1:13" ht="37.5">
      <c r="A13" s="56" t="s">
        <v>218</v>
      </c>
      <c r="B13" s="57" t="s">
        <v>70</v>
      </c>
      <c r="C13" s="4" t="s">
        <v>43</v>
      </c>
      <c r="D13" s="59">
        <v>4.091</v>
      </c>
      <c r="E13" s="59">
        <v>4.159</v>
      </c>
      <c r="F13" s="59">
        <v>4.241</v>
      </c>
      <c r="G13" s="59">
        <v>4.36</v>
      </c>
      <c r="H13" s="59">
        <v>4.44</v>
      </c>
      <c r="I13" s="59">
        <v>4.44</v>
      </c>
      <c r="J13" s="59">
        <v>4.54</v>
      </c>
      <c r="K13" s="59">
        <v>4.54</v>
      </c>
      <c r="L13" s="59">
        <v>4.63</v>
      </c>
      <c r="M13" s="59">
        <v>4.63</v>
      </c>
    </row>
    <row r="14" spans="1:13" ht="37.5">
      <c r="A14" s="56" t="s">
        <v>219</v>
      </c>
      <c r="B14" s="13" t="s">
        <v>45</v>
      </c>
      <c r="C14" s="4" t="s">
        <v>46</v>
      </c>
      <c r="D14" s="61">
        <v>71.52</v>
      </c>
      <c r="E14" s="61">
        <v>72.7</v>
      </c>
      <c r="F14" s="62">
        <v>73.5</v>
      </c>
      <c r="G14" s="62">
        <v>73.5</v>
      </c>
      <c r="H14" s="62">
        <v>74</v>
      </c>
      <c r="I14" s="62">
        <v>75.5</v>
      </c>
      <c r="J14" s="62">
        <v>75</v>
      </c>
      <c r="K14" s="62">
        <v>76</v>
      </c>
      <c r="L14" s="62">
        <v>76</v>
      </c>
      <c r="M14" s="62">
        <v>77</v>
      </c>
    </row>
    <row r="15" spans="1:13" ht="37.5">
      <c r="A15" s="56" t="s">
        <v>220</v>
      </c>
      <c r="B15" s="13" t="s">
        <v>47</v>
      </c>
      <c r="C15" s="4" t="s">
        <v>48</v>
      </c>
      <c r="D15" s="34" t="s">
        <v>199</v>
      </c>
      <c r="E15" s="34">
        <v>11.3</v>
      </c>
      <c r="F15" s="34">
        <v>10.6</v>
      </c>
      <c r="G15" s="34">
        <v>10.9</v>
      </c>
      <c r="H15" s="34">
        <v>10.5</v>
      </c>
      <c r="I15" s="34">
        <v>10.5</v>
      </c>
      <c r="J15" s="34">
        <v>10</v>
      </c>
      <c r="K15" s="34">
        <v>10.1</v>
      </c>
      <c r="L15" s="34">
        <v>10.1</v>
      </c>
      <c r="M15" s="34">
        <v>10.1</v>
      </c>
    </row>
    <row r="16" spans="1:13" ht="37.5">
      <c r="A16" s="56" t="s">
        <v>221</v>
      </c>
      <c r="B16" s="13" t="s">
        <v>71</v>
      </c>
      <c r="C16" s="4" t="s">
        <v>72</v>
      </c>
      <c r="D16" s="31">
        <v>1.869</v>
      </c>
      <c r="E16" s="31">
        <v>1.7</v>
      </c>
      <c r="F16" s="32">
        <v>1.64</v>
      </c>
      <c r="G16" s="32">
        <v>1.64</v>
      </c>
      <c r="H16" s="32">
        <v>1.623</v>
      </c>
      <c r="I16" s="32">
        <v>1.65</v>
      </c>
      <c r="J16" s="32">
        <v>1.625</v>
      </c>
      <c r="K16" s="32">
        <v>1.655</v>
      </c>
      <c r="L16" s="32">
        <v>1.8</v>
      </c>
      <c r="M16" s="32">
        <v>1.8</v>
      </c>
    </row>
    <row r="17" spans="1:13" ht="37.5">
      <c r="A17" s="56" t="s">
        <v>222</v>
      </c>
      <c r="B17" s="13" t="s">
        <v>49</v>
      </c>
      <c r="C17" s="4" t="s">
        <v>50</v>
      </c>
      <c r="D17" s="34" t="s">
        <v>201</v>
      </c>
      <c r="E17" s="34">
        <v>19.4</v>
      </c>
      <c r="F17" s="34">
        <v>17.3</v>
      </c>
      <c r="G17" s="34">
        <v>17.5</v>
      </c>
      <c r="H17" s="34">
        <v>17</v>
      </c>
      <c r="I17" s="34">
        <v>17.1</v>
      </c>
      <c r="J17" s="34">
        <v>16.8</v>
      </c>
      <c r="K17" s="34">
        <v>16.9</v>
      </c>
      <c r="L17" s="34">
        <v>16.8</v>
      </c>
      <c r="M17" s="34">
        <v>16.9</v>
      </c>
    </row>
    <row r="18" spans="1:13" ht="37.5">
      <c r="A18" s="56" t="s">
        <v>223</v>
      </c>
      <c r="B18" s="13" t="s">
        <v>51</v>
      </c>
      <c r="C18" s="4" t="s">
        <v>52</v>
      </c>
      <c r="D18" s="34">
        <f aca="true" t="shared" si="0" ref="D18:M18">D15-D17</f>
        <v>-5.1</v>
      </c>
      <c r="E18" s="34">
        <f>E15-E17</f>
        <v>-8.099999999999998</v>
      </c>
      <c r="F18" s="34">
        <f>F15-F17</f>
        <v>-6.700000000000001</v>
      </c>
      <c r="G18" s="34">
        <f>G15-G17</f>
        <v>-6.6</v>
      </c>
      <c r="H18" s="34">
        <f t="shared" si="0"/>
        <v>-6.5</v>
      </c>
      <c r="I18" s="34">
        <f t="shared" si="0"/>
        <v>-6.600000000000001</v>
      </c>
      <c r="J18" s="34">
        <f t="shared" si="0"/>
        <v>-6.800000000000001</v>
      </c>
      <c r="K18" s="34">
        <f t="shared" si="0"/>
        <v>-6.799999999999999</v>
      </c>
      <c r="L18" s="34">
        <f t="shared" si="0"/>
        <v>-6.700000000000001</v>
      </c>
      <c r="M18" s="34">
        <f t="shared" si="0"/>
        <v>-6.799999999999999</v>
      </c>
    </row>
    <row r="19" spans="1:13" ht="18.75">
      <c r="A19" s="56" t="s">
        <v>224</v>
      </c>
      <c r="B19" s="5" t="s">
        <v>197</v>
      </c>
      <c r="C19" s="4" t="s">
        <v>73</v>
      </c>
      <c r="D19" s="34">
        <v>-0.263</v>
      </c>
      <c r="E19" s="34">
        <v>-0.086</v>
      </c>
      <c r="F19" s="34">
        <v>-0.1</v>
      </c>
      <c r="G19" s="34">
        <v>-0.1</v>
      </c>
      <c r="H19" s="34">
        <v>-0.1</v>
      </c>
      <c r="I19" s="34">
        <v>-0.1</v>
      </c>
      <c r="J19" s="34">
        <v>-0.1</v>
      </c>
      <c r="K19" s="34">
        <v>-0.1</v>
      </c>
      <c r="L19" s="34">
        <v>-0.1</v>
      </c>
      <c r="M19" s="34">
        <v>-0.1</v>
      </c>
    </row>
    <row r="20" spans="1:13" ht="18.75">
      <c r="A20" s="24" t="s">
        <v>191</v>
      </c>
      <c r="B20" s="10" t="s">
        <v>74</v>
      </c>
      <c r="C20" s="11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8.75">
      <c r="A21" s="55" t="s">
        <v>405</v>
      </c>
      <c r="B21" s="6" t="s">
        <v>74</v>
      </c>
      <c r="C21" s="4" t="s">
        <v>53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37.5">
      <c r="A22" s="56" t="s">
        <v>225</v>
      </c>
      <c r="B22" s="5" t="s">
        <v>227</v>
      </c>
      <c r="C22" s="4" t="s">
        <v>228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37.5">
      <c r="A23" s="56" t="s">
        <v>226</v>
      </c>
      <c r="B23" s="5" t="s">
        <v>54</v>
      </c>
      <c r="C23" s="4" t="s">
        <v>228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8.75">
      <c r="A24" s="64" t="s">
        <v>190</v>
      </c>
      <c r="B24" s="10" t="s">
        <v>135</v>
      </c>
      <c r="C24" s="12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56.25">
      <c r="A25" s="15" t="s">
        <v>230</v>
      </c>
      <c r="B25" s="13" t="s">
        <v>229</v>
      </c>
      <c r="C25" s="14" t="s">
        <v>53</v>
      </c>
      <c r="D25" s="34">
        <v>409.94</v>
      </c>
      <c r="E25" s="34">
        <v>357.06</v>
      </c>
      <c r="F25" s="34">
        <v>413.4</v>
      </c>
      <c r="G25" s="34">
        <v>425.4</v>
      </c>
      <c r="H25" s="34">
        <v>435.72</v>
      </c>
      <c r="I25" s="34">
        <v>444</v>
      </c>
      <c r="J25" s="34">
        <v>452.01</v>
      </c>
      <c r="K25" s="34">
        <v>459.45</v>
      </c>
      <c r="L25" s="34">
        <v>452.01</v>
      </c>
      <c r="M25" s="34">
        <v>459.45</v>
      </c>
    </row>
    <row r="26" spans="1:13" ht="37.5">
      <c r="A26" s="15" t="s">
        <v>231</v>
      </c>
      <c r="B26" s="13" t="s">
        <v>55</v>
      </c>
      <c r="C26" s="14" t="s">
        <v>11</v>
      </c>
      <c r="D26" s="34">
        <v>99.02</v>
      </c>
      <c r="E26" s="34">
        <v>83.91</v>
      </c>
      <c r="F26" s="34">
        <v>112.08</v>
      </c>
      <c r="G26" s="34">
        <v>99.3</v>
      </c>
      <c r="H26" s="34">
        <v>99.03</v>
      </c>
      <c r="I26" s="34">
        <v>100.69</v>
      </c>
      <c r="J26" s="34">
        <v>100.43</v>
      </c>
      <c r="K26" s="34">
        <v>100.46</v>
      </c>
      <c r="L26" s="34">
        <v>100.43</v>
      </c>
      <c r="M26" s="34">
        <v>100.46</v>
      </c>
    </row>
    <row r="27" spans="1:13" ht="37.5">
      <c r="A27" s="15"/>
      <c r="B27" s="54" t="s">
        <v>268</v>
      </c>
      <c r="C27" s="1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37.5">
      <c r="A28" s="7" t="s">
        <v>232</v>
      </c>
      <c r="B28" s="20" t="s">
        <v>137</v>
      </c>
      <c r="C28" s="4" t="s">
        <v>11</v>
      </c>
      <c r="D28" s="34">
        <v>42.66</v>
      </c>
      <c r="E28" s="34">
        <v>76.7</v>
      </c>
      <c r="F28" s="34">
        <v>126.55</v>
      </c>
      <c r="G28" s="34">
        <v>107.58</v>
      </c>
      <c r="H28" s="34">
        <v>99.13</v>
      </c>
      <c r="I28" s="34">
        <v>100.1</v>
      </c>
      <c r="J28" s="34">
        <v>99.23</v>
      </c>
      <c r="K28" s="34">
        <v>100.49</v>
      </c>
      <c r="L28" s="34">
        <v>99.24</v>
      </c>
      <c r="M28" s="34">
        <v>100.5</v>
      </c>
    </row>
    <row r="29" spans="1:13" ht="37.5">
      <c r="A29" s="7" t="s">
        <v>233</v>
      </c>
      <c r="B29" s="5" t="s">
        <v>78</v>
      </c>
      <c r="C29" s="4" t="s">
        <v>11</v>
      </c>
      <c r="D29" s="31" t="s">
        <v>211</v>
      </c>
      <c r="E29" s="31" t="s">
        <v>211</v>
      </c>
      <c r="F29" s="31" t="s">
        <v>211</v>
      </c>
      <c r="G29" s="31" t="s">
        <v>211</v>
      </c>
      <c r="H29" s="31" t="s">
        <v>211</v>
      </c>
      <c r="I29" s="31" t="s">
        <v>211</v>
      </c>
      <c r="J29" s="31" t="s">
        <v>211</v>
      </c>
      <c r="K29" s="31" t="s">
        <v>211</v>
      </c>
      <c r="L29" s="31" t="s">
        <v>211</v>
      </c>
      <c r="M29" s="31" t="s">
        <v>211</v>
      </c>
    </row>
    <row r="30" spans="1:13" ht="37.5">
      <c r="A30" s="15" t="s">
        <v>234</v>
      </c>
      <c r="B30" s="5" t="s">
        <v>79</v>
      </c>
      <c r="C30" s="4" t="s">
        <v>11</v>
      </c>
      <c r="D30" s="31" t="s">
        <v>211</v>
      </c>
      <c r="E30" s="31" t="s">
        <v>211</v>
      </c>
      <c r="F30" s="31" t="s">
        <v>211</v>
      </c>
      <c r="G30" s="31" t="s">
        <v>211</v>
      </c>
      <c r="H30" s="31" t="s">
        <v>211</v>
      </c>
      <c r="I30" s="31" t="s">
        <v>211</v>
      </c>
      <c r="J30" s="31" t="s">
        <v>211</v>
      </c>
      <c r="K30" s="31" t="s">
        <v>211</v>
      </c>
      <c r="L30" s="31" t="s">
        <v>211</v>
      </c>
      <c r="M30" s="31" t="s">
        <v>211</v>
      </c>
    </row>
    <row r="31" spans="1:13" ht="37.5">
      <c r="A31" s="7" t="s">
        <v>235</v>
      </c>
      <c r="B31" s="5" t="s">
        <v>80</v>
      </c>
      <c r="C31" s="4" t="s">
        <v>11</v>
      </c>
      <c r="D31" s="31" t="s">
        <v>211</v>
      </c>
      <c r="E31" s="31" t="s">
        <v>211</v>
      </c>
      <c r="F31" s="31" t="s">
        <v>211</v>
      </c>
      <c r="G31" s="31" t="s">
        <v>211</v>
      </c>
      <c r="H31" s="31" t="s">
        <v>211</v>
      </c>
      <c r="I31" s="31" t="s">
        <v>211</v>
      </c>
      <c r="J31" s="31" t="s">
        <v>211</v>
      </c>
      <c r="K31" s="31" t="s">
        <v>211</v>
      </c>
      <c r="L31" s="31" t="s">
        <v>211</v>
      </c>
      <c r="M31" s="31" t="s">
        <v>211</v>
      </c>
    </row>
    <row r="32" spans="1:13" ht="37.5">
      <c r="A32" s="7" t="s">
        <v>236</v>
      </c>
      <c r="B32" s="5" t="s">
        <v>209</v>
      </c>
      <c r="C32" s="4" t="s">
        <v>11</v>
      </c>
      <c r="D32" s="34">
        <f>D28</f>
        <v>42.66</v>
      </c>
      <c r="E32" s="34">
        <f aca="true" t="shared" si="1" ref="E32:M32">E28</f>
        <v>76.7</v>
      </c>
      <c r="F32" s="34">
        <f t="shared" si="1"/>
        <v>126.55</v>
      </c>
      <c r="G32" s="34">
        <f>G28</f>
        <v>107.58</v>
      </c>
      <c r="H32" s="34">
        <f t="shared" si="1"/>
        <v>99.13</v>
      </c>
      <c r="I32" s="34">
        <f t="shared" si="1"/>
        <v>100.1</v>
      </c>
      <c r="J32" s="34">
        <f t="shared" si="1"/>
        <v>99.23</v>
      </c>
      <c r="K32" s="34">
        <f t="shared" si="1"/>
        <v>100.49</v>
      </c>
      <c r="L32" s="34">
        <f t="shared" si="1"/>
        <v>99.24</v>
      </c>
      <c r="M32" s="34">
        <f t="shared" si="1"/>
        <v>100.5</v>
      </c>
    </row>
    <row r="33" spans="1:13" ht="37.5">
      <c r="A33" s="7" t="s">
        <v>237</v>
      </c>
      <c r="B33" s="5" t="s">
        <v>81</v>
      </c>
      <c r="C33" s="4" t="s">
        <v>11</v>
      </c>
      <c r="D33" s="31" t="s">
        <v>211</v>
      </c>
      <c r="E33" s="31" t="s">
        <v>211</v>
      </c>
      <c r="F33" s="31" t="s">
        <v>211</v>
      </c>
      <c r="G33" s="31" t="s">
        <v>211</v>
      </c>
      <c r="H33" s="31" t="s">
        <v>211</v>
      </c>
      <c r="I33" s="31" t="s">
        <v>211</v>
      </c>
      <c r="J33" s="31" t="s">
        <v>211</v>
      </c>
      <c r="K33" s="31" t="s">
        <v>211</v>
      </c>
      <c r="L33" s="31" t="s">
        <v>211</v>
      </c>
      <c r="M33" s="31" t="s">
        <v>211</v>
      </c>
    </row>
    <row r="34" spans="1:13" ht="37.5">
      <c r="A34" s="7" t="s">
        <v>238</v>
      </c>
      <c r="B34" s="20" t="s">
        <v>82</v>
      </c>
      <c r="C34" s="4" t="s">
        <v>11</v>
      </c>
      <c r="D34" s="34">
        <v>89.22</v>
      </c>
      <c r="E34" s="34">
        <v>83.94</v>
      </c>
      <c r="F34" s="34">
        <v>112.04</v>
      </c>
      <c r="G34" s="34">
        <v>112.04</v>
      </c>
      <c r="H34" s="34">
        <v>99.26</v>
      </c>
      <c r="I34" s="34">
        <v>100.45</v>
      </c>
      <c r="J34" s="34">
        <v>99.03</v>
      </c>
      <c r="K34" s="34">
        <v>100.69</v>
      </c>
      <c r="L34" s="34">
        <v>100.43</v>
      </c>
      <c r="M34" s="34">
        <v>100.46</v>
      </c>
    </row>
    <row r="35" spans="1:13" ht="37.5">
      <c r="A35" s="7" t="s">
        <v>239</v>
      </c>
      <c r="B35" s="5" t="s">
        <v>208</v>
      </c>
      <c r="C35" s="4" t="s">
        <v>11</v>
      </c>
      <c r="D35" s="34">
        <v>98.9</v>
      </c>
      <c r="E35" s="34">
        <v>90.75</v>
      </c>
      <c r="F35" s="34">
        <v>94.89</v>
      </c>
      <c r="G35" s="34">
        <v>103.01</v>
      </c>
      <c r="H35" s="34">
        <v>99.13</v>
      </c>
      <c r="I35" s="34">
        <v>100.1</v>
      </c>
      <c r="J35" s="34">
        <v>99.23</v>
      </c>
      <c r="K35" s="34">
        <v>100.49</v>
      </c>
      <c r="L35" s="34">
        <v>99.24</v>
      </c>
      <c r="M35" s="34">
        <v>100.5</v>
      </c>
    </row>
    <row r="36" spans="1:13" ht="37.5">
      <c r="A36" s="7" t="s">
        <v>240</v>
      </c>
      <c r="B36" s="5" t="s">
        <v>83</v>
      </c>
      <c r="C36" s="4" t="s">
        <v>11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37.5">
      <c r="A37" s="7" t="s">
        <v>241</v>
      </c>
      <c r="B37" s="5" t="s">
        <v>143</v>
      </c>
      <c r="C37" s="4" t="s">
        <v>11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37.5">
      <c r="A38" s="7" t="s">
        <v>242</v>
      </c>
      <c r="B38" s="5" t="s">
        <v>84</v>
      </c>
      <c r="C38" s="4" t="s">
        <v>11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37.5">
      <c r="A39" s="7" t="s">
        <v>243</v>
      </c>
      <c r="B39" s="5" t="s">
        <v>207</v>
      </c>
      <c r="C39" s="4" t="s">
        <v>11</v>
      </c>
      <c r="D39" s="34">
        <v>106.1</v>
      </c>
      <c r="E39" s="34">
        <v>108.93</v>
      </c>
      <c r="F39" s="34">
        <v>101.21</v>
      </c>
      <c r="G39" s="34">
        <v>101.96</v>
      </c>
      <c r="H39" s="34">
        <v>100.58</v>
      </c>
      <c r="I39" s="34">
        <v>102.04</v>
      </c>
      <c r="J39" s="34">
        <v>100.87</v>
      </c>
      <c r="K39" s="34">
        <v>102.14</v>
      </c>
      <c r="L39" s="34">
        <v>100.87</v>
      </c>
      <c r="M39" s="34">
        <v>102.14</v>
      </c>
    </row>
    <row r="40" spans="1:13" ht="37.5">
      <c r="A40" s="7" t="s">
        <v>244</v>
      </c>
      <c r="B40" s="5" t="s">
        <v>206</v>
      </c>
      <c r="C40" s="4" t="s">
        <v>11</v>
      </c>
      <c r="D40" s="34">
        <v>131.6</v>
      </c>
      <c r="E40" s="34">
        <v>123.98</v>
      </c>
      <c r="F40" s="34">
        <v>107.44</v>
      </c>
      <c r="G40" s="34">
        <v>112.79</v>
      </c>
      <c r="H40" s="34">
        <v>101.64</v>
      </c>
      <c r="I40" s="34">
        <v>102.14</v>
      </c>
      <c r="J40" s="34">
        <v>100.39</v>
      </c>
      <c r="K40" s="34">
        <v>101.75</v>
      </c>
      <c r="L40" s="34">
        <v>100.39</v>
      </c>
      <c r="M40" s="34">
        <v>101.75</v>
      </c>
    </row>
    <row r="41" spans="1:13" ht="75">
      <c r="A41" s="7" t="s">
        <v>245</v>
      </c>
      <c r="B41" s="5" t="s">
        <v>85</v>
      </c>
      <c r="C41" s="4" t="s">
        <v>11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37.5">
      <c r="A42" s="15" t="s">
        <v>246</v>
      </c>
      <c r="B42" s="5" t="s">
        <v>86</v>
      </c>
      <c r="C42" s="4" t="s">
        <v>11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37.5">
      <c r="A43" s="15" t="s">
        <v>247</v>
      </c>
      <c r="B43" s="5" t="s">
        <v>205</v>
      </c>
      <c r="C43" s="4" t="s">
        <v>11</v>
      </c>
      <c r="D43" s="34">
        <v>73.4</v>
      </c>
      <c r="E43" s="34">
        <v>118.33</v>
      </c>
      <c r="F43" s="34">
        <v>116.19</v>
      </c>
      <c r="G43" s="34">
        <v>66.66</v>
      </c>
      <c r="H43" s="34">
        <v>100.58</v>
      </c>
      <c r="I43" s="34">
        <v>101.55</v>
      </c>
      <c r="J43" s="34">
        <v>100.68</v>
      </c>
      <c r="K43" s="34">
        <v>101.55</v>
      </c>
      <c r="L43" s="34">
        <v>100.68</v>
      </c>
      <c r="M43" s="34">
        <v>101.55</v>
      </c>
    </row>
    <row r="44" spans="1:13" ht="37.5">
      <c r="A44" s="7" t="s">
        <v>248</v>
      </c>
      <c r="B44" s="5" t="s">
        <v>145</v>
      </c>
      <c r="C44" s="4" t="s">
        <v>11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37.5">
      <c r="A45" s="7" t="s">
        <v>249</v>
      </c>
      <c r="B45" s="5" t="s">
        <v>87</v>
      </c>
      <c r="C45" s="4" t="s">
        <v>11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56.25">
      <c r="A46" s="15" t="s">
        <v>250</v>
      </c>
      <c r="B46" s="5" t="s">
        <v>146</v>
      </c>
      <c r="C46" s="4" t="s">
        <v>11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37.5">
      <c r="A47" s="15" t="s">
        <v>251</v>
      </c>
      <c r="B47" s="5" t="s">
        <v>203</v>
      </c>
      <c r="C47" s="4" t="s">
        <v>11</v>
      </c>
      <c r="D47" s="34">
        <v>102</v>
      </c>
      <c r="E47" s="34">
        <v>101.42</v>
      </c>
      <c r="F47" s="34">
        <v>100.51</v>
      </c>
      <c r="G47" s="34">
        <v>100.95</v>
      </c>
      <c r="H47" s="34">
        <v>100.26</v>
      </c>
      <c r="I47" s="34">
        <v>101.66</v>
      </c>
      <c r="J47" s="34">
        <v>101.09</v>
      </c>
      <c r="K47" s="34">
        <v>101.31</v>
      </c>
      <c r="L47" s="34">
        <v>101.09</v>
      </c>
      <c r="M47" s="34">
        <v>101.31</v>
      </c>
    </row>
    <row r="48" spans="1:13" ht="37.5">
      <c r="A48" s="15" t="s">
        <v>252</v>
      </c>
      <c r="B48" s="5" t="s">
        <v>204</v>
      </c>
      <c r="C48" s="4" t="s">
        <v>11</v>
      </c>
      <c r="D48" s="34">
        <v>81.6</v>
      </c>
      <c r="E48" s="34">
        <v>73.92</v>
      </c>
      <c r="F48" s="34">
        <v>132.39</v>
      </c>
      <c r="G48" s="34">
        <v>76.67</v>
      </c>
      <c r="H48" s="34">
        <v>98.23</v>
      </c>
      <c r="I48" s="34">
        <v>100.22</v>
      </c>
      <c r="J48" s="34">
        <v>100.4</v>
      </c>
      <c r="K48" s="34">
        <v>100.03</v>
      </c>
      <c r="L48" s="34">
        <v>100.4</v>
      </c>
      <c r="M48" s="34">
        <v>100.03</v>
      </c>
    </row>
    <row r="49" spans="1:13" ht="37.5">
      <c r="A49" s="7" t="s">
        <v>253</v>
      </c>
      <c r="B49" s="5" t="s">
        <v>88</v>
      </c>
      <c r="C49" s="4" t="s">
        <v>11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37.5">
      <c r="A50" s="7" t="s">
        <v>254</v>
      </c>
      <c r="B50" s="5" t="s">
        <v>89</v>
      </c>
      <c r="C50" s="4" t="s">
        <v>11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37.5">
      <c r="A51" s="7" t="s">
        <v>255</v>
      </c>
      <c r="B51" s="5" t="s">
        <v>182</v>
      </c>
      <c r="C51" s="4" t="s">
        <v>11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37.5">
      <c r="A52" s="15" t="s">
        <v>256</v>
      </c>
      <c r="B52" s="5" t="s">
        <v>90</v>
      </c>
      <c r="C52" s="4" t="s">
        <v>11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37.5">
      <c r="A53" s="7" t="s">
        <v>257</v>
      </c>
      <c r="B53" s="5" t="s">
        <v>91</v>
      </c>
      <c r="C53" s="4" t="s">
        <v>11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37.5">
      <c r="A54" s="15" t="s">
        <v>258</v>
      </c>
      <c r="B54" s="5" t="s">
        <v>92</v>
      </c>
      <c r="C54" s="4" t="s">
        <v>11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37.5">
      <c r="A55" s="7" t="s">
        <v>259</v>
      </c>
      <c r="B55" s="5" t="s">
        <v>93</v>
      </c>
      <c r="C55" s="4" t="s">
        <v>11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37.5">
      <c r="A56" s="15" t="s">
        <v>260</v>
      </c>
      <c r="B56" s="5" t="s">
        <v>94</v>
      </c>
      <c r="C56" s="4" t="s">
        <v>11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37.5">
      <c r="A57" s="15" t="s">
        <v>261</v>
      </c>
      <c r="B57" s="5" t="s">
        <v>147</v>
      </c>
      <c r="C57" s="4" t="s">
        <v>11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37.5">
      <c r="A58" s="7" t="s">
        <v>262</v>
      </c>
      <c r="B58" s="5" t="s">
        <v>95</v>
      </c>
      <c r="C58" s="4" t="s">
        <v>11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58.5">
      <c r="A59" s="7" t="s">
        <v>263</v>
      </c>
      <c r="B59" s="20" t="s">
        <v>96</v>
      </c>
      <c r="C59" s="4" t="s">
        <v>11</v>
      </c>
      <c r="D59" s="34">
        <v>104.4</v>
      </c>
      <c r="E59" s="34">
        <v>104.03</v>
      </c>
      <c r="F59" s="34">
        <v>101.04</v>
      </c>
      <c r="G59" s="34">
        <v>101.04</v>
      </c>
      <c r="H59" s="34">
        <v>100.58</v>
      </c>
      <c r="I59" s="34">
        <v>102.04</v>
      </c>
      <c r="J59" s="34">
        <v>101.65</v>
      </c>
      <c r="K59" s="34">
        <v>102.91</v>
      </c>
      <c r="L59" s="34">
        <v>101.65</v>
      </c>
      <c r="M59" s="34">
        <v>102.91</v>
      </c>
    </row>
    <row r="60" spans="1:13" ht="78">
      <c r="A60" s="7" t="s">
        <v>264</v>
      </c>
      <c r="B60" s="20" t="s">
        <v>97</v>
      </c>
      <c r="C60" s="4" t="s">
        <v>11</v>
      </c>
      <c r="D60" s="34">
        <v>99.27</v>
      </c>
      <c r="E60" s="34">
        <v>93.85</v>
      </c>
      <c r="F60" s="34">
        <v>92.52</v>
      </c>
      <c r="G60" s="34">
        <v>92.52</v>
      </c>
      <c r="H60" s="34">
        <v>98.65</v>
      </c>
      <c r="I60" s="34">
        <v>99.18</v>
      </c>
      <c r="J60" s="34">
        <v>98.74</v>
      </c>
      <c r="K60" s="34">
        <v>99.03</v>
      </c>
      <c r="L60" s="34">
        <v>98.74</v>
      </c>
      <c r="M60" s="34">
        <v>99.03</v>
      </c>
    </row>
    <row r="61" spans="1:13" ht="18.75">
      <c r="A61" s="7" t="s">
        <v>265</v>
      </c>
      <c r="B61" s="5" t="s">
        <v>0</v>
      </c>
      <c r="C61" s="4" t="s">
        <v>1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56.25">
      <c r="A62" s="15" t="s">
        <v>266</v>
      </c>
      <c r="B62" s="5" t="s">
        <v>3</v>
      </c>
      <c r="C62" s="4" t="s">
        <v>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56.25">
      <c r="A63" s="7" t="s">
        <v>267</v>
      </c>
      <c r="B63" s="5" t="s">
        <v>98</v>
      </c>
      <c r="C63" s="4" t="s">
        <v>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8.75">
      <c r="A64" s="24" t="s">
        <v>189</v>
      </c>
      <c r="B64" s="10" t="s">
        <v>136</v>
      </c>
      <c r="C64" s="11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8.75">
      <c r="A65" s="58" t="s">
        <v>279</v>
      </c>
      <c r="B65" s="6" t="s">
        <v>6</v>
      </c>
      <c r="C65" s="16" t="s">
        <v>7</v>
      </c>
      <c r="D65" s="37">
        <v>1216.5</v>
      </c>
      <c r="E65" s="37">
        <v>1208.8</v>
      </c>
      <c r="F65" s="37">
        <v>1128</v>
      </c>
      <c r="G65" s="37">
        <v>1184.5</v>
      </c>
      <c r="H65" s="37">
        <v>1200.4</v>
      </c>
      <c r="I65" s="37">
        <v>1217.8</v>
      </c>
      <c r="J65" s="37">
        <v>1244.6</v>
      </c>
      <c r="K65" s="37">
        <v>1253.4</v>
      </c>
      <c r="L65" s="37">
        <v>1278.3</v>
      </c>
      <c r="M65" s="37">
        <v>1294</v>
      </c>
    </row>
    <row r="66" spans="1:13" ht="37.5">
      <c r="A66" s="55" t="s">
        <v>280</v>
      </c>
      <c r="B66" s="5" t="s">
        <v>8</v>
      </c>
      <c r="C66" s="4" t="s">
        <v>11</v>
      </c>
      <c r="D66" s="37"/>
      <c r="E66" s="37">
        <f>E65/D65/102.3*10000</f>
        <v>97.132978084412</v>
      </c>
      <c r="F66" s="37">
        <f>F65/E65/95.2*10000</f>
        <v>98.02067749667702</v>
      </c>
      <c r="G66" s="37">
        <f>G65/F65/105*10000</f>
        <v>100.00844309354947</v>
      </c>
      <c r="H66" s="37">
        <f>H65/F65/104.8*10000</f>
        <v>101.54431270640465</v>
      </c>
      <c r="I66" s="37">
        <f>I65/G65/104.4*10000</f>
        <v>98.47826895613682</v>
      </c>
      <c r="J66" s="37">
        <f>J65/H65/104.3*10000</f>
        <v>99.407580023661</v>
      </c>
      <c r="K66" s="37">
        <f>K65/I65/103.7*10000</f>
        <v>99.25101670131558</v>
      </c>
      <c r="L66" s="37">
        <f>L65/J65/103.6*10000</f>
        <v>99.13870391132163</v>
      </c>
      <c r="M66" s="37">
        <f>M65/K65/103.1*10000</f>
        <v>100.13500427237527</v>
      </c>
    </row>
    <row r="67" spans="1:13" ht="18.75">
      <c r="A67" s="55" t="s">
        <v>269</v>
      </c>
      <c r="B67" s="13" t="s">
        <v>270</v>
      </c>
      <c r="C67" s="4" t="s">
        <v>271</v>
      </c>
      <c r="D67" s="37">
        <v>606.01</v>
      </c>
      <c r="E67" s="37">
        <v>558.5</v>
      </c>
      <c r="F67" s="37">
        <v>580.9</v>
      </c>
      <c r="G67" s="37">
        <v>609.1</v>
      </c>
      <c r="H67" s="37">
        <v>610.2</v>
      </c>
      <c r="I67" s="37">
        <v>617.4</v>
      </c>
      <c r="J67" s="37">
        <v>628.8</v>
      </c>
      <c r="K67" s="37">
        <v>635.3</v>
      </c>
      <c r="L67" s="37">
        <v>643.1</v>
      </c>
      <c r="M67" s="37">
        <v>655.5</v>
      </c>
    </row>
    <row r="68" spans="1:13" ht="37.5">
      <c r="A68" s="55" t="s">
        <v>272</v>
      </c>
      <c r="B68" s="13" t="s">
        <v>273</v>
      </c>
      <c r="C68" s="4" t="s">
        <v>274</v>
      </c>
      <c r="D68" s="37"/>
      <c r="E68" s="37">
        <f>E67/D67/102.3*10000</f>
        <v>90.08816752327853</v>
      </c>
      <c r="F68" s="37">
        <f>F67/E67/95.2*10000</f>
        <v>109.25498220774432</v>
      </c>
      <c r="G68" s="37">
        <f>G67/F67/105*10000</f>
        <v>99.86146291878778</v>
      </c>
      <c r="H68" s="37">
        <f>H67/G67/104.8*10000</f>
        <v>95.592170152183</v>
      </c>
      <c r="I68" s="37">
        <f>I67/G67/104.4*10000</f>
        <v>97.09067646442743</v>
      </c>
      <c r="J68" s="37">
        <f>J67/H67/104.3*10000</f>
        <v>98.79978995617174</v>
      </c>
      <c r="K68" s="37">
        <f>K67/I67/103.7*10000</f>
        <v>99.22782540026158</v>
      </c>
      <c r="L68" s="37">
        <f>L67/J67/103.6*10000</f>
        <v>98.72024423551142</v>
      </c>
      <c r="M68" s="37">
        <f>M67/K67/103.1*10000</f>
        <v>100.07720677874603</v>
      </c>
    </row>
    <row r="69" spans="1:13" ht="18.75">
      <c r="A69" s="55" t="s">
        <v>275</v>
      </c>
      <c r="B69" s="13" t="s">
        <v>276</v>
      </c>
      <c r="C69" s="4" t="s">
        <v>271</v>
      </c>
      <c r="D69" s="37">
        <v>610.5</v>
      </c>
      <c r="E69" s="37">
        <v>650.3</v>
      </c>
      <c r="F69" s="37">
        <v>547.1</v>
      </c>
      <c r="G69" s="37">
        <v>575.4</v>
      </c>
      <c r="H69" s="37">
        <v>590.2</v>
      </c>
      <c r="I69" s="37">
        <v>600.4</v>
      </c>
      <c r="J69" s="37">
        <v>615.8</v>
      </c>
      <c r="K69" s="37">
        <v>618.1</v>
      </c>
      <c r="L69" s="37">
        <v>635.2</v>
      </c>
      <c r="M69" s="37">
        <v>638.5</v>
      </c>
    </row>
    <row r="70" spans="1:13" ht="37.5">
      <c r="A70" s="55" t="s">
        <v>277</v>
      </c>
      <c r="B70" s="13" t="s">
        <v>278</v>
      </c>
      <c r="C70" s="4" t="s">
        <v>274</v>
      </c>
      <c r="D70" s="37"/>
      <c r="E70" s="37">
        <f>E69/D69/102.3*10000</f>
        <v>104.12438564931233</v>
      </c>
      <c r="F70" s="37">
        <f>F69/E69/95.2*10000</f>
        <v>88.37227032901427</v>
      </c>
      <c r="G70" s="37">
        <f>G69/F69/105*10000</f>
        <v>100.16450374702978</v>
      </c>
      <c r="H70" s="37">
        <f>H69/G69/104.8*10000</f>
        <v>97.87416387405246</v>
      </c>
      <c r="I70" s="37">
        <f>I69/G69/104.4*10000</f>
        <v>99.9471298993071</v>
      </c>
      <c r="J70" s="37">
        <f>J69/H69/104.3*10000</f>
        <v>100.03596616256638</v>
      </c>
      <c r="K70" s="37">
        <f>K69/I69/103.7*10000</f>
        <v>99.27486465146669</v>
      </c>
      <c r="L70" s="37">
        <f>L69/J69/103.6*10000</f>
        <v>99.56599758483488</v>
      </c>
      <c r="M70" s="37">
        <f>M69/K69/103.1*10000</f>
        <v>100.19441010913735</v>
      </c>
    </row>
    <row r="71" spans="1:13" ht="18.75">
      <c r="A71" s="26" t="s">
        <v>188</v>
      </c>
      <c r="B71" s="10" t="s">
        <v>65</v>
      </c>
      <c r="C71" s="10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56.25">
      <c r="A72" s="55" t="s">
        <v>282</v>
      </c>
      <c r="B72" s="5" t="s">
        <v>100</v>
      </c>
      <c r="C72" s="16" t="s">
        <v>10</v>
      </c>
      <c r="D72" s="38">
        <v>140.87</v>
      </c>
      <c r="E72" s="38">
        <v>6.922</v>
      </c>
      <c r="F72" s="38">
        <v>7.5</v>
      </c>
      <c r="G72" s="38">
        <v>7.9</v>
      </c>
      <c r="H72" s="38">
        <v>20</v>
      </c>
      <c r="I72" s="38">
        <v>32</v>
      </c>
      <c r="J72" s="38">
        <v>20</v>
      </c>
      <c r="K72" s="38">
        <v>33.8</v>
      </c>
      <c r="L72" s="38">
        <v>20</v>
      </c>
      <c r="M72" s="38">
        <v>34.2</v>
      </c>
    </row>
    <row r="73" spans="1:13" ht="56.25">
      <c r="A73" s="55" t="s">
        <v>283</v>
      </c>
      <c r="B73" s="5" t="s">
        <v>281</v>
      </c>
      <c r="C73" s="4" t="s">
        <v>11</v>
      </c>
      <c r="D73" s="38">
        <v>590.62</v>
      </c>
      <c r="E73" s="38">
        <f>E72/D72/E74*10000</f>
        <v>4.639990808501304</v>
      </c>
      <c r="F73" s="38">
        <f>F72/E72/F74*10000</f>
        <v>100.23144107954876</v>
      </c>
      <c r="G73" s="38">
        <f>G72/F72/G74*10000</f>
        <v>99.090624020069</v>
      </c>
      <c r="H73" s="38">
        <f>H72/F72/H74*10000</f>
        <v>251.09855618330192</v>
      </c>
      <c r="I73" s="38">
        <f>I72/F72/I74*10000</f>
        <v>402.5157232704402</v>
      </c>
      <c r="J73" s="38">
        <f>J72/H72/J74*10000</f>
        <v>94.33962264150944</v>
      </c>
      <c r="K73" s="38">
        <f>K72/I72/K74*10000</f>
        <v>99.83459357277883</v>
      </c>
      <c r="L73" s="38">
        <f>L72/J72/L74*10000</f>
        <v>94.96676163342829</v>
      </c>
      <c r="M73" s="38">
        <f>M72/K72/M74*10000</f>
        <v>96.36517328825022</v>
      </c>
    </row>
    <row r="74" spans="1:13" ht="37.5">
      <c r="A74" s="55" t="s">
        <v>284</v>
      </c>
      <c r="B74" s="5" t="s">
        <v>102</v>
      </c>
      <c r="C74" s="4" t="s">
        <v>44</v>
      </c>
      <c r="D74" s="31">
        <v>105</v>
      </c>
      <c r="E74" s="31">
        <v>105.9</v>
      </c>
      <c r="F74" s="31">
        <v>108.1</v>
      </c>
      <c r="G74" s="31">
        <v>106.3</v>
      </c>
      <c r="H74" s="31">
        <v>106.2</v>
      </c>
      <c r="I74" s="31">
        <v>106</v>
      </c>
      <c r="J74" s="31">
        <v>106</v>
      </c>
      <c r="K74" s="31">
        <v>105.8</v>
      </c>
      <c r="L74" s="31">
        <v>105.3</v>
      </c>
      <c r="M74" s="31">
        <v>105</v>
      </c>
    </row>
    <row r="75" spans="1:13" ht="37.5">
      <c r="A75" s="55" t="s">
        <v>285</v>
      </c>
      <c r="B75" s="5" t="s">
        <v>12</v>
      </c>
      <c r="C75" s="16" t="s">
        <v>13</v>
      </c>
      <c r="D75" s="34">
        <v>4.062</v>
      </c>
      <c r="E75" s="34">
        <v>3.562</v>
      </c>
      <c r="F75" s="34">
        <v>3.743</v>
      </c>
      <c r="G75" s="34">
        <v>3.56</v>
      </c>
      <c r="H75" s="34">
        <v>7.1</v>
      </c>
      <c r="I75" s="34">
        <v>7.1</v>
      </c>
      <c r="J75" s="34">
        <v>7.1</v>
      </c>
      <c r="K75" s="34">
        <v>7.1</v>
      </c>
      <c r="L75" s="34">
        <v>7.1</v>
      </c>
      <c r="M75" s="34">
        <v>7.1</v>
      </c>
    </row>
    <row r="76" spans="1:13" ht="18.75">
      <c r="A76" s="24" t="s">
        <v>187</v>
      </c>
      <c r="B76" s="10" t="s">
        <v>138</v>
      </c>
      <c r="C76" s="11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37.5">
      <c r="A77" s="55" t="s">
        <v>290</v>
      </c>
      <c r="B77" s="5" t="s">
        <v>103</v>
      </c>
      <c r="C77" s="4" t="s">
        <v>104</v>
      </c>
      <c r="D77" s="34">
        <v>115.6</v>
      </c>
      <c r="E77" s="37">
        <f aca="true" t="shared" si="2" ref="E77:G78">E78/D78*100</f>
        <v>97.83917412362683</v>
      </c>
      <c r="F77" s="37">
        <f t="shared" si="2"/>
        <v>101.52354054650148</v>
      </c>
      <c r="G77" s="37">
        <f t="shared" si="2"/>
        <v>98.9028026056493</v>
      </c>
      <c r="H77" s="37">
        <f>H78/F78*100</f>
        <v>101.43856588430975</v>
      </c>
      <c r="I77" s="37">
        <f>I78/F78*100</f>
        <v>101.6394343316054</v>
      </c>
      <c r="J77" s="37">
        <f aca="true" t="shared" si="3" ref="J77:M78">J78/H78*100</f>
        <v>99.31889579452995</v>
      </c>
      <c r="K77" s="37">
        <f t="shared" si="3"/>
        <v>99.88161000796764</v>
      </c>
      <c r="L77" s="37">
        <f t="shared" si="3"/>
        <v>100.87804296298503</v>
      </c>
      <c r="M77" s="37">
        <f t="shared" si="3"/>
        <v>101.74423918487618</v>
      </c>
    </row>
    <row r="78" spans="1:13" ht="18.75">
      <c r="A78" s="55" t="s">
        <v>291</v>
      </c>
      <c r="B78" s="8" t="s">
        <v>105</v>
      </c>
      <c r="C78" s="4" t="s">
        <v>76</v>
      </c>
      <c r="D78" s="34">
        <v>102.5</v>
      </c>
      <c r="E78" s="37">
        <f t="shared" si="2"/>
        <v>100.2851534767175</v>
      </c>
      <c r="F78" s="37">
        <f t="shared" si="2"/>
        <v>101.81303845205652</v>
      </c>
      <c r="G78" s="37">
        <f t="shared" si="2"/>
        <v>100.69594844705128</v>
      </c>
      <c r="H78" s="37">
        <f>H79/F79*100</f>
        <v>103.27768608900696</v>
      </c>
      <c r="I78" s="37">
        <f>I79/F79*100</f>
        <v>103.48219635849014</v>
      </c>
      <c r="J78" s="37">
        <f t="shared" si="3"/>
        <v>102.57425742574257</v>
      </c>
      <c r="K78" s="37">
        <f t="shared" si="3"/>
        <v>103.3596837944664</v>
      </c>
      <c r="L78" s="37">
        <f t="shared" si="3"/>
        <v>103.47490347490347</v>
      </c>
      <c r="M78" s="37">
        <f t="shared" si="3"/>
        <v>105.16252390057362</v>
      </c>
    </row>
    <row r="79" spans="1:13" ht="18.75">
      <c r="A79" s="55" t="s">
        <v>292</v>
      </c>
      <c r="B79" s="5" t="s">
        <v>15</v>
      </c>
      <c r="C79" s="17" t="s">
        <v>106</v>
      </c>
      <c r="D79" s="34">
        <v>0.4789</v>
      </c>
      <c r="E79" s="34">
        <v>0.4802656</v>
      </c>
      <c r="F79" s="34">
        <v>0.488973</v>
      </c>
      <c r="G79" s="34">
        <v>0.492376</v>
      </c>
      <c r="H79" s="34">
        <v>0.505</v>
      </c>
      <c r="I79" s="34">
        <v>0.506</v>
      </c>
      <c r="J79" s="34">
        <v>0.518</v>
      </c>
      <c r="K79" s="34">
        <v>0.523</v>
      </c>
      <c r="L79" s="34">
        <v>0.536</v>
      </c>
      <c r="M79" s="34">
        <v>0.55</v>
      </c>
    </row>
    <row r="80" spans="1:13" ht="37.5">
      <c r="A80" s="55" t="s">
        <v>293</v>
      </c>
      <c r="B80" s="5" t="s">
        <v>286</v>
      </c>
      <c r="C80" s="17" t="s">
        <v>274</v>
      </c>
      <c r="D80" s="34">
        <f>D79/0.4141*100</f>
        <v>115.64839410770344</v>
      </c>
      <c r="E80" s="34">
        <f>E79/D79*100</f>
        <v>100.2851534767175</v>
      </c>
      <c r="F80" s="34">
        <f>F79/E79*100</f>
        <v>101.81303845205652</v>
      </c>
      <c r="G80" s="34">
        <f>G79/F79*100</f>
        <v>100.69594844705128</v>
      </c>
      <c r="H80" s="34">
        <f>H79/F79*100</f>
        <v>103.27768608900696</v>
      </c>
      <c r="I80" s="34">
        <f>I79/F79*100</f>
        <v>103.48219635849014</v>
      </c>
      <c r="J80" s="34">
        <f>J79/H79*100</f>
        <v>102.57425742574257</v>
      </c>
      <c r="K80" s="34">
        <f>K79/I79*100</f>
        <v>103.3596837944664</v>
      </c>
      <c r="L80" s="34">
        <f>L79/J79*100</f>
        <v>103.47490347490347</v>
      </c>
      <c r="M80" s="34">
        <f>M79/K79*100</f>
        <v>105.16252390057362</v>
      </c>
    </row>
    <row r="81" spans="1:13" ht="18.75">
      <c r="A81" s="55" t="s">
        <v>294</v>
      </c>
      <c r="B81" s="5" t="s">
        <v>287</v>
      </c>
      <c r="C81" s="4" t="s">
        <v>76</v>
      </c>
      <c r="D81" s="34">
        <v>105.7</v>
      </c>
      <c r="E81" s="34">
        <v>101.5</v>
      </c>
      <c r="F81" s="34">
        <v>101.8</v>
      </c>
      <c r="G81" s="34">
        <v>104.2</v>
      </c>
      <c r="H81" s="34">
        <v>103.8</v>
      </c>
      <c r="I81" s="34">
        <v>103.4</v>
      </c>
      <c r="J81" s="34">
        <v>103.9</v>
      </c>
      <c r="K81" s="34">
        <v>103.8</v>
      </c>
      <c r="L81" s="34">
        <v>104</v>
      </c>
      <c r="M81" s="34">
        <v>103.9</v>
      </c>
    </row>
    <row r="82" spans="1:13" ht="18.75">
      <c r="A82" s="55" t="s">
        <v>295</v>
      </c>
      <c r="B82" s="5" t="s">
        <v>16</v>
      </c>
      <c r="C82" s="17" t="s">
        <v>106</v>
      </c>
      <c r="D82" s="34">
        <v>0.10578</v>
      </c>
      <c r="E82" s="39">
        <f>D82*E84/100</f>
        <v>0.1078956</v>
      </c>
      <c r="F82" s="39">
        <f>E82*F84/100</f>
        <v>0.11059298999999999</v>
      </c>
      <c r="G82" s="39">
        <f>F82*G84/100</f>
        <v>0.11634382548</v>
      </c>
      <c r="H82" s="39">
        <f>F82*H84/100</f>
        <v>0.11579086053</v>
      </c>
      <c r="I82" s="39">
        <f>F82*I84/100</f>
        <v>0.11501670959999999</v>
      </c>
      <c r="J82" s="39">
        <f>H82*J84/100</f>
        <v>0.12088565839332001</v>
      </c>
      <c r="K82" s="39">
        <f>I82*K84/100</f>
        <v>0.11996242811279999</v>
      </c>
      <c r="L82" s="39">
        <f>J82*L84/100</f>
        <v>0.12608374170423275</v>
      </c>
      <c r="M82" s="39">
        <f>K82*M84/100</f>
        <v>0.1250008500935376</v>
      </c>
    </row>
    <row r="83" spans="1:13" ht="37.5">
      <c r="A83" s="55" t="s">
        <v>296</v>
      </c>
      <c r="B83" s="5" t="s">
        <v>288</v>
      </c>
      <c r="C83" s="4" t="s">
        <v>274</v>
      </c>
      <c r="D83" s="31">
        <v>106.7</v>
      </c>
      <c r="E83" s="37">
        <f>E82/D82*100</f>
        <v>102</v>
      </c>
      <c r="F83" s="37">
        <f>F82/E82*100</f>
        <v>102.49999999999999</v>
      </c>
      <c r="G83" s="37">
        <f>G82/F82*100</f>
        <v>105.2</v>
      </c>
      <c r="H83" s="37">
        <f>H82/F82*100</f>
        <v>104.70000000000002</v>
      </c>
      <c r="I83" s="37">
        <f>I82/F82*100</f>
        <v>104</v>
      </c>
      <c r="J83" s="37">
        <f>J82/H82*100</f>
        <v>104.4</v>
      </c>
      <c r="K83" s="37">
        <f>K82/I82*100</f>
        <v>104.3</v>
      </c>
      <c r="L83" s="37">
        <f>L82/J82*100</f>
        <v>104.3</v>
      </c>
      <c r="M83" s="37">
        <f>M82/K82*100</f>
        <v>104.2</v>
      </c>
    </row>
    <row r="84" spans="1:13" ht="37.5">
      <c r="A84" s="55" t="s">
        <v>297</v>
      </c>
      <c r="B84" s="5" t="s">
        <v>289</v>
      </c>
      <c r="C84" s="4" t="s">
        <v>76</v>
      </c>
      <c r="D84" s="31">
        <v>105.7</v>
      </c>
      <c r="E84" s="34">
        <v>102</v>
      </c>
      <c r="F84" s="34">
        <v>102.5</v>
      </c>
      <c r="G84" s="34">
        <v>105.2</v>
      </c>
      <c r="H84" s="34">
        <v>104.7</v>
      </c>
      <c r="I84" s="34">
        <v>104</v>
      </c>
      <c r="J84" s="34">
        <v>104.4</v>
      </c>
      <c r="K84" s="34">
        <v>104.3</v>
      </c>
      <c r="L84" s="34">
        <v>104.3</v>
      </c>
      <c r="M84" s="34">
        <v>104.2</v>
      </c>
    </row>
    <row r="85" spans="1:13" ht="18.75">
      <c r="A85" s="24" t="s">
        <v>184</v>
      </c>
      <c r="B85" s="10" t="s">
        <v>139</v>
      </c>
      <c r="C85" s="11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8.75">
      <c r="A86" s="15" t="s">
        <v>298</v>
      </c>
      <c r="B86" s="5" t="s">
        <v>17</v>
      </c>
      <c r="C86" s="4" t="s">
        <v>18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8.75">
      <c r="A87" s="15" t="s">
        <v>299</v>
      </c>
      <c r="B87" s="5" t="s">
        <v>19</v>
      </c>
      <c r="C87" s="4" t="s">
        <v>18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9.5">
      <c r="A88" s="7"/>
      <c r="B88" s="20" t="s">
        <v>20</v>
      </c>
      <c r="C88" s="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8.75">
      <c r="A89" s="15" t="s">
        <v>300</v>
      </c>
      <c r="B89" s="5" t="s">
        <v>21</v>
      </c>
      <c r="C89" s="4" t="s">
        <v>18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8.75">
      <c r="A90" s="7" t="s">
        <v>301</v>
      </c>
      <c r="B90" s="18" t="s">
        <v>107</v>
      </c>
      <c r="C90" s="4" t="s">
        <v>18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8.75">
      <c r="A91" s="15" t="s">
        <v>302</v>
      </c>
      <c r="B91" s="5" t="s">
        <v>22</v>
      </c>
      <c r="C91" s="4" t="s">
        <v>18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9.5">
      <c r="A92" s="29"/>
      <c r="B92" s="20" t="s">
        <v>66</v>
      </c>
      <c r="C92" s="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8.75">
      <c r="A93" s="7" t="s">
        <v>303</v>
      </c>
      <c r="B93" s="5" t="s">
        <v>21</v>
      </c>
      <c r="C93" s="4" t="s">
        <v>18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8.75">
      <c r="A94" s="7" t="s">
        <v>304</v>
      </c>
      <c r="B94" s="5" t="s">
        <v>22</v>
      </c>
      <c r="C94" s="4" t="s">
        <v>18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37.5">
      <c r="A95" s="24" t="s">
        <v>186</v>
      </c>
      <c r="B95" s="9" t="s">
        <v>140</v>
      </c>
      <c r="C95" s="11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37.5">
      <c r="A96" s="55" t="s">
        <v>305</v>
      </c>
      <c r="B96" s="5" t="s">
        <v>108</v>
      </c>
      <c r="C96" s="4" t="s">
        <v>23</v>
      </c>
      <c r="D96" s="34">
        <v>261</v>
      </c>
      <c r="E96" s="34">
        <v>295</v>
      </c>
      <c r="F96" s="34">
        <v>295</v>
      </c>
      <c r="G96" s="34">
        <v>296</v>
      </c>
      <c r="H96" s="34">
        <v>298</v>
      </c>
      <c r="I96" s="34">
        <v>298</v>
      </c>
      <c r="J96" s="34">
        <v>300</v>
      </c>
      <c r="K96" s="34">
        <v>300</v>
      </c>
      <c r="L96" s="34">
        <v>302</v>
      </c>
      <c r="M96" s="34">
        <v>302</v>
      </c>
    </row>
    <row r="97" spans="1:13" ht="75">
      <c r="A97" s="56" t="s">
        <v>306</v>
      </c>
      <c r="B97" s="5" t="s">
        <v>57</v>
      </c>
      <c r="C97" s="16" t="s">
        <v>24</v>
      </c>
      <c r="D97" s="34">
        <v>0.691</v>
      </c>
      <c r="E97" s="34">
        <v>1.067</v>
      </c>
      <c r="F97" s="34">
        <v>1.444</v>
      </c>
      <c r="G97" s="34">
        <v>1.455</v>
      </c>
      <c r="H97" s="34">
        <v>1.459</v>
      </c>
      <c r="I97" s="34">
        <v>1.459</v>
      </c>
      <c r="J97" s="34">
        <v>1.463</v>
      </c>
      <c r="K97" s="34">
        <v>1.463</v>
      </c>
      <c r="L97" s="34">
        <v>1.467</v>
      </c>
      <c r="M97" s="34">
        <v>1.467</v>
      </c>
    </row>
    <row r="98" spans="1:13" ht="37.5">
      <c r="A98" s="56" t="s">
        <v>307</v>
      </c>
      <c r="B98" s="5" t="s">
        <v>56</v>
      </c>
      <c r="C98" s="4" t="s">
        <v>25</v>
      </c>
      <c r="D98" s="34">
        <v>1.845</v>
      </c>
      <c r="E98" s="34">
        <v>2.2</v>
      </c>
      <c r="F98" s="34">
        <v>2.3</v>
      </c>
      <c r="G98" s="34">
        <v>2.3</v>
      </c>
      <c r="H98" s="34">
        <f>F98*1.01</f>
        <v>2.323</v>
      </c>
      <c r="I98" s="34">
        <f>G98*1.01</f>
        <v>2.323</v>
      </c>
      <c r="J98" s="34">
        <f>H98*1.01</f>
        <v>2.34623</v>
      </c>
      <c r="K98" s="34">
        <f>I98*1.03</f>
        <v>2.39269</v>
      </c>
      <c r="L98" s="34">
        <f>J98*1.012</f>
        <v>2.37438476</v>
      </c>
      <c r="M98" s="34">
        <f>K98*1.04</f>
        <v>2.4883976</v>
      </c>
    </row>
    <row r="99" spans="1:13" ht="18.75">
      <c r="A99" s="24" t="s">
        <v>185</v>
      </c>
      <c r="B99" s="10" t="s">
        <v>141</v>
      </c>
      <c r="C99" s="11"/>
      <c r="D99" s="36"/>
      <c r="E99" s="36"/>
      <c r="F99" s="36"/>
      <c r="G99" s="36"/>
      <c r="H99" s="36"/>
      <c r="I99" s="36"/>
      <c r="J99" s="36"/>
      <c r="K99" s="36"/>
      <c r="L99" s="36"/>
      <c r="M99" s="65"/>
    </row>
    <row r="100" spans="1:13" ht="18.75">
      <c r="A100" s="7" t="s">
        <v>312</v>
      </c>
      <c r="B100" s="6" t="s">
        <v>26</v>
      </c>
      <c r="C100" s="4" t="s">
        <v>29</v>
      </c>
      <c r="D100" s="34">
        <v>281.5</v>
      </c>
      <c r="E100" s="66">
        <v>288.3</v>
      </c>
      <c r="F100" s="66">
        <v>265.3</v>
      </c>
      <c r="G100" s="66">
        <v>310.2</v>
      </c>
      <c r="H100" s="66">
        <v>327.6</v>
      </c>
      <c r="I100" s="67">
        <v>326.6</v>
      </c>
      <c r="J100" s="66">
        <v>346.7</v>
      </c>
      <c r="K100" s="66">
        <v>346.8</v>
      </c>
      <c r="L100" s="66">
        <v>365.5</v>
      </c>
      <c r="M100" s="66">
        <v>366.4</v>
      </c>
    </row>
    <row r="101" spans="1:13" ht="37.5">
      <c r="A101" s="16" t="s">
        <v>313</v>
      </c>
      <c r="B101" s="6" t="s">
        <v>308</v>
      </c>
      <c r="C101" s="4" t="s">
        <v>274</v>
      </c>
      <c r="D101" s="34">
        <v>240</v>
      </c>
      <c r="E101" s="37">
        <f>E100/D100*100</f>
        <v>102.41563055062169</v>
      </c>
      <c r="F101" s="37">
        <f>F100/E100/F102*10000</f>
        <v>85.12691868470087</v>
      </c>
      <c r="G101" s="37">
        <f>G100/F100/G102*10000</f>
        <v>108.76673182619061</v>
      </c>
      <c r="H101" s="37">
        <f>H100/G100/H102*10000</f>
        <v>100.10358704520246</v>
      </c>
      <c r="I101" s="37">
        <f>I100/G100/I102*10000</f>
        <v>100.08261565578937</v>
      </c>
      <c r="J101" s="37">
        <f>J100/H100/J102*10000</f>
        <v>100.50359053208054</v>
      </c>
      <c r="K101" s="37">
        <f>K100/I100/K102*10000</f>
        <v>101.03228896399953</v>
      </c>
      <c r="L101" s="37">
        <f>L100/J100/L102*10000</f>
        <v>100.11638701187785</v>
      </c>
      <c r="M101" s="37">
        <f>M100/K100/M102*10000</f>
        <v>100.42934641984729</v>
      </c>
    </row>
    <row r="102" spans="1:13" ht="37.5">
      <c r="A102" s="16" t="s">
        <v>314</v>
      </c>
      <c r="B102" s="5" t="s">
        <v>309</v>
      </c>
      <c r="C102" s="4" t="s">
        <v>76</v>
      </c>
      <c r="D102" s="34">
        <v>107.7</v>
      </c>
      <c r="E102" s="34">
        <v>107</v>
      </c>
      <c r="F102" s="34">
        <v>108.1</v>
      </c>
      <c r="G102" s="34">
        <v>107.5</v>
      </c>
      <c r="H102" s="34">
        <v>105.5</v>
      </c>
      <c r="I102" s="34">
        <v>105.2</v>
      </c>
      <c r="J102" s="34">
        <v>105.3</v>
      </c>
      <c r="K102" s="34">
        <v>105.1</v>
      </c>
      <c r="L102" s="34">
        <v>105.3</v>
      </c>
      <c r="M102" s="34">
        <v>105.2</v>
      </c>
    </row>
    <row r="103" spans="1:13" ht="37.5">
      <c r="A103" s="16" t="s">
        <v>315</v>
      </c>
      <c r="B103" s="13" t="s">
        <v>310</v>
      </c>
      <c r="C103" s="4" t="s">
        <v>14</v>
      </c>
      <c r="D103" s="34"/>
      <c r="E103" s="34"/>
      <c r="F103" s="34"/>
      <c r="G103" s="59" t="s">
        <v>34</v>
      </c>
      <c r="H103" s="59"/>
      <c r="I103" s="59" t="s">
        <v>34</v>
      </c>
      <c r="J103" s="59"/>
      <c r="K103" s="59" t="s">
        <v>34</v>
      </c>
      <c r="L103" s="59"/>
      <c r="M103" s="59" t="s">
        <v>34</v>
      </c>
    </row>
    <row r="104" spans="1:13" ht="117">
      <c r="A104" s="16"/>
      <c r="B104" s="23" t="s">
        <v>311</v>
      </c>
      <c r="C104" s="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8.75">
      <c r="A105" s="58" t="s">
        <v>316</v>
      </c>
      <c r="B105" s="6" t="s">
        <v>28</v>
      </c>
      <c r="C105" s="4" t="s">
        <v>29</v>
      </c>
      <c r="D105" s="37">
        <v>23.865</v>
      </c>
      <c r="E105" s="34">
        <v>23.9</v>
      </c>
      <c r="F105" s="34">
        <v>23.95</v>
      </c>
      <c r="G105" s="34">
        <v>25</v>
      </c>
      <c r="H105" s="34">
        <v>25.7</v>
      </c>
      <c r="I105" s="34">
        <v>26</v>
      </c>
      <c r="J105" s="34">
        <v>26.2</v>
      </c>
      <c r="K105" s="34">
        <v>26.3</v>
      </c>
      <c r="L105" s="34">
        <v>26.6</v>
      </c>
      <c r="M105" s="34">
        <v>26.7</v>
      </c>
    </row>
    <row r="106" spans="1:13" ht="18.75">
      <c r="A106" s="58" t="s">
        <v>317</v>
      </c>
      <c r="B106" s="6" t="s">
        <v>111</v>
      </c>
      <c r="C106" s="4" t="s">
        <v>29</v>
      </c>
      <c r="D106" s="37">
        <v>257.6</v>
      </c>
      <c r="E106" s="34">
        <f>E100-E105</f>
        <v>264.40000000000003</v>
      </c>
      <c r="F106" s="34">
        <f aca="true" t="shared" si="4" ref="F106:M106">F100-F105</f>
        <v>241.35000000000002</v>
      </c>
      <c r="G106" s="34">
        <f t="shared" si="4"/>
        <v>285.2</v>
      </c>
      <c r="H106" s="34">
        <f t="shared" si="4"/>
        <v>301.90000000000003</v>
      </c>
      <c r="I106" s="34">
        <f t="shared" si="4"/>
        <v>300.6</v>
      </c>
      <c r="J106" s="34">
        <f t="shared" si="4"/>
        <v>320.5</v>
      </c>
      <c r="K106" s="34">
        <f t="shared" si="4"/>
        <v>320.5</v>
      </c>
      <c r="L106" s="34">
        <f t="shared" si="4"/>
        <v>338.9</v>
      </c>
      <c r="M106" s="34">
        <f t="shared" si="4"/>
        <v>339.7</v>
      </c>
    </row>
    <row r="107" spans="1:13" ht="18.75">
      <c r="A107" s="58" t="s">
        <v>318</v>
      </c>
      <c r="B107" s="5" t="s">
        <v>112</v>
      </c>
      <c r="C107" s="4" t="s">
        <v>29</v>
      </c>
      <c r="D107" s="37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8.75">
      <c r="A108" s="58" t="s">
        <v>319</v>
      </c>
      <c r="B108" s="5" t="s">
        <v>113</v>
      </c>
      <c r="C108" s="4" t="s">
        <v>29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8.75">
      <c r="A109" s="58" t="s">
        <v>320</v>
      </c>
      <c r="B109" s="5" t="s">
        <v>30</v>
      </c>
      <c r="C109" s="4" t="s">
        <v>29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8.75">
      <c r="A110" s="58" t="s">
        <v>321</v>
      </c>
      <c r="B110" s="5" t="s">
        <v>114</v>
      </c>
      <c r="C110" s="4" t="s">
        <v>29</v>
      </c>
      <c r="D110" s="37">
        <v>22.3</v>
      </c>
      <c r="E110" s="34">
        <v>1.7</v>
      </c>
      <c r="F110" s="34">
        <f aca="true" t="shared" si="5" ref="F110:M110">SUM(F111:F113)</f>
        <v>1.665</v>
      </c>
      <c r="G110" s="34">
        <f t="shared" si="5"/>
        <v>6.9</v>
      </c>
      <c r="H110" s="34">
        <f t="shared" si="5"/>
        <v>16.599999999999998</v>
      </c>
      <c r="I110" s="34">
        <f t="shared" si="5"/>
        <v>16.599999999999998</v>
      </c>
      <c r="J110" s="34">
        <f t="shared" si="5"/>
        <v>1</v>
      </c>
      <c r="K110" s="34">
        <f t="shared" si="5"/>
        <v>1</v>
      </c>
      <c r="L110" s="34">
        <f t="shared" si="5"/>
        <v>1</v>
      </c>
      <c r="M110" s="34">
        <f t="shared" si="5"/>
        <v>1</v>
      </c>
    </row>
    <row r="111" spans="1:13" ht="18.75">
      <c r="A111" s="58" t="s">
        <v>322</v>
      </c>
      <c r="B111" s="6" t="s">
        <v>115</v>
      </c>
      <c r="C111" s="4" t="s">
        <v>29</v>
      </c>
      <c r="D111" s="37">
        <v>3.9</v>
      </c>
      <c r="E111" s="34">
        <v>0</v>
      </c>
      <c r="F111" s="34">
        <v>0</v>
      </c>
      <c r="G111" s="37">
        <v>1.8</v>
      </c>
      <c r="H111" s="37">
        <v>12.4</v>
      </c>
      <c r="I111" s="37">
        <v>12.4</v>
      </c>
      <c r="J111" s="37">
        <v>1</v>
      </c>
      <c r="K111" s="37">
        <v>1</v>
      </c>
      <c r="L111" s="37">
        <v>1</v>
      </c>
      <c r="M111" s="37">
        <v>1</v>
      </c>
    </row>
    <row r="112" spans="1:13" ht="18.75">
      <c r="A112" s="58" t="s">
        <v>323</v>
      </c>
      <c r="B112" s="6" t="s">
        <v>116</v>
      </c>
      <c r="C112" s="4" t="s">
        <v>29</v>
      </c>
      <c r="D112" s="37">
        <v>16.6</v>
      </c>
      <c r="E112" s="34">
        <v>1.7</v>
      </c>
      <c r="F112" s="34">
        <v>1.665</v>
      </c>
      <c r="G112" s="37">
        <v>1.1</v>
      </c>
      <c r="H112" s="37">
        <v>2.8</v>
      </c>
      <c r="I112" s="37">
        <v>2.8</v>
      </c>
      <c r="J112" s="37">
        <v>0</v>
      </c>
      <c r="K112" s="37">
        <v>0</v>
      </c>
      <c r="L112" s="37">
        <v>0</v>
      </c>
      <c r="M112" s="37">
        <v>0</v>
      </c>
    </row>
    <row r="113" spans="1:13" ht="18.75">
      <c r="A113" s="58" t="s">
        <v>324</v>
      </c>
      <c r="B113" s="6" t="s">
        <v>117</v>
      </c>
      <c r="C113" s="4" t="s">
        <v>29</v>
      </c>
      <c r="D113" s="37">
        <v>1.8</v>
      </c>
      <c r="E113" s="34">
        <v>0</v>
      </c>
      <c r="F113" s="34">
        <v>0</v>
      </c>
      <c r="G113" s="37">
        <v>4</v>
      </c>
      <c r="H113" s="37">
        <v>1.4</v>
      </c>
      <c r="I113" s="37">
        <v>1.4</v>
      </c>
      <c r="J113" s="37">
        <v>0</v>
      </c>
      <c r="K113" s="37">
        <v>0</v>
      </c>
      <c r="L113" s="37">
        <v>0</v>
      </c>
      <c r="M113" s="37">
        <v>0</v>
      </c>
    </row>
    <row r="114" spans="1:13" ht="18.75">
      <c r="A114" s="58" t="s">
        <v>325</v>
      </c>
      <c r="B114" s="5" t="s">
        <v>31</v>
      </c>
      <c r="C114" s="4" t="s">
        <v>29</v>
      </c>
      <c r="D114" s="34">
        <f>D100-D110</f>
        <v>259.2</v>
      </c>
      <c r="E114" s="34">
        <f>E100-E110</f>
        <v>286.6</v>
      </c>
      <c r="F114" s="34">
        <f aca="true" t="shared" si="6" ref="F114:M114">F100-F110</f>
        <v>263.635</v>
      </c>
      <c r="G114" s="34">
        <f t="shared" si="6"/>
        <v>303.3</v>
      </c>
      <c r="H114" s="34">
        <f t="shared" si="6"/>
        <v>311</v>
      </c>
      <c r="I114" s="34">
        <f t="shared" si="6"/>
        <v>310</v>
      </c>
      <c r="J114" s="34">
        <f t="shared" si="6"/>
        <v>345.7</v>
      </c>
      <c r="K114" s="34">
        <f t="shared" si="6"/>
        <v>345.8</v>
      </c>
      <c r="L114" s="34">
        <f t="shared" si="6"/>
        <v>364.5</v>
      </c>
      <c r="M114" s="34">
        <f t="shared" si="6"/>
        <v>365.4</v>
      </c>
    </row>
    <row r="115" spans="1:13" ht="37.5">
      <c r="A115" s="63" t="s">
        <v>193</v>
      </c>
      <c r="B115" s="10" t="s">
        <v>142</v>
      </c>
      <c r="C115" s="11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39">
      <c r="A116" s="58" t="s">
        <v>326</v>
      </c>
      <c r="B116" s="23" t="s">
        <v>118</v>
      </c>
      <c r="C116" s="4" t="s">
        <v>7</v>
      </c>
      <c r="D116" s="37">
        <v>255.2</v>
      </c>
      <c r="E116" s="34">
        <v>270.5</v>
      </c>
      <c r="F116" s="34">
        <f aca="true" t="shared" si="7" ref="F116:M116">F117+F130</f>
        <v>331.3</v>
      </c>
      <c r="G116" s="34">
        <f t="shared" si="7"/>
        <v>357.6</v>
      </c>
      <c r="H116" s="34">
        <f>H117+H130</f>
        <v>378.79999999999995</v>
      </c>
      <c r="I116" s="34">
        <f>I117+I130</f>
        <v>378.79999999999995</v>
      </c>
      <c r="J116" s="34">
        <f>J117+J130</f>
        <v>301.79999999999995</v>
      </c>
      <c r="K116" s="34">
        <f t="shared" si="7"/>
        <v>301.79999999999995</v>
      </c>
      <c r="L116" s="34">
        <f>L117+L130</f>
        <v>313.2</v>
      </c>
      <c r="M116" s="34">
        <f t="shared" si="7"/>
        <v>313.2</v>
      </c>
    </row>
    <row r="117" spans="1:13" ht="19.5">
      <c r="A117" s="7" t="s">
        <v>327</v>
      </c>
      <c r="B117" s="23" t="s">
        <v>148</v>
      </c>
      <c r="C117" s="4" t="s">
        <v>32</v>
      </c>
      <c r="D117" s="37">
        <v>96.6</v>
      </c>
      <c r="E117" s="34">
        <v>96.4</v>
      </c>
      <c r="F117" s="34">
        <v>102.5</v>
      </c>
      <c r="G117" s="34">
        <v>107.1</v>
      </c>
      <c r="H117" s="34">
        <v>110.9</v>
      </c>
      <c r="I117" s="34">
        <v>110.9</v>
      </c>
      <c r="J117" s="34">
        <v>113.6</v>
      </c>
      <c r="K117" s="34">
        <v>113.6</v>
      </c>
      <c r="L117" s="34">
        <v>113.8</v>
      </c>
      <c r="M117" s="34">
        <v>113.8</v>
      </c>
    </row>
    <row r="118" spans="1:13" ht="58.5">
      <c r="A118" s="7" t="s">
        <v>328</v>
      </c>
      <c r="B118" s="23" t="s">
        <v>149</v>
      </c>
      <c r="C118" s="4" t="s">
        <v>32</v>
      </c>
      <c r="D118" s="37">
        <v>88.1</v>
      </c>
      <c r="E118" s="34">
        <v>88.2</v>
      </c>
      <c r="F118" s="34">
        <v>94.8</v>
      </c>
      <c r="G118" s="34">
        <v>96</v>
      </c>
      <c r="H118" s="34">
        <v>101.2</v>
      </c>
      <c r="I118" s="34">
        <v>101.2</v>
      </c>
      <c r="J118" s="34">
        <v>103.7</v>
      </c>
      <c r="K118" s="34">
        <v>103.7</v>
      </c>
      <c r="L118" s="34">
        <v>103.8</v>
      </c>
      <c r="M118" s="34">
        <v>103.8</v>
      </c>
    </row>
    <row r="119" spans="1:13" ht="18.75">
      <c r="A119" s="7" t="s">
        <v>329</v>
      </c>
      <c r="B119" s="19" t="s">
        <v>153</v>
      </c>
      <c r="C119" s="4" t="s">
        <v>32</v>
      </c>
      <c r="D119" s="37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8.75">
      <c r="A120" s="7" t="s">
        <v>330</v>
      </c>
      <c r="B120" s="19" t="s">
        <v>154</v>
      </c>
      <c r="C120" s="4" t="s">
        <v>32</v>
      </c>
      <c r="D120" s="37">
        <v>65.6</v>
      </c>
      <c r="E120" s="34">
        <v>68.8</v>
      </c>
      <c r="F120" s="34">
        <v>73</v>
      </c>
      <c r="G120" s="34">
        <v>75.3</v>
      </c>
      <c r="H120" s="34">
        <v>79.5</v>
      </c>
      <c r="I120" s="34">
        <v>79.5</v>
      </c>
      <c r="J120" s="34">
        <v>81.7</v>
      </c>
      <c r="K120" s="34">
        <v>81.7</v>
      </c>
      <c r="L120" s="34">
        <v>81.7</v>
      </c>
      <c r="M120" s="34">
        <v>81.7</v>
      </c>
    </row>
    <row r="121" spans="1:13" ht="18.75">
      <c r="A121" s="7" t="s">
        <v>331</v>
      </c>
      <c r="B121" s="19" t="s">
        <v>155</v>
      </c>
      <c r="C121" s="4" t="s">
        <v>32</v>
      </c>
      <c r="D121" s="37">
        <v>0.4</v>
      </c>
      <c r="E121" s="34">
        <v>0.2</v>
      </c>
      <c r="F121" s="34">
        <v>0.5</v>
      </c>
      <c r="G121" s="34">
        <v>0.4</v>
      </c>
      <c r="H121" s="34">
        <v>0.6</v>
      </c>
      <c r="I121" s="34">
        <v>0.6</v>
      </c>
      <c r="J121" s="34">
        <v>0.6</v>
      </c>
      <c r="K121" s="34">
        <v>0.6</v>
      </c>
      <c r="L121" s="34">
        <v>0.6</v>
      </c>
      <c r="M121" s="34">
        <v>0.6</v>
      </c>
    </row>
    <row r="122" spans="1:13" ht="18.75">
      <c r="A122" s="7" t="s">
        <v>332</v>
      </c>
      <c r="B122" s="19" t="s">
        <v>156</v>
      </c>
      <c r="C122" s="4" t="s">
        <v>32</v>
      </c>
      <c r="D122" s="37">
        <v>9.5</v>
      </c>
      <c r="E122" s="34">
        <v>6.7</v>
      </c>
      <c r="F122" s="34">
        <v>7.4</v>
      </c>
      <c r="G122" s="34">
        <v>7.6</v>
      </c>
      <c r="H122" s="34">
        <v>8.1</v>
      </c>
      <c r="I122" s="34">
        <v>8.1</v>
      </c>
      <c r="J122" s="34">
        <v>8.1</v>
      </c>
      <c r="K122" s="34">
        <v>8.1</v>
      </c>
      <c r="L122" s="34">
        <v>8.1</v>
      </c>
      <c r="M122" s="34">
        <v>8.1</v>
      </c>
    </row>
    <row r="123" spans="1:13" ht="37.5">
      <c r="A123" s="7" t="s">
        <v>333</v>
      </c>
      <c r="B123" s="19" t="s">
        <v>157</v>
      </c>
      <c r="C123" s="4" t="s">
        <v>32</v>
      </c>
      <c r="D123" s="37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8.75">
      <c r="A124" s="7" t="s">
        <v>334</v>
      </c>
      <c r="B124" s="19" t="s">
        <v>158</v>
      </c>
      <c r="C124" s="4" t="s">
        <v>32</v>
      </c>
      <c r="D124" s="37">
        <v>0.8</v>
      </c>
      <c r="E124" s="34">
        <v>1</v>
      </c>
      <c r="F124" s="34">
        <v>1.9</v>
      </c>
      <c r="G124" s="34">
        <v>1.4</v>
      </c>
      <c r="H124" s="34">
        <v>1.5</v>
      </c>
      <c r="I124" s="34">
        <v>1.5</v>
      </c>
      <c r="J124" s="34">
        <v>1.5</v>
      </c>
      <c r="K124" s="34">
        <v>1.5</v>
      </c>
      <c r="L124" s="34">
        <v>1.5</v>
      </c>
      <c r="M124" s="34">
        <v>1.5</v>
      </c>
    </row>
    <row r="125" spans="1:13" ht="18.75">
      <c r="A125" s="7" t="s">
        <v>335</v>
      </c>
      <c r="B125" s="19" t="s">
        <v>159</v>
      </c>
      <c r="C125" s="4" t="s">
        <v>32</v>
      </c>
      <c r="D125" s="37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8.75">
      <c r="A126" s="7" t="s">
        <v>336</v>
      </c>
      <c r="B126" s="19" t="s">
        <v>160</v>
      </c>
      <c r="C126" s="4" t="s">
        <v>32</v>
      </c>
      <c r="D126" s="37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8.75">
      <c r="A127" s="7" t="s">
        <v>337</v>
      </c>
      <c r="B127" s="19" t="s">
        <v>161</v>
      </c>
      <c r="C127" s="4" t="s">
        <v>32</v>
      </c>
      <c r="D127" s="37">
        <v>0.8</v>
      </c>
      <c r="E127" s="34">
        <v>0.9</v>
      </c>
      <c r="F127" s="34">
        <v>1.1</v>
      </c>
      <c r="G127" s="34">
        <v>0.9</v>
      </c>
      <c r="H127" s="34">
        <v>1</v>
      </c>
      <c r="I127" s="34">
        <v>1</v>
      </c>
      <c r="J127" s="34">
        <v>1</v>
      </c>
      <c r="K127" s="34">
        <v>1</v>
      </c>
      <c r="L127" s="34">
        <v>1</v>
      </c>
      <c r="M127" s="34">
        <v>1</v>
      </c>
    </row>
    <row r="128" spans="1:13" ht="18.75">
      <c r="A128" s="7" t="s">
        <v>338</v>
      </c>
      <c r="B128" s="19" t="s">
        <v>162</v>
      </c>
      <c r="C128" s="4" t="s">
        <v>32</v>
      </c>
      <c r="D128" s="37">
        <v>3.4</v>
      </c>
      <c r="E128" s="34">
        <v>4</v>
      </c>
      <c r="F128" s="34">
        <v>4.1</v>
      </c>
      <c r="G128" s="34">
        <v>3.8</v>
      </c>
      <c r="H128" s="34">
        <v>4</v>
      </c>
      <c r="I128" s="34">
        <v>4</v>
      </c>
      <c r="J128" s="34">
        <v>4</v>
      </c>
      <c r="K128" s="34">
        <v>4</v>
      </c>
      <c r="L128" s="34">
        <v>4</v>
      </c>
      <c r="M128" s="34">
        <v>4</v>
      </c>
    </row>
    <row r="129" spans="1:13" ht="19.5">
      <c r="A129" s="7" t="s">
        <v>339</v>
      </c>
      <c r="B129" s="23" t="s">
        <v>119</v>
      </c>
      <c r="C129" s="4" t="s">
        <v>32</v>
      </c>
      <c r="D129" s="34">
        <f>D117-D118</f>
        <v>8.5</v>
      </c>
      <c r="E129" s="34">
        <f>E117-E118</f>
        <v>8.200000000000003</v>
      </c>
      <c r="F129" s="34">
        <f>F117-F118</f>
        <v>7.700000000000003</v>
      </c>
      <c r="G129" s="34">
        <v>11.1</v>
      </c>
      <c r="H129" s="34">
        <f>H117-H118</f>
        <v>9.700000000000003</v>
      </c>
      <c r="I129" s="34">
        <f>I117-I118</f>
        <v>9.700000000000003</v>
      </c>
      <c r="J129" s="34">
        <f>J117-J118</f>
        <v>9.899999999999991</v>
      </c>
      <c r="K129" s="34">
        <f>K117-K118</f>
        <v>9.899999999999991</v>
      </c>
      <c r="L129" s="34">
        <f>L117-L118</f>
        <v>10</v>
      </c>
      <c r="M129" s="34">
        <f>M117-M118</f>
        <v>10</v>
      </c>
    </row>
    <row r="130" spans="1:13" ht="39">
      <c r="A130" s="7" t="s">
        <v>340</v>
      </c>
      <c r="B130" s="23" t="s">
        <v>150</v>
      </c>
      <c r="C130" s="4" t="s">
        <v>32</v>
      </c>
      <c r="D130" s="37">
        <v>158.6</v>
      </c>
      <c r="E130" s="34">
        <v>174.1</v>
      </c>
      <c r="F130" s="34">
        <v>228.8</v>
      </c>
      <c r="G130" s="34">
        <v>250.5</v>
      </c>
      <c r="H130" s="34">
        <v>267.9</v>
      </c>
      <c r="I130" s="34">
        <v>267.9</v>
      </c>
      <c r="J130" s="34">
        <v>188.2</v>
      </c>
      <c r="K130" s="34">
        <v>188.2</v>
      </c>
      <c r="L130" s="34">
        <v>199.4</v>
      </c>
      <c r="M130" s="34">
        <v>199.4</v>
      </c>
    </row>
    <row r="131" spans="1:13" ht="18.75">
      <c r="A131" s="7" t="s">
        <v>341</v>
      </c>
      <c r="B131" s="5" t="s">
        <v>163</v>
      </c>
      <c r="C131" s="4" t="s">
        <v>32</v>
      </c>
      <c r="D131" s="37">
        <v>30.6</v>
      </c>
      <c r="E131" s="34">
        <v>44.6</v>
      </c>
      <c r="F131" s="34">
        <v>51.2</v>
      </c>
      <c r="G131" s="34">
        <v>87.4</v>
      </c>
      <c r="H131" s="34">
        <v>122.5</v>
      </c>
      <c r="I131" s="34">
        <v>122.5</v>
      </c>
      <c r="J131" s="34">
        <v>41</v>
      </c>
      <c r="K131" s="34">
        <v>41</v>
      </c>
      <c r="L131" s="34">
        <v>55.4</v>
      </c>
      <c r="M131" s="34">
        <v>55.4</v>
      </c>
    </row>
    <row r="132" spans="1:13" ht="18.75">
      <c r="A132" s="7" t="s">
        <v>342</v>
      </c>
      <c r="B132" s="5" t="s">
        <v>164</v>
      </c>
      <c r="C132" s="4" t="s">
        <v>32</v>
      </c>
      <c r="D132" s="37">
        <v>123.4</v>
      </c>
      <c r="E132" s="34">
        <v>126.8</v>
      </c>
      <c r="F132" s="34">
        <v>140.1</v>
      </c>
      <c r="G132" s="34">
        <v>147.9</v>
      </c>
      <c r="H132" s="34">
        <v>145.4</v>
      </c>
      <c r="I132" s="34">
        <v>145.4</v>
      </c>
      <c r="J132" s="34">
        <v>147.3</v>
      </c>
      <c r="K132" s="34">
        <v>147.3</v>
      </c>
      <c r="L132" s="34">
        <v>144</v>
      </c>
      <c r="M132" s="34">
        <v>144</v>
      </c>
    </row>
    <row r="133" spans="1:13" ht="37.5">
      <c r="A133" s="7" t="s">
        <v>343</v>
      </c>
      <c r="B133" s="5" t="s">
        <v>165</v>
      </c>
      <c r="C133" s="4" t="s">
        <v>32</v>
      </c>
      <c r="D133" s="37">
        <v>0.6</v>
      </c>
      <c r="E133" s="34">
        <v>1.9</v>
      </c>
      <c r="F133" s="34">
        <v>14.3</v>
      </c>
      <c r="G133" s="34">
        <v>26.6</v>
      </c>
      <c r="H133" s="34"/>
      <c r="I133" s="34"/>
      <c r="J133" s="34"/>
      <c r="K133" s="34"/>
      <c r="L133" s="34"/>
      <c r="M133" s="34"/>
    </row>
    <row r="134" spans="1:13" ht="37.5">
      <c r="A134" s="7" t="s">
        <v>344</v>
      </c>
      <c r="B134" s="5" t="s">
        <v>151</v>
      </c>
      <c r="C134" s="4" t="s">
        <v>32</v>
      </c>
      <c r="D134" s="37"/>
      <c r="E134" s="34"/>
      <c r="F134" s="34">
        <v>14</v>
      </c>
      <c r="G134" s="34"/>
      <c r="H134" s="34"/>
      <c r="I134" s="34"/>
      <c r="J134" s="34"/>
      <c r="K134" s="34"/>
      <c r="L134" s="34"/>
      <c r="M134" s="34"/>
    </row>
    <row r="135" spans="1:13" ht="58.5">
      <c r="A135" s="7" t="s">
        <v>345</v>
      </c>
      <c r="B135" s="20" t="s">
        <v>152</v>
      </c>
      <c r="C135" s="4" t="s">
        <v>32</v>
      </c>
      <c r="D135" s="37">
        <v>253.1</v>
      </c>
      <c r="E135" s="34">
        <v>272.6</v>
      </c>
      <c r="F135" s="34">
        <f>SUM(F136:F146)</f>
        <v>312.19999999999993</v>
      </c>
      <c r="G135" s="34">
        <f>SUM(G136:G146)</f>
        <v>380.7</v>
      </c>
      <c r="H135" s="34">
        <f>SUM(H136:H146)</f>
        <v>378.79999999999995</v>
      </c>
      <c r="I135" s="34">
        <f>SUM(I136:I146)</f>
        <v>378.79999999999995</v>
      </c>
      <c r="J135" s="34">
        <f>298.5+3.3</f>
        <v>301.8</v>
      </c>
      <c r="K135" s="34">
        <f>298.5+3.3</f>
        <v>301.8</v>
      </c>
      <c r="L135" s="34">
        <f>306.7+6.5</f>
        <v>313.2</v>
      </c>
      <c r="M135" s="34">
        <f>306.7+6.5</f>
        <v>313.2</v>
      </c>
    </row>
    <row r="136" spans="1:13" ht="18.75">
      <c r="A136" s="7" t="s">
        <v>346</v>
      </c>
      <c r="B136" s="19" t="s">
        <v>166</v>
      </c>
      <c r="C136" s="4" t="s">
        <v>32</v>
      </c>
      <c r="D136" s="37">
        <v>34.5</v>
      </c>
      <c r="E136" s="34">
        <v>36</v>
      </c>
      <c r="F136" s="34">
        <v>44.2</v>
      </c>
      <c r="G136" s="34">
        <v>44.5</v>
      </c>
      <c r="H136" s="34">
        <v>47</v>
      </c>
      <c r="I136" s="34">
        <v>47</v>
      </c>
      <c r="J136" s="34">
        <v>43.4</v>
      </c>
      <c r="K136" s="34">
        <v>43.4</v>
      </c>
      <c r="L136" s="34">
        <v>42.4</v>
      </c>
      <c r="M136" s="34">
        <v>42.4</v>
      </c>
    </row>
    <row r="137" spans="1:13" ht="18.75">
      <c r="A137" s="7" t="s">
        <v>347</v>
      </c>
      <c r="B137" s="19" t="s">
        <v>167</v>
      </c>
      <c r="C137" s="4" t="s">
        <v>32</v>
      </c>
      <c r="D137" s="37">
        <v>0.9</v>
      </c>
      <c r="E137" s="34">
        <v>0.8</v>
      </c>
      <c r="F137" s="34">
        <v>0.8</v>
      </c>
      <c r="G137" s="34">
        <v>0.9</v>
      </c>
      <c r="H137" s="34">
        <v>0.9</v>
      </c>
      <c r="I137" s="34">
        <v>0.9</v>
      </c>
      <c r="J137" s="34">
        <v>0.9</v>
      </c>
      <c r="K137" s="34">
        <v>0.9</v>
      </c>
      <c r="L137" s="34">
        <v>0.9</v>
      </c>
      <c r="M137" s="34">
        <v>0.9</v>
      </c>
    </row>
    <row r="138" spans="1:13" ht="37.5">
      <c r="A138" s="7" t="s">
        <v>348</v>
      </c>
      <c r="B138" s="19" t="s">
        <v>168</v>
      </c>
      <c r="C138" s="4" t="s">
        <v>32</v>
      </c>
      <c r="D138" s="37">
        <v>2.5</v>
      </c>
      <c r="E138" s="34">
        <v>3.2</v>
      </c>
      <c r="F138" s="34">
        <v>3.6</v>
      </c>
      <c r="G138" s="34">
        <v>16</v>
      </c>
      <c r="H138" s="34">
        <v>3.2</v>
      </c>
      <c r="I138" s="34">
        <v>3.2</v>
      </c>
      <c r="J138" s="34">
        <v>2.7</v>
      </c>
      <c r="K138" s="34">
        <v>2.7</v>
      </c>
      <c r="L138" s="34">
        <v>2.7</v>
      </c>
      <c r="M138" s="34">
        <v>2.7</v>
      </c>
    </row>
    <row r="139" spans="1:13" ht="18.75">
      <c r="A139" s="7" t="s">
        <v>349</v>
      </c>
      <c r="B139" s="19" t="s">
        <v>169</v>
      </c>
      <c r="C139" s="4" t="s">
        <v>32</v>
      </c>
      <c r="D139" s="37">
        <v>34.9</v>
      </c>
      <c r="E139" s="34">
        <v>38.3</v>
      </c>
      <c r="F139" s="34">
        <v>56.5</v>
      </c>
      <c r="G139" s="34">
        <v>57.7</v>
      </c>
      <c r="H139" s="34">
        <v>39.9</v>
      </c>
      <c r="I139" s="34">
        <v>39.9</v>
      </c>
      <c r="J139" s="34">
        <v>39.8</v>
      </c>
      <c r="K139" s="34">
        <v>39.8</v>
      </c>
      <c r="L139" s="34">
        <v>52.9</v>
      </c>
      <c r="M139" s="34">
        <v>52.9</v>
      </c>
    </row>
    <row r="140" spans="1:13" ht="18.75">
      <c r="A140" s="7" t="s">
        <v>350</v>
      </c>
      <c r="B140" s="19" t="s">
        <v>170</v>
      </c>
      <c r="C140" s="4" t="s">
        <v>32</v>
      </c>
      <c r="D140" s="37">
        <v>6.6</v>
      </c>
      <c r="E140" s="34">
        <v>10.6</v>
      </c>
      <c r="F140" s="34">
        <v>9.7</v>
      </c>
      <c r="G140" s="34">
        <v>32</v>
      </c>
      <c r="H140" s="34">
        <v>21.6</v>
      </c>
      <c r="I140" s="34">
        <v>21.6</v>
      </c>
      <c r="J140" s="34">
        <v>10.9</v>
      </c>
      <c r="K140" s="34">
        <v>10.9</v>
      </c>
      <c r="L140" s="34">
        <v>8.1</v>
      </c>
      <c r="M140" s="34">
        <v>8.1</v>
      </c>
    </row>
    <row r="141" spans="1:13" ht="18.75">
      <c r="A141" s="7" t="s">
        <v>351</v>
      </c>
      <c r="B141" s="19" t="s">
        <v>171</v>
      </c>
      <c r="C141" s="4" t="s">
        <v>32</v>
      </c>
      <c r="D141" s="37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8.75">
      <c r="A142" s="7" t="s">
        <v>352</v>
      </c>
      <c r="B142" s="19" t="s">
        <v>172</v>
      </c>
      <c r="C142" s="4" t="s">
        <v>32</v>
      </c>
      <c r="D142" s="37">
        <v>145.2</v>
      </c>
      <c r="E142" s="34">
        <v>149.9</v>
      </c>
      <c r="F142" s="34">
        <v>164.6</v>
      </c>
      <c r="G142" s="34">
        <v>178.9</v>
      </c>
      <c r="H142" s="34">
        <v>215.2</v>
      </c>
      <c r="I142" s="34">
        <v>215.2</v>
      </c>
      <c r="J142" s="34">
        <v>167.2</v>
      </c>
      <c r="K142" s="34">
        <v>167.2</v>
      </c>
      <c r="L142" s="34">
        <v>166.1</v>
      </c>
      <c r="M142" s="34">
        <v>166.1</v>
      </c>
    </row>
    <row r="143" spans="1:13" ht="18.75">
      <c r="A143" s="7" t="s">
        <v>353</v>
      </c>
      <c r="B143" s="19" t="s">
        <v>173</v>
      </c>
      <c r="C143" s="4" t="s">
        <v>32</v>
      </c>
      <c r="D143" s="40">
        <v>16.3</v>
      </c>
      <c r="E143" s="34">
        <v>20.2</v>
      </c>
      <c r="F143" s="34">
        <v>23.4</v>
      </c>
      <c r="G143" s="34">
        <v>28</v>
      </c>
      <c r="H143" s="34">
        <v>35.1</v>
      </c>
      <c r="I143" s="34">
        <v>35.1</v>
      </c>
      <c r="J143" s="34">
        <v>21.3</v>
      </c>
      <c r="K143" s="34">
        <v>21.3</v>
      </c>
      <c r="L143" s="34">
        <v>20.8</v>
      </c>
      <c r="M143" s="34">
        <v>20.8</v>
      </c>
    </row>
    <row r="144" spans="1:13" ht="18.75">
      <c r="A144" s="7" t="s">
        <v>354</v>
      </c>
      <c r="B144" s="19" t="s">
        <v>174</v>
      </c>
      <c r="C144" s="4" t="s">
        <v>32</v>
      </c>
      <c r="D144" s="37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8.75">
      <c r="A145" s="7" t="s">
        <v>355</v>
      </c>
      <c r="B145" s="19" t="s">
        <v>175</v>
      </c>
      <c r="C145" s="4" t="s">
        <v>32</v>
      </c>
      <c r="D145" s="37">
        <v>11.7</v>
      </c>
      <c r="E145" s="34">
        <v>13.2</v>
      </c>
      <c r="F145" s="34">
        <v>9</v>
      </c>
      <c r="G145" s="34">
        <v>22.2</v>
      </c>
      <c r="H145" s="34">
        <v>15.5</v>
      </c>
      <c r="I145" s="34">
        <v>15.5</v>
      </c>
      <c r="J145" s="34">
        <v>12</v>
      </c>
      <c r="K145" s="34">
        <v>12</v>
      </c>
      <c r="L145" s="34">
        <v>12.7</v>
      </c>
      <c r="M145" s="34">
        <v>12.7</v>
      </c>
    </row>
    <row r="146" spans="1:13" ht="18.75">
      <c r="A146" s="7" t="s">
        <v>356</v>
      </c>
      <c r="B146" s="19" t="s">
        <v>176</v>
      </c>
      <c r="C146" s="4" t="s">
        <v>32</v>
      </c>
      <c r="D146" s="37">
        <v>0.4</v>
      </c>
      <c r="E146" s="34">
        <v>0.4</v>
      </c>
      <c r="F146" s="34">
        <v>0.4</v>
      </c>
      <c r="G146" s="34">
        <v>0.5</v>
      </c>
      <c r="H146" s="34">
        <v>0.4</v>
      </c>
      <c r="I146" s="34">
        <v>0.4</v>
      </c>
      <c r="J146" s="34">
        <v>0.3</v>
      </c>
      <c r="K146" s="34">
        <v>0.3</v>
      </c>
      <c r="L146" s="34">
        <v>0.1</v>
      </c>
      <c r="M146" s="34">
        <v>0.1</v>
      </c>
    </row>
    <row r="147" spans="1:13" ht="18.75">
      <c r="A147" s="7" t="s">
        <v>357</v>
      </c>
      <c r="B147" s="19" t="s">
        <v>177</v>
      </c>
      <c r="C147" s="4" t="s">
        <v>32</v>
      </c>
      <c r="D147" s="37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37.5">
      <c r="A148" s="7" t="s">
        <v>358</v>
      </c>
      <c r="B148" s="19" t="s">
        <v>178</v>
      </c>
      <c r="C148" s="4" t="s">
        <v>32</v>
      </c>
      <c r="D148" s="37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58.5">
      <c r="A149" s="7" t="s">
        <v>359</v>
      </c>
      <c r="B149" s="23" t="s">
        <v>120</v>
      </c>
      <c r="C149" s="4" t="s">
        <v>32</v>
      </c>
      <c r="D149" s="37">
        <f>D116-D135</f>
        <v>2.0999999999999943</v>
      </c>
      <c r="E149" s="37">
        <f aca="true" t="shared" si="8" ref="E149:M149">E116-E135</f>
        <v>-2.1000000000000227</v>
      </c>
      <c r="F149" s="37">
        <f t="shared" si="8"/>
        <v>19.10000000000008</v>
      </c>
      <c r="G149" s="37">
        <f>G116-G135</f>
        <v>-23.099999999999966</v>
      </c>
      <c r="H149" s="37">
        <f>H116-H135</f>
        <v>0</v>
      </c>
      <c r="I149" s="37">
        <f t="shared" si="8"/>
        <v>0</v>
      </c>
      <c r="J149" s="37">
        <f>J116-J135</f>
        <v>0</v>
      </c>
      <c r="K149" s="37">
        <f t="shared" si="8"/>
        <v>0</v>
      </c>
      <c r="L149" s="37">
        <f>L116-L135</f>
        <v>0</v>
      </c>
      <c r="M149" s="37">
        <f t="shared" si="8"/>
        <v>0</v>
      </c>
    </row>
    <row r="150" spans="1:13" ht="39">
      <c r="A150" s="7" t="s">
        <v>360</v>
      </c>
      <c r="B150" s="23" t="s">
        <v>362</v>
      </c>
      <c r="C150" s="4" t="s">
        <v>32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58.5">
      <c r="A151" s="7" t="s">
        <v>361</v>
      </c>
      <c r="B151" s="23" t="s">
        <v>363</v>
      </c>
      <c r="C151" s="4" t="s">
        <v>32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8.75">
      <c r="A152" s="26" t="s">
        <v>194</v>
      </c>
      <c r="B152" s="10" t="s">
        <v>33</v>
      </c>
      <c r="C152" s="11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37.5">
      <c r="A153" s="7" t="s">
        <v>364</v>
      </c>
      <c r="B153" s="19" t="s">
        <v>122</v>
      </c>
      <c r="C153" s="4" t="s">
        <v>76</v>
      </c>
      <c r="D153" s="31">
        <v>91.8</v>
      </c>
      <c r="E153" s="31">
        <v>96.4</v>
      </c>
      <c r="F153" s="31">
        <v>101.6</v>
      </c>
      <c r="G153" s="31">
        <v>100.8</v>
      </c>
      <c r="H153" s="31">
        <v>101.4</v>
      </c>
      <c r="I153" s="31">
        <v>102</v>
      </c>
      <c r="J153" s="31">
        <v>101.7</v>
      </c>
      <c r="K153" s="31">
        <v>102.5</v>
      </c>
      <c r="L153" s="31">
        <v>101.9</v>
      </c>
      <c r="M153" s="31">
        <v>102.8</v>
      </c>
    </row>
    <row r="154" spans="1:13" ht="75">
      <c r="A154" s="7" t="s">
        <v>365</v>
      </c>
      <c r="B154" s="6" t="s">
        <v>196</v>
      </c>
      <c r="C154" s="4" t="s">
        <v>123</v>
      </c>
      <c r="D154" s="31">
        <v>8383</v>
      </c>
      <c r="E154" s="31">
        <v>8567</v>
      </c>
      <c r="F154" s="31">
        <v>8738</v>
      </c>
      <c r="G154" s="31">
        <v>8738</v>
      </c>
      <c r="H154" s="31">
        <v>8913</v>
      </c>
      <c r="I154" s="31">
        <v>9091</v>
      </c>
      <c r="J154" s="31">
        <v>9091</v>
      </c>
      <c r="K154" s="31">
        <v>9273</v>
      </c>
      <c r="L154" s="31">
        <v>9358</v>
      </c>
      <c r="M154" s="31">
        <v>9451</v>
      </c>
    </row>
    <row r="155" spans="1:13" ht="18.75">
      <c r="A155" s="7" t="s">
        <v>366</v>
      </c>
      <c r="B155" s="8" t="s">
        <v>179</v>
      </c>
      <c r="C155" s="4" t="s">
        <v>123</v>
      </c>
      <c r="D155" s="31">
        <v>8875</v>
      </c>
      <c r="E155" s="31">
        <v>9071</v>
      </c>
      <c r="F155" s="31">
        <v>9071</v>
      </c>
      <c r="G155" s="31">
        <v>9071</v>
      </c>
      <c r="H155" s="31">
        <v>9252</v>
      </c>
      <c r="I155" s="31">
        <v>9437</v>
      </c>
      <c r="J155" s="31">
        <v>9437</v>
      </c>
      <c r="K155" s="31">
        <v>9626</v>
      </c>
      <c r="L155" s="31">
        <v>9815</v>
      </c>
      <c r="M155" s="31">
        <v>9940</v>
      </c>
    </row>
    <row r="156" spans="1:13" ht="18.75">
      <c r="A156" s="7" t="s">
        <v>367</v>
      </c>
      <c r="B156" s="8" t="s">
        <v>180</v>
      </c>
      <c r="C156" s="4" t="s">
        <v>123</v>
      </c>
      <c r="D156" s="31">
        <v>6849</v>
      </c>
      <c r="E156" s="31">
        <v>6988</v>
      </c>
      <c r="F156" s="31">
        <v>7128</v>
      </c>
      <c r="G156" s="31">
        <v>7128</v>
      </c>
      <c r="H156" s="31">
        <v>7271</v>
      </c>
      <c r="I156" s="31">
        <v>7416</v>
      </c>
      <c r="J156" s="31">
        <v>7416</v>
      </c>
      <c r="K156" s="31">
        <v>7564</v>
      </c>
      <c r="L156" s="31">
        <v>7712</v>
      </c>
      <c r="M156" s="31">
        <v>7860</v>
      </c>
    </row>
    <row r="157" spans="1:13" ht="18.75">
      <c r="A157" s="7" t="s">
        <v>368</v>
      </c>
      <c r="B157" s="8" t="s">
        <v>181</v>
      </c>
      <c r="C157" s="4" t="s">
        <v>123</v>
      </c>
      <c r="D157" s="31">
        <v>8495</v>
      </c>
      <c r="E157" s="31">
        <v>8696</v>
      </c>
      <c r="F157" s="31">
        <v>8870</v>
      </c>
      <c r="G157" s="31">
        <v>8870</v>
      </c>
      <c r="H157" s="31">
        <v>9047</v>
      </c>
      <c r="I157" s="31">
        <v>9228</v>
      </c>
      <c r="J157" s="31">
        <v>9228</v>
      </c>
      <c r="K157" s="31">
        <v>9413</v>
      </c>
      <c r="L157" s="31">
        <v>9598</v>
      </c>
      <c r="M157" s="31">
        <v>9783</v>
      </c>
    </row>
    <row r="158" spans="1:13" ht="56.25">
      <c r="A158" s="16" t="s">
        <v>369</v>
      </c>
      <c r="B158" s="6" t="s">
        <v>124</v>
      </c>
      <c r="C158" s="4" t="s">
        <v>14</v>
      </c>
      <c r="D158" s="31">
        <v>18.6</v>
      </c>
      <c r="E158" s="31">
        <v>19</v>
      </c>
      <c r="F158" s="31">
        <v>18.4</v>
      </c>
      <c r="G158" s="31">
        <v>18.2</v>
      </c>
      <c r="H158" s="31">
        <v>17.9</v>
      </c>
      <c r="I158" s="31">
        <v>17.6</v>
      </c>
      <c r="J158" s="31">
        <v>17.5</v>
      </c>
      <c r="K158" s="31">
        <v>17.2</v>
      </c>
      <c r="L158" s="31">
        <v>17.1</v>
      </c>
      <c r="M158" s="31">
        <v>16.7</v>
      </c>
    </row>
    <row r="159" spans="1:13" ht="18.75">
      <c r="A159" s="26" t="s">
        <v>195</v>
      </c>
      <c r="B159" s="10" t="s">
        <v>144</v>
      </c>
      <c r="C159" s="11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8.75">
      <c r="A160" s="58" t="s">
        <v>374</v>
      </c>
      <c r="B160" s="8" t="s">
        <v>125</v>
      </c>
      <c r="C160" s="4" t="s">
        <v>24</v>
      </c>
      <c r="D160" s="34">
        <v>7.845</v>
      </c>
      <c r="E160" s="34">
        <v>7.564</v>
      </c>
      <c r="F160" s="34">
        <v>7.283</v>
      </c>
      <c r="G160" s="34">
        <v>7.2</v>
      </c>
      <c r="H160" s="38">
        <v>7</v>
      </c>
      <c r="I160" s="38">
        <v>6.9</v>
      </c>
      <c r="J160" s="38">
        <v>6.8</v>
      </c>
      <c r="K160" s="38">
        <v>6.8</v>
      </c>
      <c r="L160" s="38">
        <v>6.7</v>
      </c>
      <c r="M160" s="38">
        <v>6.7</v>
      </c>
    </row>
    <row r="161" spans="1:13" ht="56.25">
      <c r="A161" s="58" t="s">
        <v>375</v>
      </c>
      <c r="B161" s="57" t="s">
        <v>388</v>
      </c>
      <c r="C161" s="4" t="s">
        <v>73</v>
      </c>
      <c r="D161" s="37">
        <v>2.208</v>
      </c>
      <c r="E161" s="37">
        <v>2.238</v>
      </c>
      <c r="F161" s="34">
        <v>2.1</v>
      </c>
      <c r="G161" s="34">
        <v>2.3</v>
      </c>
      <c r="H161" s="38">
        <v>2.4</v>
      </c>
      <c r="I161" s="38">
        <v>2.4</v>
      </c>
      <c r="J161" s="38">
        <v>2.35</v>
      </c>
      <c r="K161" s="38">
        <v>2.5</v>
      </c>
      <c r="L161" s="38">
        <v>2.5</v>
      </c>
      <c r="M161" s="38">
        <v>2.45</v>
      </c>
    </row>
    <row r="162" spans="1:13" ht="37.5">
      <c r="A162" s="58" t="s">
        <v>376</v>
      </c>
      <c r="B162" s="6" t="s">
        <v>127</v>
      </c>
      <c r="C162" s="4" t="s">
        <v>123</v>
      </c>
      <c r="D162" s="34">
        <v>24137.6</v>
      </c>
      <c r="E162" s="34">
        <v>27572.1</v>
      </c>
      <c r="F162" s="34">
        <v>30984.2</v>
      </c>
      <c r="G162" s="34">
        <v>31200</v>
      </c>
      <c r="H162" s="34">
        <v>31900</v>
      </c>
      <c r="I162" s="34">
        <v>32315</v>
      </c>
      <c r="J162" s="34">
        <v>32000</v>
      </c>
      <c r="K162" s="34">
        <v>32415</v>
      </c>
      <c r="L162" s="34">
        <v>32100</v>
      </c>
      <c r="M162" s="34">
        <v>32512</v>
      </c>
    </row>
    <row r="163" spans="1:13" ht="56.25">
      <c r="A163" s="58" t="s">
        <v>377</v>
      </c>
      <c r="B163" s="6" t="s">
        <v>128</v>
      </c>
      <c r="C163" s="17" t="s">
        <v>76</v>
      </c>
      <c r="D163" s="34">
        <f>D162/23024.3*100</f>
        <v>104.83532615540972</v>
      </c>
      <c r="E163" s="34">
        <f>E162/D162*100</f>
        <v>114.22883799549251</v>
      </c>
      <c r="F163" s="34">
        <f>F162/E162*100</f>
        <v>112.37519086322769</v>
      </c>
      <c r="G163" s="34">
        <f>G162/F162*100</f>
        <v>100.69648401443317</v>
      </c>
      <c r="H163" s="34">
        <f>H162/F162*100</f>
        <v>102.95570000193648</v>
      </c>
      <c r="I163" s="34">
        <f>I162/F162*100</f>
        <v>104.29509233738486</v>
      </c>
      <c r="J163" s="34">
        <f>J162/H162*100</f>
        <v>100.31347962382443</v>
      </c>
      <c r="K163" s="34">
        <f>K162/I162*100</f>
        <v>100.30945381401826</v>
      </c>
      <c r="L163" s="34">
        <f>L162/J162*100</f>
        <v>100.3125</v>
      </c>
      <c r="M163" s="34">
        <f>M162/K162*100</f>
        <v>100.29924417707852</v>
      </c>
    </row>
    <row r="164" spans="1:13" ht="93.75">
      <c r="A164" s="58" t="s">
        <v>378</v>
      </c>
      <c r="B164" s="6" t="s">
        <v>58</v>
      </c>
      <c r="C164" s="4" t="s">
        <v>67</v>
      </c>
      <c r="D164" s="34">
        <v>24144</v>
      </c>
      <c r="E164" s="34">
        <v>26854.7</v>
      </c>
      <c r="F164" s="34">
        <v>29869.7</v>
      </c>
      <c r="G164" s="34">
        <v>30100</v>
      </c>
      <c r="H164" s="34">
        <v>30700</v>
      </c>
      <c r="I164" s="34">
        <v>31150</v>
      </c>
      <c r="J164" s="34">
        <v>30900</v>
      </c>
      <c r="K164" s="34">
        <v>31350</v>
      </c>
      <c r="L164" s="34">
        <v>31500</v>
      </c>
      <c r="M164" s="34">
        <v>31950</v>
      </c>
    </row>
    <row r="165" spans="1:13" ht="112.5">
      <c r="A165" s="58" t="s">
        <v>379</v>
      </c>
      <c r="B165" s="6" t="s">
        <v>370</v>
      </c>
      <c r="C165" s="17" t="s">
        <v>76</v>
      </c>
      <c r="D165" s="34">
        <f>D164/23024.3*100</f>
        <v>104.86312287452822</v>
      </c>
      <c r="E165" s="34">
        <f>E164/D164*100</f>
        <v>111.2272200132538</v>
      </c>
      <c r="F165" s="34">
        <f>F164/E164*100</f>
        <v>111.22708501677545</v>
      </c>
      <c r="G165" s="34">
        <f>G164/F164*100</f>
        <v>100.77101544374398</v>
      </c>
      <c r="H165" s="34">
        <f>H164/F164*100</f>
        <v>102.7797400040844</v>
      </c>
      <c r="I165" s="34">
        <f>I164/F164*100</f>
        <v>104.28628342433971</v>
      </c>
      <c r="J165" s="34">
        <f>J164/H164*100</f>
        <v>100.6514657980456</v>
      </c>
      <c r="K165" s="34">
        <f>K164/I164*100</f>
        <v>100.64205457463883</v>
      </c>
      <c r="L165" s="34">
        <f>L164/J164*100</f>
        <v>101.94174757281553</v>
      </c>
      <c r="M165" s="34">
        <f>M164/K164*100</f>
        <v>101.91387559808614</v>
      </c>
    </row>
    <row r="166" spans="1:13" ht="37.5">
      <c r="A166" s="16" t="s">
        <v>380</v>
      </c>
      <c r="B166" s="8" t="s">
        <v>129</v>
      </c>
      <c r="C166" s="17" t="s">
        <v>76</v>
      </c>
      <c r="D166" s="31">
        <f>(D162/(1+5.4))/(23024.3/(1+12.9))*100</f>
        <v>227.6892239937805</v>
      </c>
      <c r="E166" s="31">
        <f>(E162/(1+2.52))/(D162/(1+5.4))*100</f>
        <v>207.68879635544093</v>
      </c>
      <c r="F166" s="31">
        <f>(F162/(1+2.53))/(E162/(1+5.4))*100</f>
        <v>203.73972281151768</v>
      </c>
      <c r="G166" s="31">
        <f>(G162/(1+2.53))/(F162/(1+5.4))*100</f>
        <v>182.56586336894398</v>
      </c>
      <c r="H166" s="31">
        <f>(H162/(1+2.5))/(F162/(1+2.53))*100</f>
        <v>103.83817743052448</v>
      </c>
      <c r="I166" s="31">
        <f>(I162/(1+2.5))/(F162/(1+2.53))*100</f>
        <v>105.18905027170528</v>
      </c>
      <c r="J166" s="31">
        <f>(J162/(1+2.51))/(H162/(1+2.5))*100</f>
        <v>100.0276862345828</v>
      </c>
      <c r="K166" s="31">
        <f>(K162/(1+2.51))/(I162/(1+2.5))*100</f>
        <v>100.02367189432022</v>
      </c>
      <c r="L166" s="31">
        <f>(L162/(1+2.52))/(J162/(1+2.51))*100</f>
        <v>100.02752130681817</v>
      </c>
      <c r="M166" s="31">
        <f>(M162/(1+2.52))/(K162/(1+2.51))*100</f>
        <v>100.01430314248452</v>
      </c>
    </row>
    <row r="167" spans="1:13" ht="18.75">
      <c r="A167" s="16" t="s">
        <v>381</v>
      </c>
      <c r="B167" s="8" t="s">
        <v>371</v>
      </c>
      <c r="C167" s="17" t="s">
        <v>228</v>
      </c>
      <c r="D167" s="31">
        <v>104.3</v>
      </c>
      <c r="E167" s="31">
        <v>102.6</v>
      </c>
      <c r="F167" s="31">
        <v>104</v>
      </c>
      <c r="G167" s="31">
        <v>104</v>
      </c>
      <c r="H167" s="31">
        <v>100.9</v>
      </c>
      <c r="I167" s="31">
        <v>103</v>
      </c>
      <c r="J167" s="31">
        <v>100.9</v>
      </c>
      <c r="K167" s="31">
        <v>103.5</v>
      </c>
      <c r="L167" s="31">
        <v>100.9</v>
      </c>
      <c r="M167" s="31">
        <v>104</v>
      </c>
    </row>
    <row r="168" spans="1:13" ht="18.75">
      <c r="A168" s="16" t="s">
        <v>382</v>
      </c>
      <c r="B168" s="8" t="s">
        <v>372</v>
      </c>
      <c r="C168" s="17" t="s">
        <v>131</v>
      </c>
      <c r="D168" s="34" t="s">
        <v>406</v>
      </c>
      <c r="E168" s="34">
        <f aca="true" t="shared" si="9" ref="E168:M168">E170/E160*100</f>
        <v>70.41248016922263</v>
      </c>
      <c r="F168" s="34">
        <f t="shared" si="9"/>
        <v>71.16572840862283</v>
      </c>
      <c r="G168" s="34">
        <f t="shared" si="9"/>
        <v>68.05555555555556</v>
      </c>
      <c r="H168" s="34">
        <f t="shared" si="9"/>
        <v>65.71428571428571</v>
      </c>
      <c r="I168" s="34">
        <f t="shared" si="9"/>
        <v>65.21739130434783</v>
      </c>
      <c r="J168" s="34">
        <f t="shared" si="9"/>
        <v>65.44117647058823</v>
      </c>
      <c r="K168" s="34">
        <f t="shared" si="9"/>
        <v>63.23529411764706</v>
      </c>
      <c r="L168" s="34">
        <f t="shared" si="9"/>
        <v>62.68656716417911</v>
      </c>
      <c r="M168" s="34">
        <f t="shared" si="9"/>
        <v>63.43283582089552</v>
      </c>
    </row>
    <row r="169" spans="1:13" ht="37.5">
      <c r="A169" s="16" t="s">
        <v>383</v>
      </c>
      <c r="B169" s="6" t="s">
        <v>36</v>
      </c>
      <c r="C169" s="17" t="s">
        <v>14</v>
      </c>
      <c r="D169" s="41">
        <v>0.59</v>
      </c>
      <c r="E169" s="30">
        <v>0.65</v>
      </c>
      <c r="F169" s="30">
        <f aca="true" t="shared" si="10" ref="F169:M169">F171/F160*100</f>
        <v>0.5492242207881367</v>
      </c>
      <c r="G169" s="30">
        <f>G171/G160*100</f>
        <v>0.5555555555555556</v>
      </c>
      <c r="H169" s="30">
        <f t="shared" si="10"/>
        <v>0.5714285714285714</v>
      </c>
      <c r="I169" s="30">
        <f t="shared" si="10"/>
        <v>0.5797101449275363</v>
      </c>
      <c r="J169" s="30">
        <f t="shared" si="10"/>
        <v>0.5882352941176471</v>
      </c>
      <c r="K169" s="30">
        <f t="shared" si="10"/>
        <v>0.5882352941176471</v>
      </c>
      <c r="L169" s="30">
        <f t="shared" si="10"/>
        <v>0.5970149253731344</v>
      </c>
      <c r="M169" s="30">
        <f t="shared" si="10"/>
        <v>0.5970149253731344</v>
      </c>
    </row>
    <row r="170" spans="1:13" ht="37.5">
      <c r="A170" s="16" t="s">
        <v>384</v>
      </c>
      <c r="B170" s="6" t="s">
        <v>373</v>
      </c>
      <c r="C170" s="4" t="s">
        <v>24</v>
      </c>
      <c r="D170" s="34">
        <f aca="true" t="shared" si="11" ref="D170:M170">D160-D161</f>
        <v>5.637</v>
      </c>
      <c r="E170" s="34">
        <f t="shared" si="11"/>
        <v>5.3260000000000005</v>
      </c>
      <c r="F170" s="34">
        <f t="shared" si="11"/>
        <v>5.183</v>
      </c>
      <c r="G170" s="34">
        <f t="shared" si="11"/>
        <v>4.9</v>
      </c>
      <c r="H170" s="34">
        <f t="shared" si="11"/>
        <v>4.6</v>
      </c>
      <c r="I170" s="34">
        <f t="shared" si="11"/>
        <v>4.5</v>
      </c>
      <c r="J170" s="34">
        <f t="shared" si="11"/>
        <v>4.449999999999999</v>
      </c>
      <c r="K170" s="34">
        <f t="shared" si="11"/>
        <v>4.3</v>
      </c>
      <c r="L170" s="34">
        <f t="shared" si="11"/>
        <v>4.2</v>
      </c>
      <c r="M170" s="34">
        <f t="shared" si="11"/>
        <v>4.25</v>
      </c>
    </row>
    <row r="171" spans="1:13" ht="75">
      <c r="A171" s="16" t="s">
        <v>385</v>
      </c>
      <c r="B171" s="6" t="s">
        <v>37</v>
      </c>
      <c r="C171" s="4" t="s">
        <v>24</v>
      </c>
      <c r="D171" s="30">
        <v>0.041</v>
      </c>
      <c r="E171" s="30">
        <v>0.049</v>
      </c>
      <c r="F171" s="30">
        <v>0.04</v>
      </c>
      <c r="G171" s="30">
        <v>0.04</v>
      </c>
      <c r="H171" s="30">
        <v>0.04</v>
      </c>
      <c r="I171" s="30">
        <v>0.04</v>
      </c>
      <c r="J171" s="30">
        <v>0.04</v>
      </c>
      <c r="K171" s="30">
        <v>0.04</v>
      </c>
      <c r="L171" s="30">
        <v>0.04</v>
      </c>
      <c r="M171" s="30">
        <v>0.04</v>
      </c>
    </row>
    <row r="172" spans="1:13" ht="37.5">
      <c r="A172" s="16" t="s">
        <v>386</v>
      </c>
      <c r="B172" s="6" t="s">
        <v>133</v>
      </c>
      <c r="C172" s="4" t="s">
        <v>9</v>
      </c>
      <c r="D172" s="34">
        <f aca="true" t="shared" si="12" ref="D172:M172">D162*D161*12/1000</f>
        <v>639.5498496000001</v>
      </c>
      <c r="E172" s="34">
        <f t="shared" si="12"/>
        <v>740.4763175999999</v>
      </c>
      <c r="F172" s="34">
        <f t="shared" si="12"/>
        <v>780.8018400000001</v>
      </c>
      <c r="G172" s="34">
        <f t="shared" si="12"/>
        <v>861.12</v>
      </c>
      <c r="H172" s="34">
        <f t="shared" si="12"/>
        <v>918.72</v>
      </c>
      <c r="I172" s="34">
        <f t="shared" si="12"/>
        <v>930.672</v>
      </c>
      <c r="J172" s="34">
        <f t="shared" si="12"/>
        <v>902.4</v>
      </c>
      <c r="K172" s="34">
        <f t="shared" si="12"/>
        <v>972.45</v>
      </c>
      <c r="L172" s="34">
        <f t="shared" si="12"/>
        <v>963</v>
      </c>
      <c r="M172" s="34">
        <f t="shared" si="12"/>
        <v>955.8528</v>
      </c>
    </row>
    <row r="173" spans="1:13" ht="37.5">
      <c r="A173" s="16" t="s">
        <v>387</v>
      </c>
      <c r="B173" s="6" t="s">
        <v>134</v>
      </c>
      <c r="C173" s="4" t="s">
        <v>76</v>
      </c>
      <c r="D173" s="34">
        <v>104.84</v>
      </c>
      <c r="E173" s="34">
        <f>E172/D172*100</f>
        <v>115.780860250866</v>
      </c>
      <c r="F173" s="34">
        <f>F172/E172*100</f>
        <v>105.44588954994558</v>
      </c>
      <c r="G173" s="34">
        <f>G172/F172*100</f>
        <v>110.28662534914106</v>
      </c>
      <c r="H173" s="34">
        <f>H172/F172*100</f>
        <v>117.66365714507023</v>
      </c>
      <c r="I173" s="34">
        <f>I172/F172*100</f>
        <v>119.19439124272554</v>
      </c>
      <c r="J173" s="34">
        <f>J172/H172*100</f>
        <v>98.22361546499478</v>
      </c>
      <c r="K173" s="34">
        <f>K172/I172*100</f>
        <v>104.48901438960236</v>
      </c>
      <c r="L173" s="34">
        <f>L172/J172*100</f>
        <v>106.71542553191489</v>
      </c>
      <c r="M173" s="34">
        <f>M172/K172*100</f>
        <v>98.29325929353693</v>
      </c>
    </row>
    <row r="174" spans="1:13" ht="18.75">
      <c r="A174" s="46" t="s">
        <v>400</v>
      </c>
      <c r="B174" s="43" t="s">
        <v>389</v>
      </c>
      <c r="C174" s="44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13" ht="18.75">
      <c r="A175" s="7" t="s">
        <v>390</v>
      </c>
      <c r="B175" s="57" t="s">
        <v>391</v>
      </c>
      <c r="C175" s="47" t="s">
        <v>392</v>
      </c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1:13" ht="18.75">
      <c r="A176" s="7" t="s">
        <v>393</v>
      </c>
      <c r="B176" s="57" t="s">
        <v>394</v>
      </c>
      <c r="C176" s="47" t="s">
        <v>76</v>
      </c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3" ht="37.5">
      <c r="A177" s="7" t="s">
        <v>395</v>
      </c>
      <c r="B177" s="57" t="s">
        <v>396</v>
      </c>
      <c r="C177" s="47" t="s">
        <v>392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</row>
    <row r="178" spans="1:13" ht="18.75">
      <c r="A178" s="46" t="s">
        <v>401</v>
      </c>
      <c r="B178" s="43" t="s">
        <v>397</v>
      </c>
      <c r="C178" s="48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79" spans="1:13" ht="37.5">
      <c r="A179" s="7" t="s">
        <v>398</v>
      </c>
      <c r="B179" s="57" t="s">
        <v>399</v>
      </c>
      <c r="C179" s="47" t="s">
        <v>76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</row>
    <row r="180" spans="1:13" ht="18.75">
      <c r="A180" s="49"/>
      <c r="B180" s="52" t="s">
        <v>402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1:13" ht="15.75">
      <c r="A181" s="51"/>
      <c r="B181" s="52" t="s">
        <v>403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1:13" ht="36" customHeight="1">
      <c r="A182" s="53"/>
      <c r="B182" s="84" t="s">
        <v>404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spans="1:13" ht="409.5">
      <c r="A183" s="53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</row>
    <row r="184" spans="1:13" ht="409.5">
      <c r="A184" s="53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</row>
  </sheetData>
  <sheetProtection/>
  <mergeCells count="15">
    <mergeCell ref="A1:M1"/>
    <mergeCell ref="A2:M2"/>
    <mergeCell ref="A3:M3"/>
    <mergeCell ref="A5:A8"/>
    <mergeCell ref="B5:B8"/>
    <mergeCell ref="C5:C8"/>
    <mergeCell ref="D6:D8"/>
    <mergeCell ref="E6:E8"/>
    <mergeCell ref="F6:F8"/>
    <mergeCell ref="G6:G8"/>
    <mergeCell ref="H5:M5"/>
    <mergeCell ref="H6:I6"/>
    <mergeCell ref="J6:K6"/>
    <mergeCell ref="L6:M6"/>
    <mergeCell ref="B182:M182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Наталия Иванова</cp:lastModifiedBy>
  <cp:lastPrinted>2019-11-27T10:13:07Z</cp:lastPrinted>
  <dcterms:created xsi:type="dcterms:W3CDTF">2013-05-25T16:45:04Z</dcterms:created>
  <dcterms:modified xsi:type="dcterms:W3CDTF">2019-12-06T12:05:53Z</dcterms:modified>
  <cp:category/>
  <cp:version/>
  <cp:contentType/>
  <cp:contentStatus/>
</cp:coreProperties>
</file>