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hidePivotFieldList="1" defaultThemeVersion="124226"/>
  <bookViews>
    <workbookView xWindow="0" yWindow="0" windowWidth="19200" windowHeight="8505" activeTab="1"/>
  </bookViews>
  <sheets>
    <sheet name="Прил 1 (параметры)" sheetId="20" r:id="rId1"/>
    <sheet name="Прил 2 по ГП (тыс руб)" sheetId="3" r:id="rId2"/>
  </sheets>
  <definedNames>
    <definedName name="_xlnm._FilterDatabase" localSheetId="0" hidden="1">'Прил 1 (параметры)'!$A$8:$R$33</definedName>
    <definedName name="_xlnm._FilterDatabase" localSheetId="1" hidden="1">'Прил 2 по ГП (тыс руб)'!$C$7:$AO$86</definedName>
    <definedName name="Z_133630D6_971E_4B3C_94DF_B21C9BF4489A_.wvu.Cols" localSheetId="1" hidden="1">'Прил 2 по ГП (тыс руб)'!$A:$A</definedName>
    <definedName name="Z_133630D6_971E_4B3C_94DF_B21C9BF4489A_.wvu.FilterData" localSheetId="0" hidden="1">'Прил 1 (параметры)'!$A$8:$R$33</definedName>
    <definedName name="Z_133630D6_971E_4B3C_94DF_B21C9BF4489A_.wvu.FilterData" localSheetId="1" hidden="1">'Прил 2 по ГП (тыс руб)'!$C$7:$AO$86</definedName>
    <definedName name="Z_133630D6_971E_4B3C_94DF_B21C9BF4489A_.wvu.PrintArea" localSheetId="0" hidden="1">'Прил 1 (параметры)'!$A$1:$R$33</definedName>
    <definedName name="Z_133630D6_971E_4B3C_94DF_B21C9BF4489A_.wvu.PrintArea" localSheetId="1" hidden="1">'Прил 2 по ГП (тыс руб)'!$A$1:$S$83</definedName>
    <definedName name="Z_133630D6_971E_4B3C_94DF_B21C9BF4489A_.wvu.PrintTitles" localSheetId="1" hidden="1">'Прил 2 по ГП (тыс руб)'!$5:$7</definedName>
    <definedName name="Z_6381F897_E55B_4DA2_849B_8B0DD0BEBC90_.wvu.FilterData" localSheetId="0" hidden="1">'Прил 1 (параметры)'!$A$8:$R$33</definedName>
    <definedName name="Z_8D14CFC2_29AF_4BF0_B89C_105408D35759_.wvu.FilterData" localSheetId="0" hidden="1">'Прил 1 (параметры)'!$A$8:$R$33</definedName>
    <definedName name="Z_A572704F_B4CF_4F45_8192_0DA1C8A349EB_.wvu.FilterData" localSheetId="0" hidden="1">'Прил 1 (параметры)'!$A$8:$R$33</definedName>
    <definedName name="Z_F75FBE57_A4A2_4643_A8F4_F6BC3B61B526_.wvu.Cols" localSheetId="1" hidden="1">'Прил 2 по ГП (тыс руб)'!$A:$A</definedName>
    <definedName name="Z_F75FBE57_A4A2_4643_A8F4_F6BC3B61B526_.wvu.FilterData" localSheetId="0" hidden="1">'Прил 1 (параметры)'!$A$8:$R$33</definedName>
    <definedName name="Z_F75FBE57_A4A2_4643_A8F4_F6BC3B61B526_.wvu.FilterData" localSheetId="1" hidden="1">'Прил 2 по ГП (тыс руб)'!$C$7:$AO$86</definedName>
    <definedName name="Z_F75FBE57_A4A2_4643_A8F4_F6BC3B61B526_.wvu.PrintArea" localSheetId="1" hidden="1">'Прил 2 по ГП (тыс руб)'!$A$1:$S$86</definedName>
    <definedName name="Z_F75FBE57_A4A2_4643_A8F4_F6BC3B61B526_.wvu.PrintTitles" localSheetId="1" hidden="1">'Прил 2 по ГП (тыс руб)'!$5:$7</definedName>
    <definedName name="_xlnm.Print_Titles" localSheetId="1">'Прил 2 по ГП (тыс руб)'!$5:$7</definedName>
    <definedName name="_xlnm.Print_Area" localSheetId="0">'Прил 1 (параметры)'!$A$1:$R$33</definedName>
    <definedName name="_xlnm.Print_Area" localSheetId="1">'Прил 2 по ГП (тыс руб)'!$A$1:$S$86</definedName>
  </definedNames>
  <calcPr calcId="114210" fullCalcOnLoad="1"/>
  <customWorkbookViews>
    <customWorkbookView name="Ярухин Алексей Владимирович - Личное представление" guid="{133630D6-971E-4B3C-94DF-B21C9BF4489A}" mergeInterval="0" personalView="1" maximized="1" windowWidth="1916" windowHeight="815" activeSheetId="3" showComments="commIndAndComment"/>
    <customWorkbookView name="Лукин Алексей Михайлович - Личное представление" guid="{F75FBE57-A4A2-4643-A8F4-F6BC3B61B526}" mergeInterval="0" personalView="1" maximized="1" windowWidth="1916" windowHeight="855" activeSheetId="8"/>
  </customWorkbookViews>
</workbook>
</file>

<file path=xl/calcChain.xml><?xml version="1.0" encoding="utf-8"?>
<calcChain xmlns="http://schemas.openxmlformats.org/spreadsheetml/2006/main">
  <c r="J18" i="20"/>
  <c r="K18"/>
  <c r="L18"/>
  <c r="M18"/>
  <c r="N18"/>
  <c r="O18"/>
  <c r="P18"/>
  <c r="Q18"/>
  <c r="R18"/>
  <c r="I18"/>
  <c r="F15"/>
  <c r="H12"/>
  <c r="G12"/>
  <c r="G15"/>
  <c r="H15"/>
  <c r="L27" i="3"/>
  <c r="M27"/>
  <c r="N27"/>
  <c r="O27"/>
  <c r="P27"/>
  <c r="Q27"/>
  <c r="R27"/>
  <c r="S27"/>
  <c r="K27"/>
  <c r="K67"/>
  <c r="L67"/>
  <c r="M67"/>
  <c r="N67"/>
  <c r="O67"/>
  <c r="P67"/>
  <c r="Q67"/>
  <c r="R67"/>
  <c r="S67"/>
  <c r="J67"/>
  <c r="K57"/>
  <c r="L57"/>
  <c r="M57"/>
  <c r="N57"/>
  <c r="O57"/>
  <c r="P57"/>
  <c r="Q57"/>
  <c r="R57"/>
  <c r="S57"/>
  <c r="J57"/>
  <c r="K72"/>
  <c r="L72"/>
  <c r="M72"/>
  <c r="Q72"/>
  <c r="R72"/>
  <c r="S72"/>
  <c r="J72"/>
  <c r="K22"/>
  <c r="L22"/>
  <c r="M22"/>
  <c r="N22"/>
  <c r="O22"/>
  <c r="P22"/>
  <c r="Q22"/>
  <c r="R22"/>
  <c r="S22"/>
  <c r="J22"/>
  <c r="K37"/>
  <c r="L37"/>
  <c r="M37"/>
  <c r="N37"/>
  <c r="O37"/>
  <c r="P37"/>
  <c r="Q37"/>
  <c r="R37"/>
  <c r="S37"/>
  <c r="J37"/>
  <c r="K77"/>
  <c r="L77"/>
  <c r="M77"/>
  <c r="N77"/>
  <c r="O77"/>
  <c r="P77"/>
  <c r="Q77"/>
  <c r="R77"/>
  <c r="S77"/>
  <c r="J77"/>
  <c r="K65"/>
  <c r="L65"/>
  <c r="K66"/>
  <c r="L66"/>
  <c r="M66"/>
  <c r="N66"/>
  <c r="O66"/>
  <c r="P66"/>
  <c r="Q66"/>
  <c r="R66"/>
  <c r="S66"/>
  <c r="K62"/>
  <c r="L62"/>
  <c r="M62"/>
  <c r="N62"/>
  <c r="O62"/>
  <c r="P62"/>
  <c r="Q62"/>
  <c r="R62"/>
  <c r="S62"/>
  <c r="J62"/>
  <c r="K55"/>
  <c r="L55"/>
  <c r="M55"/>
  <c r="N55"/>
  <c r="O55"/>
  <c r="P55"/>
  <c r="Q55"/>
  <c r="R55"/>
  <c r="S55"/>
  <c r="K56"/>
  <c r="L56"/>
  <c r="M56"/>
  <c r="J53"/>
  <c r="J56"/>
  <c r="K52"/>
  <c r="L52"/>
  <c r="M52"/>
  <c r="N52"/>
  <c r="O52"/>
  <c r="P52"/>
  <c r="Q52"/>
  <c r="R52"/>
  <c r="S52"/>
  <c r="J52"/>
  <c r="K43"/>
  <c r="L43"/>
  <c r="M43"/>
  <c r="N43"/>
  <c r="O43"/>
  <c r="P43"/>
  <c r="Q43"/>
  <c r="R43"/>
  <c r="S43"/>
  <c r="J43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J47"/>
  <c r="J46"/>
  <c r="J45"/>
  <c r="K38"/>
  <c r="L38"/>
  <c r="M38"/>
  <c r="N38"/>
  <c r="O38"/>
  <c r="P38"/>
  <c r="Q38"/>
  <c r="R38"/>
  <c r="S38"/>
  <c r="J38"/>
  <c r="K42"/>
  <c r="L42"/>
  <c r="M42"/>
  <c r="N42"/>
  <c r="O42"/>
  <c r="P42"/>
  <c r="Q42"/>
  <c r="R42"/>
  <c r="S42"/>
  <c r="J42"/>
  <c r="L63"/>
  <c r="K53"/>
  <c r="P68"/>
  <c r="K63"/>
  <c r="M65"/>
  <c r="M53"/>
  <c r="N56"/>
  <c r="L53"/>
  <c r="J18"/>
  <c r="K18"/>
  <c r="S18"/>
  <c r="K13"/>
  <c r="L13"/>
  <c r="M13"/>
  <c r="N13"/>
  <c r="O13"/>
  <c r="P13"/>
  <c r="Q13"/>
  <c r="R13"/>
  <c r="S13"/>
  <c r="J13"/>
  <c r="K17"/>
  <c r="L17"/>
  <c r="M17"/>
  <c r="N17"/>
  <c r="O17"/>
  <c r="P17"/>
  <c r="Q17"/>
  <c r="R17"/>
  <c r="S17"/>
  <c r="J17"/>
  <c r="K12"/>
  <c r="L12"/>
  <c r="M12"/>
  <c r="N12"/>
  <c r="O12"/>
  <c r="P12"/>
  <c r="Q12"/>
  <c r="R12"/>
  <c r="S12"/>
  <c r="J12"/>
  <c r="Q18"/>
  <c r="O18"/>
  <c r="M18"/>
  <c r="R18"/>
  <c r="P18"/>
  <c r="N18"/>
  <c r="L18"/>
  <c r="Q68"/>
  <c r="M63"/>
  <c r="N65"/>
  <c r="O56"/>
  <c r="N53"/>
  <c r="H82"/>
  <c r="I82"/>
  <c r="H77"/>
  <c r="I77"/>
  <c r="H72"/>
  <c r="I72"/>
  <c r="H67"/>
  <c r="I67"/>
  <c r="H62"/>
  <c r="I62"/>
  <c r="H57"/>
  <c r="I57"/>
  <c r="H52"/>
  <c r="I52"/>
  <c r="H47"/>
  <c r="I47"/>
  <c r="H42"/>
  <c r="I42"/>
  <c r="H37"/>
  <c r="I37"/>
  <c r="H32"/>
  <c r="I32"/>
  <c r="H27"/>
  <c r="I27"/>
  <c r="H22"/>
  <c r="I22"/>
  <c r="H17"/>
  <c r="I17"/>
  <c r="H12"/>
  <c r="I12"/>
  <c r="G83"/>
  <c r="G82"/>
  <c r="G77"/>
  <c r="G72"/>
  <c r="G67"/>
  <c r="G62"/>
  <c r="G57"/>
  <c r="G52"/>
  <c r="G47"/>
  <c r="G42"/>
  <c r="G37"/>
  <c r="G32"/>
  <c r="G27"/>
  <c r="G22"/>
  <c r="G17"/>
  <c r="G12"/>
  <c r="R68"/>
  <c r="S68"/>
  <c r="N63"/>
  <c r="O65"/>
  <c r="O53"/>
  <c r="P56"/>
  <c r="F86"/>
  <c r="H87"/>
  <c r="I87"/>
  <c r="J87"/>
  <c r="K87"/>
  <c r="L87"/>
  <c r="M87"/>
  <c r="N87"/>
  <c r="O87"/>
  <c r="P87"/>
  <c r="Q87"/>
  <c r="R87"/>
  <c r="S87"/>
  <c r="F87"/>
  <c r="F88"/>
  <c r="G85"/>
  <c r="H85"/>
  <c r="I85"/>
  <c r="J85"/>
  <c r="K85"/>
  <c r="L85"/>
  <c r="M85"/>
  <c r="N85"/>
  <c r="O85"/>
  <c r="P85"/>
  <c r="Q85"/>
  <c r="R85"/>
  <c r="S85"/>
  <c r="I13" i="20"/>
  <c r="J29"/>
  <c r="K29"/>
  <c r="L29"/>
  <c r="M29"/>
  <c r="N29"/>
  <c r="O29"/>
  <c r="P29"/>
  <c r="Q29"/>
  <c r="R29"/>
  <c r="I29"/>
  <c r="H28"/>
  <c r="G28"/>
  <c r="O63" i="3"/>
  <c r="P65"/>
  <c r="Q56"/>
  <c r="P53"/>
  <c r="C33" i="20"/>
  <c r="D33"/>
  <c r="E33"/>
  <c r="F33"/>
  <c r="G33"/>
  <c r="H33"/>
  <c r="I33"/>
  <c r="J33"/>
  <c r="K33"/>
  <c r="L33"/>
  <c r="M33"/>
  <c r="N33"/>
  <c r="O33"/>
  <c r="P33"/>
  <c r="Q33"/>
  <c r="R33"/>
  <c r="B33"/>
  <c r="C31"/>
  <c r="D31"/>
  <c r="B31"/>
  <c r="I12"/>
  <c r="J12"/>
  <c r="K12"/>
  <c r="L12"/>
  <c r="M12"/>
  <c r="N12"/>
  <c r="O12"/>
  <c r="P12"/>
  <c r="Q12"/>
  <c r="R12"/>
  <c r="I24"/>
  <c r="J24"/>
  <c r="K24"/>
  <c r="L24"/>
  <c r="M24"/>
  <c r="N24"/>
  <c r="O24"/>
  <c r="P24"/>
  <c r="Q24"/>
  <c r="R24"/>
  <c r="H26"/>
  <c r="F26"/>
  <c r="G21"/>
  <c r="H21"/>
  <c r="F21"/>
  <c r="E21"/>
  <c r="J81" i="3"/>
  <c r="J78"/>
  <c r="P63"/>
  <c r="Q65"/>
  <c r="Q53"/>
  <c r="R56"/>
  <c r="J32"/>
  <c r="K32"/>
  <c r="L32"/>
  <c r="M32"/>
  <c r="N32"/>
  <c r="O32"/>
  <c r="P32"/>
  <c r="Q32"/>
  <c r="R32"/>
  <c r="S32"/>
  <c r="K23"/>
  <c r="K81"/>
  <c r="K78"/>
  <c r="J21" i="20"/>
  <c r="J28"/>
  <c r="J13"/>
  <c r="J10"/>
  <c r="J17"/>
  <c r="I21"/>
  <c r="I28"/>
  <c r="I10"/>
  <c r="I17"/>
  <c r="E30"/>
  <c r="E31"/>
  <c r="L81" i="3"/>
  <c r="J71"/>
  <c r="K71"/>
  <c r="L71"/>
  <c r="M71"/>
  <c r="N71"/>
  <c r="O71"/>
  <c r="P71"/>
  <c r="Q71"/>
  <c r="R71"/>
  <c r="S71"/>
  <c r="J70"/>
  <c r="J66"/>
  <c r="J65"/>
  <c r="K60"/>
  <c r="J61"/>
  <c r="K61"/>
  <c r="L61"/>
  <c r="M61"/>
  <c r="N61"/>
  <c r="O61"/>
  <c r="P61"/>
  <c r="Q61"/>
  <c r="R61"/>
  <c r="S61"/>
  <c r="J60"/>
  <c r="J55"/>
  <c r="K50"/>
  <c r="J51"/>
  <c r="K51"/>
  <c r="L51"/>
  <c r="M51"/>
  <c r="N51"/>
  <c r="O51"/>
  <c r="P51"/>
  <c r="Q51"/>
  <c r="R51"/>
  <c r="S51"/>
  <c r="J50"/>
  <c r="J36"/>
  <c r="K36"/>
  <c r="L36"/>
  <c r="M36"/>
  <c r="N36"/>
  <c r="O36"/>
  <c r="P36"/>
  <c r="Q36"/>
  <c r="R36"/>
  <c r="S36"/>
  <c r="J35"/>
  <c r="K35"/>
  <c r="L35"/>
  <c r="M35"/>
  <c r="J31"/>
  <c r="K31"/>
  <c r="L31"/>
  <c r="M31"/>
  <c r="N31"/>
  <c r="O31"/>
  <c r="P31"/>
  <c r="Q31"/>
  <c r="R31"/>
  <c r="S31"/>
  <c r="J30"/>
  <c r="J26"/>
  <c r="K26"/>
  <c r="L26"/>
  <c r="M26"/>
  <c r="N26"/>
  <c r="O26"/>
  <c r="P26"/>
  <c r="Q26"/>
  <c r="R26"/>
  <c r="S26"/>
  <c r="J25"/>
  <c r="J15"/>
  <c r="J10"/>
  <c r="K10"/>
  <c r="D83"/>
  <c r="F77"/>
  <c r="F72"/>
  <c r="F67"/>
  <c r="F57"/>
  <c r="F52"/>
  <c r="F47"/>
  <c r="F42"/>
  <c r="F37"/>
  <c r="F32"/>
  <c r="F27"/>
  <c r="F22"/>
  <c r="F17"/>
  <c r="F12"/>
  <c r="F83"/>
  <c r="E83"/>
  <c r="E86"/>
  <c r="D86"/>
  <c r="E72"/>
  <c r="E67"/>
  <c r="E57"/>
  <c r="E52"/>
  <c r="E47"/>
  <c r="E37"/>
  <c r="E32"/>
  <c r="E22"/>
  <c r="E17"/>
  <c r="E12"/>
  <c r="D72"/>
  <c r="D67"/>
  <c r="D62"/>
  <c r="D57"/>
  <c r="D52"/>
  <c r="D47"/>
  <c r="D37"/>
  <c r="D32"/>
  <c r="D17"/>
  <c r="D12"/>
  <c r="D22"/>
  <c r="E27" i="20"/>
  <c r="D27"/>
  <c r="G16"/>
  <c r="F16"/>
  <c r="E16"/>
  <c r="E26"/>
  <c r="E15"/>
  <c r="H16"/>
  <c r="D26"/>
  <c r="D24"/>
  <c r="D16"/>
  <c r="D15"/>
  <c r="D13"/>
  <c r="C27"/>
  <c r="C26"/>
  <c r="C24"/>
  <c r="C16"/>
  <c r="C15"/>
  <c r="C13"/>
  <c r="C30"/>
  <c r="D30"/>
  <c r="B30"/>
  <c r="C19"/>
  <c r="D19"/>
  <c r="E19"/>
  <c r="F19"/>
  <c r="G19"/>
  <c r="B19"/>
  <c r="J19"/>
  <c r="H19"/>
  <c r="K68" i="3"/>
  <c r="Q63"/>
  <c r="R65"/>
  <c r="S56"/>
  <c r="S53"/>
  <c r="R53"/>
  <c r="J73"/>
  <c r="I19" i="20"/>
  <c r="J16"/>
  <c r="I16"/>
  <c r="K21"/>
  <c r="K28"/>
  <c r="K13"/>
  <c r="K10"/>
  <c r="K70" i="3"/>
  <c r="L78"/>
  <c r="M81"/>
  <c r="J28"/>
  <c r="K25"/>
  <c r="J23"/>
  <c r="K15"/>
  <c r="L15"/>
  <c r="K30"/>
  <c r="L30"/>
  <c r="J33"/>
  <c r="J48"/>
  <c r="K48"/>
  <c r="J58"/>
  <c r="K58"/>
  <c r="K33"/>
  <c r="J68"/>
  <c r="L70"/>
  <c r="L60"/>
  <c r="L50"/>
  <c r="N35"/>
  <c r="M33"/>
  <c r="L33"/>
  <c r="L28"/>
  <c r="M30"/>
  <c r="M15"/>
  <c r="L10"/>
  <c r="L68"/>
  <c r="R63"/>
  <c r="S65"/>
  <c r="S63"/>
  <c r="H83"/>
  <c r="H86"/>
  <c r="H88"/>
  <c r="K17" i="20"/>
  <c r="K16"/>
  <c r="L21"/>
  <c r="L28"/>
  <c r="L13"/>
  <c r="L10"/>
  <c r="M78" i="3"/>
  <c r="N81"/>
  <c r="K73"/>
  <c r="K28"/>
  <c r="L25"/>
  <c r="M70"/>
  <c r="L58"/>
  <c r="M60"/>
  <c r="M50"/>
  <c r="L48"/>
  <c r="O35"/>
  <c r="N33"/>
  <c r="M28"/>
  <c r="N30"/>
  <c r="N15"/>
  <c r="M10"/>
  <c r="M68"/>
  <c r="I83"/>
  <c r="I86"/>
  <c r="I88"/>
  <c r="K19" i="20"/>
  <c r="L17"/>
  <c r="L16"/>
  <c r="M21"/>
  <c r="M28"/>
  <c r="M13"/>
  <c r="M10"/>
  <c r="N78" i="3"/>
  <c r="O81"/>
  <c r="M25"/>
  <c r="L23"/>
  <c r="L73"/>
  <c r="N70"/>
  <c r="M58"/>
  <c r="N60"/>
  <c r="M48"/>
  <c r="N50"/>
  <c r="P35"/>
  <c r="O33"/>
  <c r="N28"/>
  <c r="O30"/>
  <c r="O15"/>
  <c r="N10"/>
  <c r="O68"/>
  <c r="N68"/>
  <c r="J63"/>
  <c r="L19" i="20"/>
  <c r="M17"/>
  <c r="M16"/>
  <c r="N21"/>
  <c r="N28"/>
  <c r="N13"/>
  <c r="N10"/>
  <c r="O78" i="3"/>
  <c r="P81"/>
  <c r="M73"/>
  <c r="N25"/>
  <c r="M23"/>
  <c r="O70"/>
  <c r="N58"/>
  <c r="O60"/>
  <c r="N48"/>
  <c r="O50"/>
  <c r="Q35"/>
  <c r="P33"/>
  <c r="O28"/>
  <c r="P30"/>
  <c r="P15"/>
  <c r="O10"/>
  <c r="M19" i="20"/>
  <c r="N17"/>
  <c r="N16"/>
  <c r="O21"/>
  <c r="O28"/>
  <c r="O13"/>
  <c r="O10"/>
  <c r="P78" i="3"/>
  <c r="Q81"/>
  <c r="N23"/>
  <c r="O25"/>
  <c r="N73"/>
  <c r="P70"/>
  <c r="O58"/>
  <c r="P60"/>
  <c r="O48"/>
  <c r="P50"/>
  <c r="R35"/>
  <c r="Q33"/>
  <c r="P28"/>
  <c r="Q30"/>
  <c r="Q15"/>
  <c r="P10"/>
  <c r="O17" i="20"/>
  <c r="N19"/>
  <c r="O16"/>
  <c r="P21"/>
  <c r="P28"/>
  <c r="P13"/>
  <c r="P10"/>
  <c r="Q78" i="3"/>
  <c r="R81"/>
  <c r="P25"/>
  <c r="O23"/>
  <c r="O73"/>
  <c r="Q70"/>
  <c r="P58"/>
  <c r="Q60"/>
  <c r="P48"/>
  <c r="Q50"/>
  <c r="S35"/>
  <c r="S33"/>
  <c r="R33"/>
  <c r="Q28"/>
  <c r="R30"/>
  <c r="R15"/>
  <c r="Q10"/>
  <c r="O19" i="20"/>
  <c r="P17"/>
  <c r="P16"/>
  <c r="R21"/>
  <c r="R28"/>
  <c r="R13"/>
  <c r="R10"/>
  <c r="Q21"/>
  <c r="Q28"/>
  <c r="Q13"/>
  <c r="Q10"/>
  <c r="R78" i="3"/>
  <c r="S81"/>
  <c r="S78"/>
  <c r="P73"/>
  <c r="Q25"/>
  <c r="P23"/>
  <c r="R70"/>
  <c r="Q58"/>
  <c r="R60"/>
  <c r="Q48"/>
  <c r="R50"/>
  <c r="R28"/>
  <c r="S30"/>
  <c r="S28"/>
  <c r="S15"/>
  <c r="R10"/>
  <c r="P19" i="20"/>
  <c r="R17"/>
  <c r="Q17"/>
  <c r="Q16"/>
  <c r="R16"/>
  <c r="Q23" i="3"/>
  <c r="R25"/>
  <c r="Q73"/>
  <c r="S70"/>
  <c r="R58"/>
  <c r="S60"/>
  <c r="S58"/>
  <c r="R48"/>
  <c r="S50"/>
  <c r="S48"/>
  <c r="S10"/>
  <c r="Q19" i="20"/>
  <c r="R19"/>
  <c r="S25" i="3"/>
  <c r="S23"/>
  <c r="R23"/>
  <c r="S73"/>
  <c r="R73"/>
  <c r="G86"/>
  <c r="G30" i="20"/>
  <c r="G31"/>
  <c r="G26"/>
  <c r="F27"/>
  <c r="F28"/>
  <c r="G27"/>
  <c r="R27"/>
  <c r="P30"/>
  <c r="P31"/>
  <c r="P27"/>
  <c r="K30"/>
  <c r="K31"/>
  <c r="K26"/>
  <c r="L30"/>
  <c r="L31"/>
  <c r="L27"/>
  <c r="Q26"/>
  <c r="I30"/>
  <c r="I31"/>
  <c r="I26"/>
  <c r="J30"/>
  <c r="J31"/>
  <c r="J27"/>
  <c r="O30"/>
  <c r="O31"/>
  <c r="O26"/>
  <c r="N30"/>
  <c r="N31"/>
  <c r="N27"/>
  <c r="H30"/>
  <c r="H31"/>
  <c r="H27"/>
  <c r="M30"/>
  <c r="M31"/>
  <c r="M26"/>
  <c r="F30"/>
  <c r="F31"/>
  <c r="G87" i="3"/>
  <c r="G88"/>
  <c r="J26" i="20"/>
  <c r="N26"/>
  <c r="O27"/>
  <c r="K27"/>
  <c r="L26"/>
  <c r="P26"/>
  <c r="I27"/>
  <c r="M27"/>
  <c r="Q27"/>
  <c r="R26"/>
  <c r="R30"/>
  <c r="R31"/>
  <c r="Q30"/>
  <c r="Q31"/>
  <c r="J8" i="3"/>
  <c r="S8"/>
  <c r="O8"/>
  <c r="Q8"/>
  <c r="N8"/>
  <c r="R8"/>
  <c r="K8"/>
  <c r="L8"/>
  <c r="M8"/>
  <c r="P8"/>
  <c r="K83"/>
  <c r="K86"/>
  <c r="K88"/>
  <c r="J83"/>
  <c r="J86"/>
  <c r="J88"/>
  <c r="L83"/>
  <c r="L86"/>
  <c r="L88"/>
  <c r="M83"/>
  <c r="M86"/>
  <c r="M88"/>
  <c r="N83"/>
  <c r="N86"/>
  <c r="N88"/>
  <c r="O83"/>
  <c r="O86"/>
  <c r="O88"/>
  <c r="P83"/>
  <c r="P86"/>
  <c r="P88"/>
  <c r="Q83"/>
  <c r="Q86"/>
  <c r="Q88"/>
  <c r="R83"/>
  <c r="R86"/>
  <c r="R88"/>
  <c r="S83"/>
  <c r="S86"/>
  <c r="S88"/>
</calcChain>
</file>

<file path=xl/sharedStrings.xml><?xml version="1.0" encoding="utf-8"?>
<sst xmlns="http://schemas.openxmlformats.org/spreadsheetml/2006/main" count="158" uniqueCount="73">
  <si>
    <t>Наименование показателя</t>
  </si>
  <si>
    <t>Годы</t>
  </si>
  <si>
    <t>дефицит, процентов</t>
  </si>
  <si>
    <t>Ц1</t>
  </si>
  <si>
    <t>Ц3</t>
  </si>
  <si>
    <t>Ц4</t>
  </si>
  <si>
    <t>Ц5</t>
  </si>
  <si>
    <t>Ц6</t>
  </si>
  <si>
    <t>Ц7</t>
  </si>
  <si>
    <t>Ц8</t>
  </si>
  <si>
    <t>Ц9</t>
  </si>
  <si>
    <t>Ч1</t>
  </si>
  <si>
    <t>Ч2</t>
  </si>
  <si>
    <t>Ч3</t>
  </si>
  <si>
    <t>Ч4</t>
  </si>
  <si>
    <t>Ч5</t>
  </si>
  <si>
    <t>Ч6</t>
  </si>
  <si>
    <t xml:space="preserve"> в том числе:</t>
  </si>
  <si>
    <t>в том числе:</t>
  </si>
  <si>
    <t>Приложение 2</t>
  </si>
  <si>
    <t>Приложение 1</t>
  </si>
  <si>
    <t xml:space="preserve">к предыдущему году, процентов </t>
  </si>
  <si>
    <t xml:space="preserve">Изменение собственных доходов консолидированного бюджета </t>
  </si>
  <si>
    <t xml:space="preserve">к 2014 г., процентов </t>
  </si>
  <si>
    <t>в том числе за счет:</t>
  </si>
  <si>
    <t>федеральных средств</t>
  </si>
  <si>
    <t>собственных средств</t>
  </si>
  <si>
    <t>Развитие жилищного строительства и сферы жилищно-коммунального хозяйства</t>
  </si>
  <si>
    <t>Социальная поддержка граждан</t>
  </si>
  <si>
    <t>Развитие культуры и туризма</t>
  </si>
  <si>
    <t>Содействие занятости населения</t>
  </si>
  <si>
    <t>Развитие образования</t>
  </si>
  <si>
    <t>Развитие потенциала природно-сырьевых ресурсов и повышение экологической безопасности</t>
  </si>
  <si>
    <t>Развитие физической культуры и спорта</t>
  </si>
  <si>
    <t>2015 
(отчет)</t>
  </si>
  <si>
    <t>Итого по программам</t>
  </si>
  <si>
    <t>Справочно</t>
  </si>
  <si>
    <t xml:space="preserve">Всего расходы </t>
  </si>
  <si>
    <t>2016 
(отчет)</t>
  </si>
  <si>
    <t>2017 (оценка)</t>
  </si>
  <si>
    <t xml:space="preserve">Прогноз основных характеристик консолидированного бюджета  и  бюджета Батыревского района до 2030 года
</t>
  </si>
  <si>
    <t>Консолидированный бюджет Батыревского района</t>
  </si>
  <si>
    <t>Бюджет Батыревского района</t>
  </si>
  <si>
    <t>Показатели финансового обеспечения муниципальных программ Батыревского района до 2030 года</t>
  </si>
  <si>
    <t>Наименование муниципальной программы Батыревского района</t>
  </si>
  <si>
    <t>Доходы консолидированного бюджета, тыс. рублей</t>
  </si>
  <si>
    <t xml:space="preserve">налоговые и неналоговые доходы, тыс. рублей </t>
  </si>
  <si>
    <t>безвозмездные перечисления, тыс. рублей</t>
  </si>
  <si>
    <t>Расходы консолидированного бюджета, тыс. рублей</t>
  </si>
  <si>
    <t xml:space="preserve">из них условно-утвержденные расходы, тыс. рублей </t>
  </si>
  <si>
    <t>Дефицит/профицит, тыс. рублей</t>
  </si>
  <si>
    <t>Доходы бюджета Батыревского района, тыс. рублей</t>
  </si>
  <si>
    <t>налоговые и неналоговые доходы, тыс. рублей</t>
  </si>
  <si>
    <t xml:space="preserve">Изменение собственных доходов  бюджета Батыревского района </t>
  </si>
  <si>
    <t>Расходы  бюджета Батыревского района, тыс. рублей</t>
  </si>
  <si>
    <t>из них условно-утвержденные расходы, тыс. рублей</t>
  </si>
  <si>
    <t>Дефицит/профицит,тыс. рублей</t>
  </si>
  <si>
    <t>Муниципальный долг бюджета Батыревского района, тыс. рублей</t>
  </si>
  <si>
    <t>Отношение муниципального долга бюджета Батыревского района  к налоговым и неналоговым доходам, процентов</t>
  </si>
  <si>
    <t>Условно-утверждаемые расходы, зарезервированные средства, распределение которых осуществляется по мере исполнения бюджета Батыревского района</t>
  </si>
  <si>
    <t>тыс. рублей</t>
  </si>
  <si>
    <t>республиканских средств</t>
  </si>
  <si>
    <t>Развитие потенциала муниципального управления</t>
  </si>
  <si>
    <t>Управление общественными финансами и мунициапальным долгом Батыревского района</t>
  </si>
  <si>
    <t>Повышение безопасности жизнедеятельности населения и территорий Батыревского района</t>
  </si>
  <si>
    <t>Развитие сельского хозяйства и регулирование рынка сельскохозяйственной продукции, сырья и продовольствия Батыревского района</t>
  </si>
  <si>
    <t>Экономическое развитие Батыревского района</t>
  </si>
  <si>
    <t>Информационное общество Батыревского района</t>
  </si>
  <si>
    <t>Формирование современной городской среды на территории Батыревского района</t>
  </si>
  <si>
    <t>х</t>
  </si>
  <si>
    <t>Развитие транспортной системы Батыревского района</t>
  </si>
  <si>
    <t>Ч7</t>
  </si>
  <si>
    <t>к постановлению администрации Батыревского района от 26.12.2017 г. №1359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</si>
</sst>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ET"/>
    </font>
    <font>
      <b/>
      <sz val="11"/>
      <color indexed="8"/>
      <name val="TimesET"/>
    </font>
    <font>
      <i/>
      <sz val="11"/>
      <color indexed="8"/>
      <name val="TimesET"/>
    </font>
    <font>
      <sz val="11"/>
      <name val="TimesET"/>
    </font>
    <font>
      <i/>
      <sz val="11"/>
      <name val="TimesET"/>
    </font>
    <font>
      <b/>
      <sz val="11"/>
      <name val="TimesET"/>
    </font>
    <font>
      <i/>
      <sz val="11"/>
      <color indexed="10"/>
      <name val="TimesET"/>
    </font>
    <font>
      <sz val="11"/>
      <color indexed="10"/>
      <name val="TimesE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/>
    <xf numFmtId="164" fontId="5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0" xfId="0" applyFont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1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0" fontId="1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 indent="2"/>
    </xf>
    <xf numFmtId="16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/>
    <xf numFmtId="0" fontId="6" fillId="0" borderId="0" xfId="0" applyFont="1" applyFill="1"/>
    <xf numFmtId="0" fontId="4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A1:V41"/>
  <sheetViews>
    <sheetView zoomScaleNormal="100" zoomScaleSheetLayoutView="87" workbookViewId="0">
      <pane xSplit="1" ySplit="7" topLeftCell="L8" activePane="bottomRight" state="frozen"/>
      <selection pane="topRight" activeCell="B1" sqref="B1"/>
      <selection pane="bottomLeft" activeCell="A8" sqref="A8"/>
      <selection pane="bottomRight" activeCell="O2" sqref="O2:R2"/>
    </sheetView>
  </sheetViews>
  <sheetFormatPr defaultRowHeight="14.25"/>
  <cols>
    <col min="1" max="1" width="55.5703125" style="8" customWidth="1"/>
    <col min="2" max="7" width="11.7109375" style="8" customWidth="1"/>
    <col min="8" max="8" width="11.140625" style="8" customWidth="1"/>
    <col min="9" max="18" width="11.5703125" style="8" customWidth="1"/>
    <col min="19" max="22" width="9.140625" style="8"/>
    <col min="23" max="16384" width="9.140625" style="1"/>
  </cols>
  <sheetData>
    <row r="1" spans="1:22" ht="18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9" t="s">
        <v>20</v>
      </c>
      <c r="M1" s="59"/>
      <c r="N1" s="59"/>
      <c r="O1" s="59"/>
      <c r="P1" s="59"/>
      <c r="Q1" s="59"/>
      <c r="R1" s="59"/>
    </row>
    <row r="2" spans="1:22" ht="34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55"/>
      <c r="M2" s="55"/>
      <c r="N2" s="55"/>
      <c r="O2" s="61" t="s">
        <v>72</v>
      </c>
      <c r="P2" s="61"/>
      <c r="Q2" s="61"/>
      <c r="R2" s="61"/>
    </row>
    <row r="3" spans="1:22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2" s="24" customFormat="1">
      <c r="A4" s="62" t="s">
        <v>40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10"/>
      <c r="T4" s="10"/>
      <c r="U4" s="10"/>
      <c r="V4" s="10"/>
    </row>
    <row r="5" spans="1:22" s="24" customFormat="1" ht="7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0"/>
      <c r="T5" s="10"/>
      <c r="U5" s="10"/>
      <c r="V5" s="10"/>
    </row>
    <row r="6" spans="1:22" s="4" customFormat="1">
      <c r="A6" s="63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12"/>
      <c r="T6" s="12"/>
      <c r="U6" s="12"/>
      <c r="V6" s="12"/>
    </row>
    <row r="7" spans="1:22" s="4" customFormat="1">
      <c r="A7" s="63"/>
      <c r="B7" s="22">
        <v>2014</v>
      </c>
      <c r="C7" s="22">
        <v>2015</v>
      </c>
      <c r="D7" s="22">
        <v>2016</v>
      </c>
      <c r="E7" s="22">
        <v>2017</v>
      </c>
      <c r="F7" s="22">
        <v>2018</v>
      </c>
      <c r="G7" s="22">
        <v>2019</v>
      </c>
      <c r="H7" s="22">
        <v>2020</v>
      </c>
      <c r="I7" s="22">
        <v>2021</v>
      </c>
      <c r="J7" s="22">
        <v>2022</v>
      </c>
      <c r="K7" s="22">
        <v>2023</v>
      </c>
      <c r="L7" s="22">
        <v>2024</v>
      </c>
      <c r="M7" s="22">
        <v>2025</v>
      </c>
      <c r="N7" s="22">
        <v>2026</v>
      </c>
      <c r="O7" s="22">
        <v>2027</v>
      </c>
      <c r="P7" s="22">
        <v>2028</v>
      </c>
      <c r="Q7" s="22">
        <v>2029</v>
      </c>
      <c r="R7" s="22">
        <v>2030</v>
      </c>
      <c r="S7" s="12"/>
      <c r="T7" s="12"/>
      <c r="U7" s="12"/>
      <c r="V7" s="12"/>
    </row>
    <row r="8" spans="1:22" s="4" customForma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12"/>
      <c r="T8" s="12"/>
      <c r="U8" s="12"/>
      <c r="V8" s="12"/>
    </row>
    <row r="9" spans="1:22" s="4" customFormat="1">
      <c r="A9" s="57" t="s">
        <v>41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12"/>
      <c r="T9" s="12"/>
      <c r="U9" s="12"/>
      <c r="V9" s="12"/>
    </row>
    <row r="10" spans="1:22" s="12" customFormat="1">
      <c r="A10" s="20" t="s">
        <v>45</v>
      </c>
      <c r="B10" s="11">
        <v>645171.19999999995</v>
      </c>
      <c r="C10" s="11">
        <v>643775.69999999995</v>
      </c>
      <c r="D10" s="11">
        <v>609728.1</v>
      </c>
      <c r="E10" s="11">
        <v>694501.1</v>
      </c>
      <c r="F10" s="11">
        <v>630916.4</v>
      </c>
      <c r="G10" s="11">
        <v>586037.30000000005</v>
      </c>
      <c r="H10" s="11">
        <v>572265.6</v>
      </c>
      <c r="I10" s="11">
        <f t="shared" ref="I10:R10" si="0">I12+I13</f>
        <v>708464.71639999992</v>
      </c>
      <c r="J10" s="11">
        <f t="shared" si="0"/>
        <v>718824.91875759989</v>
      </c>
      <c r="K10" s="11">
        <f t="shared" si="0"/>
        <v>729065.99935784319</v>
      </c>
      <c r="L10" s="11">
        <f t="shared" si="0"/>
        <v>739152.38433857844</v>
      </c>
      <c r="M10" s="11">
        <f t="shared" si="0"/>
        <v>749641.34543741297</v>
      </c>
      <c r="N10" s="11">
        <f t="shared" si="0"/>
        <v>760994.23518228496</v>
      </c>
      <c r="O10" s="11">
        <f t="shared" si="0"/>
        <v>773624.13168402947</v>
      </c>
      <c r="P10" s="11">
        <f t="shared" si="0"/>
        <v>788068.97971970669</v>
      </c>
      <c r="Q10" s="11">
        <f t="shared" si="0"/>
        <v>801748.21150989644</v>
      </c>
      <c r="R10" s="11">
        <f t="shared" si="0"/>
        <v>816315.39712425263</v>
      </c>
    </row>
    <row r="11" spans="1:22" s="12" customFormat="1">
      <c r="A11" s="16" t="s">
        <v>17</v>
      </c>
      <c r="B11" s="11"/>
      <c r="C11" s="11"/>
      <c r="D11" s="11"/>
      <c r="E11" s="11"/>
      <c r="F11" s="11"/>
      <c r="G11" s="1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</row>
    <row r="12" spans="1:22" s="12" customFormat="1">
      <c r="A12" s="16" t="s">
        <v>46</v>
      </c>
      <c r="B12" s="11">
        <v>131742.20000000001</v>
      </c>
      <c r="C12" s="11">
        <v>127167</v>
      </c>
      <c r="D12" s="11">
        <v>133129</v>
      </c>
      <c r="E12" s="11">
        <v>137883.1</v>
      </c>
      <c r="F12" s="11">
        <v>147896.4</v>
      </c>
      <c r="G12" s="11">
        <f>G10-G13</f>
        <v>155020.40000000002</v>
      </c>
      <c r="H12" s="11">
        <f>H10-H13</f>
        <v>161744.89999999997</v>
      </c>
      <c r="I12" s="11">
        <f t="shared" ref="I12:R12" si="1">H12*I15/100</f>
        <v>167567.71639999995</v>
      </c>
      <c r="J12" s="11">
        <f t="shared" si="1"/>
        <v>173265.01875759996</v>
      </c>
      <c r="K12" s="11">
        <f t="shared" si="1"/>
        <v>178809.49935784319</v>
      </c>
      <c r="L12" s="11">
        <f t="shared" si="1"/>
        <v>184173.78433857847</v>
      </c>
      <c r="M12" s="11">
        <f t="shared" si="1"/>
        <v>190067.34543741297</v>
      </c>
      <c r="N12" s="11">
        <f t="shared" si="1"/>
        <v>196529.63518228501</v>
      </c>
      <c r="O12" s="11">
        <f t="shared" si="1"/>
        <v>203801.23168402954</v>
      </c>
      <c r="P12" s="11">
        <f t="shared" si="1"/>
        <v>211749.47971970669</v>
      </c>
      <c r="Q12" s="11">
        <f t="shared" si="1"/>
        <v>219160.71150989644</v>
      </c>
      <c r="R12" s="11">
        <f t="shared" si="1"/>
        <v>227050.4971242527</v>
      </c>
    </row>
    <row r="13" spans="1:22" s="12" customFormat="1">
      <c r="A13" s="16" t="s">
        <v>47</v>
      </c>
      <c r="B13" s="11">
        <v>513429</v>
      </c>
      <c r="C13" s="11">
        <f>C10-C12</f>
        <v>516608.69999999995</v>
      </c>
      <c r="D13" s="11">
        <f>D10-D12</f>
        <v>476599.1</v>
      </c>
      <c r="E13" s="11">
        <v>556618</v>
      </c>
      <c r="F13" s="11">
        <v>483020</v>
      </c>
      <c r="G13" s="11">
        <v>431016.9</v>
      </c>
      <c r="H13" s="11">
        <v>410520.7</v>
      </c>
      <c r="I13" s="11">
        <f t="shared" ref="I13:R13" si="2">I28-10000</f>
        <v>540897</v>
      </c>
      <c r="J13" s="11">
        <f t="shared" si="2"/>
        <v>545559.89999999991</v>
      </c>
      <c r="K13" s="11">
        <f t="shared" si="2"/>
        <v>550256.5</v>
      </c>
      <c r="L13" s="11">
        <f t="shared" si="2"/>
        <v>554978.6</v>
      </c>
      <c r="M13" s="11">
        <f t="shared" si="2"/>
        <v>559574</v>
      </c>
      <c r="N13" s="11">
        <f t="shared" si="2"/>
        <v>564464.6</v>
      </c>
      <c r="O13" s="11">
        <f t="shared" si="2"/>
        <v>569822.89999999991</v>
      </c>
      <c r="P13" s="11">
        <f t="shared" si="2"/>
        <v>576319.5</v>
      </c>
      <c r="Q13" s="11">
        <f t="shared" si="2"/>
        <v>582587.5</v>
      </c>
      <c r="R13" s="11">
        <f t="shared" si="2"/>
        <v>589264.89999999991</v>
      </c>
    </row>
    <row r="14" spans="1:22" s="19" customFormat="1" ht="28.5">
      <c r="A14" s="25" t="s">
        <v>22</v>
      </c>
      <c r="B14" s="14"/>
      <c r="C14" s="14"/>
      <c r="D14" s="14"/>
      <c r="E14" s="14"/>
      <c r="F14" s="14"/>
      <c r="G14" s="14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2" s="12" customFormat="1">
      <c r="A15" s="16" t="s">
        <v>21</v>
      </c>
      <c r="B15" s="15">
        <v>102.1</v>
      </c>
      <c r="C15" s="15">
        <f t="shared" ref="C15:H15" si="3">C12/B12*100</f>
        <v>96.527156825982857</v>
      </c>
      <c r="D15" s="15">
        <f t="shared" si="3"/>
        <v>104.68832322851054</v>
      </c>
      <c r="E15" s="15">
        <f t="shared" si="3"/>
        <v>103.57104763049374</v>
      </c>
      <c r="F15" s="15">
        <f t="shared" si="3"/>
        <v>107.26216628433795</v>
      </c>
      <c r="G15" s="15">
        <f t="shared" si="3"/>
        <v>104.8168853332468</v>
      </c>
      <c r="H15" s="15">
        <f t="shared" si="3"/>
        <v>104.33781618419249</v>
      </c>
      <c r="I15" s="15">
        <v>103.6</v>
      </c>
      <c r="J15" s="15">
        <v>103.4</v>
      </c>
      <c r="K15" s="15">
        <v>103.2</v>
      </c>
      <c r="L15" s="15">
        <v>103</v>
      </c>
      <c r="M15" s="15">
        <v>103.2</v>
      </c>
      <c r="N15" s="15">
        <v>103.4</v>
      </c>
      <c r="O15" s="15">
        <v>103.7</v>
      </c>
      <c r="P15" s="15">
        <v>103.9</v>
      </c>
      <c r="Q15" s="15">
        <v>103.5</v>
      </c>
      <c r="R15" s="15">
        <v>103.6</v>
      </c>
    </row>
    <row r="16" spans="1:22" s="12" customFormat="1">
      <c r="A16" s="16" t="s">
        <v>23</v>
      </c>
      <c r="B16" s="15">
        <v>100</v>
      </c>
      <c r="C16" s="15">
        <f>C12/B12*100</f>
        <v>96.527156825982857</v>
      </c>
      <c r="D16" s="15">
        <f>D12/B12*100</f>
        <v>101.0526619412762</v>
      </c>
      <c r="E16" s="15">
        <f>E12/$B12*100</f>
        <v>104.66130063108101</v>
      </c>
      <c r="F16" s="15">
        <f>F12/$B12*100</f>
        <v>112.26197831826094</v>
      </c>
      <c r="G16" s="15">
        <f t="shared" ref="G16:R16" si="4">G12/$B12*100</f>
        <v>117.66950908668596</v>
      </c>
      <c r="H16" s="15">
        <f t="shared" si="4"/>
        <v>122.77379609570809</v>
      </c>
      <c r="I16" s="15">
        <f t="shared" si="4"/>
        <v>127.19365275515358</v>
      </c>
      <c r="J16" s="15">
        <f t="shared" si="4"/>
        <v>131.51823694882881</v>
      </c>
      <c r="K16" s="15">
        <f t="shared" si="4"/>
        <v>135.72682053119135</v>
      </c>
      <c r="L16" s="15">
        <f t="shared" si="4"/>
        <v>139.7986251471271</v>
      </c>
      <c r="M16" s="15">
        <f t="shared" si="4"/>
        <v>144.27218115183513</v>
      </c>
      <c r="N16" s="15">
        <f t="shared" si="4"/>
        <v>149.17743531099754</v>
      </c>
      <c r="O16" s="15">
        <f t="shared" si="4"/>
        <v>154.69700041750443</v>
      </c>
      <c r="P16" s="15">
        <f t="shared" si="4"/>
        <v>160.73018343378712</v>
      </c>
      <c r="Q16" s="15">
        <f t="shared" si="4"/>
        <v>166.35573985396968</v>
      </c>
      <c r="R16" s="15">
        <f t="shared" si="4"/>
        <v>172.34454648871255</v>
      </c>
    </row>
    <row r="17" spans="1:22" s="12" customFormat="1" ht="17.25" customHeight="1">
      <c r="A17" s="20" t="s">
        <v>48</v>
      </c>
      <c r="B17" s="15">
        <v>645492</v>
      </c>
      <c r="C17" s="15">
        <v>639364.1</v>
      </c>
      <c r="D17" s="15">
        <v>611875</v>
      </c>
      <c r="E17" s="15">
        <v>700815</v>
      </c>
      <c r="F17" s="15">
        <v>633310.5</v>
      </c>
      <c r="G17" s="15">
        <v>586037.30000000005</v>
      </c>
      <c r="H17" s="15">
        <v>572265.6</v>
      </c>
      <c r="I17" s="15">
        <f t="shared" ref="I17:R17" si="5">I10</f>
        <v>708464.71639999992</v>
      </c>
      <c r="J17" s="15">
        <f t="shared" si="5"/>
        <v>718824.91875759989</v>
      </c>
      <c r="K17" s="15">
        <f t="shared" si="5"/>
        <v>729065.99935784319</v>
      </c>
      <c r="L17" s="15">
        <f t="shared" si="5"/>
        <v>739152.38433857844</v>
      </c>
      <c r="M17" s="15">
        <f t="shared" si="5"/>
        <v>749641.34543741297</v>
      </c>
      <c r="N17" s="15">
        <f t="shared" si="5"/>
        <v>760994.23518228496</v>
      </c>
      <c r="O17" s="15">
        <f t="shared" si="5"/>
        <v>773624.13168402947</v>
      </c>
      <c r="P17" s="15">
        <f t="shared" si="5"/>
        <v>788068.97971970669</v>
      </c>
      <c r="Q17" s="15">
        <f t="shared" si="5"/>
        <v>801748.21150989644</v>
      </c>
      <c r="R17" s="15">
        <f t="shared" si="5"/>
        <v>816315.39712425263</v>
      </c>
    </row>
    <row r="18" spans="1:22" s="10" customFormat="1" ht="28.5">
      <c r="A18" s="21" t="s">
        <v>49</v>
      </c>
      <c r="B18" s="9"/>
      <c r="C18" s="9"/>
      <c r="D18" s="9"/>
      <c r="E18" s="9">
        <v>0</v>
      </c>
      <c r="F18" s="9"/>
      <c r="G18" s="9">
        <v>5641.9</v>
      </c>
      <c r="H18" s="9">
        <v>10918.4</v>
      </c>
      <c r="I18" s="9">
        <f>I17*1.7/100</f>
        <v>12043.900178799999</v>
      </c>
      <c r="J18" s="9">
        <f t="shared" ref="J18:R18" si="6">J17*1.7/100</f>
        <v>12220.023618879197</v>
      </c>
      <c r="K18" s="9">
        <f t="shared" si="6"/>
        <v>12394.121989083334</v>
      </c>
      <c r="L18" s="9">
        <f t="shared" si="6"/>
        <v>12565.590533755834</v>
      </c>
      <c r="M18" s="9">
        <f t="shared" si="6"/>
        <v>12743.902872436021</v>
      </c>
      <c r="N18" s="9">
        <f t="shared" si="6"/>
        <v>12936.901998098845</v>
      </c>
      <c r="O18" s="9">
        <f t="shared" si="6"/>
        <v>13151.610238628502</v>
      </c>
      <c r="P18" s="9">
        <f t="shared" si="6"/>
        <v>13397.172655235014</v>
      </c>
      <c r="Q18" s="9">
        <f t="shared" si="6"/>
        <v>13629.719595668239</v>
      </c>
      <c r="R18" s="9">
        <f t="shared" si="6"/>
        <v>13877.361751112296</v>
      </c>
    </row>
    <row r="19" spans="1:22" s="12" customFormat="1">
      <c r="A19" s="20" t="s">
        <v>50</v>
      </c>
      <c r="B19" s="11">
        <f>B10-B17</f>
        <v>-320.80000000004657</v>
      </c>
      <c r="C19" s="11">
        <f t="shared" ref="C19:R19" si="7">C10-C17</f>
        <v>4411.5999999999767</v>
      </c>
      <c r="D19" s="11">
        <f t="shared" si="7"/>
        <v>-2146.9000000000233</v>
      </c>
      <c r="E19" s="11">
        <f t="shared" si="7"/>
        <v>-6313.9000000000233</v>
      </c>
      <c r="F19" s="11">
        <f t="shared" si="7"/>
        <v>-2394.0999999999767</v>
      </c>
      <c r="G19" s="11">
        <f t="shared" si="7"/>
        <v>0</v>
      </c>
      <c r="H19" s="11">
        <f t="shared" si="7"/>
        <v>0</v>
      </c>
      <c r="I19" s="11">
        <f t="shared" si="7"/>
        <v>0</v>
      </c>
      <c r="J19" s="11">
        <f t="shared" si="7"/>
        <v>0</v>
      </c>
      <c r="K19" s="11">
        <f t="shared" si="7"/>
        <v>0</v>
      </c>
      <c r="L19" s="11">
        <f t="shared" si="7"/>
        <v>0</v>
      </c>
      <c r="M19" s="11">
        <f t="shared" si="7"/>
        <v>0</v>
      </c>
      <c r="N19" s="11">
        <f t="shared" si="7"/>
        <v>0</v>
      </c>
      <c r="O19" s="11">
        <f t="shared" si="7"/>
        <v>0</v>
      </c>
      <c r="P19" s="11">
        <f t="shared" si="7"/>
        <v>0</v>
      </c>
      <c r="Q19" s="11">
        <f t="shared" si="7"/>
        <v>0</v>
      </c>
      <c r="R19" s="11">
        <f t="shared" si="7"/>
        <v>0</v>
      </c>
    </row>
    <row r="20" spans="1:22" s="12" customFormat="1">
      <c r="A20" s="57" t="s">
        <v>42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22" s="12" customFormat="1">
      <c r="A21" s="20" t="s">
        <v>51</v>
      </c>
      <c r="B21" s="11">
        <v>608981</v>
      </c>
      <c r="C21" s="11">
        <v>625862.19999999995</v>
      </c>
      <c r="D21" s="11">
        <v>589751.5</v>
      </c>
      <c r="E21" s="11">
        <f>E23+E24</f>
        <v>673612.2</v>
      </c>
      <c r="F21" s="11">
        <f>F23+F24</f>
        <v>608428.20000000007</v>
      </c>
      <c r="G21" s="11">
        <f t="shared" ref="G21:R21" si="8">G23+G24</f>
        <v>560321.9</v>
      </c>
      <c r="H21" s="11">
        <f t="shared" si="8"/>
        <v>545082.6</v>
      </c>
      <c r="I21" s="11">
        <f t="shared" si="8"/>
        <v>550897</v>
      </c>
      <c r="J21" s="11">
        <f t="shared" si="8"/>
        <v>555559.89999999991</v>
      </c>
      <c r="K21" s="11">
        <f t="shared" si="8"/>
        <v>560256.5</v>
      </c>
      <c r="L21" s="11">
        <f t="shared" si="8"/>
        <v>564978.6</v>
      </c>
      <c r="M21" s="11">
        <f t="shared" si="8"/>
        <v>569574</v>
      </c>
      <c r="N21" s="11">
        <f t="shared" si="8"/>
        <v>574464.6</v>
      </c>
      <c r="O21" s="11">
        <f t="shared" si="8"/>
        <v>579822.89999999991</v>
      </c>
      <c r="P21" s="11">
        <f t="shared" si="8"/>
        <v>586319.5</v>
      </c>
      <c r="Q21" s="11">
        <f t="shared" si="8"/>
        <v>592587.5</v>
      </c>
      <c r="R21" s="11">
        <f t="shared" si="8"/>
        <v>599264.89999999991</v>
      </c>
    </row>
    <row r="22" spans="1:22" s="4" customFormat="1">
      <c r="A22" s="16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12"/>
      <c r="U22" s="12"/>
      <c r="V22" s="12"/>
    </row>
    <row r="23" spans="1:22" s="4" customFormat="1">
      <c r="A23" s="16" t="s">
        <v>52</v>
      </c>
      <c r="B23" s="11">
        <v>94610.7</v>
      </c>
      <c r="C23" s="11">
        <v>100529.9</v>
      </c>
      <c r="D23" s="11">
        <v>104741</v>
      </c>
      <c r="E23" s="11">
        <v>109359.7</v>
      </c>
      <c r="F23" s="11">
        <v>114557.3</v>
      </c>
      <c r="G23" s="11">
        <v>118454.1</v>
      </c>
      <c r="H23" s="11">
        <v>123711</v>
      </c>
      <c r="I23" s="11">
        <v>129525.4</v>
      </c>
      <c r="J23" s="11">
        <v>134188.29999999999</v>
      </c>
      <c r="K23" s="11">
        <v>138884.9</v>
      </c>
      <c r="L23" s="11">
        <v>143607</v>
      </c>
      <c r="M23" s="11">
        <v>148202.4</v>
      </c>
      <c r="N23" s="11">
        <v>153093</v>
      </c>
      <c r="O23" s="11">
        <v>158451.29999999999</v>
      </c>
      <c r="P23" s="11">
        <v>164947.9</v>
      </c>
      <c r="Q23" s="11">
        <v>171215.9</v>
      </c>
      <c r="R23" s="11">
        <v>177893.3</v>
      </c>
      <c r="S23" s="12"/>
      <c r="T23" s="12"/>
      <c r="U23" s="12"/>
      <c r="V23" s="12"/>
    </row>
    <row r="24" spans="1:22" s="4" customFormat="1">
      <c r="A24" s="16" t="s">
        <v>47</v>
      </c>
      <c r="B24" s="11">
        <v>514370.3</v>
      </c>
      <c r="C24" s="11">
        <f>C21-C23</f>
        <v>525332.29999999993</v>
      </c>
      <c r="D24" s="11">
        <f>D21-D23</f>
        <v>485010.5</v>
      </c>
      <c r="E24" s="23">
        <v>564252.5</v>
      </c>
      <c r="F24" s="11">
        <v>493870.9</v>
      </c>
      <c r="G24" s="11">
        <v>441867.8</v>
      </c>
      <c r="H24" s="11">
        <v>421371.6</v>
      </c>
      <c r="I24" s="11">
        <f>H24</f>
        <v>421371.6</v>
      </c>
      <c r="J24" s="11">
        <f t="shared" ref="J24:R24" si="9">I24</f>
        <v>421371.6</v>
      </c>
      <c r="K24" s="11">
        <f t="shared" si="9"/>
        <v>421371.6</v>
      </c>
      <c r="L24" s="11">
        <f t="shared" si="9"/>
        <v>421371.6</v>
      </c>
      <c r="M24" s="11">
        <f t="shared" si="9"/>
        <v>421371.6</v>
      </c>
      <c r="N24" s="11">
        <f t="shared" si="9"/>
        <v>421371.6</v>
      </c>
      <c r="O24" s="11">
        <f t="shared" si="9"/>
        <v>421371.6</v>
      </c>
      <c r="P24" s="11">
        <f t="shared" si="9"/>
        <v>421371.6</v>
      </c>
      <c r="Q24" s="11">
        <f t="shared" si="9"/>
        <v>421371.6</v>
      </c>
      <c r="R24" s="11">
        <f t="shared" si="9"/>
        <v>421371.6</v>
      </c>
      <c r="S24" s="12"/>
      <c r="T24" s="12"/>
      <c r="U24" s="12"/>
      <c r="V24" s="12"/>
    </row>
    <row r="25" spans="1:22" s="4" customFormat="1" ht="28.5">
      <c r="A25" s="25" t="s">
        <v>53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12"/>
      <c r="U25" s="12"/>
      <c r="V25" s="12"/>
    </row>
    <row r="26" spans="1:22" s="4" customFormat="1">
      <c r="A26" s="16" t="s">
        <v>21</v>
      </c>
      <c r="B26" s="11">
        <v>97.3</v>
      </c>
      <c r="C26" s="11">
        <f>C23/B23*100</f>
        <v>106.25637480750063</v>
      </c>
      <c r="D26" s="11">
        <f>D23/C23*100</f>
        <v>104.18890300298717</v>
      </c>
      <c r="E26" s="11">
        <f>E23/D23*100</f>
        <v>104.40963901433058</v>
      </c>
      <c r="F26" s="11">
        <f t="shared" ref="F26:R26" si="10">F23/E23*100</f>
        <v>104.75275627127726</v>
      </c>
      <c r="G26" s="11">
        <f t="shared" si="10"/>
        <v>103.40161648362871</v>
      </c>
      <c r="H26" s="11">
        <f t="shared" si="10"/>
        <v>104.43792152403336</v>
      </c>
      <c r="I26" s="11">
        <f t="shared" si="10"/>
        <v>104.69998625829552</v>
      </c>
      <c r="J26" s="11">
        <f t="shared" si="10"/>
        <v>103.59998888248944</v>
      </c>
      <c r="K26" s="11">
        <f t="shared" si="10"/>
        <v>103.5000070796038</v>
      </c>
      <c r="L26" s="11">
        <f t="shared" si="10"/>
        <v>103.40000964827712</v>
      </c>
      <c r="M26" s="11">
        <f t="shared" si="10"/>
        <v>103.19998328772273</v>
      </c>
      <c r="N26" s="11">
        <f t="shared" si="10"/>
        <v>103.29994655956989</v>
      </c>
      <c r="O26" s="11">
        <f t="shared" si="10"/>
        <v>103.50002939389782</v>
      </c>
      <c r="P26" s="11">
        <f t="shared" si="10"/>
        <v>104.10006102821498</v>
      </c>
      <c r="Q26" s="11">
        <f t="shared" si="10"/>
        <v>103.79998775370889</v>
      </c>
      <c r="R26" s="11">
        <f t="shared" si="10"/>
        <v>103.89998826043609</v>
      </c>
      <c r="S26" s="12"/>
      <c r="T26" s="12"/>
      <c r="U26" s="12"/>
      <c r="V26" s="12"/>
    </row>
    <row r="27" spans="1:22" s="4" customFormat="1">
      <c r="A27" s="16" t="s">
        <v>23</v>
      </c>
      <c r="B27" s="11">
        <v>100</v>
      </c>
      <c r="C27" s="11">
        <f>C23/B23*100</f>
        <v>106.25637480750063</v>
      </c>
      <c r="D27" s="11">
        <f>D23/$B23*100</f>
        <v>110.70735128267732</v>
      </c>
      <c r="E27" s="11">
        <f t="shared" ref="E27:R27" si="11">E23/$B23*100</f>
        <v>115.58914583657027</v>
      </c>
      <c r="F27" s="11">
        <f t="shared" si="11"/>
        <v>121.08281621423372</v>
      </c>
      <c r="G27" s="11">
        <f t="shared" si="11"/>
        <v>125.20158924941896</v>
      </c>
      <c r="H27" s="11">
        <f t="shared" si="11"/>
        <v>130.75793752715074</v>
      </c>
      <c r="I27" s="11">
        <f t="shared" si="11"/>
        <v>136.9035426225575</v>
      </c>
      <c r="J27" s="11">
        <f t="shared" si="11"/>
        <v>141.83205493670377</v>
      </c>
      <c r="K27" s="11">
        <f t="shared" si="11"/>
        <v>146.79618690063597</v>
      </c>
      <c r="L27" s="11">
        <f t="shared" si="11"/>
        <v>151.78727141856047</v>
      </c>
      <c r="M27" s="11">
        <f t="shared" si="11"/>
        <v>156.64443873684476</v>
      </c>
      <c r="N27" s="11">
        <f t="shared" si="11"/>
        <v>161.81362150369884</v>
      </c>
      <c r="O27" s="11">
        <f t="shared" si="11"/>
        <v>167.47714581965886</v>
      </c>
      <c r="P27" s="11">
        <f t="shared" si="11"/>
        <v>174.34381100657748</v>
      </c>
      <c r="Q27" s="11">
        <f t="shared" si="11"/>
        <v>180.96885447417682</v>
      </c>
      <c r="R27" s="11">
        <f t="shared" si="11"/>
        <v>188.02661855371539</v>
      </c>
      <c r="S27" s="12"/>
      <c r="T27" s="12"/>
      <c r="U27" s="12"/>
      <c r="V27" s="12"/>
    </row>
    <row r="28" spans="1:22" s="4" customFormat="1" ht="28.5">
      <c r="A28" s="20" t="s">
        <v>54</v>
      </c>
      <c r="B28" s="11">
        <v>610996.30000000005</v>
      </c>
      <c r="C28" s="11">
        <v>619931</v>
      </c>
      <c r="D28" s="11">
        <v>589983.9</v>
      </c>
      <c r="E28" s="11">
        <v>676849</v>
      </c>
      <c r="F28" s="11">
        <f ca="1">'Прил 2 по ГП (тыс руб)'!G86</f>
        <v>610822.39999999991</v>
      </c>
      <c r="G28" s="11">
        <f>G21</f>
        <v>560321.9</v>
      </c>
      <c r="H28" s="11">
        <f>H21</f>
        <v>545082.6</v>
      </c>
      <c r="I28" s="11">
        <f t="shared" ref="I28:R28" si="12">I21</f>
        <v>550897</v>
      </c>
      <c r="J28" s="11">
        <f t="shared" si="12"/>
        <v>555559.89999999991</v>
      </c>
      <c r="K28" s="11">
        <f t="shared" si="12"/>
        <v>560256.5</v>
      </c>
      <c r="L28" s="11">
        <f t="shared" si="12"/>
        <v>564978.6</v>
      </c>
      <c r="M28" s="11">
        <f t="shared" si="12"/>
        <v>569574</v>
      </c>
      <c r="N28" s="11">
        <f t="shared" si="12"/>
        <v>574464.6</v>
      </c>
      <c r="O28" s="11">
        <f t="shared" si="12"/>
        <v>579822.89999999991</v>
      </c>
      <c r="P28" s="11">
        <f t="shared" si="12"/>
        <v>586319.5</v>
      </c>
      <c r="Q28" s="11">
        <f t="shared" si="12"/>
        <v>592587.5</v>
      </c>
      <c r="R28" s="11">
        <f t="shared" si="12"/>
        <v>599264.89999999991</v>
      </c>
      <c r="S28" s="12"/>
      <c r="T28" s="12"/>
      <c r="U28" s="12"/>
      <c r="V28" s="12"/>
    </row>
    <row r="29" spans="1:22" s="24" customFormat="1" ht="28.5">
      <c r="A29" s="21" t="s">
        <v>55</v>
      </c>
      <c r="B29" s="9"/>
      <c r="C29" s="9"/>
      <c r="D29" s="9"/>
      <c r="E29" s="9"/>
      <c r="F29" s="9"/>
      <c r="G29" s="9">
        <v>3890</v>
      </c>
      <c r="H29" s="9">
        <v>7992</v>
      </c>
      <c r="I29" s="9">
        <f>I28*1.5/100</f>
        <v>8263.4549999999999</v>
      </c>
      <c r="J29" s="9">
        <f t="shared" ref="J29:R29" si="13">J28*1.5/100</f>
        <v>8333.3984999999993</v>
      </c>
      <c r="K29" s="9">
        <f t="shared" si="13"/>
        <v>8403.8474999999999</v>
      </c>
      <c r="L29" s="9">
        <f t="shared" si="13"/>
        <v>8474.6789999999983</v>
      </c>
      <c r="M29" s="9">
        <f t="shared" si="13"/>
        <v>8543.61</v>
      </c>
      <c r="N29" s="9">
        <f t="shared" si="13"/>
        <v>8616.9689999999991</v>
      </c>
      <c r="O29" s="9">
        <f t="shared" si="13"/>
        <v>8697.343499999999</v>
      </c>
      <c r="P29" s="9">
        <f t="shared" si="13"/>
        <v>8794.7924999999996</v>
      </c>
      <c r="Q29" s="9">
        <f t="shared" si="13"/>
        <v>8888.8125</v>
      </c>
      <c r="R29" s="9">
        <f t="shared" si="13"/>
        <v>8988.9734999999982</v>
      </c>
      <c r="S29" s="10"/>
      <c r="T29" s="10"/>
      <c r="U29" s="10"/>
      <c r="V29" s="10"/>
    </row>
    <row r="30" spans="1:22" s="4" customFormat="1">
      <c r="A30" s="20" t="s">
        <v>56</v>
      </c>
      <c r="B30" s="11">
        <f>B21-B28</f>
        <v>-2015.3000000000466</v>
      </c>
      <c r="C30" s="11">
        <f t="shared" ref="C30:R30" si="14">C21-C28</f>
        <v>5931.1999999999534</v>
      </c>
      <c r="D30" s="11">
        <f t="shared" si="14"/>
        <v>-232.40000000002328</v>
      </c>
      <c r="E30" s="11">
        <f>E21-E28</f>
        <v>-3236.8000000000466</v>
      </c>
      <c r="F30" s="11">
        <f>F21-F28</f>
        <v>-2394.199999999837</v>
      </c>
      <c r="G30" s="11">
        <f t="shared" si="14"/>
        <v>0</v>
      </c>
      <c r="H30" s="11">
        <f t="shared" si="14"/>
        <v>0</v>
      </c>
      <c r="I30" s="11">
        <f t="shared" si="14"/>
        <v>0</v>
      </c>
      <c r="J30" s="11">
        <f t="shared" si="14"/>
        <v>0</v>
      </c>
      <c r="K30" s="11">
        <f t="shared" si="14"/>
        <v>0</v>
      </c>
      <c r="L30" s="11">
        <f t="shared" si="14"/>
        <v>0</v>
      </c>
      <c r="M30" s="11">
        <f t="shared" si="14"/>
        <v>0</v>
      </c>
      <c r="N30" s="11">
        <f t="shared" si="14"/>
        <v>0</v>
      </c>
      <c r="O30" s="11">
        <f t="shared" si="14"/>
        <v>0</v>
      </c>
      <c r="P30" s="11">
        <f t="shared" si="14"/>
        <v>0</v>
      </c>
      <c r="Q30" s="11">
        <f t="shared" si="14"/>
        <v>0</v>
      </c>
      <c r="R30" s="11">
        <f t="shared" si="14"/>
        <v>0</v>
      </c>
      <c r="S30" s="12"/>
      <c r="T30" s="12"/>
      <c r="U30" s="12"/>
      <c r="V30" s="12"/>
    </row>
    <row r="31" spans="1:22" s="4" customFormat="1" ht="22.5" customHeight="1">
      <c r="A31" s="16" t="s">
        <v>2</v>
      </c>
      <c r="B31" s="11">
        <f>(-B30)/B23*100</f>
        <v>2.1300973357136632</v>
      </c>
      <c r="C31" s="11">
        <f>C30/C23*100</f>
        <v>5.8999362378754521</v>
      </c>
      <c r="D31" s="11">
        <f>(-D30)/D23*100</f>
        <v>0.22188063890933185</v>
      </c>
      <c r="E31" s="11">
        <f>(-E30)/E23*100</f>
        <v>2.9597740301043682</v>
      </c>
      <c r="F31" s="11">
        <f t="shared" ref="F31:R31" si="15">F30/F23*100</f>
        <v>-2.0899584749289981</v>
      </c>
      <c r="G31" s="11">
        <f t="shared" si="15"/>
        <v>0</v>
      </c>
      <c r="H31" s="11">
        <f t="shared" si="15"/>
        <v>0</v>
      </c>
      <c r="I31" s="11">
        <f t="shared" si="15"/>
        <v>0</v>
      </c>
      <c r="J31" s="11">
        <f t="shared" si="15"/>
        <v>0</v>
      </c>
      <c r="K31" s="11">
        <f t="shared" si="15"/>
        <v>0</v>
      </c>
      <c r="L31" s="11">
        <f t="shared" si="15"/>
        <v>0</v>
      </c>
      <c r="M31" s="11">
        <f t="shared" si="15"/>
        <v>0</v>
      </c>
      <c r="N31" s="11">
        <f t="shared" si="15"/>
        <v>0</v>
      </c>
      <c r="O31" s="11">
        <f t="shared" si="15"/>
        <v>0</v>
      </c>
      <c r="P31" s="11">
        <f t="shared" si="15"/>
        <v>0</v>
      </c>
      <c r="Q31" s="11">
        <f t="shared" si="15"/>
        <v>0</v>
      </c>
      <c r="R31" s="11">
        <f t="shared" si="15"/>
        <v>0</v>
      </c>
      <c r="S31" s="12"/>
      <c r="T31" s="12"/>
      <c r="U31" s="12"/>
      <c r="V31" s="12"/>
    </row>
    <row r="32" spans="1:22" s="12" customFormat="1" ht="28.5">
      <c r="A32" s="20" t="s">
        <v>57</v>
      </c>
      <c r="B32" s="11">
        <v>3033.3</v>
      </c>
      <c r="C32" s="11">
        <v>2733.3</v>
      </c>
      <c r="D32" s="11">
        <v>1300</v>
      </c>
      <c r="E32" s="11">
        <v>400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</row>
    <row r="33" spans="1:22" s="4" customFormat="1" ht="42.75">
      <c r="A33" s="20" t="s">
        <v>58</v>
      </c>
      <c r="B33" s="11">
        <f>B32/B23*100</f>
        <v>3.2060855696025929</v>
      </c>
      <c r="C33" s="11">
        <f t="shared" ref="C33:R33" si="16">C32/C23*100</f>
        <v>2.7188925881752599</v>
      </c>
      <c r="D33" s="11">
        <f t="shared" si="16"/>
        <v>1.2411567580985479</v>
      </c>
      <c r="E33" s="11">
        <f t="shared" si="16"/>
        <v>0.36576545107567049</v>
      </c>
      <c r="F33" s="11">
        <f t="shared" si="16"/>
        <v>0</v>
      </c>
      <c r="G33" s="11">
        <f t="shared" si="16"/>
        <v>0</v>
      </c>
      <c r="H33" s="11">
        <f t="shared" si="16"/>
        <v>0</v>
      </c>
      <c r="I33" s="11">
        <f t="shared" si="16"/>
        <v>0</v>
      </c>
      <c r="J33" s="11">
        <f t="shared" si="16"/>
        <v>0</v>
      </c>
      <c r="K33" s="11">
        <f t="shared" si="16"/>
        <v>0</v>
      </c>
      <c r="L33" s="11">
        <f t="shared" si="16"/>
        <v>0</v>
      </c>
      <c r="M33" s="11">
        <f t="shared" si="16"/>
        <v>0</v>
      </c>
      <c r="N33" s="11">
        <f t="shared" si="16"/>
        <v>0</v>
      </c>
      <c r="O33" s="11">
        <f t="shared" si="16"/>
        <v>0</v>
      </c>
      <c r="P33" s="11">
        <f t="shared" si="16"/>
        <v>0</v>
      </c>
      <c r="Q33" s="11">
        <f t="shared" si="16"/>
        <v>0</v>
      </c>
      <c r="R33" s="11">
        <f t="shared" si="16"/>
        <v>0</v>
      </c>
      <c r="S33" s="12"/>
      <c r="T33" s="12"/>
      <c r="U33" s="12"/>
      <c r="V33" s="12"/>
    </row>
    <row r="34" spans="1:22" s="4" customForma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4" customForma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4" customForma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4" customForma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4" customForma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4" customForma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4" customForma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4" customForma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</sheetData>
  <autoFilter ref="A8:R33"/>
  <mergeCells count="11">
    <mergeCell ref="A9:R9"/>
    <mergeCell ref="A20:R20"/>
    <mergeCell ref="A1:D1"/>
    <mergeCell ref="E1:K1"/>
    <mergeCell ref="L1:R1"/>
    <mergeCell ref="A2:D2"/>
    <mergeCell ref="E2:K2"/>
    <mergeCell ref="O2:R2"/>
    <mergeCell ref="A4:R4"/>
    <mergeCell ref="A6:A7"/>
    <mergeCell ref="B6:R6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3" tint="0.39997558519241921"/>
    <pageSetUpPr fitToPage="1"/>
  </sheetPr>
  <dimension ref="A1:W93"/>
  <sheetViews>
    <sheetView tabSelected="1" topLeftCell="B1" zoomScaleNormal="100" zoomScaleSheetLayoutView="100" workbookViewId="0">
      <pane xSplit="2" ySplit="6" topLeftCell="K7" activePane="bottomRight" state="frozen"/>
      <selection activeCell="B1" sqref="B1"/>
      <selection pane="topRight" activeCell="C1" sqref="C1"/>
      <selection pane="bottomLeft" activeCell="B7" sqref="B7"/>
      <selection pane="bottomRight" activeCell="Q2" sqref="Q2:U2"/>
    </sheetView>
  </sheetViews>
  <sheetFormatPr defaultRowHeight="14.25"/>
  <cols>
    <col min="1" max="1" width="4.140625" style="1" hidden="1" customWidth="1"/>
    <col min="2" max="2" width="4.140625" style="4" hidden="1" customWidth="1"/>
    <col min="3" max="3" width="46.7109375" style="12" customWidth="1"/>
    <col min="4" max="4" width="13.42578125" style="12" customWidth="1"/>
    <col min="5" max="5" width="11.85546875" style="12" customWidth="1"/>
    <col min="6" max="6" width="11" style="12" customWidth="1"/>
    <col min="7" max="8" width="14.28515625" style="12" customWidth="1"/>
    <col min="9" max="9" width="16.140625" style="12" customWidth="1"/>
    <col min="10" max="19" width="10.42578125" style="12" customWidth="1"/>
    <col min="20" max="23" width="9.140625" style="12"/>
    <col min="24" max="16384" width="9.140625" style="1"/>
  </cols>
  <sheetData>
    <row r="1" spans="1:23">
      <c r="O1" s="64" t="s">
        <v>19</v>
      </c>
      <c r="P1" s="64"/>
      <c r="Q1" s="64"/>
      <c r="R1" s="64"/>
      <c r="S1" s="64"/>
      <c r="T1" s="38"/>
      <c r="U1" s="38"/>
    </row>
    <row r="2" spans="1:23" ht="30" customHeight="1">
      <c r="O2" s="56"/>
      <c r="P2" s="56"/>
      <c r="Q2" s="61" t="s">
        <v>72</v>
      </c>
      <c r="R2" s="61"/>
      <c r="S2" s="61"/>
      <c r="T2" s="61"/>
      <c r="U2" s="61"/>
    </row>
    <row r="3" spans="1:23">
      <c r="C3" s="65" t="s">
        <v>43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3">
      <c r="S4" s="39" t="s">
        <v>60</v>
      </c>
    </row>
    <row r="5" spans="1:23">
      <c r="C5" s="63" t="s">
        <v>44</v>
      </c>
      <c r="D5" s="63" t="s">
        <v>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3" ht="28.5">
      <c r="C6" s="63"/>
      <c r="D6" s="22" t="s">
        <v>34</v>
      </c>
      <c r="E6" s="22" t="s">
        <v>38</v>
      </c>
      <c r="F6" s="22" t="s">
        <v>39</v>
      </c>
      <c r="G6" s="22">
        <v>2018</v>
      </c>
      <c r="H6" s="22">
        <v>2019</v>
      </c>
      <c r="I6" s="22">
        <v>2020</v>
      </c>
      <c r="J6" s="22">
        <v>2021</v>
      </c>
      <c r="K6" s="22">
        <v>2022</v>
      </c>
      <c r="L6" s="22">
        <v>2023</v>
      </c>
      <c r="M6" s="22">
        <v>2024</v>
      </c>
      <c r="N6" s="22">
        <v>2025</v>
      </c>
      <c r="O6" s="22">
        <v>2026</v>
      </c>
      <c r="P6" s="22">
        <v>2027</v>
      </c>
      <c r="Q6" s="22">
        <v>2028</v>
      </c>
      <c r="R6" s="22">
        <v>2029</v>
      </c>
      <c r="S6" s="22">
        <v>2030</v>
      </c>
    </row>
    <row r="7" spans="1:23"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</row>
    <row r="8" spans="1:23" ht="28.5">
      <c r="A8" s="6" t="s">
        <v>3</v>
      </c>
      <c r="B8" s="31" t="s">
        <v>3</v>
      </c>
      <c r="C8" s="25" t="s">
        <v>27</v>
      </c>
      <c r="D8" s="40">
        <v>28719.599999999999</v>
      </c>
      <c r="E8" s="40">
        <v>24316.400000000001</v>
      </c>
      <c r="F8" s="40">
        <v>28096.400000000001</v>
      </c>
      <c r="G8" s="40">
        <v>23709.7</v>
      </c>
      <c r="H8" s="40">
        <v>18353.3</v>
      </c>
      <c r="I8" s="40">
        <v>10248.799999999999</v>
      </c>
      <c r="J8" s="40">
        <f>J11+J12</f>
        <v>10293.393</v>
      </c>
      <c r="K8" s="40">
        <f t="shared" ref="K8:R8" si="0">K11+K12</f>
        <v>10338.42193</v>
      </c>
      <c r="L8" s="40">
        <f t="shared" si="0"/>
        <v>10383.8911493</v>
      </c>
      <c r="M8" s="40">
        <f t="shared" si="0"/>
        <v>10429.805060793</v>
      </c>
      <c r="N8" s="40">
        <f t="shared" si="0"/>
        <v>10476.16811140093</v>
      </c>
      <c r="O8" s="40">
        <f t="shared" si="0"/>
        <v>10522.984792514939</v>
      </c>
      <c r="P8" s="40">
        <f t="shared" si="0"/>
        <v>10570.259640440088</v>
      </c>
      <c r="Q8" s="40">
        <f t="shared" si="0"/>
        <v>10617.997236844491</v>
      </c>
      <c r="R8" s="40">
        <f t="shared" si="0"/>
        <v>10666.202209212934</v>
      </c>
      <c r="S8" s="40">
        <f>S10+S11+S12</f>
        <v>10714.879231305064</v>
      </c>
    </row>
    <row r="9" spans="1:23" s="3" customFormat="1">
      <c r="A9" s="5"/>
      <c r="B9" s="34"/>
      <c r="C9" s="41" t="s">
        <v>24</v>
      </c>
      <c r="D9" s="42"/>
      <c r="E9" s="42"/>
      <c r="F9" s="42"/>
      <c r="G9" s="42"/>
      <c r="H9" s="42"/>
      <c r="I9" s="42"/>
      <c r="J9" s="43"/>
      <c r="K9" s="43"/>
      <c r="L9" s="43"/>
      <c r="M9" s="43"/>
      <c r="N9" s="43"/>
      <c r="O9" s="43"/>
      <c r="P9" s="43"/>
      <c r="Q9" s="43"/>
      <c r="R9" s="43"/>
      <c r="S9" s="44"/>
      <c r="T9" s="19"/>
      <c r="U9" s="19"/>
      <c r="V9" s="19"/>
      <c r="W9" s="19"/>
    </row>
    <row r="10" spans="1:23" s="3" customFormat="1">
      <c r="B10" s="35"/>
      <c r="C10" s="41" t="s">
        <v>25</v>
      </c>
      <c r="D10" s="30">
        <v>4465</v>
      </c>
      <c r="E10" s="30">
        <v>5561.5</v>
      </c>
      <c r="F10" s="30">
        <v>10070.5</v>
      </c>
      <c r="G10" s="30">
        <v>5709.5</v>
      </c>
      <c r="H10" s="30">
        <v>0</v>
      </c>
      <c r="I10" s="30">
        <v>0</v>
      </c>
      <c r="J10" s="30">
        <f>I10</f>
        <v>0</v>
      </c>
      <c r="K10" s="30">
        <f>J10</f>
        <v>0</v>
      </c>
      <c r="L10" s="30">
        <f t="shared" ref="L10:S10" si="1">K10</f>
        <v>0</v>
      </c>
      <c r="M10" s="30">
        <f t="shared" si="1"/>
        <v>0</v>
      </c>
      <c r="N10" s="30">
        <f t="shared" si="1"/>
        <v>0</v>
      </c>
      <c r="O10" s="30">
        <f t="shared" si="1"/>
        <v>0</v>
      </c>
      <c r="P10" s="30">
        <f t="shared" si="1"/>
        <v>0</v>
      </c>
      <c r="Q10" s="30">
        <f t="shared" si="1"/>
        <v>0</v>
      </c>
      <c r="R10" s="30">
        <f t="shared" si="1"/>
        <v>0</v>
      </c>
      <c r="S10" s="30">
        <f t="shared" si="1"/>
        <v>0</v>
      </c>
      <c r="T10" s="19"/>
      <c r="U10" s="19"/>
      <c r="V10" s="19"/>
      <c r="W10" s="19"/>
    </row>
    <row r="11" spans="1:23" s="3" customFormat="1">
      <c r="B11" s="35"/>
      <c r="C11" s="41" t="s">
        <v>61</v>
      </c>
      <c r="D11" s="30">
        <v>13772.3</v>
      </c>
      <c r="E11" s="30">
        <v>11943.2</v>
      </c>
      <c r="F11" s="30">
        <v>10883.5</v>
      </c>
      <c r="G11" s="30">
        <v>11528.3</v>
      </c>
      <c r="H11" s="30">
        <v>13994</v>
      </c>
      <c r="I11" s="30">
        <v>5889.5</v>
      </c>
      <c r="J11" s="30">
        <v>5890.5</v>
      </c>
      <c r="K11" s="30">
        <v>5891.5</v>
      </c>
      <c r="L11" s="30">
        <v>5892.5</v>
      </c>
      <c r="M11" s="30">
        <v>5893.5</v>
      </c>
      <c r="N11" s="30">
        <v>5894.5</v>
      </c>
      <c r="O11" s="30">
        <v>5895.5</v>
      </c>
      <c r="P11" s="30">
        <v>5896.5</v>
      </c>
      <c r="Q11" s="30">
        <v>5897.5</v>
      </c>
      <c r="R11" s="30">
        <v>5898.5</v>
      </c>
      <c r="S11" s="30">
        <v>5899.5</v>
      </c>
      <c r="T11" s="19"/>
      <c r="U11" s="19"/>
      <c r="V11" s="19"/>
      <c r="W11" s="19"/>
    </row>
    <row r="12" spans="1:23" s="3" customFormat="1">
      <c r="B12" s="35"/>
      <c r="C12" s="41" t="s">
        <v>26</v>
      </c>
      <c r="D12" s="30">
        <f t="shared" ref="D12:I12" si="2">D8-D10-D11</f>
        <v>10482.299999999999</v>
      </c>
      <c r="E12" s="30">
        <f t="shared" si="2"/>
        <v>6811.7000000000007</v>
      </c>
      <c r="F12" s="30">
        <f t="shared" si="2"/>
        <v>7142.4000000000015</v>
      </c>
      <c r="G12" s="30">
        <f t="shared" si="2"/>
        <v>6471.9000000000015</v>
      </c>
      <c r="H12" s="30">
        <f t="shared" si="2"/>
        <v>4359.2999999999993</v>
      </c>
      <c r="I12" s="30">
        <f t="shared" si="2"/>
        <v>4359.2999999999993</v>
      </c>
      <c r="J12" s="30">
        <f>I12*1.01</f>
        <v>4402.8929999999991</v>
      </c>
      <c r="K12" s="30">
        <f t="shared" ref="K12:S12" si="3">J12*1.01</f>
        <v>4446.9219299999995</v>
      </c>
      <c r="L12" s="30">
        <f t="shared" si="3"/>
        <v>4491.3911492999996</v>
      </c>
      <c r="M12" s="30">
        <f t="shared" si="3"/>
        <v>4536.3050607929999</v>
      </c>
      <c r="N12" s="30">
        <f t="shared" si="3"/>
        <v>4581.6681114009298</v>
      </c>
      <c r="O12" s="30">
        <f t="shared" si="3"/>
        <v>4627.4847925149388</v>
      </c>
      <c r="P12" s="30">
        <f t="shared" si="3"/>
        <v>4673.7596404400883</v>
      </c>
      <c r="Q12" s="30">
        <f t="shared" si="3"/>
        <v>4720.4972368444896</v>
      </c>
      <c r="R12" s="30">
        <f t="shared" si="3"/>
        <v>4767.7022092129346</v>
      </c>
      <c r="S12" s="30">
        <f t="shared" si="3"/>
        <v>4815.3792313050635</v>
      </c>
      <c r="T12" s="19"/>
      <c r="U12" s="19"/>
      <c r="V12" s="19"/>
      <c r="W12" s="19"/>
    </row>
    <row r="13" spans="1:23">
      <c r="A13" s="6" t="s">
        <v>4</v>
      </c>
      <c r="B13" s="31" t="s">
        <v>4</v>
      </c>
      <c r="C13" s="45" t="s">
        <v>28</v>
      </c>
      <c r="D13" s="40">
        <v>2027.2</v>
      </c>
      <c r="E13" s="40">
        <v>5985.6</v>
      </c>
      <c r="F13" s="40">
        <v>13211</v>
      </c>
      <c r="G13" s="40">
        <v>10464.5</v>
      </c>
      <c r="H13" s="40">
        <v>10393.6</v>
      </c>
      <c r="I13" s="40">
        <v>10393.6</v>
      </c>
      <c r="J13" s="40">
        <f>J16+J17</f>
        <v>10395.4</v>
      </c>
      <c r="K13" s="40">
        <f t="shared" ref="K13:S13" si="4">K16+K17</f>
        <v>10397.218000000001</v>
      </c>
      <c r="L13" s="40">
        <f t="shared" si="4"/>
        <v>10399.054180000001</v>
      </c>
      <c r="M13" s="40">
        <f t="shared" si="4"/>
        <v>10400.9087218</v>
      </c>
      <c r="N13" s="40">
        <f t="shared" si="4"/>
        <v>10402.781809018001</v>
      </c>
      <c r="O13" s="40">
        <f t="shared" si="4"/>
        <v>10404.673627108181</v>
      </c>
      <c r="P13" s="40">
        <f t="shared" si="4"/>
        <v>10406.584363379263</v>
      </c>
      <c r="Q13" s="40">
        <f t="shared" si="4"/>
        <v>10408.514207013055</v>
      </c>
      <c r="R13" s="40">
        <f t="shared" si="4"/>
        <v>10410.463349083186</v>
      </c>
      <c r="S13" s="40">
        <f t="shared" si="4"/>
        <v>10412.431982574017</v>
      </c>
    </row>
    <row r="14" spans="1:23">
      <c r="A14" s="6"/>
      <c r="B14" s="31"/>
      <c r="C14" s="41" t="s">
        <v>24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23" s="3" customFormat="1">
      <c r="A15" s="6"/>
      <c r="B15" s="31"/>
      <c r="C15" s="41" t="s">
        <v>25</v>
      </c>
      <c r="D15" s="30"/>
      <c r="E15" s="30"/>
      <c r="F15" s="30">
        <v>1090</v>
      </c>
      <c r="G15" s="30">
        <v>0</v>
      </c>
      <c r="H15" s="30">
        <v>0</v>
      </c>
      <c r="I15" s="30">
        <v>0</v>
      </c>
      <c r="J15" s="30">
        <f>I15</f>
        <v>0</v>
      </c>
      <c r="K15" s="30">
        <f t="shared" ref="K15:S15" si="5">J15</f>
        <v>0</v>
      </c>
      <c r="L15" s="30">
        <f t="shared" si="5"/>
        <v>0</v>
      </c>
      <c r="M15" s="30">
        <f t="shared" si="5"/>
        <v>0</v>
      </c>
      <c r="N15" s="30">
        <f t="shared" si="5"/>
        <v>0</v>
      </c>
      <c r="O15" s="30">
        <f t="shared" si="5"/>
        <v>0</v>
      </c>
      <c r="P15" s="30">
        <f t="shared" si="5"/>
        <v>0</v>
      </c>
      <c r="Q15" s="30">
        <f t="shared" si="5"/>
        <v>0</v>
      </c>
      <c r="R15" s="30">
        <f t="shared" si="5"/>
        <v>0</v>
      </c>
      <c r="S15" s="30">
        <f t="shared" si="5"/>
        <v>0</v>
      </c>
      <c r="T15" s="19"/>
      <c r="U15" s="19"/>
      <c r="V15" s="19"/>
      <c r="W15" s="19"/>
    </row>
    <row r="16" spans="1:23" s="3" customFormat="1">
      <c r="A16" s="6"/>
      <c r="B16" s="31"/>
      <c r="C16" s="41" t="s">
        <v>61</v>
      </c>
      <c r="D16" s="30">
        <v>1768.8</v>
      </c>
      <c r="E16" s="30">
        <v>694.9</v>
      </c>
      <c r="F16" s="30">
        <v>11585.8</v>
      </c>
      <c r="G16" s="30">
        <v>10226.700000000001</v>
      </c>
      <c r="H16" s="30">
        <v>10213.6</v>
      </c>
      <c r="I16" s="30">
        <v>10213.6</v>
      </c>
      <c r="J16" s="30">
        <v>10213.6</v>
      </c>
      <c r="K16" s="30">
        <v>10213.6</v>
      </c>
      <c r="L16" s="30">
        <v>10213.6</v>
      </c>
      <c r="M16" s="30">
        <v>10213.6</v>
      </c>
      <c r="N16" s="30">
        <v>10213.6</v>
      </c>
      <c r="O16" s="30">
        <v>10213.6</v>
      </c>
      <c r="P16" s="30">
        <v>10213.6</v>
      </c>
      <c r="Q16" s="30">
        <v>10213.6</v>
      </c>
      <c r="R16" s="30">
        <v>10213.6</v>
      </c>
      <c r="S16" s="30">
        <v>10213.6</v>
      </c>
      <c r="T16" s="19"/>
      <c r="U16" s="19"/>
      <c r="V16" s="19"/>
      <c r="W16" s="19"/>
    </row>
    <row r="17" spans="1:23" s="3" customFormat="1">
      <c r="A17" s="6"/>
      <c r="B17" s="31"/>
      <c r="C17" s="41" t="s">
        <v>26</v>
      </c>
      <c r="D17" s="30">
        <f>D13-D16</f>
        <v>258.40000000000009</v>
      </c>
      <c r="E17" s="30">
        <f>E13-E16</f>
        <v>5290.7000000000007</v>
      </c>
      <c r="F17" s="30">
        <f>F13-F15-F16</f>
        <v>535.20000000000073</v>
      </c>
      <c r="G17" s="30">
        <f>G13-G16-G15</f>
        <v>237.79999999999927</v>
      </c>
      <c r="H17" s="30">
        <f>H13-H16-H15</f>
        <v>180</v>
      </c>
      <c r="I17" s="30">
        <f>I13-I16-I15</f>
        <v>180</v>
      </c>
      <c r="J17" s="30">
        <f>I17*1.01</f>
        <v>181.8</v>
      </c>
      <c r="K17" s="30">
        <f t="shared" ref="K17:S17" si="6">J17*1.01</f>
        <v>183.61800000000002</v>
      </c>
      <c r="L17" s="30">
        <f t="shared" si="6"/>
        <v>185.45418000000004</v>
      </c>
      <c r="M17" s="30">
        <f t="shared" si="6"/>
        <v>187.30872180000003</v>
      </c>
      <c r="N17" s="30">
        <f t="shared" si="6"/>
        <v>189.18180901800002</v>
      </c>
      <c r="O17" s="30">
        <f t="shared" si="6"/>
        <v>191.07362710818003</v>
      </c>
      <c r="P17" s="30">
        <f t="shared" si="6"/>
        <v>192.98436337926182</v>
      </c>
      <c r="Q17" s="30">
        <f t="shared" si="6"/>
        <v>194.91420701305444</v>
      </c>
      <c r="R17" s="30">
        <f t="shared" si="6"/>
        <v>196.86334908318497</v>
      </c>
      <c r="S17" s="30">
        <f t="shared" si="6"/>
        <v>198.83198257401682</v>
      </c>
      <c r="T17" s="19"/>
      <c r="U17" s="19"/>
      <c r="V17" s="19"/>
      <c r="W17" s="19"/>
    </row>
    <row r="18" spans="1:23">
      <c r="A18" s="6" t="s">
        <v>5</v>
      </c>
      <c r="B18" s="31" t="s">
        <v>5</v>
      </c>
      <c r="C18" s="45" t="s">
        <v>29</v>
      </c>
      <c r="D18" s="40">
        <v>30356.799999999999</v>
      </c>
      <c r="E18" s="40">
        <v>29196.9</v>
      </c>
      <c r="F18" s="40">
        <v>42426</v>
      </c>
      <c r="G18" s="40">
        <v>38831.4</v>
      </c>
      <c r="H18" s="40">
        <v>28708.3</v>
      </c>
      <c r="I18" s="40">
        <v>27699.3</v>
      </c>
      <c r="J18" s="40">
        <f>J20+J21+J22</f>
        <v>28529.825999999997</v>
      </c>
      <c r="K18" s="40">
        <f t="shared" ref="K18:S18" si="7">K20+K21+K22</f>
        <v>29385.267779999998</v>
      </c>
      <c r="L18" s="40">
        <f t="shared" si="7"/>
        <v>30266.372813399998</v>
      </c>
      <c r="M18" s="40">
        <f t="shared" si="7"/>
        <v>31173.910997801999</v>
      </c>
      <c r="N18" s="40">
        <f t="shared" si="7"/>
        <v>32108.675327736059</v>
      </c>
      <c r="O18" s="40">
        <f t="shared" si="7"/>
        <v>33071.482587568142</v>
      </c>
      <c r="P18" s="40">
        <f t="shared" si="7"/>
        <v>34063.174065195184</v>
      </c>
      <c r="Q18" s="40">
        <f t="shared" si="7"/>
        <v>35084.616287151039</v>
      </c>
      <c r="R18" s="40">
        <f t="shared" si="7"/>
        <v>36136.70177576557</v>
      </c>
      <c r="S18" s="40">
        <f t="shared" si="7"/>
        <v>37220.34982903854</v>
      </c>
    </row>
    <row r="19" spans="1:23">
      <c r="A19" s="6"/>
      <c r="B19" s="31"/>
      <c r="C19" s="41" t="s">
        <v>24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23" s="3" customFormat="1">
      <c r="A20" s="6"/>
      <c r="B20" s="31"/>
      <c r="C20" s="41" t="s">
        <v>25</v>
      </c>
      <c r="D20" s="30">
        <v>35.5</v>
      </c>
      <c r="E20" s="30">
        <v>160.5</v>
      </c>
      <c r="F20" s="30">
        <v>2344.3000000000002</v>
      </c>
      <c r="G20" s="30">
        <v>10.7</v>
      </c>
      <c r="H20" s="30">
        <v>10.7</v>
      </c>
      <c r="I20" s="30">
        <v>10.7</v>
      </c>
      <c r="J20" s="30">
        <v>10.7</v>
      </c>
      <c r="K20" s="30">
        <v>10.7</v>
      </c>
      <c r="L20" s="30">
        <v>10.7</v>
      </c>
      <c r="M20" s="30">
        <v>10.7</v>
      </c>
      <c r="N20" s="30">
        <v>10.7</v>
      </c>
      <c r="O20" s="30">
        <v>10.7</v>
      </c>
      <c r="P20" s="30">
        <v>10.7</v>
      </c>
      <c r="Q20" s="30">
        <v>10.7</v>
      </c>
      <c r="R20" s="30">
        <v>10.7</v>
      </c>
      <c r="S20" s="30">
        <v>10.7</v>
      </c>
      <c r="T20" s="19"/>
      <c r="U20" s="19"/>
      <c r="V20" s="19"/>
      <c r="W20" s="19"/>
    </row>
    <row r="21" spans="1:23" s="3" customFormat="1">
      <c r="A21" s="6"/>
      <c r="B21" s="31"/>
      <c r="C21" s="41" t="s">
        <v>61</v>
      </c>
      <c r="D21" s="30"/>
      <c r="E21" s="30"/>
      <c r="F21" s="30">
        <v>7022</v>
      </c>
      <c r="G21" s="30">
        <v>3857.1</v>
      </c>
      <c r="H21" s="30">
        <v>4.4000000000000004</v>
      </c>
      <c r="I21" s="30">
        <v>4.4000000000000004</v>
      </c>
      <c r="J21" s="30">
        <v>4.4000000000000004</v>
      </c>
      <c r="K21" s="30">
        <v>4.4000000000000004</v>
      </c>
      <c r="L21" s="30">
        <v>4.4000000000000004</v>
      </c>
      <c r="M21" s="30">
        <v>4.4000000000000004</v>
      </c>
      <c r="N21" s="30">
        <v>4.4000000000000004</v>
      </c>
      <c r="O21" s="30">
        <v>4.4000000000000004</v>
      </c>
      <c r="P21" s="30">
        <v>4.4000000000000004</v>
      </c>
      <c r="Q21" s="30">
        <v>4.4000000000000004</v>
      </c>
      <c r="R21" s="30">
        <v>4.4000000000000004</v>
      </c>
      <c r="S21" s="30">
        <v>4.4000000000000004</v>
      </c>
      <c r="T21" s="19"/>
      <c r="U21" s="19"/>
      <c r="V21" s="19"/>
      <c r="W21" s="19"/>
    </row>
    <row r="22" spans="1:23" s="3" customFormat="1">
      <c r="A22" s="6"/>
      <c r="B22" s="31"/>
      <c r="C22" s="41" t="s">
        <v>26</v>
      </c>
      <c r="D22" s="30">
        <f>D18-D20</f>
        <v>30321.3</v>
      </c>
      <c r="E22" s="30">
        <f>E18-E20</f>
        <v>29036.400000000001</v>
      </c>
      <c r="F22" s="30">
        <f>F18-F20-F21</f>
        <v>33059.699999999997</v>
      </c>
      <c r="G22" s="30">
        <f>G18-G20-G21</f>
        <v>34963.600000000006</v>
      </c>
      <c r="H22" s="30">
        <f>H18-H20-H21</f>
        <v>28693.199999999997</v>
      </c>
      <c r="I22" s="30">
        <f>I18-I20-I21</f>
        <v>27684.199999999997</v>
      </c>
      <c r="J22" s="30">
        <f>I22*1.03</f>
        <v>28514.725999999999</v>
      </c>
      <c r="K22" s="30">
        <f t="shared" ref="K22:S22" si="8">J22*1.03</f>
        <v>29370.16778</v>
      </c>
      <c r="L22" s="30">
        <f t="shared" si="8"/>
        <v>30251.272813399999</v>
      </c>
      <c r="M22" s="30">
        <f t="shared" si="8"/>
        <v>31158.810997802</v>
      </c>
      <c r="N22" s="30">
        <f t="shared" si="8"/>
        <v>32093.57532773606</v>
      </c>
      <c r="O22" s="30">
        <f t="shared" si="8"/>
        <v>33056.382587568143</v>
      </c>
      <c r="P22" s="30">
        <f t="shared" si="8"/>
        <v>34048.074065195186</v>
      </c>
      <c r="Q22" s="30">
        <f t="shared" si="8"/>
        <v>35069.51628715104</v>
      </c>
      <c r="R22" s="30">
        <f t="shared" si="8"/>
        <v>36121.601775765572</v>
      </c>
      <c r="S22" s="30">
        <f t="shared" si="8"/>
        <v>37205.249829038541</v>
      </c>
      <c r="T22" s="19"/>
      <c r="U22" s="19"/>
      <c r="V22" s="19"/>
      <c r="W22" s="19"/>
    </row>
    <row r="23" spans="1:23" s="4" customFormat="1">
      <c r="A23" s="31" t="s">
        <v>6</v>
      </c>
      <c r="B23" s="31" t="s">
        <v>6</v>
      </c>
      <c r="C23" s="45" t="s">
        <v>33</v>
      </c>
      <c r="D23" s="40">
        <v>11631.4</v>
      </c>
      <c r="E23" s="40">
        <v>11630.5</v>
      </c>
      <c r="F23" s="40">
        <v>22374.7</v>
      </c>
      <c r="G23" s="40">
        <v>13464.3</v>
      </c>
      <c r="H23" s="40">
        <v>10660.8</v>
      </c>
      <c r="I23" s="40">
        <v>9460.9</v>
      </c>
      <c r="J23" s="40">
        <f>J25+J26+J27</f>
        <v>10518.7</v>
      </c>
      <c r="K23" s="40">
        <f t="shared" ref="K23:S23" si="9">K25+K26+K27</f>
        <v>10486.4</v>
      </c>
      <c r="L23" s="40">
        <f t="shared" si="9"/>
        <v>10343</v>
      </c>
      <c r="M23" s="40">
        <f t="shared" si="9"/>
        <v>10075.6</v>
      </c>
      <c r="N23" s="40">
        <f t="shared" si="9"/>
        <v>9943.5</v>
      </c>
      <c r="O23" s="40">
        <f t="shared" si="9"/>
        <v>10042.9</v>
      </c>
      <c r="P23" s="40">
        <f t="shared" si="9"/>
        <v>10143.4</v>
      </c>
      <c r="Q23" s="40">
        <f t="shared" si="9"/>
        <v>11012.4</v>
      </c>
      <c r="R23" s="40">
        <f t="shared" si="9"/>
        <v>11482.6</v>
      </c>
      <c r="S23" s="40">
        <f t="shared" si="9"/>
        <v>12176.9</v>
      </c>
      <c r="T23" s="12"/>
      <c r="U23" s="12"/>
      <c r="V23" s="12"/>
      <c r="W23" s="12"/>
    </row>
    <row r="24" spans="1:23">
      <c r="A24" s="6"/>
      <c r="B24" s="31"/>
      <c r="C24" s="41" t="s">
        <v>24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23" s="3" customFormat="1">
      <c r="A25" s="6"/>
      <c r="B25" s="31"/>
      <c r="C25" s="41" t="s">
        <v>25</v>
      </c>
      <c r="D25" s="30"/>
      <c r="E25" s="30"/>
      <c r="F25" s="30"/>
      <c r="G25" s="30">
        <v>0</v>
      </c>
      <c r="H25" s="30">
        <v>0</v>
      </c>
      <c r="I25" s="30">
        <v>0</v>
      </c>
      <c r="J25" s="30">
        <f>I25</f>
        <v>0</v>
      </c>
      <c r="K25" s="30">
        <f t="shared" ref="K25:S25" si="10">J25</f>
        <v>0</v>
      </c>
      <c r="L25" s="30">
        <f t="shared" si="10"/>
        <v>0</v>
      </c>
      <c r="M25" s="30">
        <f t="shared" si="10"/>
        <v>0</v>
      </c>
      <c r="N25" s="30">
        <f t="shared" si="10"/>
        <v>0</v>
      </c>
      <c r="O25" s="30">
        <f t="shared" si="10"/>
        <v>0</v>
      </c>
      <c r="P25" s="30">
        <f t="shared" si="10"/>
        <v>0</v>
      </c>
      <c r="Q25" s="30">
        <f t="shared" si="10"/>
        <v>0</v>
      </c>
      <c r="R25" s="30">
        <f t="shared" si="10"/>
        <v>0</v>
      </c>
      <c r="S25" s="30">
        <f t="shared" si="10"/>
        <v>0</v>
      </c>
      <c r="T25" s="19"/>
      <c r="U25" s="19"/>
      <c r="V25" s="19"/>
      <c r="W25" s="19"/>
    </row>
    <row r="26" spans="1:23" s="3" customFormat="1">
      <c r="A26" s="6"/>
      <c r="B26" s="31"/>
      <c r="C26" s="41" t="s">
        <v>61</v>
      </c>
      <c r="D26" s="30"/>
      <c r="E26" s="30"/>
      <c r="F26" s="30">
        <v>10000</v>
      </c>
      <c r="G26" s="30">
        <v>0</v>
      </c>
      <c r="H26" s="30">
        <v>0</v>
      </c>
      <c r="I26" s="30">
        <v>0</v>
      </c>
      <c r="J26" s="30">
        <f>I26</f>
        <v>0</v>
      </c>
      <c r="K26" s="30">
        <f t="shared" ref="K26:S26" si="11">J26</f>
        <v>0</v>
      </c>
      <c r="L26" s="30">
        <f t="shared" si="11"/>
        <v>0</v>
      </c>
      <c r="M26" s="30">
        <f t="shared" si="11"/>
        <v>0</v>
      </c>
      <c r="N26" s="30">
        <f t="shared" si="11"/>
        <v>0</v>
      </c>
      <c r="O26" s="30">
        <f t="shared" si="11"/>
        <v>0</v>
      </c>
      <c r="P26" s="30">
        <f t="shared" si="11"/>
        <v>0</v>
      </c>
      <c r="Q26" s="30">
        <f t="shared" si="11"/>
        <v>0</v>
      </c>
      <c r="R26" s="30">
        <f t="shared" si="11"/>
        <v>0</v>
      </c>
      <c r="S26" s="30">
        <f t="shared" si="11"/>
        <v>0</v>
      </c>
      <c r="T26" s="19"/>
      <c r="U26" s="19"/>
      <c r="V26" s="19"/>
      <c r="W26" s="19"/>
    </row>
    <row r="27" spans="1:23" s="33" customFormat="1">
      <c r="A27" s="32"/>
      <c r="B27" s="36"/>
      <c r="C27" s="41" t="s">
        <v>26</v>
      </c>
      <c r="D27" s="30">
        <v>11631.4</v>
      </c>
      <c r="E27" s="30">
        <v>11630.5</v>
      </c>
      <c r="F27" s="30">
        <f>F23-F26</f>
        <v>12374.7</v>
      </c>
      <c r="G27" s="30">
        <f>G23-G25-G26</f>
        <v>13464.3</v>
      </c>
      <c r="H27" s="30">
        <f>H23-H25-H26</f>
        <v>10660.8</v>
      </c>
      <c r="I27" s="30">
        <f>I23-I25-I26</f>
        <v>9460.9</v>
      </c>
      <c r="J27" s="30">
        <v>10518.7</v>
      </c>
      <c r="K27" s="30">
        <f>K89</f>
        <v>10486.4</v>
      </c>
      <c r="L27" s="30">
        <f t="shared" ref="L27:S27" si="12">L89</f>
        <v>10343</v>
      </c>
      <c r="M27" s="30">
        <f t="shared" si="12"/>
        <v>10075.6</v>
      </c>
      <c r="N27" s="30">
        <f t="shared" si="12"/>
        <v>9943.5</v>
      </c>
      <c r="O27" s="30">
        <f t="shared" si="12"/>
        <v>10042.9</v>
      </c>
      <c r="P27" s="30">
        <f t="shared" si="12"/>
        <v>10143.4</v>
      </c>
      <c r="Q27" s="30">
        <f t="shared" si="12"/>
        <v>11012.4</v>
      </c>
      <c r="R27" s="30">
        <f t="shared" si="12"/>
        <v>11482.6</v>
      </c>
      <c r="S27" s="30">
        <f t="shared" si="12"/>
        <v>12176.9</v>
      </c>
      <c r="T27" s="19"/>
      <c r="U27" s="19"/>
      <c r="V27" s="19"/>
      <c r="W27" s="19"/>
    </row>
    <row r="28" spans="1:23">
      <c r="A28" s="6" t="s">
        <v>7</v>
      </c>
      <c r="B28" s="31" t="s">
        <v>7</v>
      </c>
      <c r="C28" s="45" t="s">
        <v>30</v>
      </c>
      <c r="D28" s="40">
        <v>835.8</v>
      </c>
      <c r="E28" s="40">
        <v>352.3</v>
      </c>
      <c r="F28" s="40">
        <v>350</v>
      </c>
      <c r="G28" s="40">
        <v>353.1</v>
      </c>
      <c r="H28" s="40">
        <v>82.1</v>
      </c>
      <c r="I28" s="40">
        <v>82.1</v>
      </c>
      <c r="J28" s="40">
        <f>J30+J31+J32</f>
        <v>82.1</v>
      </c>
      <c r="K28" s="40">
        <f t="shared" ref="K28:S28" si="13">K30+K31+K32</f>
        <v>82.1</v>
      </c>
      <c r="L28" s="40">
        <f t="shared" si="13"/>
        <v>82.1</v>
      </c>
      <c r="M28" s="40">
        <f t="shared" si="13"/>
        <v>82.1</v>
      </c>
      <c r="N28" s="40">
        <f t="shared" si="13"/>
        <v>82.1</v>
      </c>
      <c r="O28" s="40">
        <f t="shared" si="13"/>
        <v>82.1</v>
      </c>
      <c r="P28" s="40">
        <f t="shared" si="13"/>
        <v>82.1</v>
      </c>
      <c r="Q28" s="40">
        <f t="shared" si="13"/>
        <v>82.1</v>
      </c>
      <c r="R28" s="40">
        <f t="shared" si="13"/>
        <v>82.1</v>
      </c>
      <c r="S28" s="40">
        <f t="shared" si="13"/>
        <v>82.1</v>
      </c>
    </row>
    <row r="29" spans="1:23">
      <c r="A29" s="6"/>
      <c r="B29" s="31"/>
      <c r="C29" s="41" t="s">
        <v>24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23" s="3" customFormat="1">
      <c r="A30" s="6"/>
      <c r="B30" s="31"/>
      <c r="C30" s="41" t="s">
        <v>25</v>
      </c>
      <c r="D30" s="30"/>
      <c r="E30" s="30"/>
      <c r="F30" s="30"/>
      <c r="G30" s="30"/>
      <c r="H30" s="30"/>
      <c r="I30" s="30"/>
      <c r="J30" s="30">
        <f>I30</f>
        <v>0</v>
      </c>
      <c r="K30" s="30">
        <f t="shared" ref="K30:S30" si="14">J30</f>
        <v>0</v>
      </c>
      <c r="L30" s="30">
        <f t="shared" si="14"/>
        <v>0</v>
      </c>
      <c r="M30" s="30">
        <f t="shared" si="14"/>
        <v>0</v>
      </c>
      <c r="N30" s="30">
        <f t="shared" si="14"/>
        <v>0</v>
      </c>
      <c r="O30" s="30">
        <f t="shared" si="14"/>
        <v>0</v>
      </c>
      <c r="P30" s="30">
        <f t="shared" si="14"/>
        <v>0</v>
      </c>
      <c r="Q30" s="30">
        <f t="shared" si="14"/>
        <v>0</v>
      </c>
      <c r="R30" s="30">
        <f t="shared" si="14"/>
        <v>0</v>
      </c>
      <c r="S30" s="30">
        <f t="shared" si="14"/>
        <v>0</v>
      </c>
      <c r="T30" s="19"/>
      <c r="U30" s="19"/>
      <c r="V30" s="19"/>
      <c r="W30" s="19"/>
    </row>
    <row r="31" spans="1:23" s="3" customFormat="1">
      <c r="A31" s="6"/>
      <c r="B31" s="31"/>
      <c r="C31" s="41" t="s">
        <v>61</v>
      </c>
      <c r="D31" s="30">
        <v>79</v>
      </c>
      <c r="E31" s="30">
        <v>79</v>
      </c>
      <c r="F31" s="30">
        <v>79</v>
      </c>
      <c r="G31" s="30">
        <v>82.1</v>
      </c>
      <c r="H31" s="30">
        <v>82.1</v>
      </c>
      <c r="I31" s="30">
        <v>82.1</v>
      </c>
      <c r="J31" s="30">
        <f>I31</f>
        <v>82.1</v>
      </c>
      <c r="K31" s="30">
        <f t="shared" ref="K31:S31" si="15">J31</f>
        <v>82.1</v>
      </c>
      <c r="L31" s="30">
        <f t="shared" si="15"/>
        <v>82.1</v>
      </c>
      <c r="M31" s="30">
        <f t="shared" si="15"/>
        <v>82.1</v>
      </c>
      <c r="N31" s="30">
        <f t="shared" si="15"/>
        <v>82.1</v>
      </c>
      <c r="O31" s="30">
        <f t="shared" si="15"/>
        <v>82.1</v>
      </c>
      <c r="P31" s="30">
        <f t="shared" si="15"/>
        <v>82.1</v>
      </c>
      <c r="Q31" s="30">
        <f t="shared" si="15"/>
        <v>82.1</v>
      </c>
      <c r="R31" s="30">
        <f t="shared" si="15"/>
        <v>82.1</v>
      </c>
      <c r="S31" s="30">
        <f t="shared" si="15"/>
        <v>82.1</v>
      </c>
      <c r="T31" s="19"/>
      <c r="U31" s="19"/>
      <c r="V31" s="19"/>
      <c r="W31" s="19"/>
    </row>
    <row r="32" spans="1:23" s="3" customFormat="1">
      <c r="A32" s="6"/>
      <c r="B32" s="31"/>
      <c r="C32" s="41" t="s">
        <v>26</v>
      </c>
      <c r="D32" s="30">
        <f t="shared" ref="D32:I32" si="16">D28-D31</f>
        <v>756.8</v>
      </c>
      <c r="E32" s="30">
        <f t="shared" si="16"/>
        <v>273.3</v>
      </c>
      <c r="F32" s="30">
        <f t="shared" si="16"/>
        <v>271</v>
      </c>
      <c r="G32" s="30">
        <f t="shared" si="16"/>
        <v>271</v>
      </c>
      <c r="H32" s="30">
        <f t="shared" si="16"/>
        <v>0</v>
      </c>
      <c r="I32" s="30">
        <f t="shared" si="16"/>
        <v>0</v>
      </c>
      <c r="J32" s="30">
        <f t="shared" ref="J32:S32" si="17">I32*1.01</f>
        <v>0</v>
      </c>
      <c r="K32" s="30">
        <f t="shared" si="17"/>
        <v>0</v>
      </c>
      <c r="L32" s="30">
        <f t="shared" si="17"/>
        <v>0</v>
      </c>
      <c r="M32" s="30">
        <f t="shared" si="17"/>
        <v>0</v>
      </c>
      <c r="N32" s="30">
        <f t="shared" si="17"/>
        <v>0</v>
      </c>
      <c r="O32" s="30">
        <f t="shared" si="17"/>
        <v>0</v>
      </c>
      <c r="P32" s="30">
        <f t="shared" si="17"/>
        <v>0</v>
      </c>
      <c r="Q32" s="30">
        <f t="shared" si="17"/>
        <v>0</v>
      </c>
      <c r="R32" s="30">
        <f t="shared" si="17"/>
        <v>0</v>
      </c>
      <c r="S32" s="30">
        <f t="shared" si="17"/>
        <v>0</v>
      </c>
      <c r="T32" s="19"/>
      <c r="U32" s="19"/>
      <c r="V32" s="19"/>
      <c r="W32" s="19"/>
    </row>
    <row r="33" spans="1:23">
      <c r="A33" s="6" t="s">
        <v>8</v>
      </c>
      <c r="B33" s="31" t="s">
        <v>8</v>
      </c>
      <c r="C33" s="45" t="s">
        <v>31</v>
      </c>
      <c r="D33" s="40">
        <v>393000.9</v>
      </c>
      <c r="E33" s="40">
        <v>387488.6</v>
      </c>
      <c r="F33" s="40">
        <v>429162</v>
      </c>
      <c r="G33" s="40">
        <v>378089.8</v>
      </c>
      <c r="H33" s="40">
        <v>371013.7</v>
      </c>
      <c r="I33" s="40">
        <v>371012</v>
      </c>
      <c r="J33" s="40">
        <f>J35+J36+J37</f>
        <v>372912.26</v>
      </c>
      <c r="K33" s="40">
        <f t="shared" ref="K33:S33" si="18">K35+K36+K37</f>
        <v>374869.52780000004</v>
      </c>
      <c r="L33" s="40">
        <f t="shared" si="18"/>
        <v>376885.51363400003</v>
      </c>
      <c r="M33" s="40">
        <f t="shared" si="18"/>
        <v>378961.97904302005</v>
      </c>
      <c r="N33" s="40">
        <f t="shared" si="18"/>
        <v>381100.73841431062</v>
      </c>
      <c r="O33" s="40">
        <f t="shared" si="18"/>
        <v>383303.66056673997</v>
      </c>
      <c r="P33" s="40">
        <f t="shared" si="18"/>
        <v>385572.67038374214</v>
      </c>
      <c r="Q33" s="40">
        <f t="shared" si="18"/>
        <v>387909.75049525441</v>
      </c>
      <c r="R33" s="40">
        <f t="shared" si="18"/>
        <v>390316.94301011204</v>
      </c>
      <c r="S33" s="40">
        <f t="shared" si="18"/>
        <v>392796.35130041541</v>
      </c>
    </row>
    <row r="34" spans="1:23">
      <c r="A34" s="6"/>
      <c r="B34" s="31"/>
      <c r="C34" s="41" t="s">
        <v>24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23" s="3" customFormat="1">
      <c r="A35" s="6"/>
      <c r="B35" s="31"/>
      <c r="C35" s="41" t="s">
        <v>25</v>
      </c>
      <c r="D35" s="30">
        <v>6526.8</v>
      </c>
      <c r="E35" s="30">
        <v>1196.0999999999999</v>
      </c>
      <c r="F35" s="30">
        <v>1047</v>
      </c>
      <c r="G35" s="30">
        <v>1115.5</v>
      </c>
      <c r="H35" s="30">
        <v>169.6</v>
      </c>
      <c r="I35" s="30">
        <v>176.4</v>
      </c>
      <c r="J35" s="30">
        <f>I35</f>
        <v>176.4</v>
      </c>
      <c r="K35" s="30">
        <f t="shared" ref="K35:S35" si="19">J35</f>
        <v>176.4</v>
      </c>
      <c r="L35" s="30">
        <f t="shared" si="19"/>
        <v>176.4</v>
      </c>
      <c r="M35" s="30">
        <f t="shared" si="19"/>
        <v>176.4</v>
      </c>
      <c r="N35" s="30">
        <f t="shared" si="19"/>
        <v>176.4</v>
      </c>
      <c r="O35" s="30">
        <f t="shared" si="19"/>
        <v>176.4</v>
      </c>
      <c r="P35" s="30">
        <f t="shared" si="19"/>
        <v>176.4</v>
      </c>
      <c r="Q35" s="30">
        <f t="shared" si="19"/>
        <v>176.4</v>
      </c>
      <c r="R35" s="30">
        <f t="shared" si="19"/>
        <v>176.4</v>
      </c>
      <c r="S35" s="30">
        <f t="shared" si="19"/>
        <v>176.4</v>
      </c>
      <c r="T35" s="19"/>
      <c r="U35" s="19"/>
      <c r="V35" s="19"/>
      <c r="W35" s="19"/>
    </row>
    <row r="36" spans="1:23" s="3" customFormat="1">
      <c r="A36" s="6"/>
      <c r="B36" s="31"/>
      <c r="C36" s="41" t="s">
        <v>61</v>
      </c>
      <c r="D36" s="30">
        <v>315526.3</v>
      </c>
      <c r="E36" s="30">
        <v>314296.09999999998</v>
      </c>
      <c r="F36" s="30">
        <v>357598.7</v>
      </c>
      <c r="G36" s="30">
        <v>310446.3</v>
      </c>
      <c r="H36" s="30">
        <v>307268.59999999998</v>
      </c>
      <c r="I36" s="30">
        <v>307493.59999999998</v>
      </c>
      <c r="J36" s="30">
        <f>I36</f>
        <v>307493.59999999998</v>
      </c>
      <c r="K36" s="30">
        <f t="shared" ref="K36:S36" si="20">J36</f>
        <v>307493.59999999998</v>
      </c>
      <c r="L36" s="30">
        <f t="shared" si="20"/>
        <v>307493.59999999998</v>
      </c>
      <c r="M36" s="30">
        <f t="shared" si="20"/>
        <v>307493.59999999998</v>
      </c>
      <c r="N36" s="30">
        <f t="shared" si="20"/>
        <v>307493.59999999998</v>
      </c>
      <c r="O36" s="30">
        <f t="shared" si="20"/>
        <v>307493.59999999998</v>
      </c>
      <c r="P36" s="30">
        <f t="shared" si="20"/>
        <v>307493.59999999998</v>
      </c>
      <c r="Q36" s="30">
        <f t="shared" si="20"/>
        <v>307493.59999999998</v>
      </c>
      <c r="R36" s="30">
        <f t="shared" si="20"/>
        <v>307493.59999999998</v>
      </c>
      <c r="S36" s="30">
        <f t="shared" si="20"/>
        <v>307493.59999999998</v>
      </c>
      <c r="T36" s="19"/>
      <c r="U36" s="19"/>
      <c r="V36" s="19"/>
      <c r="W36" s="19"/>
    </row>
    <row r="37" spans="1:23" s="3" customFormat="1">
      <c r="A37" s="6"/>
      <c r="B37" s="31"/>
      <c r="C37" s="41" t="s">
        <v>26</v>
      </c>
      <c r="D37" s="30">
        <f t="shared" ref="D37:I37" si="21">D33-D35-D36</f>
        <v>70947.800000000047</v>
      </c>
      <c r="E37" s="30">
        <f t="shared" si="21"/>
        <v>71996.400000000023</v>
      </c>
      <c r="F37" s="30">
        <f t="shared" si="21"/>
        <v>70516.299999999988</v>
      </c>
      <c r="G37" s="30">
        <f t="shared" si="21"/>
        <v>66528</v>
      </c>
      <c r="H37" s="30">
        <f t="shared" si="21"/>
        <v>63575.500000000058</v>
      </c>
      <c r="I37" s="30">
        <f t="shared" si="21"/>
        <v>63342</v>
      </c>
      <c r="J37" s="30">
        <f>I37*1.03</f>
        <v>65242.26</v>
      </c>
      <c r="K37" s="30">
        <f t="shared" ref="K37:S37" si="22">J37*1.03</f>
        <v>67199.527800000011</v>
      </c>
      <c r="L37" s="30">
        <f t="shared" si="22"/>
        <v>69215.513634000017</v>
      </c>
      <c r="M37" s="30">
        <f t="shared" si="22"/>
        <v>71291.979043020023</v>
      </c>
      <c r="N37" s="30">
        <f t="shared" si="22"/>
        <v>73430.738414310632</v>
      </c>
      <c r="O37" s="30">
        <f t="shared" si="22"/>
        <v>75633.660566739956</v>
      </c>
      <c r="P37" s="30">
        <f t="shared" si="22"/>
        <v>77902.670383742152</v>
      </c>
      <c r="Q37" s="30">
        <f t="shared" si="22"/>
        <v>80239.750495254411</v>
      </c>
      <c r="R37" s="30">
        <f t="shared" si="22"/>
        <v>82646.943010112052</v>
      </c>
      <c r="S37" s="30">
        <f t="shared" si="22"/>
        <v>85126.351300415423</v>
      </c>
      <c r="T37" s="19"/>
      <c r="U37" s="19"/>
      <c r="V37" s="19"/>
      <c r="W37" s="19"/>
    </row>
    <row r="38" spans="1:23" ht="42.75">
      <c r="A38" s="6" t="s">
        <v>9</v>
      </c>
      <c r="B38" s="31" t="s">
        <v>9</v>
      </c>
      <c r="C38" s="45" t="s">
        <v>64</v>
      </c>
      <c r="D38" s="40">
        <v>2559</v>
      </c>
      <c r="E38" s="40">
        <v>2367.6999999999998</v>
      </c>
      <c r="F38" s="40">
        <v>2897.6</v>
      </c>
      <c r="G38" s="40">
        <v>4100</v>
      </c>
      <c r="H38" s="40">
        <v>2000.5</v>
      </c>
      <c r="I38" s="40">
        <v>2570.5</v>
      </c>
      <c r="J38" s="40">
        <f>J42</f>
        <v>2596.2049999999999</v>
      </c>
      <c r="K38" s="40">
        <f t="shared" ref="K38:S38" si="23">K42</f>
        <v>2622.16705</v>
      </c>
      <c r="L38" s="40">
        <f t="shared" si="23"/>
        <v>2648.3887205000001</v>
      </c>
      <c r="M38" s="40">
        <f t="shared" si="23"/>
        <v>2674.8726077050001</v>
      </c>
      <c r="N38" s="40">
        <f t="shared" si="23"/>
        <v>2701.62133378205</v>
      </c>
      <c r="O38" s="40">
        <f t="shared" si="23"/>
        <v>2728.6375471198703</v>
      </c>
      <c r="P38" s="40">
        <f t="shared" si="23"/>
        <v>2755.9239225910692</v>
      </c>
      <c r="Q38" s="40">
        <f t="shared" si="23"/>
        <v>2783.4831618169801</v>
      </c>
      <c r="R38" s="40">
        <f t="shared" si="23"/>
        <v>2811.3179934351501</v>
      </c>
      <c r="S38" s="40">
        <f t="shared" si="23"/>
        <v>2839.4311733695017</v>
      </c>
    </row>
    <row r="39" spans="1:23">
      <c r="A39" s="6"/>
      <c r="B39" s="31"/>
      <c r="C39" s="41" t="s">
        <v>24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23" s="3" customFormat="1">
      <c r="A40" s="6"/>
      <c r="B40" s="31"/>
      <c r="C40" s="41" t="s">
        <v>25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19"/>
      <c r="U40" s="19"/>
      <c r="V40" s="19"/>
      <c r="W40" s="19"/>
    </row>
    <row r="41" spans="1:23" s="3" customFormat="1">
      <c r="A41" s="6"/>
      <c r="B41" s="31"/>
      <c r="C41" s="41" t="s">
        <v>61</v>
      </c>
      <c r="D41" s="30"/>
      <c r="E41" s="30"/>
      <c r="F41" s="30"/>
      <c r="G41" s="30">
        <v>765</v>
      </c>
      <c r="H41" s="30">
        <v>0</v>
      </c>
      <c r="I41" s="30">
        <v>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19"/>
      <c r="U41" s="19"/>
      <c r="V41" s="19"/>
      <c r="W41" s="19"/>
    </row>
    <row r="42" spans="1:23" s="3" customFormat="1">
      <c r="A42" s="6"/>
      <c r="B42" s="31"/>
      <c r="C42" s="41" t="s">
        <v>26</v>
      </c>
      <c r="D42" s="30">
        <v>2559</v>
      </c>
      <c r="E42" s="30">
        <v>2367.6999999999998</v>
      </c>
      <c r="F42" s="30">
        <f>F38</f>
        <v>2897.6</v>
      </c>
      <c r="G42" s="30">
        <f>G38-G41</f>
        <v>3335</v>
      </c>
      <c r="H42" s="30">
        <f>H38-H41</f>
        <v>2000.5</v>
      </c>
      <c r="I42" s="30">
        <f>I38-I41</f>
        <v>2570.5</v>
      </c>
      <c r="J42" s="30">
        <f>I42*1.01</f>
        <v>2596.2049999999999</v>
      </c>
      <c r="K42" s="30">
        <f t="shared" ref="K42:S42" si="24">J42*1.01</f>
        <v>2622.16705</v>
      </c>
      <c r="L42" s="30">
        <f t="shared" si="24"/>
        <v>2648.3887205000001</v>
      </c>
      <c r="M42" s="30">
        <f t="shared" si="24"/>
        <v>2674.8726077050001</v>
      </c>
      <c r="N42" s="30">
        <f t="shared" si="24"/>
        <v>2701.62133378205</v>
      </c>
      <c r="O42" s="30">
        <f t="shared" si="24"/>
        <v>2728.6375471198703</v>
      </c>
      <c r="P42" s="30">
        <f t="shared" si="24"/>
        <v>2755.9239225910692</v>
      </c>
      <c r="Q42" s="30">
        <f t="shared" si="24"/>
        <v>2783.4831618169801</v>
      </c>
      <c r="R42" s="30">
        <f t="shared" si="24"/>
        <v>2811.3179934351501</v>
      </c>
      <c r="S42" s="30">
        <f t="shared" si="24"/>
        <v>2839.4311733695017</v>
      </c>
      <c r="T42" s="19"/>
      <c r="U42" s="19"/>
      <c r="V42" s="19"/>
      <c r="W42" s="19"/>
    </row>
    <row r="43" spans="1:23" ht="57">
      <c r="A43" s="6" t="s">
        <v>10</v>
      </c>
      <c r="B43" s="31" t="s">
        <v>10</v>
      </c>
      <c r="C43" s="45" t="s">
        <v>65</v>
      </c>
      <c r="D43" s="40">
        <v>41107</v>
      </c>
      <c r="E43" s="40">
        <v>25098.799999999999</v>
      </c>
      <c r="F43" s="40">
        <v>20789.599999999999</v>
      </c>
      <c r="G43" s="40">
        <v>15030.9</v>
      </c>
      <c r="H43" s="40">
        <v>3457</v>
      </c>
      <c r="I43" s="40">
        <v>3577.7</v>
      </c>
      <c r="J43" s="40">
        <f>J45+J46+J47</f>
        <v>3579.02</v>
      </c>
      <c r="K43" s="40">
        <f t="shared" ref="K43:S43" si="25">K45+K46+K47</f>
        <v>3580.3532</v>
      </c>
      <c r="L43" s="40">
        <f t="shared" si="25"/>
        <v>3581.699732</v>
      </c>
      <c r="M43" s="40">
        <f t="shared" si="25"/>
        <v>3583.0597293199999</v>
      </c>
      <c r="N43" s="40">
        <f t="shared" si="25"/>
        <v>3584.4333266131998</v>
      </c>
      <c r="O43" s="40">
        <f t="shared" si="25"/>
        <v>3585.8206598793317</v>
      </c>
      <c r="P43" s="40">
        <f t="shared" si="25"/>
        <v>3587.2218664781253</v>
      </c>
      <c r="Q43" s="40">
        <f t="shared" si="25"/>
        <v>3588.6370851429065</v>
      </c>
      <c r="R43" s="40">
        <f t="shared" si="25"/>
        <v>3590.0664559943352</v>
      </c>
      <c r="S43" s="40">
        <f t="shared" si="25"/>
        <v>3591.5101205542787</v>
      </c>
    </row>
    <row r="44" spans="1:23">
      <c r="A44" s="6"/>
      <c r="B44" s="31"/>
      <c r="C44" s="41" t="s">
        <v>24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23" s="3" customFormat="1">
      <c r="A45" s="6"/>
      <c r="B45" s="31"/>
      <c r="C45" s="41" t="s">
        <v>25</v>
      </c>
      <c r="D45" s="30">
        <v>13918</v>
      </c>
      <c r="E45" s="30">
        <v>6693.7</v>
      </c>
      <c r="F45" s="30">
        <v>3362.3</v>
      </c>
      <c r="G45" s="30">
        <v>3314.8</v>
      </c>
      <c r="H45" s="30">
        <v>2972.6</v>
      </c>
      <c r="I45" s="30">
        <v>3074.7</v>
      </c>
      <c r="J45" s="30">
        <f>I45</f>
        <v>3074.7</v>
      </c>
      <c r="K45" s="30">
        <f t="shared" ref="K45:S45" si="26">J45</f>
        <v>3074.7</v>
      </c>
      <c r="L45" s="30">
        <f t="shared" si="26"/>
        <v>3074.7</v>
      </c>
      <c r="M45" s="30">
        <f t="shared" si="26"/>
        <v>3074.7</v>
      </c>
      <c r="N45" s="30">
        <f t="shared" si="26"/>
        <v>3074.7</v>
      </c>
      <c r="O45" s="30">
        <f t="shared" si="26"/>
        <v>3074.7</v>
      </c>
      <c r="P45" s="30">
        <f t="shared" si="26"/>
        <v>3074.7</v>
      </c>
      <c r="Q45" s="30">
        <f t="shared" si="26"/>
        <v>3074.7</v>
      </c>
      <c r="R45" s="30">
        <f t="shared" si="26"/>
        <v>3074.7</v>
      </c>
      <c r="S45" s="30">
        <f t="shared" si="26"/>
        <v>3074.7</v>
      </c>
      <c r="T45" s="19"/>
      <c r="U45" s="19"/>
      <c r="V45" s="19"/>
      <c r="W45" s="19"/>
    </row>
    <row r="46" spans="1:23" s="3" customFormat="1">
      <c r="A46" s="6"/>
      <c r="B46" s="31"/>
      <c r="C46" s="41" t="s">
        <v>61</v>
      </c>
      <c r="D46" s="30">
        <v>10355.4</v>
      </c>
      <c r="E46" s="30">
        <v>17678.900000000001</v>
      </c>
      <c r="F46" s="30">
        <v>16487.5</v>
      </c>
      <c r="G46" s="30">
        <v>11616.1</v>
      </c>
      <c r="H46" s="30">
        <v>364.4</v>
      </c>
      <c r="I46" s="30">
        <v>371</v>
      </c>
      <c r="J46" s="30">
        <f>I46</f>
        <v>371</v>
      </c>
      <c r="K46" s="30">
        <f t="shared" ref="K46:S46" si="27">J46</f>
        <v>371</v>
      </c>
      <c r="L46" s="30">
        <f t="shared" si="27"/>
        <v>371</v>
      </c>
      <c r="M46" s="30">
        <f t="shared" si="27"/>
        <v>371</v>
      </c>
      <c r="N46" s="30">
        <f t="shared" si="27"/>
        <v>371</v>
      </c>
      <c r="O46" s="30">
        <f t="shared" si="27"/>
        <v>371</v>
      </c>
      <c r="P46" s="30">
        <f t="shared" si="27"/>
        <v>371</v>
      </c>
      <c r="Q46" s="30">
        <f t="shared" si="27"/>
        <v>371</v>
      </c>
      <c r="R46" s="30">
        <f t="shared" si="27"/>
        <v>371</v>
      </c>
      <c r="S46" s="30">
        <f t="shared" si="27"/>
        <v>371</v>
      </c>
      <c r="T46" s="19"/>
      <c r="U46" s="19"/>
      <c r="V46" s="19"/>
      <c r="W46" s="19"/>
    </row>
    <row r="47" spans="1:23" s="3" customFormat="1">
      <c r="A47" s="6"/>
      <c r="B47" s="31"/>
      <c r="C47" s="41" t="s">
        <v>26</v>
      </c>
      <c r="D47" s="30">
        <f t="shared" ref="D47:I47" si="28">D43-D45-D46</f>
        <v>16833.599999999999</v>
      </c>
      <c r="E47" s="30">
        <f t="shared" si="28"/>
        <v>726.19999999999709</v>
      </c>
      <c r="F47" s="30">
        <f t="shared" si="28"/>
        <v>939.79999999999927</v>
      </c>
      <c r="G47" s="30">
        <f t="shared" si="28"/>
        <v>99.999999999998181</v>
      </c>
      <c r="H47" s="30">
        <f t="shared" si="28"/>
        <v>120.00000000000011</v>
      </c>
      <c r="I47" s="30">
        <f t="shared" si="28"/>
        <v>132</v>
      </c>
      <c r="J47" s="30">
        <f>I47*1.01</f>
        <v>133.32</v>
      </c>
      <c r="K47" s="30">
        <f t="shared" ref="K47:S47" si="29">J47*1.01</f>
        <v>134.6532</v>
      </c>
      <c r="L47" s="30">
        <f t="shared" si="29"/>
        <v>135.99973199999999</v>
      </c>
      <c r="M47" s="30">
        <f t="shared" si="29"/>
        <v>137.35972931999999</v>
      </c>
      <c r="N47" s="30">
        <f t="shared" si="29"/>
        <v>138.73332661319998</v>
      </c>
      <c r="O47" s="30">
        <f t="shared" si="29"/>
        <v>140.12065987933198</v>
      </c>
      <c r="P47" s="30">
        <f t="shared" si="29"/>
        <v>141.5218664781253</v>
      </c>
      <c r="Q47" s="30">
        <f t="shared" si="29"/>
        <v>142.93708514290657</v>
      </c>
      <c r="R47" s="30">
        <f t="shared" si="29"/>
        <v>144.36645599433564</v>
      </c>
      <c r="S47" s="30">
        <f t="shared" si="29"/>
        <v>145.810120554279</v>
      </c>
      <c r="T47" s="19"/>
      <c r="U47" s="19"/>
      <c r="V47" s="19"/>
      <c r="W47" s="19"/>
    </row>
    <row r="48" spans="1:23" ht="28.5">
      <c r="A48" s="6" t="s">
        <v>11</v>
      </c>
      <c r="B48" s="31" t="s">
        <v>11</v>
      </c>
      <c r="C48" s="45" t="s">
        <v>66</v>
      </c>
      <c r="D48" s="40">
        <v>4556.5</v>
      </c>
      <c r="E48" s="40">
        <v>14144.9</v>
      </c>
      <c r="F48" s="40">
        <v>8799.2999999999993</v>
      </c>
      <c r="G48" s="40">
        <v>4189.2</v>
      </c>
      <c r="H48" s="40">
        <v>4088.6</v>
      </c>
      <c r="I48" s="40">
        <v>4088.6</v>
      </c>
      <c r="J48" s="40">
        <f>J50+J51+J52</f>
        <v>4129.4859999999999</v>
      </c>
      <c r="K48" s="40">
        <f t="shared" ref="K48:S48" si="30">K50+K51+K52</f>
        <v>4170.7808599999998</v>
      </c>
      <c r="L48" s="40">
        <f t="shared" si="30"/>
        <v>4212.4886686</v>
      </c>
      <c r="M48" s="40">
        <f t="shared" si="30"/>
        <v>4254.6135552859996</v>
      </c>
      <c r="N48" s="40">
        <f t="shared" si="30"/>
        <v>4297.1596908388592</v>
      </c>
      <c r="O48" s="40">
        <f t="shared" si="30"/>
        <v>4340.1312877472483</v>
      </c>
      <c r="P48" s="40">
        <f t="shared" si="30"/>
        <v>4383.5326006247205</v>
      </c>
      <c r="Q48" s="40">
        <f t="shared" si="30"/>
        <v>4427.3679266309682</v>
      </c>
      <c r="R48" s="40">
        <f t="shared" si="30"/>
        <v>4471.6416058972782</v>
      </c>
      <c r="S48" s="40">
        <f t="shared" si="30"/>
        <v>4516.3580219562509</v>
      </c>
    </row>
    <row r="49" spans="1:23">
      <c r="A49" s="6"/>
      <c r="B49" s="31"/>
      <c r="C49" s="41" t="s">
        <v>24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23" s="3" customFormat="1">
      <c r="A50" s="6"/>
      <c r="B50" s="31"/>
      <c r="C50" s="41" t="s">
        <v>25</v>
      </c>
      <c r="D50" s="30"/>
      <c r="E50" s="30"/>
      <c r="F50" s="30"/>
      <c r="G50" s="30"/>
      <c r="H50" s="30"/>
      <c r="I50" s="30"/>
      <c r="J50" s="30">
        <f>I50</f>
        <v>0</v>
      </c>
      <c r="K50" s="30">
        <f t="shared" ref="K50:S50" si="31">J50</f>
        <v>0</v>
      </c>
      <c r="L50" s="30">
        <f t="shared" si="31"/>
        <v>0</v>
      </c>
      <c r="M50" s="30">
        <f t="shared" si="31"/>
        <v>0</v>
      </c>
      <c r="N50" s="30">
        <f t="shared" si="31"/>
        <v>0</v>
      </c>
      <c r="O50" s="30">
        <f t="shared" si="31"/>
        <v>0</v>
      </c>
      <c r="P50" s="30">
        <f t="shared" si="31"/>
        <v>0</v>
      </c>
      <c r="Q50" s="30">
        <f t="shared" si="31"/>
        <v>0</v>
      </c>
      <c r="R50" s="30">
        <f t="shared" si="31"/>
        <v>0</v>
      </c>
      <c r="S50" s="30">
        <f t="shared" si="31"/>
        <v>0</v>
      </c>
      <c r="T50" s="19"/>
      <c r="U50" s="19"/>
      <c r="V50" s="19"/>
      <c r="W50" s="19"/>
    </row>
    <row r="51" spans="1:23" s="3" customFormat="1">
      <c r="A51" s="6"/>
      <c r="B51" s="31"/>
      <c r="C51" s="41" t="s">
        <v>61</v>
      </c>
      <c r="D51" s="30">
        <v>619.4</v>
      </c>
      <c r="E51" s="30">
        <v>8236.6</v>
      </c>
      <c r="F51" s="30">
        <v>4110</v>
      </c>
      <c r="G51" s="30"/>
      <c r="H51" s="30"/>
      <c r="I51" s="30"/>
      <c r="J51" s="30">
        <f>I51</f>
        <v>0</v>
      </c>
      <c r="K51" s="30">
        <f t="shared" ref="K51:S51" si="32">J51</f>
        <v>0</v>
      </c>
      <c r="L51" s="30">
        <f t="shared" si="32"/>
        <v>0</v>
      </c>
      <c r="M51" s="30">
        <f t="shared" si="32"/>
        <v>0</v>
      </c>
      <c r="N51" s="30">
        <f t="shared" si="32"/>
        <v>0</v>
      </c>
      <c r="O51" s="30">
        <f t="shared" si="32"/>
        <v>0</v>
      </c>
      <c r="P51" s="30">
        <f t="shared" si="32"/>
        <v>0</v>
      </c>
      <c r="Q51" s="30">
        <f t="shared" si="32"/>
        <v>0</v>
      </c>
      <c r="R51" s="30">
        <f t="shared" si="32"/>
        <v>0</v>
      </c>
      <c r="S51" s="30">
        <f t="shared" si="32"/>
        <v>0</v>
      </c>
      <c r="T51" s="19"/>
      <c r="U51" s="19"/>
      <c r="V51" s="19"/>
      <c r="W51" s="19"/>
    </row>
    <row r="52" spans="1:23" s="3" customFormat="1">
      <c r="A52" s="6"/>
      <c r="B52" s="31"/>
      <c r="C52" s="41" t="s">
        <v>26</v>
      </c>
      <c r="D52" s="30">
        <f>D48-D51</f>
        <v>3937.1</v>
      </c>
      <c r="E52" s="30">
        <f>E48-E51</f>
        <v>5908.2999999999993</v>
      </c>
      <c r="F52" s="30">
        <f>F48-F51</f>
        <v>4689.2999999999993</v>
      </c>
      <c r="G52" s="30">
        <f>G48</f>
        <v>4189.2</v>
      </c>
      <c r="H52" s="30">
        <f>H48</f>
        <v>4088.6</v>
      </c>
      <c r="I52" s="30">
        <f>I48</f>
        <v>4088.6</v>
      </c>
      <c r="J52" s="30">
        <f>I52*1.01</f>
        <v>4129.4859999999999</v>
      </c>
      <c r="K52" s="30">
        <f t="shared" ref="K52:S52" si="33">J52*1.01</f>
        <v>4170.7808599999998</v>
      </c>
      <c r="L52" s="30">
        <f t="shared" si="33"/>
        <v>4212.4886686</v>
      </c>
      <c r="M52" s="30">
        <f t="shared" si="33"/>
        <v>4254.6135552859996</v>
      </c>
      <c r="N52" s="30">
        <f t="shared" si="33"/>
        <v>4297.1596908388592</v>
      </c>
      <c r="O52" s="30">
        <f t="shared" si="33"/>
        <v>4340.1312877472483</v>
      </c>
      <c r="P52" s="30">
        <f t="shared" si="33"/>
        <v>4383.5326006247205</v>
      </c>
      <c r="Q52" s="30">
        <f t="shared" si="33"/>
        <v>4427.3679266309682</v>
      </c>
      <c r="R52" s="30">
        <f t="shared" si="33"/>
        <v>4471.6416058972782</v>
      </c>
      <c r="S52" s="30">
        <f t="shared" si="33"/>
        <v>4516.3580219562509</v>
      </c>
      <c r="T52" s="19"/>
      <c r="U52" s="19"/>
      <c r="V52" s="19"/>
      <c r="W52" s="19"/>
    </row>
    <row r="53" spans="1:23" ht="28.5">
      <c r="A53" s="6" t="s">
        <v>12</v>
      </c>
      <c r="B53" s="31" t="s">
        <v>12</v>
      </c>
      <c r="C53" s="45" t="s">
        <v>70</v>
      </c>
      <c r="D53" s="40">
        <v>42519.199999999997</v>
      </c>
      <c r="E53" s="40">
        <v>19016.3</v>
      </c>
      <c r="F53" s="40">
        <v>28424.7</v>
      </c>
      <c r="G53" s="40">
        <v>28915.5</v>
      </c>
      <c r="H53" s="40">
        <v>28950</v>
      </c>
      <c r="I53" s="40">
        <v>28950</v>
      </c>
      <c r="J53" s="40">
        <f>J56+J57</f>
        <v>29174.923999999999</v>
      </c>
      <c r="K53" s="40">
        <f t="shared" ref="K53:S53" si="34">K56+K57</f>
        <v>29408.844960000002</v>
      </c>
      <c r="L53" s="40">
        <f t="shared" si="34"/>
        <v>29652.122758400001</v>
      </c>
      <c r="M53" s="40">
        <f t="shared" si="34"/>
        <v>29905.131668736001</v>
      </c>
      <c r="N53" s="40">
        <f t="shared" si="34"/>
        <v>30168.260935485443</v>
      </c>
      <c r="O53" s="40">
        <f t="shared" si="34"/>
        <v>30441.915372904859</v>
      </c>
      <c r="P53" s="40">
        <f t="shared" si="34"/>
        <v>30726.515987821054</v>
      </c>
      <c r="Q53" s="40">
        <f t="shared" si="34"/>
        <v>31022.500627333895</v>
      </c>
      <c r="R53" s="40">
        <f t="shared" si="34"/>
        <v>31330.324652427254</v>
      </c>
      <c r="S53" s="40">
        <f t="shared" si="34"/>
        <v>31650.461638524343</v>
      </c>
    </row>
    <row r="54" spans="1:23">
      <c r="A54" s="6"/>
      <c r="B54" s="31"/>
      <c r="C54" s="41" t="s">
        <v>24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23" s="3" customFormat="1">
      <c r="A55" s="6"/>
      <c r="B55" s="31"/>
      <c r="C55" s="41" t="s">
        <v>25</v>
      </c>
      <c r="D55" s="30">
        <v>24748.3</v>
      </c>
      <c r="E55" s="30"/>
      <c r="F55" s="30"/>
      <c r="G55" s="30"/>
      <c r="H55" s="30"/>
      <c r="I55" s="30"/>
      <c r="J55" s="30">
        <f>I55</f>
        <v>0</v>
      </c>
      <c r="K55" s="30">
        <f t="shared" ref="K55:S55" si="35">J55</f>
        <v>0</v>
      </c>
      <c r="L55" s="30">
        <f t="shared" si="35"/>
        <v>0</v>
      </c>
      <c r="M55" s="30">
        <f t="shared" si="35"/>
        <v>0</v>
      </c>
      <c r="N55" s="30">
        <f t="shared" si="35"/>
        <v>0</v>
      </c>
      <c r="O55" s="30">
        <f t="shared" si="35"/>
        <v>0</v>
      </c>
      <c r="P55" s="30">
        <f t="shared" si="35"/>
        <v>0</v>
      </c>
      <c r="Q55" s="30">
        <f t="shared" si="35"/>
        <v>0</v>
      </c>
      <c r="R55" s="30">
        <f t="shared" si="35"/>
        <v>0</v>
      </c>
      <c r="S55" s="30">
        <f t="shared" si="35"/>
        <v>0</v>
      </c>
      <c r="T55" s="19"/>
      <c r="U55" s="19"/>
      <c r="V55" s="19"/>
      <c r="W55" s="19"/>
    </row>
    <row r="56" spans="1:23" s="3" customFormat="1">
      <c r="A56" s="6"/>
      <c r="B56" s="31"/>
      <c r="C56" s="41" t="s">
        <v>61</v>
      </c>
      <c r="D56" s="30">
        <v>13921.2</v>
      </c>
      <c r="E56" s="30">
        <v>13247.3</v>
      </c>
      <c r="F56" s="30">
        <v>21100.799999999999</v>
      </c>
      <c r="G56" s="30">
        <v>23326.9</v>
      </c>
      <c r="H56" s="30">
        <v>23326.9</v>
      </c>
      <c r="I56" s="30">
        <v>23326.9</v>
      </c>
      <c r="J56" s="30">
        <f>I56</f>
        <v>23326.9</v>
      </c>
      <c r="K56" s="30">
        <f t="shared" ref="K56:S56" si="36">J56</f>
        <v>23326.9</v>
      </c>
      <c r="L56" s="30">
        <f t="shared" si="36"/>
        <v>23326.9</v>
      </c>
      <c r="M56" s="30">
        <f t="shared" si="36"/>
        <v>23326.9</v>
      </c>
      <c r="N56" s="30">
        <f t="shared" si="36"/>
        <v>23326.9</v>
      </c>
      <c r="O56" s="30">
        <f t="shared" si="36"/>
        <v>23326.9</v>
      </c>
      <c r="P56" s="30">
        <f t="shared" si="36"/>
        <v>23326.9</v>
      </c>
      <c r="Q56" s="30">
        <f t="shared" si="36"/>
        <v>23326.9</v>
      </c>
      <c r="R56" s="30">
        <f t="shared" si="36"/>
        <v>23326.9</v>
      </c>
      <c r="S56" s="30">
        <f t="shared" si="36"/>
        <v>23326.9</v>
      </c>
      <c r="T56" s="19"/>
      <c r="U56" s="19"/>
      <c r="V56" s="19"/>
      <c r="W56" s="19"/>
    </row>
    <row r="57" spans="1:23" s="3" customFormat="1">
      <c r="A57" s="6"/>
      <c r="B57" s="31"/>
      <c r="C57" s="41" t="s">
        <v>26</v>
      </c>
      <c r="D57" s="30">
        <f>D53-D55-D56</f>
        <v>3849.6999999999971</v>
      </c>
      <c r="E57" s="30">
        <f>E53-E55-E56</f>
        <v>5769</v>
      </c>
      <c r="F57" s="30">
        <f>F53-F55-F56</f>
        <v>7323.9000000000015</v>
      </c>
      <c r="G57" s="30">
        <f>G53-G56</f>
        <v>5588.5999999999985</v>
      </c>
      <c r="H57" s="30">
        <f>H53-H56</f>
        <v>5623.0999999999985</v>
      </c>
      <c r="I57" s="30">
        <f>I53-I56</f>
        <v>5623.0999999999985</v>
      </c>
      <c r="J57" s="30">
        <f>I57*1.04</f>
        <v>5848.0239999999985</v>
      </c>
      <c r="K57" s="30">
        <f t="shared" ref="K57:S57" si="37">J57*1.04</f>
        <v>6081.9449599999989</v>
      </c>
      <c r="L57" s="30">
        <f t="shared" si="37"/>
        <v>6325.2227583999993</v>
      </c>
      <c r="M57" s="30">
        <f t="shared" si="37"/>
        <v>6578.2316687359998</v>
      </c>
      <c r="N57" s="30">
        <f t="shared" si="37"/>
        <v>6841.3609354854398</v>
      </c>
      <c r="O57" s="30">
        <f t="shared" si="37"/>
        <v>7115.0153729048579</v>
      </c>
      <c r="P57" s="30">
        <f t="shared" si="37"/>
        <v>7399.6159878210528</v>
      </c>
      <c r="Q57" s="30">
        <f t="shared" si="37"/>
        <v>7695.6006273338953</v>
      </c>
      <c r="R57" s="30">
        <f t="shared" si="37"/>
        <v>8003.4246524272512</v>
      </c>
      <c r="S57" s="30">
        <f t="shared" si="37"/>
        <v>8323.5616385243411</v>
      </c>
      <c r="T57" s="19"/>
      <c r="U57" s="19"/>
      <c r="V57" s="19"/>
      <c r="W57" s="19"/>
    </row>
    <row r="58" spans="1:23" ht="42.75">
      <c r="A58" s="6" t="s">
        <v>13</v>
      </c>
      <c r="B58" s="31" t="s">
        <v>13</v>
      </c>
      <c r="C58" s="45" t="s">
        <v>32</v>
      </c>
      <c r="D58" s="40">
        <v>3680.9</v>
      </c>
      <c r="E58" s="40"/>
      <c r="F58" s="40">
        <v>7839.5</v>
      </c>
      <c r="G58" s="40">
        <v>7570.6</v>
      </c>
      <c r="H58" s="40">
        <v>6615.9</v>
      </c>
      <c r="I58" s="40">
        <v>10</v>
      </c>
      <c r="J58" s="40">
        <f>J60+J61+J62</f>
        <v>10.1</v>
      </c>
      <c r="K58" s="40">
        <f t="shared" ref="K58:S58" si="38">K60+K61+K62</f>
        <v>10.201000000000001</v>
      </c>
      <c r="L58" s="40">
        <f t="shared" si="38"/>
        <v>10.30301</v>
      </c>
      <c r="M58" s="40">
        <f t="shared" si="38"/>
        <v>10.4060401</v>
      </c>
      <c r="N58" s="40">
        <f t="shared" si="38"/>
        <v>10.510100501</v>
      </c>
      <c r="O58" s="40">
        <f t="shared" si="38"/>
        <v>10.615201506010001</v>
      </c>
      <c r="P58" s="40">
        <f t="shared" si="38"/>
        <v>10.721353521070101</v>
      </c>
      <c r="Q58" s="40">
        <f t="shared" si="38"/>
        <v>10.828567056280802</v>
      </c>
      <c r="R58" s="40">
        <f t="shared" si="38"/>
        <v>10.936852726843609</v>
      </c>
      <c r="S58" s="40">
        <f t="shared" si="38"/>
        <v>11.046221254112046</v>
      </c>
    </row>
    <row r="59" spans="1:23">
      <c r="A59" s="6"/>
      <c r="B59" s="31"/>
      <c r="C59" s="41" t="s">
        <v>24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23" s="3" customFormat="1">
      <c r="A60" s="6"/>
      <c r="B60" s="31"/>
      <c r="C60" s="41" t="s">
        <v>25</v>
      </c>
      <c r="D60" s="30">
        <v>2927.1</v>
      </c>
      <c r="E60" s="30"/>
      <c r="F60" s="30">
        <v>7039.5</v>
      </c>
      <c r="G60" s="30">
        <v>7055</v>
      </c>
      <c r="H60" s="30">
        <v>5722.8</v>
      </c>
      <c r="I60" s="30">
        <v>0</v>
      </c>
      <c r="J60" s="30">
        <f>I60</f>
        <v>0</v>
      </c>
      <c r="K60" s="30">
        <f t="shared" ref="K60:S60" si="39">J60</f>
        <v>0</v>
      </c>
      <c r="L60" s="30">
        <f t="shared" si="39"/>
        <v>0</v>
      </c>
      <c r="M60" s="30">
        <f t="shared" si="39"/>
        <v>0</v>
      </c>
      <c r="N60" s="30">
        <f t="shared" si="39"/>
        <v>0</v>
      </c>
      <c r="O60" s="30">
        <f t="shared" si="39"/>
        <v>0</v>
      </c>
      <c r="P60" s="30">
        <f t="shared" si="39"/>
        <v>0</v>
      </c>
      <c r="Q60" s="30">
        <f t="shared" si="39"/>
        <v>0</v>
      </c>
      <c r="R60" s="30">
        <f t="shared" si="39"/>
        <v>0</v>
      </c>
      <c r="S60" s="30">
        <f t="shared" si="39"/>
        <v>0</v>
      </c>
      <c r="T60" s="19"/>
      <c r="U60" s="19"/>
      <c r="V60" s="19"/>
      <c r="W60" s="19"/>
    </row>
    <row r="61" spans="1:23" s="3" customFormat="1">
      <c r="A61" s="6"/>
      <c r="B61" s="31"/>
      <c r="C61" s="41" t="s">
        <v>61</v>
      </c>
      <c r="D61" s="30">
        <v>433.7</v>
      </c>
      <c r="E61" s="30"/>
      <c r="F61" s="30">
        <v>790</v>
      </c>
      <c r="G61" s="30">
        <v>505.6</v>
      </c>
      <c r="H61" s="30">
        <v>883.1</v>
      </c>
      <c r="I61" s="30">
        <v>0</v>
      </c>
      <c r="J61" s="30">
        <f>I61</f>
        <v>0</v>
      </c>
      <c r="K61" s="30">
        <f t="shared" ref="K61:S61" si="40">J61</f>
        <v>0</v>
      </c>
      <c r="L61" s="30">
        <f t="shared" si="40"/>
        <v>0</v>
      </c>
      <c r="M61" s="30">
        <f t="shared" si="40"/>
        <v>0</v>
      </c>
      <c r="N61" s="30">
        <f t="shared" si="40"/>
        <v>0</v>
      </c>
      <c r="O61" s="30">
        <f t="shared" si="40"/>
        <v>0</v>
      </c>
      <c r="P61" s="30">
        <f t="shared" si="40"/>
        <v>0</v>
      </c>
      <c r="Q61" s="30">
        <f t="shared" si="40"/>
        <v>0</v>
      </c>
      <c r="R61" s="30">
        <f t="shared" si="40"/>
        <v>0</v>
      </c>
      <c r="S61" s="30">
        <f t="shared" si="40"/>
        <v>0</v>
      </c>
      <c r="T61" s="19"/>
      <c r="U61" s="19"/>
      <c r="V61" s="19"/>
      <c r="W61" s="19"/>
    </row>
    <row r="62" spans="1:23" s="3" customFormat="1">
      <c r="A62" s="6"/>
      <c r="B62" s="31"/>
      <c r="C62" s="41" t="s">
        <v>26</v>
      </c>
      <c r="D62" s="30">
        <f>D58-D60-D61</f>
        <v>320.10000000000019</v>
      </c>
      <c r="E62" s="30"/>
      <c r="F62" s="30">
        <v>0</v>
      </c>
      <c r="G62" s="30">
        <f>G58-G60-G61</f>
        <v>10.000000000000341</v>
      </c>
      <c r="H62" s="30">
        <f>H58-H60-H61</f>
        <v>9.9999999999994316</v>
      </c>
      <c r="I62" s="30">
        <f>I58-I60-I61</f>
        <v>10</v>
      </c>
      <c r="J62" s="30">
        <f>I62*1.01</f>
        <v>10.1</v>
      </c>
      <c r="K62" s="30">
        <f t="shared" ref="K62:S62" si="41">J62*1.01</f>
        <v>10.201000000000001</v>
      </c>
      <c r="L62" s="30">
        <f t="shared" si="41"/>
        <v>10.30301</v>
      </c>
      <c r="M62" s="30">
        <f t="shared" si="41"/>
        <v>10.4060401</v>
      </c>
      <c r="N62" s="30">
        <f t="shared" si="41"/>
        <v>10.510100501</v>
      </c>
      <c r="O62" s="30">
        <f t="shared" si="41"/>
        <v>10.615201506010001</v>
      </c>
      <c r="P62" s="30">
        <f t="shared" si="41"/>
        <v>10.721353521070101</v>
      </c>
      <c r="Q62" s="30">
        <f t="shared" si="41"/>
        <v>10.828567056280802</v>
      </c>
      <c r="R62" s="30">
        <f t="shared" si="41"/>
        <v>10.936852726843609</v>
      </c>
      <c r="S62" s="30">
        <f t="shared" si="41"/>
        <v>11.046221254112046</v>
      </c>
      <c r="T62" s="19"/>
      <c r="U62" s="19"/>
      <c r="V62" s="19"/>
      <c r="W62" s="19"/>
    </row>
    <row r="63" spans="1:23" ht="42.75">
      <c r="A63" s="6" t="s">
        <v>14</v>
      </c>
      <c r="B63" s="31" t="s">
        <v>14</v>
      </c>
      <c r="C63" s="45" t="s">
        <v>63</v>
      </c>
      <c r="D63" s="40">
        <v>43063.9</v>
      </c>
      <c r="E63" s="40">
        <v>52952.6</v>
      </c>
      <c r="F63" s="40">
        <v>55912.2</v>
      </c>
      <c r="G63" s="40">
        <v>45912.6</v>
      </c>
      <c r="H63" s="40">
        <v>40434.9</v>
      </c>
      <c r="I63" s="40">
        <v>38065.1</v>
      </c>
      <c r="J63" s="40">
        <f>J65+J66+J67</f>
        <v>38621.716</v>
      </c>
      <c r="K63" s="40">
        <f t="shared" ref="K63:S63" si="42">K65+K66+K67</f>
        <v>39200.596640000003</v>
      </c>
      <c r="L63" s="40">
        <f t="shared" si="42"/>
        <v>39802.632505599999</v>
      </c>
      <c r="M63" s="40">
        <f t="shared" si="42"/>
        <v>40428.749805824002</v>
      </c>
      <c r="N63" s="40">
        <f t="shared" si="42"/>
        <v>41079.911798056957</v>
      </c>
      <c r="O63" s="40">
        <f t="shared" si="42"/>
        <v>41757.120269979241</v>
      </c>
      <c r="P63" s="40">
        <f t="shared" si="42"/>
        <v>42461.41708077841</v>
      </c>
      <c r="Q63" s="40">
        <f t="shared" si="42"/>
        <v>43193.885764009552</v>
      </c>
      <c r="R63" s="40">
        <f t="shared" si="42"/>
        <v>43955.653194569932</v>
      </c>
      <c r="S63" s="40">
        <f t="shared" si="42"/>
        <v>44747.891322352734</v>
      </c>
    </row>
    <row r="64" spans="1:23">
      <c r="A64" s="6"/>
      <c r="B64" s="31"/>
      <c r="C64" s="41" t="s">
        <v>24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23" s="3" customFormat="1">
      <c r="A65" s="6"/>
      <c r="B65" s="31"/>
      <c r="C65" s="41" t="s">
        <v>25</v>
      </c>
      <c r="D65" s="30">
        <v>1869.5</v>
      </c>
      <c r="E65" s="30">
        <v>1893</v>
      </c>
      <c r="F65" s="30">
        <v>1817.5</v>
      </c>
      <c r="G65" s="30">
        <v>1837.5</v>
      </c>
      <c r="H65" s="30">
        <v>1857</v>
      </c>
      <c r="I65" s="30">
        <v>1923.5</v>
      </c>
      <c r="J65" s="30">
        <f>I65</f>
        <v>1923.5</v>
      </c>
      <c r="K65" s="30">
        <f t="shared" ref="K65:S65" si="43">J65</f>
        <v>1923.5</v>
      </c>
      <c r="L65" s="30">
        <f t="shared" si="43"/>
        <v>1923.5</v>
      </c>
      <c r="M65" s="30">
        <f t="shared" si="43"/>
        <v>1923.5</v>
      </c>
      <c r="N65" s="30">
        <f t="shared" si="43"/>
        <v>1923.5</v>
      </c>
      <c r="O65" s="30">
        <f t="shared" si="43"/>
        <v>1923.5</v>
      </c>
      <c r="P65" s="30">
        <f t="shared" si="43"/>
        <v>1923.5</v>
      </c>
      <c r="Q65" s="30">
        <f t="shared" si="43"/>
        <v>1923.5</v>
      </c>
      <c r="R65" s="30">
        <f t="shared" si="43"/>
        <v>1923.5</v>
      </c>
      <c r="S65" s="30">
        <f t="shared" si="43"/>
        <v>1923.5</v>
      </c>
      <c r="T65" s="19"/>
      <c r="U65" s="19"/>
      <c r="V65" s="19"/>
      <c r="W65" s="19"/>
    </row>
    <row r="66" spans="1:23" s="3" customFormat="1">
      <c r="A66" s="6"/>
      <c r="B66" s="31"/>
      <c r="C66" s="41" t="s">
        <v>61</v>
      </c>
      <c r="D66" s="30">
        <v>30102.5</v>
      </c>
      <c r="E66" s="30">
        <v>28295.5</v>
      </c>
      <c r="F66" s="30">
        <v>40694.699999999997</v>
      </c>
      <c r="G66" s="30">
        <v>30250.6</v>
      </c>
      <c r="H66" s="30">
        <v>24742.400000000001</v>
      </c>
      <c r="I66" s="30">
        <v>22226.2</v>
      </c>
      <c r="J66" s="30">
        <f>I66</f>
        <v>22226.2</v>
      </c>
      <c r="K66" s="30">
        <f t="shared" ref="K66:S66" si="44">J66</f>
        <v>22226.2</v>
      </c>
      <c r="L66" s="30">
        <f t="shared" si="44"/>
        <v>22226.2</v>
      </c>
      <c r="M66" s="30">
        <f t="shared" si="44"/>
        <v>22226.2</v>
      </c>
      <c r="N66" s="30">
        <f t="shared" si="44"/>
        <v>22226.2</v>
      </c>
      <c r="O66" s="30">
        <f t="shared" si="44"/>
        <v>22226.2</v>
      </c>
      <c r="P66" s="30">
        <f t="shared" si="44"/>
        <v>22226.2</v>
      </c>
      <c r="Q66" s="30">
        <f t="shared" si="44"/>
        <v>22226.2</v>
      </c>
      <c r="R66" s="30">
        <f t="shared" si="44"/>
        <v>22226.2</v>
      </c>
      <c r="S66" s="30">
        <f t="shared" si="44"/>
        <v>22226.2</v>
      </c>
      <c r="T66" s="19"/>
      <c r="U66" s="19"/>
      <c r="V66" s="19"/>
      <c r="W66" s="19"/>
    </row>
    <row r="67" spans="1:23" s="3" customFormat="1">
      <c r="A67" s="6"/>
      <c r="B67" s="31"/>
      <c r="C67" s="41" t="s">
        <v>26</v>
      </c>
      <c r="D67" s="30">
        <f t="shared" ref="D67:I67" si="45">D63-D65-D66</f>
        <v>11091.900000000001</v>
      </c>
      <c r="E67" s="30">
        <f t="shared" si="45"/>
        <v>22764.1</v>
      </c>
      <c r="F67" s="30">
        <f t="shared" si="45"/>
        <v>13400</v>
      </c>
      <c r="G67" s="30">
        <f t="shared" si="45"/>
        <v>13824.5</v>
      </c>
      <c r="H67" s="30">
        <f t="shared" si="45"/>
        <v>13835.5</v>
      </c>
      <c r="I67" s="30">
        <f t="shared" si="45"/>
        <v>13915.399999999998</v>
      </c>
      <c r="J67" s="30">
        <f>I67*1.04</f>
        <v>14472.015999999998</v>
      </c>
      <c r="K67" s="30">
        <f t="shared" ref="K67:S67" si="46">J67*1.04</f>
        <v>15050.896639999999</v>
      </c>
      <c r="L67" s="30">
        <f t="shared" si="46"/>
        <v>15652.9325056</v>
      </c>
      <c r="M67" s="30">
        <f t="shared" si="46"/>
        <v>16279.049805824001</v>
      </c>
      <c r="N67" s="30">
        <f t="shared" si="46"/>
        <v>16930.21179805696</v>
      </c>
      <c r="O67" s="30">
        <f t="shared" si="46"/>
        <v>17607.42026997924</v>
      </c>
      <c r="P67" s="30">
        <f t="shared" si="46"/>
        <v>18311.71708077841</v>
      </c>
      <c r="Q67" s="30">
        <f t="shared" si="46"/>
        <v>19044.185764009548</v>
      </c>
      <c r="R67" s="30">
        <f t="shared" si="46"/>
        <v>19805.953194569931</v>
      </c>
      <c r="S67" s="30">
        <f t="shared" si="46"/>
        <v>20598.19132235273</v>
      </c>
      <c r="T67" s="19"/>
      <c r="U67" s="19"/>
      <c r="V67" s="19"/>
      <c r="W67" s="19"/>
    </row>
    <row r="68" spans="1:23" ht="28.5">
      <c r="A68" s="6" t="s">
        <v>15</v>
      </c>
      <c r="B68" s="31" t="s">
        <v>15</v>
      </c>
      <c r="C68" s="45" t="s">
        <v>62</v>
      </c>
      <c r="D68" s="40">
        <v>13275</v>
      </c>
      <c r="E68" s="40">
        <v>16782.900000000001</v>
      </c>
      <c r="F68" s="40">
        <v>15778.7</v>
      </c>
      <c r="G68" s="40">
        <v>31577</v>
      </c>
      <c r="H68" s="40">
        <v>30785.1</v>
      </c>
      <c r="I68" s="40">
        <v>30042.799999999999</v>
      </c>
      <c r="J68" s="40">
        <f>J70+J71+J72</f>
        <v>30895.892000000003</v>
      </c>
      <c r="K68" s="40">
        <f t="shared" ref="K68:S68" si="47">K70+K71+K72</f>
        <v>31774.576760000004</v>
      </c>
      <c r="L68" s="40">
        <f t="shared" si="47"/>
        <v>32679.622062800005</v>
      </c>
      <c r="M68" s="40">
        <f t="shared" si="47"/>
        <v>33611.818724684003</v>
      </c>
      <c r="N68" s="40">
        <f t="shared" si="47"/>
        <v>34157.9</v>
      </c>
      <c r="O68" s="40">
        <f t="shared" si="47"/>
        <v>34633.300000000003</v>
      </c>
      <c r="P68" s="40">
        <f t="shared" si="47"/>
        <v>35434.1</v>
      </c>
      <c r="Q68" s="40">
        <f t="shared" si="47"/>
        <v>36448.930999999997</v>
      </c>
      <c r="R68" s="40">
        <f t="shared" si="47"/>
        <v>37494.20693</v>
      </c>
      <c r="S68" s="40">
        <f t="shared" si="47"/>
        <v>38570.841137900003</v>
      </c>
    </row>
    <row r="69" spans="1:23">
      <c r="A69" s="6"/>
      <c r="B69" s="31"/>
      <c r="C69" s="41" t="s">
        <v>24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23" s="3" customFormat="1">
      <c r="A70" s="6"/>
      <c r="B70" s="31"/>
      <c r="C70" s="41" t="s">
        <v>25</v>
      </c>
      <c r="D70" s="30">
        <v>1551.1</v>
      </c>
      <c r="E70" s="30">
        <v>1604.5</v>
      </c>
      <c r="F70" s="30">
        <v>2235.8000000000002</v>
      </c>
      <c r="G70" s="30">
        <v>2580.1</v>
      </c>
      <c r="H70" s="30">
        <v>2398.4</v>
      </c>
      <c r="I70" s="30">
        <v>1606.1</v>
      </c>
      <c r="J70" s="30">
        <f>I70</f>
        <v>1606.1</v>
      </c>
      <c r="K70" s="30">
        <f t="shared" ref="K70:S70" si="48">J70</f>
        <v>1606.1</v>
      </c>
      <c r="L70" s="30">
        <f t="shared" si="48"/>
        <v>1606.1</v>
      </c>
      <c r="M70" s="30">
        <f t="shared" si="48"/>
        <v>1606.1</v>
      </c>
      <c r="N70" s="30">
        <f t="shared" si="48"/>
        <v>1606.1</v>
      </c>
      <c r="O70" s="30">
        <f t="shared" si="48"/>
        <v>1606.1</v>
      </c>
      <c r="P70" s="30">
        <f t="shared" si="48"/>
        <v>1606.1</v>
      </c>
      <c r="Q70" s="30">
        <f t="shared" si="48"/>
        <v>1606.1</v>
      </c>
      <c r="R70" s="30">
        <f t="shared" si="48"/>
        <v>1606.1</v>
      </c>
      <c r="S70" s="30">
        <f t="shared" si="48"/>
        <v>1606.1</v>
      </c>
      <c r="T70" s="19"/>
      <c r="U70" s="19"/>
      <c r="V70" s="19"/>
      <c r="W70" s="19"/>
    </row>
    <row r="71" spans="1:23" s="3" customFormat="1">
      <c r="A71" s="6"/>
      <c r="B71" s="31"/>
      <c r="C71" s="41" t="s">
        <v>61</v>
      </c>
      <c r="D71" s="30">
        <v>340.1</v>
      </c>
      <c r="E71" s="30">
        <v>1.1000000000000001</v>
      </c>
      <c r="F71" s="30">
        <v>0.1</v>
      </c>
      <c r="G71" s="30">
        <v>0.3</v>
      </c>
      <c r="H71" s="30">
        <v>0.3</v>
      </c>
      <c r="I71" s="30">
        <v>0.3</v>
      </c>
      <c r="J71" s="30">
        <f>I71</f>
        <v>0.3</v>
      </c>
      <c r="K71" s="30">
        <f t="shared" ref="K71:S71" si="49">J71</f>
        <v>0.3</v>
      </c>
      <c r="L71" s="30">
        <f t="shared" si="49"/>
        <v>0.3</v>
      </c>
      <c r="M71" s="30">
        <f t="shared" si="49"/>
        <v>0.3</v>
      </c>
      <c r="N71" s="30">
        <f t="shared" si="49"/>
        <v>0.3</v>
      </c>
      <c r="O71" s="30">
        <f t="shared" si="49"/>
        <v>0.3</v>
      </c>
      <c r="P71" s="30">
        <f t="shared" si="49"/>
        <v>0.3</v>
      </c>
      <c r="Q71" s="30">
        <f t="shared" si="49"/>
        <v>0.3</v>
      </c>
      <c r="R71" s="30">
        <f t="shared" si="49"/>
        <v>0.3</v>
      </c>
      <c r="S71" s="30">
        <f t="shared" si="49"/>
        <v>0.3</v>
      </c>
      <c r="T71" s="19"/>
      <c r="U71" s="19"/>
      <c r="V71" s="19"/>
      <c r="W71" s="19"/>
    </row>
    <row r="72" spans="1:23" s="3" customFormat="1">
      <c r="A72" s="6"/>
      <c r="B72" s="31"/>
      <c r="C72" s="41" t="s">
        <v>26</v>
      </c>
      <c r="D72" s="30">
        <f t="shared" ref="D72:I72" si="50">D68-D70-D71</f>
        <v>11383.8</v>
      </c>
      <c r="E72" s="30">
        <f t="shared" si="50"/>
        <v>15177.300000000001</v>
      </c>
      <c r="F72" s="30">
        <f t="shared" si="50"/>
        <v>13542.800000000001</v>
      </c>
      <c r="G72" s="30">
        <f t="shared" si="50"/>
        <v>28996.600000000002</v>
      </c>
      <c r="H72" s="30">
        <f t="shared" si="50"/>
        <v>28386.399999999998</v>
      </c>
      <c r="I72" s="30">
        <f t="shared" si="50"/>
        <v>28436.400000000001</v>
      </c>
      <c r="J72" s="30">
        <f>I72*1.03</f>
        <v>29289.492000000002</v>
      </c>
      <c r="K72" s="30">
        <f t="shared" ref="K72:S72" si="51">J72*1.03</f>
        <v>30168.176760000002</v>
      </c>
      <c r="L72" s="30">
        <f t="shared" si="51"/>
        <v>31073.222062800003</v>
      </c>
      <c r="M72" s="30">
        <f t="shared" si="51"/>
        <v>32005.418724684005</v>
      </c>
      <c r="N72" s="30">
        <v>32551.5</v>
      </c>
      <c r="O72" s="30">
        <v>33026.9</v>
      </c>
      <c r="P72" s="30">
        <v>33827.699999999997</v>
      </c>
      <c r="Q72" s="30">
        <f t="shared" si="51"/>
        <v>34842.530999999995</v>
      </c>
      <c r="R72" s="30">
        <f t="shared" si="51"/>
        <v>35887.806929999999</v>
      </c>
      <c r="S72" s="30">
        <f t="shared" si="51"/>
        <v>36964.441137900001</v>
      </c>
      <c r="T72" s="19"/>
      <c r="U72" s="19"/>
      <c r="V72" s="19"/>
      <c r="W72" s="19"/>
    </row>
    <row r="73" spans="1:23" ht="28.5">
      <c r="A73" s="6" t="s">
        <v>16</v>
      </c>
      <c r="B73" s="31" t="s">
        <v>16</v>
      </c>
      <c r="C73" s="45" t="s">
        <v>67</v>
      </c>
      <c r="D73" s="46"/>
      <c r="E73" s="46">
        <v>650.4</v>
      </c>
      <c r="F73" s="46">
        <v>787.3</v>
      </c>
      <c r="G73" s="46">
        <v>537.1</v>
      </c>
      <c r="H73" s="46">
        <v>537.1</v>
      </c>
      <c r="I73" s="46">
        <v>537.1</v>
      </c>
      <c r="J73" s="46">
        <f>J77</f>
        <v>542.471</v>
      </c>
      <c r="K73" s="46">
        <f t="shared" ref="K73:S73" si="52">K77</f>
        <v>547.89571000000001</v>
      </c>
      <c r="L73" s="46">
        <f t="shared" si="52"/>
        <v>553.37466710000001</v>
      </c>
      <c r="M73" s="46">
        <f t="shared" si="52"/>
        <v>558.90841377100003</v>
      </c>
      <c r="N73" s="46">
        <f t="shared" si="52"/>
        <v>564.49749790870999</v>
      </c>
      <c r="O73" s="46">
        <f t="shared" si="52"/>
        <v>570.14247288779711</v>
      </c>
      <c r="P73" s="46">
        <f t="shared" si="52"/>
        <v>575.84389761667512</v>
      </c>
      <c r="Q73" s="46">
        <f t="shared" si="52"/>
        <v>581.60233659284188</v>
      </c>
      <c r="R73" s="46">
        <f t="shared" si="52"/>
        <v>587.41835995877034</v>
      </c>
      <c r="S73" s="46">
        <f t="shared" si="52"/>
        <v>593.29254355835803</v>
      </c>
    </row>
    <row r="74" spans="1:23">
      <c r="A74" s="6"/>
      <c r="B74" s="31"/>
      <c r="C74" s="41" t="s">
        <v>24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23" s="3" customFormat="1">
      <c r="A75" s="6"/>
      <c r="B75" s="31"/>
      <c r="C75" s="41" t="s">
        <v>25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19"/>
      <c r="U75" s="19"/>
      <c r="V75" s="19"/>
      <c r="W75" s="19"/>
    </row>
    <row r="76" spans="1:23" s="3" customFormat="1">
      <c r="A76" s="6"/>
      <c r="B76" s="31"/>
      <c r="C76" s="41" t="s">
        <v>61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19"/>
      <c r="U76" s="19"/>
      <c r="V76" s="19"/>
      <c r="W76" s="19"/>
    </row>
    <row r="77" spans="1:23" s="3" customFormat="1">
      <c r="A77" s="6"/>
      <c r="B77" s="31"/>
      <c r="C77" s="41" t="s">
        <v>26</v>
      </c>
      <c r="D77" s="30"/>
      <c r="E77" s="30">
        <v>650.4</v>
      </c>
      <c r="F77" s="30">
        <f>F73</f>
        <v>787.3</v>
      </c>
      <c r="G77" s="30">
        <f>G73</f>
        <v>537.1</v>
      </c>
      <c r="H77" s="30">
        <f>H73</f>
        <v>537.1</v>
      </c>
      <c r="I77" s="30">
        <f>I73</f>
        <v>537.1</v>
      </c>
      <c r="J77" s="30">
        <f>I77*1.01</f>
        <v>542.471</v>
      </c>
      <c r="K77" s="30">
        <f t="shared" ref="K77:S77" si="53">J77*1.01</f>
        <v>547.89571000000001</v>
      </c>
      <c r="L77" s="30">
        <f t="shared" si="53"/>
        <v>553.37466710000001</v>
      </c>
      <c r="M77" s="30">
        <f t="shared" si="53"/>
        <v>558.90841377100003</v>
      </c>
      <c r="N77" s="30">
        <f t="shared" si="53"/>
        <v>564.49749790870999</v>
      </c>
      <c r="O77" s="30">
        <f t="shared" si="53"/>
        <v>570.14247288779711</v>
      </c>
      <c r="P77" s="30">
        <f t="shared" si="53"/>
        <v>575.84389761667512</v>
      </c>
      <c r="Q77" s="30">
        <f t="shared" si="53"/>
        <v>581.60233659284188</v>
      </c>
      <c r="R77" s="30">
        <f t="shared" si="53"/>
        <v>587.41835995877034</v>
      </c>
      <c r="S77" s="30">
        <f t="shared" si="53"/>
        <v>593.29254355835803</v>
      </c>
      <c r="T77" s="19"/>
      <c r="U77" s="19"/>
      <c r="V77" s="19"/>
      <c r="W77" s="19"/>
    </row>
    <row r="78" spans="1:23" s="3" customFormat="1" ht="28.5">
      <c r="A78" s="6"/>
      <c r="B78" s="31" t="s">
        <v>71</v>
      </c>
      <c r="C78" s="25" t="s">
        <v>68</v>
      </c>
      <c r="D78" s="47" t="s">
        <v>69</v>
      </c>
      <c r="E78" s="47" t="s">
        <v>69</v>
      </c>
      <c r="F78" s="47" t="s">
        <v>69</v>
      </c>
      <c r="G78" s="46">
        <v>8076.7</v>
      </c>
      <c r="H78" s="46">
        <v>351</v>
      </c>
      <c r="I78" s="46">
        <v>352.1</v>
      </c>
      <c r="J78" s="30">
        <f>J81</f>
        <v>352.1</v>
      </c>
      <c r="K78" s="30">
        <f t="shared" ref="K78:S78" si="54">K81</f>
        <v>352.1</v>
      </c>
      <c r="L78" s="30">
        <f t="shared" si="54"/>
        <v>352.1</v>
      </c>
      <c r="M78" s="30">
        <f t="shared" si="54"/>
        <v>352.1</v>
      </c>
      <c r="N78" s="30">
        <f t="shared" si="54"/>
        <v>352.1</v>
      </c>
      <c r="O78" s="30">
        <f t="shared" si="54"/>
        <v>352.1</v>
      </c>
      <c r="P78" s="30">
        <f t="shared" si="54"/>
        <v>352.1</v>
      </c>
      <c r="Q78" s="30">
        <f t="shared" si="54"/>
        <v>352.1</v>
      </c>
      <c r="R78" s="30">
        <f t="shared" si="54"/>
        <v>352.1</v>
      </c>
      <c r="S78" s="30">
        <f t="shared" si="54"/>
        <v>352.1</v>
      </c>
      <c r="T78" s="19"/>
      <c r="U78" s="19"/>
      <c r="V78" s="19"/>
      <c r="W78" s="19"/>
    </row>
    <row r="79" spans="1:23" s="3" customFormat="1">
      <c r="A79" s="6"/>
      <c r="B79" s="31"/>
      <c r="C79" s="41" t="s">
        <v>24</v>
      </c>
      <c r="D79" s="48" t="s">
        <v>69</v>
      </c>
      <c r="E79" s="48" t="s">
        <v>69</v>
      </c>
      <c r="F79" s="4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19"/>
      <c r="U79" s="19"/>
      <c r="V79" s="19"/>
      <c r="W79" s="19"/>
    </row>
    <row r="80" spans="1:23" s="3" customFormat="1">
      <c r="A80" s="6"/>
      <c r="B80" s="31"/>
      <c r="C80" s="41" t="s">
        <v>25</v>
      </c>
      <c r="D80" s="48" t="s">
        <v>69</v>
      </c>
      <c r="E80" s="48" t="s">
        <v>69</v>
      </c>
      <c r="F80" s="48"/>
      <c r="G80" s="30">
        <v>7592.1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19"/>
      <c r="U80" s="19"/>
      <c r="V80" s="19"/>
      <c r="W80" s="19"/>
    </row>
    <row r="81" spans="1:23" s="3" customFormat="1">
      <c r="A81" s="6"/>
      <c r="B81" s="31"/>
      <c r="C81" s="41" t="s">
        <v>61</v>
      </c>
      <c r="D81" s="48" t="s">
        <v>69</v>
      </c>
      <c r="E81" s="48" t="s">
        <v>69</v>
      </c>
      <c r="F81" s="48"/>
      <c r="G81" s="30">
        <v>484.6</v>
      </c>
      <c r="H81" s="30">
        <v>351</v>
      </c>
      <c r="I81" s="30">
        <v>352.1</v>
      </c>
      <c r="J81" s="30">
        <f>I81</f>
        <v>352.1</v>
      </c>
      <c r="K81" s="30">
        <f t="shared" ref="K81:S81" si="55">J81</f>
        <v>352.1</v>
      </c>
      <c r="L81" s="30">
        <f t="shared" si="55"/>
        <v>352.1</v>
      </c>
      <c r="M81" s="30">
        <f t="shared" si="55"/>
        <v>352.1</v>
      </c>
      <c r="N81" s="30">
        <f t="shared" si="55"/>
        <v>352.1</v>
      </c>
      <c r="O81" s="30">
        <f t="shared" si="55"/>
        <v>352.1</v>
      </c>
      <c r="P81" s="30">
        <f t="shared" si="55"/>
        <v>352.1</v>
      </c>
      <c r="Q81" s="30">
        <f t="shared" si="55"/>
        <v>352.1</v>
      </c>
      <c r="R81" s="30">
        <f t="shared" si="55"/>
        <v>352.1</v>
      </c>
      <c r="S81" s="30">
        <f t="shared" si="55"/>
        <v>352.1</v>
      </c>
      <c r="T81" s="19"/>
      <c r="U81" s="19"/>
      <c r="V81" s="19"/>
      <c r="W81" s="19"/>
    </row>
    <row r="82" spans="1:23" s="3" customFormat="1">
      <c r="A82" s="6"/>
      <c r="B82" s="31"/>
      <c r="C82" s="41" t="s">
        <v>26</v>
      </c>
      <c r="D82" s="48" t="s">
        <v>69</v>
      </c>
      <c r="E82" s="48" t="s">
        <v>69</v>
      </c>
      <c r="F82" s="48" t="s">
        <v>69</v>
      </c>
      <c r="G82" s="30">
        <f>G78-G80-G81</f>
        <v>-5.6843418860808015E-13</v>
      </c>
      <c r="H82" s="30">
        <f>H78-H80-H81</f>
        <v>0</v>
      </c>
      <c r="I82" s="30">
        <f>I78-I80-I81</f>
        <v>0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19"/>
      <c r="U82" s="19"/>
      <c r="V82" s="19"/>
      <c r="W82" s="19"/>
    </row>
    <row r="83" spans="1:23" s="7" customFormat="1">
      <c r="A83" s="2"/>
      <c r="B83" s="37"/>
      <c r="C83" s="49" t="s">
        <v>35</v>
      </c>
      <c r="D83" s="50">
        <f>D8+D13+D18+D23+D28+D33+D38+D43+D48+D53+D58+D63+D68+D73</f>
        <v>617333.20000000007</v>
      </c>
      <c r="E83" s="50">
        <f>E8+E13+E18+E23+E28+E33+E38+E43+E48+E53+E58+E63+E68+E73</f>
        <v>589983.9</v>
      </c>
      <c r="F83" s="50">
        <f>F8+F13+F18+F23+F28+F33+F38+F43+F48+F53+F58+F63+F68+F73</f>
        <v>676848.99999999988</v>
      </c>
      <c r="G83" s="50">
        <f>G8+G13+G18+G23+G28+G33+G38+G43+G48+G53+G58+G63+G68+G73+G78</f>
        <v>610822.39999999991</v>
      </c>
      <c r="H83" s="50">
        <f t="shared" ref="H83:S83" si="56">H8+H13+H18+H23+H28+H33+H38+H43+H48+H53+H58+H63+H68+H73+H78</f>
        <v>556431.9</v>
      </c>
      <c r="I83" s="50">
        <f t="shared" si="56"/>
        <v>537090.6</v>
      </c>
      <c r="J83" s="50">
        <f t="shared" si="56"/>
        <v>542633.59299999999</v>
      </c>
      <c r="K83" s="50">
        <f t="shared" si="56"/>
        <v>547226.45169000002</v>
      </c>
      <c r="L83" s="50">
        <f t="shared" si="56"/>
        <v>551852.66390169994</v>
      </c>
      <c r="M83" s="50">
        <f t="shared" si="56"/>
        <v>556503.96436884103</v>
      </c>
      <c r="N83" s="50">
        <f t="shared" si="56"/>
        <v>561030.35834565177</v>
      </c>
      <c r="O83" s="50">
        <f t="shared" si="56"/>
        <v>565847.58438595559</v>
      </c>
      <c r="P83" s="50">
        <f t="shared" si="56"/>
        <v>571125.56516218779</v>
      </c>
      <c r="Q83" s="50">
        <f t="shared" si="56"/>
        <v>577524.71469484631</v>
      </c>
      <c r="R83" s="50">
        <f t="shared" si="56"/>
        <v>583698.67638918338</v>
      </c>
      <c r="S83" s="50">
        <f t="shared" si="56"/>
        <v>590275.94452280272</v>
      </c>
      <c r="T83" s="51"/>
      <c r="U83" s="51"/>
      <c r="V83" s="51"/>
      <c r="W83" s="51"/>
    </row>
    <row r="84" spans="1:23" s="7" customFormat="1">
      <c r="A84" s="2"/>
      <c r="B84" s="37"/>
      <c r="C84" s="45" t="s">
        <v>36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/>
      <c r="U84" s="51"/>
      <c r="V84" s="51"/>
      <c r="W84" s="51"/>
    </row>
    <row r="85" spans="1:23" ht="71.25">
      <c r="A85" s="6"/>
      <c r="B85" s="31"/>
      <c r="C85" s="52" t="s">
        <v>59</v>
      </c>
      <c r="D85" s="46"/>
      <c r="E85" s="46"/>
      <c r="F85" s="46">
        <v>0</v>
      </c>
      <c r="G85" s="46">
        <f ca="1">'Прил 1 (параметры)'!F29</f>
        <v>0</v>
      </c>
      <c r="H85" s="46">
        <f ca="1">'Прил 1 (параметры)'!G29</f>
        <v>3890</v>
      </c>
      <c r="I85" s="46">
        <f ca="1">'Прил 1 (параметры)'!H29</f>
        <v>7992</v>
      </c>
      <c r="J85" s="46">
        <f ca="1">'Прил 1 (параметры)'!I29</f>
        <v>8263.4549999999999</v>
      </c>
      <c r="K85" s="46">
        <f ca="1">'Прил 1 (параметры)'!J29</f>
        <v>8333.3984999999993</v>
      </c>
      <c r="L85" s="46">
        <f ca="1">'Прил 1 (параметры)'!K29</f>
        <v>8403.8474999999999</v>
      </c>
      <c r="M85" s="46">
        <f ca="1">'Прил 1 (параметры)'!L29</f>
        <v>8474.6789999999983</v>
      </c>
      <c r="N85" s="46">
        <f ca="1">'Прил 1 (параметры)'!M29</f>
        <v>8543.61</v>
      </c>
      <c r="O85" s="46">
        <f ca="1">'Прил 1 (параметры)'!N29</f>
        <v>8616.9689999999991</v>
      </c>
      <c r="P85" s="46">
        <f ca="1">'Прил 1 (параметры)'!O29</f>
        <v>8697.343499999999</v>
      </c>
      <c r="Q85" s="46">
        <f ca="1">'Прил 1 (параметры)'!P29</f>
        <v>8794.7924999999996</v>
      </c>
      <c r="R85" s="46">
        <f ca="1">'Прил 1 (параметры)'!Q29</f>
        <v>8888.8125</v>
      </c>
      <c r="S85" s="46">
        <f ca="1">'Прил 1 (параметры)'!R29</f>
        <v>8988.9734999999982</v>
      </c>
    </row>
    <row r="86" spans="1:23" s="7" customFormat="1">
      <c r="A86" s="2"/>
      <c r="B86" s="37"/>
      <c r="C86" s="53" t="s">
        <v>37</v>
      </c>
      <c r="D86" s="54">
        <f ca="1">'Прил 1 (параметры)'!C28</f>
        <v>619931</v>
      </c>
      <c r="E86" s="50">
        <f ca="1">'Прил 1 (параметры)'!D28</f>
        <v>589983.9</v>
      </c>
      <c r="F86" s="50">
        <f ca="1">F83</f>
        <v>676848.99999999988</v>
      </c>
      <c r="G86" s="50">
        <f ca="1">G83+G85</f>
        <v>610822.39999999991</v>
      </c>
      <c r="H86" s="50">
        <f ca="1">H83+H85</f>
        <v>560321.9</v>
      </c>
      <c r="I86" s="50">
        <f t="shared" ref="I86:S86" si="57">I83+I85</f>
        <v>545082.6</v>
      </c>
      <c r="J86" s="50">
        <f t="shared" si="57"/>
        <v>550897.04799999995</v>
      </c>
      <c r="K86" s="50">
        <f t="shared" si="57"/>
        <v>555559.85019000003</v>
      </c>
      <c r="L86" s="50">
        <f t="shared" si="57"/>
        <v>560256.51140169997</v>
      </c>
      <c r="M86" s="50">
        <f t="shared" si="57"/>
        <v>564978.64336884103</v>
      </c>
      <c r="N86" s="50">
        <f t="shared" si="57"/>
        <v>569573.96834565175</v>
      </c>
      <c r="O86" s="50">
        <f t="shared" si="57"/>
        <v>574464.55338595563</v>
      </c>
      <c r="P86" s="50">
        <f t="shared" si="57"/>
        <v>579822.90866218775</v>
      </c>
      <c r="Q86" s="50">
        <f t="shared" si="57"/>
        <v>586319.50719484629</v>
      </c>
      <c r="R86" s="50">
        <f t="shared" si="57"/>
        <v>592587.48888918338</v>
      </c>
      <c r="S86" s="50">
        <f t="shared" si="57"/>
        <v>599264.91802280268</v>
      </c>
      <c r="T86" s="51"/>
      <c r="U86" s="51"/>
      <c r="V86" s="51"/>
      <c r="W86" s="51"/>
    </row>
    <row r="87" spans="1:23" ht="0.75" customHeight="1">
      <c r="E87" s="23"/>
      <c r="F87" s="23">
        <f ca="1">'Прил 1 (параметры)'!E28</f>
        <v>676849</v>
      </c>
      <c r="G87" s="23">
        <f ca="1">'Прил 1 (параметры)'!F28</f>
        <v>610822.39999999991</v>
      </c>
      <c r="H87" s="23">
        <f ca="1">'Прил 1 (параметры)'!G28</f>
        <v>560321.9</v>
      </c>
      <c r="I87" s="23">
        <f ca="1">'Прил 1 (параметры)'!H28</f>
        <v>545082.6</v>
      </c>
      <c r="J87" s="23">
        <f ca="1">'Прил 1 (параметры)'!I28</f>
        <v>550897</v>
      </c>
      <c r="K87" s="23">
        <f ca="1">'Прил 1 (параметры)'!J28</f>
        <v>555559.89999999991</v>
      </c>
      <c r="L87" s="23">
        <f ca="1">'Прил 1 (параметры)'!K28</f>
        <v>560256.5</v>
      </c>
      <c r="M87" s="23">
        <f ca="1">'Прил 1 (параметры)'!L28</f>
        <v>564978.6</v>
      </c>
      <c r="N87" s="23">
        <f ca="1">'Прил 1 (параметры)'!M28</f>
        <v>569574</v>
      </c>
      <c r="O87" s="23">
        <f ca="1">'Прил 1 (параметры)'!N28</f>
        <v>574464.6</v>
      </c>
      <c r="P87" s="23">
        <f ca="1">'Прил 1 (параметры)'!O28</f>
        <v>579822.89999999991</v>
      </c>
      <c r="Q87" s="23">
        <f ca="1">'Прил 1 (параметры)'!P28</f>
        <v>586319.5</v>
      </c>
      <c r="R87" s="23">
        <f ca="1">'Прил 1 (параметры)'!Q28</f>
        <v>592587.5</v>
      </c>
      <c r="S87" s="23">
        <f ca="1">'Прил 1 (параметры)'!R28</f>
        <v>599264.89999999991</v>
      </c>
    </row>
    <row r="88" spans="1:23" ht="13.5" hidden="1" customHeight="1">
      <c r="E88" s="23"/>
      <c r="F88" s="23">
        <f>F86-F87</f>
        <v>0</v>
      </c>
      <c r="G88" s="23">
        <f t="shared" ref="G88:S88" si="58">G86-G87</f>
        <v>0</v>
      </c>
      <c r="H88" s="23">
        <f t="shared" si="58"/>
        <v>0</v>
      </c>
      <c r="I88" s="23">
        <f t="shared" si="58"/>
        <v>0</v>
      </c>
      <c r="J88" s="23">
        <f t="shared" si="58"/>
        <v>4.7999999951571226E-2</v>
      </c>
      <c r="K88" s="23">
        <f t="shared" si="58"/>
        <v>-4.9809999880380929E-2</v>
      </c>
      <c r="L88" s="23">
        <f t="shared" si="58"/>
        <v>1.1401699972338974E-2</v>
      </c>
      <c r="M88" s="23">
        <f t="shared" si="58"/>
        <v>4.3368841055780649E-2</v>
      </c>
      <c r="N88" s="23">
        <f t="shared" si="58"/>
        <v>-3.1654348247684538E-2</v>
      </c>
      <c r="O88" s="23">
        <f t="shared" si="58"/>
        <v>-4.6614044345915318E-2</v>
      </c>
      <c r="P88" s="23">
        <f t="shared" si="58"/>
        <v>8.6621878435835242E-3</v>
      </c>
      <c r="Q88" s="23">
        <f t="shared" si="58"/>
        <v>7.1948462864384055E-3</v>
      </c>
      <c r="R88" s="23">
        <f t="shared" si="58"/>
        <v>-1.1110816616564989E-2</v>
      </c>
      <c r="S88" s="23">
        <f t="shared" si="58"/>
        <v>1.80228027747944E-2</v>
      </c>
    </row>
    <row r="89" spans="1:23" hidden="1">
      <c r="E89" s="23"/>
      <c r="K89" s="12">
        <v>10486.4</v>
      </c>
      <c r="L89" s="12">
        <v>10343</v>
      </c>
      <c r="M89" s="12">
        <v>10075.6</v>
      </c>
      <c r="N89" s="12">
        <v>9943.5</v>
      </c>
      <c r="O89" s="12">
        <v>10042.9</v>
      </c>
      <c r="P89" s="12">
        <v>10143.4</v>
      </c>
      <c r="Q89" s="12">
        <v>11012.4</v>
      </c>
      <c r="R89" s="12">
        <v>11482.6</v>
      </c>
      <c r="S89" s="12">
        <v>12176.9</v>
      </c>
    </row>
    <row r="90" spans="1:23">
      <c r="G90" s="23"/>
      <c r="H90" s="23"/>
      <c r="I90" s="23"/>
    </row>
    <row r="93" spans="1:23">
      <c r="G93" s="23"/>
      <c r="H93" s="23"/>
      <c r="I93" s="23"/>
    </row>
  </sheetData>
  <autoFilter ref="C7:AO86"/>
  <customSheetViews>
    <customSheetView guid="{133630D6-971E-4B3C-94DF-B21C9BF4489A}" scale="124" showPageBreaks="1" fitToPage="1" printArea="1" showAutoFilter="1" hiddenColumns="1" view="pageBreakPreview" topLeftCell="B1">
      <pane ySplit="7" topLeftCell="A50" activePane="bottomLeft" state="frozen"/>
      <selection pane="bottomLeft" activeCell="E67" sqref="E67"/>
      <pageMargins left="0.11811023622047245" right="0.11811023622047245" top="0.74803149606299213" bottom="0.74803149606299213" header="0.31496062992125984" footer="0.31496062992125984"/>
      <pageSetup paperSize="9" scale="55" fitToHeight="0" orientation="landscape" r:id="rId1"/>
      <headerFooter differentFirst="1">
        <oddHeader>&amp;C&amp;P</oddHeader>
      </headerFooter>
      <autoFilter ref="B1:AN1"/>
    </customSheetView>
    <customSheetView guid="{F75FBE57-A4A2-4643-A8F4-F6BC3B61B526}" scale="124" showPageBreaks="1" fitToPage="1" printArea="1" showAutoFilter="1" hiddenColumns="1" view="pageBreakPreview" topLeftCell="B1">
      <pane ySplit="7" topLeftCell="A15" activePane="bottomLeft" state="frozen"/>
      <selection pane="bottomLeft" activeCell="D44" sqref="D44"/>
      <pageMargins left="0.11811023622047245" right="0.11811023622047245" top="0.74803149606299213" bottom="0.74803149606299213" header="0.31496062992125984" footer="0.31496062992125984"/>
      <pageSetup paperSize="9" scale="49" fitToHeight="0" orientation="landscape" r:id="rId2"/>
      <autoFilter ref="B1:AN1"/>
    </customSheetView>
  </customSheetViews>
  <mergeCells count="5">
    <mergeCell ref="O1:S1"/>
    <mergeCell ref="C3:S3"/>
    <mergeCell ref="C5:C6"/>
    <mergeCell ref="D5:S5"/>
    <mergeCell ref="Q2:U2"/>
  </mergeCells>
  <phoneticPr fontId="0" type="noConversion"/>
  <pageMargins left="0.11811023622047245" right="0.11811023622047245" top="0.55118110236220474" bottom="0.55118110236220474" header="0.31496062992125984" footer="0.31496062992125984"/>
  <pageSetup paperSize="9" scale="61" fitToHeight="0" orientation="landscape" r:id="rId3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1 (параметры)</vt:lpstr>
      <vt:lpstr>Прил 2 по ГП (тыс руб)</vt:lpstr>
      <vt:lpstr>'Прил 2 по ГП (тыс руб)'!Заголовки_для_печати</vt:lpstr>
      <vt:lpstr>'Прил 1 (параметры)'!Область_печати</vt:lpstr>
      <vt:lpstr>'Прил 2 по ГП (тыс руб)'!Область_печати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Ярухин Алексей Владимирович</dc:creator>
  <cp:lastModifiedBy>info4-batyr</cp:lastModifiedBy>
  <cp:lastPrinted>2017-12-13T06:04:09Z</cp:lastPrinted>
  <dcterms:created xsi:type="dcterms:W3CDTF">2015-12-18T11:52:06Z</dcterms:created>
  <dcterms:modified xsi:type="dcterms:W3CDTF">2019-04-02T10:26:14Z</dcterms:modified>
</cp:coreProperties>
</file>