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595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U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<sst xmlns="http://schemas.openxmlformats.org/spreadsheetml/2006/main" count="193" uniqueCount="94">
  <si>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</si>
  <si>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</si>
  <si>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</si>
  <si>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</si>
  <si>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</si>
  <si>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</si>
  <si>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</si>
  <si>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</si>
  <si>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</si>
  <si>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</si>
  <si>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</si>
  <si>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</si>
  <si>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</si>
  <si>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</si>
  <si>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</si>
  <si>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</si>
  <si>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</si>
  <si>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</si>
  <si>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</si>
  <si>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</si>
  <si>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</si>
  <si>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</si>
  <si>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</si>
  <si>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</si>
  <si>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</si>
  <si>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</si>
  <si>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</si>
  <si>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</si>
  <si>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</si>
  <si>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</si>
  <si>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</si>
  <si>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</si>
  <si>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</si>
  <si>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</si>
  <si>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</si>
  <si>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</si>
  <si>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</si>
  <si>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</si>
  <si>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</si>
  <si>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</si>
  <si>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</si>
  <si>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</si>
  <si>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</si>
  <si>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</si>
  <si>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</si>
  <si>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</si>
  <si>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</si>
  <si>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</si>
  <si>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</si>
  <si>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</si>
  <si>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</si>
  <si>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</si>
  <si>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</si>
  <si>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</si>
  <si>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</si>
  <si>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</si>
  <si>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</si>
  <si>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</si>
  <si>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</si>
  <si>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</si>
  <si>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</si>
  <si>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</si>
  <si>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</si>
  <si>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</si>
  <si>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</si>
  <si>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</si>
  <si>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</si>
  <si>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</si>
  <si>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</si>
  <si>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</si>
  <si>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</si>
  <si>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</si>
  <si>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</si>
  <si>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</si>
  <si>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</si>
  <si>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</si>
  <si>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</si>
  <si>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</si>
  <si>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</si>
  <si>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</si>
  <si>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</si>
  <si>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</si>
  <si>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</si>
  <si>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</si>
  <si>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</si>
  <si>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</si>
  <si>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</si>
  <si>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</si>
  <si>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</si>
  <si>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Исполнение консолидированного бюджета Чебоксарского района по состоянию на 01.06.2019 (Бюджетные средства)</t>
  </si>
  <si>
    <t>исполнено на 01.06.2019</t>
  </si>
  <si>
    <t xml:space="preserve">Исполнение налоговых и неналоговых доходов бюджетов сельских поселений Чебоксарского района по состоянию на 01.06.2019 года </t>
  </si>
  <si>
    <t>на 01.06.2019</t>
  </si>
  <si>
    <t>01.06.2019 к Плановым назчениям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</si>
</sst>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4" fontId="13" fillId="0" borderId="11" xfId="0" applyNumberFormat="1" applyFont="1" applyBorder="1" applyAlignment="1">
      <alignment/>
    </xf>
    <xf numFmtId="174" fontId="12" fillId="0" borderId="11" xfId="0" applyNumberFormat="1" applyFont="1" applyBorder="1" applyAlignment="1">
      <alignment/>
    </xf>
    <xf numFmtId="174" fontId="13" fillId="0" borderId="12" xfId="0" applyNumberFormat="1" applyFont="1" applyBorder="1" applyAlignment="1">
      <alignment/>
    </xf>
    <xf numFmtId="174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2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2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4" fontId="16" fillId="0" borderId="11" xfId="0" applyNumberFormat="1" applyFont="1" applyBorder="1" applyAlignment="1">
      <alignment wrapText="1"/>
    </xf>
    <xf numFmtId="172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2" fontId="18" fillId="0" borderId="0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172" fontId="23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2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2" fontId="20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4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2" fontId="17" fillId="34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2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4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4" fontId="27" fillId="34" borderId="11" xfId="0" applyNumberFormat="1" applyFont="1" applyFill="1" applyBorder="1" applyAlignment="1">
      <alignment/>
    </xf>
    <xf numFmtId="172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17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2" fontId="11" fillId="0" borderId="11" xfId="0" applyNumberFormat="1" applyFont="1" applyBorder="1" applyAlignment="1">
      <alignment horizontal="left"/>
    </xf>
    <xf numFmtId="172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25" fillId="0" borderId="0" xfId="0" applyFont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tabSelected="1" zoomScalePageLayoutView="0" workbookViewId="0" topLeftCell="A1">
      <pane xSplit="3" ySplit="11" topLeftCell="T3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B1" sqref="AB1:AD16384"/>
    </sheetView>
  </sheetViews>
  <sheetFormatPr defaultColWidth="9.00390625" defaultRowHeight="12.75"/>
  <cols>
    <col min="2" max="2" width="16.625" style="0" customWidth="1"/>
    <col min="3" max="3" width="2.00390625" style="0" hidden="1" customWidth="1"/>
    <col min="4" max="4" width="13.00390625" style="0" customWidth="1"/>
    <col min="5" max="5" width="13.125" style="0" customWidth="1"/>
    <col min="6" max="6" width="6.125" style="0" customWidth="1"/>
    <col min="7" max="7" width="12.875" style="0" customWidth="1"/>
    <col min="8" max="8" width="13.25390625" style="0" customWidth="1"/>
    <col min="9" max="9" width="9.75390625" style="0" customWidth="1"/>
    <col min="10" max="10" width="13.125" style="0" customWidth="1"/>
    <col min="11" max="11" width="13.25390625" style="0" customWidth="1"/>
    <col min="12" max="12" width="6.00390625" style="0" customWidth="1"/>
    <col min="13" max="13" width="11.875" style="0" customWidth="1"/>
    <col min="14" max="14" width="11.25390625" style="0" customWidth="1"/>
    <col min="15" max="15" width="5.875" style="0" customWidth="1"/>
    <col min="16" max="22" width="11.875" style="0" customWidth="1"/>
    <col min="23" max="23" width="14.625" style="0" customWidth="1"/>
    <col min="24" max="24" width="15.25390625" style="0" customWidth="1"/>
    <col min="25" max="25" width="5.875" style="0" customWidth="1"/>
    <col min="26" max="27" width="14.625" style="0" customWidth="1"/>
  </cols>
  <sheetData>
    <row r="1" spans="4:22" ht="12.75">
      <c r="D1" s="4"/>
      <c r="E1" s="3"/>
      <c r="F1" s="4"/>
      <c r="G1" s="4"/>
      <c r="H1" s="5"/>
      <c r="I1" s="4"/>
      <c r="J1" s="4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4:22" ht="12.75">
      <c r="D2" s="4"/>
      <c r="E2" s="3"/>
      <c r="F2" s="4"/>
      <c r="G2" s="4"/>
      <c r="H2" s="5"/>
      <c r="I2" s="4"/>
      <c r="J2" s="4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t="19.5" customHeight="1">
      <c r="A3" s="1"/>
      <c r="B3" s="144" t="s">
        <v>89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5"/>
      <c r="X3" s="145"/>
    </row>
    <row r="4" spans="1:25" ht="12.75">
      <c r="A4" s="1"/>
      <c r="B4" s="1"/>
      <c r="C4" s="1"/>
      <c r="D4" s="6"/>
      <c r="E4" s="7"/>
      <c r="F4" s="6"/>
      <c r="G4" s="6"/>
      <c r="H4" s="8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"/>
      <c r="X4" s="1"/>
      <c r="Y4" s="1"/>
    </row>
    <row r="5" spans="1:27" ht="12.75">
      <c r="A5" s="1"/>
      <c r="B5" s="1"/>
      <c r="C5" s="1"/>
      <c r="D5" s="6"/>
      <c r="E5" s="7"/>
      <c r="F5" s="6"/>
      <c r="G5" s="6"/>
      <c r="H5" s="8"/>
      <c r="I5" s="6"/>
      <c r="J5" s="6"/>
      <c r="K5" s="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  <c r="X5" s="163" t="s">
        <v>75</v>
      </c>
      <c r="Y5" s="163"/>
      <c r="Z5" s="163"/>
      <c r="AA5" s="163"/>
    </row>
    <row r="6" spans="1:27" ht="19.5" customHeight="1">
      <c r="A6" s="129"/>
      <c r="B6" s="130"/>
      <c r="C6" s="131"/>
      <c r="D6" s="172" t="s">
        <v>0</v>
      </c>
      <c r="E6" s="173"/>
      <c r="F6" s="174"/>
      <c r="G6" s="169" t="s">
        <v>6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138" t="s">
        <v>32</v>
      </c>
      <c r="X6" s="158"/>
      <c r="Y6" s="139"/>
      <c r="Z6" s="138" t="s">
        <v>33</v>
      </c>
      <c r="AA6" s="139"/>
    </row>
    <row r="7" spans="1:27" ht="15.75" customHeight="1">
      <c r="A7" s="132"/>
      <c r="B7" s="133"/>
      <c r="C7" s="134"/>
      <c r="D7" s="175"/>
      <c r="E7" s="176"/>
      <c r="F7" s="177"/>
      <c r="G7" s="152" t="s">
        <v>7</v>
      </c>
      <c r="H7" s="153"/>
      <c r="I7" s="154"/>
      <c r="J7" s="138" t="s">
        <v>8</v>
      </c>
      <c r="K7" s="158"/>
      <c r="L7" s="139"/>
      <c r="M7" s="118" t="s">
        <v>34</v>
      </c>
      <c r="N7" s="146"/>
      <c r="O7" s="119"/>
      <c r="P7" s="118" t="s">
        <v>74</v>
      </c>
      <c r="Q7" s="146"/>
      <c r="R7" s="119"/>
      <c r="S7" s="118" t="s">
        <v>59</v>
      </c>
      <c r="T7" s="119"/>
      <c r="U7" s="118" t="s">
        <v>40</v>
      </c>
      <c r="V7" s="160"/>
      <c r="W7" s="140"/>
      <c r="X7" s="159"/>
      <c r="Y7" s="141"/>
      <c r="Z7" s="140"/>
      <c r="AA7" s="141"/>
    </row>
    <row r="8" spans="1:27" ht="16.5" customHeight="1">
      <c r="A8" s="132"/>
      <c r="B8" s="133"/>
      <c r="C8" s="134"/>
      <c r="D8" s="175"/>
      <c r="E8" s="176"/>
      <c r="F8" s="177"/>
      <c r="G8" s="155"/>
      <c r="H8" s="156"/>
      <c r="I8" s="157"/>
      <c r="J8" s="140"/>
      <c r="K8" s="159"/>
      <c r="L8" s="141"/>
      <c r="M8" s="120"/>
      <c r="N8" s="147"/>
      <c r="O8" s="121"/>
      <c r="P8" s="120"/>
      <c r="Q8" s="147"/>
      <c r="R8" s="121"/>
      <c r="S8" s="120"/>
      <c r="T8" s="121"/>
      <c r="U8" s="161"/>
      <c r="V8" s="162"/>
      <c r="W8" s="140"/>
      <c r="X8" s="159"/>
      <c r="Y8" s="141"/>
      <c r="Z8" s="140"/>
      <c r="AA8" s="141"/>
    </row>
    <row r="9" spans="1:27" ht="78" customHeight="1">
      <c r="A9" s="132"/>
      <c r="B9" s="133"/>
      <c r="C9" s="134"/>
      <c r="D9" s="178"/>
      <c r="E9" s="179"/>
      <c r="F9" s="180"/>
      <c r="G9" s="168" t="s">
        <v>80</v>
      </c>
      <c r="H9" s="33"/>
      <c r="I9" s="32"/>
      <c r="J9" s="149"/>
      <c r="K9" s="150"/>
      <c r="L9" s="151"/>
      <c r="M9" s="149"/>
      <c r="N9" s="150"/>
      <c r="O9" s="151"/>
      <c r="P9" s="122"/>
      <c r="Q9" s="148"/>
      <c r="R9" s="123"/>
      <c r="S9" s="122"/>
      <c r="T9" s="123"/>
      <c r="U9" s="149"/>
      <c r="V9" s="151"/>
      <c r="W9" s="142"/>
      <c r="X9" s="167"/>
      <c r="Y9" s="143"/>
      <c r="Z9" s="142"/>
      <c r="AA9" s="143"/>
    </row>
    <row r="10" spans="1:27" ht="42" customHeight="1">
      <c r="A10" s="135"/>
      <c r="B10" s="136"/>
      <c r="C10" s="137"/>
      <c r="D10" s="10" t="s">
        <v>80</v>
      </c>
      <c r="E10" s="10" t="s">
        <v>10</v>
      </c>
      <c r="F10" s="11" t="s">
        <v>11</v>
      </c>
      <c r="G10" s="149"/>
      <c r="H10" s="30" t="s">
        <v>90</v>
      </c>
      <c r="I10" s="30" t="s">
        <v>65</v>
      </c>
      <c r="J10" s="10" t="s">
        <v>9</v>
      </c>
      <c r="K10" s="12" t="s">
        <v>10</v>
      </c>
      <c r="L10" s="11" t="s">
        <v>11</v>
      </c>
      <c r="M10" s="10" t="s">
        <v>9</v>
      </c>
      <c r="N10" s="12" t="s">
        <v>10</v>
      </c>
      <c r="O10" s="11" t="s">
        <v>11</v>
      </c>
      <c r="P10" s="10" t="s">
        <v>9</v>
      </c>
      <c r="Q10" s="12" t="s">
        <v>10</v>
      </c>
      <c r="R10" s="11" t="s">
        <v>11</v>
      </c>
      <c r="S10" s="10" t="s">
        <v>9</v>
      </c>
      <c r="T10" s="12" t="s">
        <v>10</v>
      </c>
      <c r="U10" s="10" t="s">
        <v>9</v>
      </c>
      <c r="V10" s="12" t="s">
        <v>10</v>
      </c>
      <c r="W10" s="27" t="s">
        <v>9</v>
      </c>
      <c r="X10" s="27" t="s">
        <v>10</v>
      </c>
      <c r="Y10" s="28" t="s">
        <v>11</v>
      </c>
      <c r="Z10" s="27" t="s">
        <v>9</v>
      </c>
      <c r="AA10" s="27" t="s">
        <v>10</v>
      </c>
    </row>
    <row r="11" spans="1:27" ht="12.75">
      <c r="A11" s="127">
        <v>1</v>
      </c>
      <c r="B11" s="128"/>
      <c r="C11" s="80"/>
      <c r="D11" s="81">
        <v>2</v>
      </c>
      <c r="E11" s="81">
        <v>3</v>
      </c>
      <c r="F11" s="81">
        <v>4</v>
      </c>
      <c r="G11" s="82">
        <v>5</v>
      </c>
      <c r="H11" s="81">
        <v>6</v>
      </c>
      <c r="I11" s="81">
        <v>7</v>
      </c>
      <c r="J11" s="81">
        <v>8</v>
      </c>
      <c r="K11" s="83">
        <v>9</v>
      </c>
      <c r="L11" s="81">
        <v>10</v>
      </c>
      <c r="M11" s="81">
        <v>11</v>
      </c>
      <c r="N11" s="83">
        <v>12</v>
      </c>
      <c r="O11" s="81">
        <v>13</v>
      </c>
      <c r="P11" s="81">
        <v>14</v>
      </c>
      <c r="Q11" s="83">
        <v>15</v>
      </c>
      <c r="R11" s="81">
        <v>16</v>
      </c>
      <c r="S11" s="81">
        <v>17</v>
      </c>
      <c r="T11" s="83">
        <v>18</v>
      </c>
      <c r="U11" s="81">
        <v>19</v>
      </c>
      <c r="V11" s="83">
        <v>20</v>
      </c>
      <c r="W11" s="84">
        <v>21</v>
      </c>
      <c r="X11" s="84">
        <v>22</v>
      </c>
      <c r="Y11" s="84">
        <v>23</v>
      </c>
      <c r="Z11" s="84">
        <v>24</v>
      </c>
      <c r="AA11" s="84">
        <v>25</v>
      </c>
    </row>
    <row r="12" spans="1:27" ht="12.75" customHeight="1">
      <c r="A12" s="124" t="s">
        <v>43</v>
      </c>
      <c r="B12" s="125"/>
      <c r="C12" s="126"/>
      <c r="D12" s="51">
        <f>G12+J12+P12</f>
        <v>7122133</v>
      </c>
      <c r="E12" s="51">
        <f>H12+K12+Q12</f>
        <v>1919515.44</v>
      </c>
      <c r="F12" s="52">
        <f aca="true" t="shared" si="0" ref="F12:F28">E12/D12*100</f>
        <v>26.951412449051425</v>
      </c>
      <c r="G12" s="53">
        <v>2204390</v>
      </c>
      <c r="H12" s="53">
        <v>587062.44</v>
      </c>
      <c r="I12" s="52">
        <f aca="true" t="shared" si="1" ref="I12:I28">H12/G12*100</f>
        <v>26.631514387200085</v>
      </c>
      <c r="J12" s="53">
        <v>4897743</v>
      </c>
      <c r="K12" s="53">
        <v>1312453</v>
      </c>
      <c r="L12" s="54">
        <f aca="true" t="shared" si="2" ref="L12:L28">K12/J12*100</f>
        <v>26.7970981735873</v>
      </c>
      <c r="M12" s="53">
        <v>1922900</v>
      </c>
      <c r="N12" s="53">
        <v>801210</v>
      </c>
      <c r="O12" s="52">
        <f aca="true" t="shared" si="3" ref="O12:O28">N12/M12*100</f>
        <v>41.6667533413074</v>
      </c>
      <c r="P12" s="117">
        <v>20000</v>
      </c>
      <c r="Q12" s="62">
        <v>20000</v>
      </c>
      <c r="R12" s="52"/>
      <c r="S12" s="52"/>
      <c r="T12" s="52"/>
      <c r="U12" s="52"/>
      <c r="V12" s="59"/>
      <c r="W12" s="51">
        <v>8238378</v>
      </c>
      <c r="X12" s="51">
        <v>1569767.11</v>
      </c>
      <c r="Y12" s="55">
        <f>X12/W12*100</f>
        <v>19.05432246493181</v>
      </c>
      <c r="Z12" s="88">
        <f aca="true" t="shared" si="4" ref="Z12:AA27">D12-W12</f>
        <v>-1116245</v>
      </c>
      <c r="AA12" s="88">
        <f t="shared" si="4"/>
        <v>349748.32999999984</v>
      </c>
    </row>
    <row r="13" spans="1:27" ht="12.75" customHeight="1">
      <c r="A13" s="124" t="s">
        <v>44</v>
      </c>
      <c r="B13" s="125"/>
      <c r="C13" s="126"/>
      <c r="D13" s="51">
        <f aca="true" t="shared" si="5" ref="D13:D28">G13+J13+P13</f>
        <v>4975458</v>
      </c>
      <c r="E13" s="51">
        <f>H13+K13+Q13+V13</f>
        <v>1382315</v>
      </c>
      <c r="F13" s="52">
        <f t="shared" si="0"/>
        <v>27.78266844981909</v>
      </c>
      <c r="G13" s="53">
        <v>1392800</v>
      </c>
      <c r="H13" s="53">
        <v>452669</v>
      </c>
      <c r="I13" s="52">
        <f t="shared" si="1"/>
        <v>32.50064618035612</v>
      </c>
      <c r="J13" s="53">
        <v>3529243</v>
      </c>
      <c r="K13" s="53">
        <v>929646</v>
      </c>
      <c r="L13" s="54">
        <f t="shared" si="2"/>
        <v>26.34122954979297</v>
      </c>
      <c r="M13" s="53">
        <v>1107000</v>
      </c>
      <c r="N13" s="53">
        <v>461250</v>
      </c>
      <c r="O13" s="52">
        <f t="shared" si="3"/>
        <v>41.66666666666667</v>
      </c>
      <c r="P13" s="53">
        <v>53415</v>
      </c>
      <c r="Q13" s="53">
        <v>0</v>
      </c>
      <c r="R13" s="115">
        <f>Q13/P13*100</f>
        <v>0</v>
      </c>
      <c r="S13" s="52"/>
      <c r="T13" s="52"/>
      <c r="U13" s="57"/>
      <c r="V13" s="53">
        <v>0</v>
      </c>
      <c r="W13" s="51">
        <v>6635818</v>
      </c>
      <c r="X13" s="51">
        <v>2677113.82</v>
      </c>
      <c r="Y13" s="55">
        <f aca="true" t="shared" si="6" ref="Y13:Y31">X13/W13*100</f>
        <v>40.3433882604978</v>
      </c>
      <c r="Z13" s="88">
        <f t="shared" si="4"/>
        <v>-1660360</v>
      </c>
      <c r="AA13" s="56">
        <f t="shared" si="4"/>
        <v>-1294798.8199999998</v>
      </c>
    </row>
    <row r="14" spans="1:27" ht="12.75" customHeight="1">
      <c r="A14" s="124" t="s">
        <v>45</v>
      </c>
      <c r="B14" s="125"/>
      <c r="C14" s="126"/>
      <c r="D14" s="51">
        <f t="shared" si="5"/>
        <v>29202659</v>
      </c>
      <c r="E14" s="51">
        <f aca="true" t="shared" si="7" ref="E14:E26">H14+K14+Q14</f>
        <v>5978665.51</v>
      </c>
      <c r="F14" s="52">
        <f t="shared" si="0"/>
        <v>20.473017576926814</v>
      </c>
      <c r="G14" s="53">
        <v>7734650</v>
      </c>
      <c r="H14" s="53">
        <v>2346000.51</v>
      </c>
      <c r="I14" s="52">
        <f t="shared" si="1"/>
        <v>30.331049368749714</v>
      </c>
      <c r="J14" s="53">
        <v>21009509</v>
      </c>
      <c r="K14" s="53">
        <v>3632665</v>
      </c>
      <c r="L14" s="54">
        <f t="shared" si="2"/>
        <v>17.29057542468032</v>
      </c>
      <c r="M14" s="53">
        <v>8298000</v>
      </c>
      <c r="N14" s="53">
        <v>3457505</v>
      </c>
      <c r="O14" s="52">
        <f t="shared" si="3"/>
        <v>41.66672692214991</v>
      </c>
      <c r="P14" s="53">
        <v>458500</v>
      </c>
      <c r="Q14" s="53">
        <v>0</v>
      </c>
      <c r="R14" s="115">
        <f aca="true" t="shared" si="8" ref="R14:R28">Q14/P14*100</f>
        <v>0</v>
      </c>
      <c r="S14" s="52"/>
      <c r="T14" s="52"/>
      <c r="U14" s="53">
        <v>0</v>
      </c>
      <c r="V14" s="53">
        <v>0</v>
      </c>
      <c r="W14" s="51">
        <v>29606595</v>
      </c>
      <c r="X14" s="51">
        <v>5226454.41</v>
      </c>
      <c r="Y14" s="55">
        <f t="shared" si="6"/>
        <v>17.65300741270653</v>
      </c>
      <c r="Z14" s="56">
        <f t="shared" si="4"/>
        <v>-403936</v>
      </c>
      <c r="AA14" s="56">
        <f t="shared" si="4"/>
        <v>752211.0999999996</v>
      </c>
    </row>
    <row r="15" spans="1:27" ht="12.75" customHeight="1">
      <c r="A15" s="124" t="s">
        <v>46</v>
      </c>
      <c r="B15" s="125"/>
      <c r="C15" s="126"/>
      <c r="D15" s="51">
        <f t="shared" si="5"/>
        <v>13702192.41</v>
      </c>
      <c r="E15" s="51">
        <f t="shared" si="7"/>
        <v>3409033.59</v>
      </c>
      <c r="F15" s="52">
        <f t="shared" si="0"/>
        <v>24.879475400681518</v>
      </c>
      <c r="G15" s="53">
        <v>3964600</v>
      </c>
      <c r="H15" s="53">
        <v>976989.59</v>
      </c>
      <c r="I15" s="52">
        <f t="shared" si="1"/>
        <v>24.642828784744992</v>
      </c>
      <c r="J15" s="53">
        <v>9523745</v>
      </c>
      <c r="K15" s="53">
        <v>2242744</v>
      </c>
      <c r="L15" s="54">
        <f t="shared" si="2"/>
        <v>23.548971544282214</v>
      </c>
      <c r="M15" s="53">
        <v>3528000</v>
      </c>
      <c r="N15" s="53">
        <v>1470005</v>
      </c>
      <c r="O15" s="52">
        <f t="shared" si="3"/>
        <v>41.66680839002267</v>
      </c>
      <c r="P15" s="53">
        <v>213847.41</v>
      </c>
      <c r="Q15" s="53">
        <v>189300</v>
      </c>
      <c r="R15" s="115">
        <f t="shared" si="8"/>
        <v>88.52106275217454</v>
      </c>
      <c r="S15" s="52"/>
      <c r="T15" s="52"/>
      <c r="U15" s="57"/>
      <c r="V15" s="53"/>
      <c r="W15" s="51">
        <v>13929345</v>
      </c>
      <c r="X15" s="51">
        <v>3826171.14</v>
      </c>
      <c r="Y15" s="55">
        <f t="shared" si="6"/>
        <v>27.46842109230549</v>
      </c>
      <c r="Z15" s="56">
        <f t="shared" si="4"/>
        <v>-227152.58999999985</v>
      </c>
      <c r="AA15" s="56">
        <f t="shared" si="4"/>
        <v>-417137.5500000003</v>
      </c>
    </row>
    <row r="16" spans="1:27" ht="13.5" customHeight="1">
      <c r="A16" s="124" t="s">
        <v>47</v>
      </c>
      <c r="B16" s="125"/>
      <c r="C16" s="126"/>
      <c r="D16" s="51">
        <f t="shared" si="5"/>
        <v>23695058</v>
      </c>
      <c r="E16" s="51">
        <f t="shared" si="7"/>
        <v>7703865.78</v>
      </c>
      <c r="F16" s="52">
        <f t="shared" si="0"/>
        <v>32.512542404411924</v>
      </c>
      <c r="G16" s="53">
        <v>8883150</v>
      </c>
      <c r="H16" s="53">
        <v>1641310.78</v>
      </c>
      <c r="I16" s="52">
        <f t="shared" si="1"/>
        <v>18.476675278476666</v>
      </c>
      <c r="J16" s="53">
        <v>14026908</v>
      </c>
      <c r="K16" s="53">
        <v>5693055</v>
      </c>
      <c r="L16" s="54">
        <f>K16/J16*100</f>
        <v>40.5866709897862</v>
      </c>
      <c r="M16" s="53">
        <v>1402000</v>
      </c>
      <c r="N16" s="53">
        <v>584170</v>
      </c>
      <c r="O16" s="52">
        <f>N16/M16*100</f>
        <v>41.66690442225393</v>
      </c>
      <c r="P16" s="53">
        <v>785000</v>
      </c>
      <c r="Q16" s="53">
        <v>369500</v>
      </c>
      <c r="R16" s="115">
        <f t="shared" si="8"/>
        <v>47.07006369426752</v>
      </c>
      <c r="S16" s="52"/>
      <c r="T16" s="52"/>
      <c r="U16" s="57"/>
      <c r="V16" s="53"/>
      <c r="W16" s="51">
        <v>23831455</v>
      </c>
      <c r="X16" s="51">
        <v>7139441.87</v>
      </c>
      <c r="Y16" s="55">
        <f t="shared" si="6"/>
        <v>29.95806118426256</v>
      </c>
      <c r="Z16" s="56">
        <f t="shared" si="4"/>
        <v>-136397</v>
      </c>
      <c r="AA16" s="56">
        <f t="shared" si="4"/>
        <v>564423.9100000001</v>
      </c>
    </row>
    <row r="17" spans="1:27" ht="12.75" customHeight="1">
      <c r="A17" s="124" t="s">
        <v>48</v>
      </c>
      <c r="B17" s="125"/>
      <c r="C17" s="126"/>
      <c r="D17" s="51">
        <f t="shared" si="5"/>
        <v>7008958</v>
      </c>
      <c r="E17" s="51">
        <f>H17+K17+Q17+V17</f>
        <v>1877997.56</v>
      </c>
      <c r="F17" s="52">
        <f t="shared" si="0"/>
        <v>26.794247590012667</v>
      </c>
      <c r="G17" s="53">
        <v>2137900</v>
      </c>
      <c r="H17" s="53">
        <v>539102.03</v>
      </c>
      <c r="I17" s="52">
        <f t="shared" si="1"/>
        <v>25.21642873848169</v>
      </c>
      <c r="J17" s="53">
        <v>4860260</v>
      </c>
      <c r="K17" s="53">
        <v>1329585</v>
      </c>
      <c r="L17" s="54">
        <f t="shared" si="2"/>
        <v>27.356252546160082</v>
      </c>
      <c r="M17" s="53">
        <v>2040500</v>
      </c>
      <c r="N17" s="53">
        <v>850210</v>
      </c>
      <c r="O17" s="52">
        <f t="shared" si="3"/>
        <v>41.66674834599363</v>
      </c>
      <c r="P17" s="53">
        <v>10798</v>
      </c>
      <c r="Q17" s="53">
        <v>10798</v>
      </c>
      <c r="R17" s="115">
        <f t="shared" si="8"/>
        <v>100</v>
      </c>
      <c r="S17" s="52"/>
      <c r="T17" s="52"/>
      <c r="U17" s="57"/>
      <c r="V17" s="53">
        <v>-1487.47</v>
      </c>
      <c r="W17" s="51">
        <v>7288957</v>
      </c>
      <c r="X17" s="51">
        <v>1569418.77</v>
      </c>
      <c r="Y17" s="55">
        <f t="shared" si="6"/>
        <v>21.531458753289396</v>
      </c>
      <c r="Z17" s="56">
        <f t="shared" si="4"/>
        <v>-279999</v>
      </c>
      <c r="AA17" s="56">
        <f t="shared" si="4"/>
        <v>308578.79000000004</v>
      </c>
    </row>
    <row r="18" spans="1:27" ht="12.75" customHeight="1">
      <c r="A18" s="124" t="s">
        <v>49</v>
      </c>
      <c r="B18" s="125"/>
      <c r="C18" s="126"/>
      <c r="D18" s="51">
        <f>G18+J18+P18+U18</f>
        <v>31142644.95</v>
      </c>
      <c r="E18" s="51">
        <f>H18+K18+Q18+V18</f>
        <v>9654272.78</v>
      </c>
      <c r="F18" s="52">
        <f t="shared" si="0"/>
        <v>31.000169688541497</v>
      </c>
      <c r="G18" s="53">
        <v>11017400</v>
      </c>
      <c r="H18" s="53">
        <v>3294281.78</v>
      </c>
      <c r="I18" s="52">
        <f t="shared" si="1"/>
        <v>29.90071868135858</v>
      </c>
      <c r="J18" s="53">
        <v>19770244.95</v>
      </c>
      <c r="K18" s="53">
        <v>6054491</v>
      </c>
      <c r="L18" s="54">
        <f t="shared" si="2"/>
        <v>30.624258906817442</v>
      </c>
      <c r="M18" s="53">
        <v>1316900</v>
      </c>
      <c r="N18" s="53">
        <v>548710</v>
      </c>
      <c r="O18" s="52">
        <f t="shared" si="3"/>
        <v>41.666793226516816</v>
      </c>
      <c r="P18" s="53">
        <v>355000</v>
      </c>
      <c r="Q18" s="53">
        <v>305500</v>
      </c>
      <c r="R18" s="115">
        <f t="shared" si="8"/>
        <v>86.05633802816901</v>
      </c>
      <c r="S18" s="52"/>
      <c r="T18" s="53"/>
      <c r="U18" s="53">
        <v>0</v>
      </c>
      <c r="V18" s="53">
        <v>0</v>
      </c>
      <c r="W18" s="51">
        <v>34124320.95</v>
      </c>
      <c r="X18" s="51">
        <v>11273889.99</v>
      </c>
      <c r="Y18" s="55">
        <f t="shared" si="6"/>
        <v>33.03769767761489</v>
      </c>
      <c r="Z18" s="56">
        <f t="shared" si="4"/>
        <v>-2981676.0000000037</v>
      </c>
      <c r="AA18" s="56">
        <f t="shared" si="4"/>
        <v>-1619617.210000001</v>
      </c>
    </row>
    <row r="19" spans="1:27" ht="12.75" customHeight="1">
      <c r="A19" s="124" t="s">
        <v>50</v>
      </c>
      <c r="B19" s="125"/>
      <c r="C19" s="126"/>
      <c r="D19" s="51">
        <f t="shared" si="5"/>
        <v>46649905</v>
      </c>
      <c r="E19" s="51">
        <f t="shared" si="7"/>
        <v>8444155.64</v>
      </c>
      <c r="F19" s="52">
        <f t="shared" si="0"/>
        <v>18.101120763268437</v>
      </c>
      <c r="G19" s="53">
        <v>25080760</v>
      </c>
      <c r="H19" s="53">
        <v>5517370.64</v>
      </c>
      <c r="I19" s="52">
        <f t="shared" si="1"/>
        <v>21.998418867689814</v>
      </c>
      <c r="J19" s="53">
        <v>21320192</v>
      </c>
      <c r="K19" s="53">
        <v>2675585</v>
      </c>
      <c r="L19" s="54">
        <f t="shared" si="2"/>
        <v>12.549535201183929</v>
      </c>
      <c r="M19" s="53">
        <v>6420000</v>
      </c>
      <c r="N19" s="53">
        <v>2675005</v>
      </c>
      <c r="O19" s="52">
        <f t="shared" si="3"/>
        <v>41.6667445482866</v>
      </c>
      <c r="P19" s="53">
        <v>248953</v>
      </c>
      <c r="Q19" s="53">
        <v>251200</v>
      </c>
      <c r="R19" s="115">
        <f t="shared" si="8"/>
        <v>100.90258000506121</v>
      </c>
      <c r="S19" s="52"/>
      <c r="T19" s="53"/>
      <c r="U19" s="53">
        <v>0</v>
      </c>
      <c r="V19" s="53">
        <v>0</v>
      </c>
      <c r="W19" s="51">
        <v>46979990</v>
      </c>
      <c r="X19" s="51">
        <v>5775686.02</v>
      </c>
      <c r="Y19" s="55">
        <f t="shared" si="6"/>
        <v>12.293927733913948</v>
      </c>
      <c r="Z19" s="56">
        <f t="shared" si="4"/>
        <v>-330085</v>
      </c>
      <c r="AA19" s="56">
        <f t="shared" si="4"/>
        <v>2668469.620000001</v>
      </c>
    </row>
    <row r="20" spans="1:27" ht="12.75" customHeight="1">
      <c r="A20" s="124" t="s">
        <v>51</v>
      </c>
      <c r="B20" s="125"/>
      <c r="C20" s="126"/>
      <c r="D20" s="51">
        <f t="shared" si="5"/>
        <v>18453751.689999998</v>
      </c>
      <c r="E20" s="51">
        <f t="shared" si="7"/>
        <v>3727673.96</v>
      </c>
      <c r="F20" s="52">
        <f t="shared" si="0"/>
        <v>20.20008734603278</v>
      </c>
      <c r="G20" s="53">
        <v>2483000</v>
      </c>
      <c r="H20" s="53">
        <v>845727.96</v>
      </c>
      <c r="I20" s="96">
        <f t="shared" si="1"/>
        <v>34.060731373338704</v>
      </c>
      <c r="J20" s="53">
        <v>15093072.94</v>
      </c>
      <c r="K20" s="53">
        <v>2380446</v>
      </c>
      <c r="L20" s="54">
        <f t="shared" si="2"/>
        <v>15.77177828175261</v>
      </c>
      <c r="M20" s="53">
        <v>3726000</v>
      </c>
      <c r="N20" s="53">
        <v>1552505</v>
      </c>
      <c r="O20" s="52">
        <f>N20/M20*100</f>
        <v>41.666800858829845</v>
      </c>
      <c r="P20" s="53">
        <v>877678.75</v>
      </c>
      <c r="Q20" s="53">
        <v>501500</v>
      </c>
      <c r="R20" s="115">
        <f t="shared" si="8"/>
        <v>57.13935765221615</v>
      </c>
      <c r="S20" s="52"/>
      <c r="T20" s="53">
        <v>0</v>
      </c>
      <c r="U20" s="89">
        <v>0</v>
      </c>
      <c r="V20" s="53">
        <v>0</v>
      </c>
      <c r="W20" s="51">
        <v>18486415.69</v>
      </c>
      <c r="X20" s="51">
        <v>2882788.38</v>
      </c>
      <c r="Y20" s="55">
        <f t="shared" si="6"/>
        <v>15.594090430193067</v>
      </c>
      <c r="Z20" s="56">
        <f t="shared" si="4"/>
        <v>-32664.000000003725</v>
      </c>
      <c r="AA20" s="56">
        <f t="shared" si="4"/>
        <v>844885.5800000001</v>
      </c>
    </row>
    <row r="21" spans="1:27" ht="12.75" customHeight="1">
      <c r="A21" s="124" t="s">
        <v>58</v>
      </c>
      <c r="B21" s="125"/>
      <c r="C21" s="97"/>
      <c r="D21" s="51">
        <f t="shared" si="5"/>
        <v>19708855.619999997</v>
      </c>
      <c r="E21" s="51">
        <f t="shared" si="7"/>
        <v>4582344.49</v>
      </c>
      <c r="F21" s="52">
        <f t="shared" si="0"/>
        <v>23.250180418136328</v>
      </c>
      <c r="G21" s="53">
        <v>6057000</v>
      </c>
      <c r="H21" s="53">
        <v>1966409.09</v>
      </c>
      <c r="I21" s="96">
        <f t="shared" si="1"/>
        <v>32.46506669968631</v>
      </c>
      <c r="J21" s="53">
        <v>12938584.4</v>
      </c>
      <c r="K21" s="53">
        <v>2196888</v>
      </c>
      <c r="L21" s="54">
        <f t="shared" si="2"/>
        <v>16.979353630061723</v>
      </c>
      <c r="M21" s="53">
        <v>5093500</v>
      </c>
      <c r="N21" s="53">
        <v>2122295</v>
      </c>
      <c r="O21" s="52">
        <f>N21/M21*100</f>
        <v>41.66673210955139</v>
      </c>
      <c r="P21" s="53">
        <v>713271.22</v>
      </c>
      <c r="Q21" s="53">
        <v>419047.4</v>
      </c>
      <c r="R21" s="115">
        <f t="shared" si="8"/>
        <v>58.75007826616081</v>
      </c>
      <c r="S21" s="52"/>
      <c r="T21" s="53"/>
      <c r="U21" s="89"/>
      <c r="V21" s="53"/>
      <c r="W21" s="51">
        <v>19847103.05</v>
      </c>
      <c r="X21" s="51">
        <v>2891558.72</v>
      </c>
      <c r="Y21" s="55">
        <f t="shared" si="6"/>
        <v>14.56917270351957</v>
      </c>
      <c r="Z21" s="56">
        <f t="shared" si="4"/>
        <v>-138247.43000000343</v>
      </c>
      <c r="AA21" s="56">
        <f t="shared" si="4"/>
        <v>1690785.77</v>
      </c>
    </row>
    <row r="22" spans="1:27" ht="12.75" customHeight="1">
      <c r="A22" s="124" t="s">
        <v>52</v>
      </c>
      <c r="B22" s="125"/>
      <c r="C22" s="97"/>
      <c r="D22" s="51">
        <f t="shared" si="5"/>
        <v>9660466</v>
      </c>
      <c r="E22" s="51">
        <f t="shared" si="7"/>
        <v>2168282.16</v>
      </c>
      <c r="F22" s="52">
        <f t="shared" si="0"/>
        <v>22.444902347360884</v>
      </c>
      <c r="G22" s="53">
        <v>1795200</v>
      </c>
      <c r="H22" s="53">
        <v>543162.16</v>
      </c>
      <c r="I22" s="96">
        <f t="shared" si="1"/>
        <v>30.256359180035652</v>
      </c>
      <c r="J22" s="53">
        <v>7633889</v>
      </c>
      <c r="K22" s="53">
        <v>1625120</v>
      </c>
      <c r="L22" s="54">
        <f t="shared" si="2"/>
        <v>21.288231987654</v>
      </c>
      <c r="M22" s="53">
        <v>2531400</v>
      </c>
      <c r="N22" s="53">
        <v>1054750</v>
      </c>
      <c r="O22" s="52">
        <f t="shared" si="3"/>
        <v>41.66666666666667</v>
      </c>
      <c r="P22" s="53">
        <v>231377</v>
      </c>
      <c r="Q22" s="53">
        <v>0</v>
      </c>
      <c r="R22" s="115">
        <f t="shared" si="8"/>
        <v>0</v>
      </c>
      <c r="S22" s="52"/>
      <c r="T22" s="53"/>
      <c r="U22" s="89"/>
      <c r="V22" s="59"/>
      <c r="W22" s="51">
        <v>9969230</v>
      </c>
      <c r="X22" s="51">
        <v>2005556.74</v>
      </c>
      <c r="Y22" s="55">
        <f t="shared" si="6"/>
        <v>20.117468851656547</v>
      </c>
      <c r="Z22" s="56">
        <f t="shared" si="4"/>
        <v>-308764</v>
      </c>
      <c r="AA22" s="56">
        <f t="shared" si="4"/>
        <v>162725.42000000016</v>
      </c>
    </row>
    <row r="23" spans="1:27" ht="12.75" customHeight="1">
      <c r="A23" s="124" t="s">
        <v>53</v>
      </c>
      <c r="B23" s="125"/>
      <c r="C23" s="97"/>
      <c r="D23" s="51">
        <f>G23+J23+P23+U23</f>
        <v>33512014</v>
      </c>
      <c r="E23" s="51">
        <f>H23+K23+Q23+V23</f>
        <v>16470710.73</v>
      </c>
      <c r="F23" s="52">
        <f t="shared" si="0"/>
        <v>49.14867465142501</v>
      </c>
      <c r="G23" s="53">
        <v>18476870</v>
      </c>
      <c r="H23" s="53">
        <v>11610504.73</v>
      </c>
      <c r="I23" s="52">
        <f t="shared" si="1"/>
        <v>62.83804957224898</v>
      </c>
      <c r="J23" s="53">
        <v>14774738</v>
      </c>
      <c r="K23" s="53">
        <v>4632206</v>
      </c>
      <c r="L23" s="54">
        <f t="shared" si="2"/>
        <v>31.352204012010233</v>
      </c>
      <c r="M23" s="53">
        <v>3186000</v>
      </c>
      <c r="N23" s="53">
        <v>1327500</v>
      </c>
      <c r="O23" s="52">
        <f t="shared" si="3"/>
        <v>41.66666666666667</v>
      </c>
      <c r="P23" s="53">
        <v>260406</v>
      </c>
      <c r="Q23" s="53">
        <v>228000</v>
      </c>
      <c r="R23" s="115">
        <f t="shared" si="8"/>
        <v>87.5555862768139</v>
      </c>
      <c r="S23" s="52"/>
      <c r="T23" s="53"/>
      <c r="U23" s="53">
        <v>0</v>
      </c>
      <c r="V23" s="53">
        <v>0</v>
      </c>
      <c r="W23" s="51">
        <v>35056775</v>
      </c>
      <c r="X23" s="51">
        <v>7524489.88</v>
      </c>
      <c r="Y23" s="55">
        <f t="shared" si="6"/>
        <v>21.46372528562596</v>
      </c>
      <c r="Z23" s="56">
        <f t="shared" si="4"/>
        <v>-1544761</v>
      </c>
      <c r="AA23" s="56">
        <f t="shared" si="4"/>
        <v>8946220.850000001</v>
      </c>
    </row>
    <row r="24" spans="1:27" ht="12.75" customHeight="1">
      <c r="A24" s="124" t="s">
        <v>54</v>
      </c>
      <c r="B24" s="125"/>
      <c r="C24" s="97"/>
      <c r="D24" s="51">
        <f t="shared" si="5"/>
        <v>10126893</v>
      </c>
      <c r="E24" s="51">
        <f t="shared" si="7"/>
        <v>1852829.6600000001</v>
      </c>
      <c r="F24" s="52">
        <f t="shared" si="0"/>
        <v>18.296131498575132</v>
      </c>
      <c r="G24" s="53">
        <v>3649400</v>
      </c>
      <c r="H24" s="53">
        <v>1032194.66</v>
      </c>
      <c r="I24" s="52">
        <f t="shared" si="1"/>
        <v>28.283955170712993</v>
      </c>
      <c r="J24" s="53">
        <v>6327493</v>
      </c>
      <c r="K24" s="53">
        <v>670635</v>
      </c>
      <c r="L24" s="54">
        <f t="shared" si="2"/>
        <v>10.598747402802342</v>
      </c>
      <c r="M24" s="53">
        <v>323400</v>
      </c>
      <c r="N24" s="53">
        <v>134750</v>
      </c>
      <c r="O24" s="52">
        <f t="shared" si="3"/>
        <v>41.66666666666667</v>
      </c>
      <c r="P24" s="53">
        <v>150000</v>
      </c>
      <c r="Q24" s="53">
        <v>150000</v>
      </c>
      <c r="R24" s="115">
        <f t="shared" si="8"/>
        <v>100</v>
      </c>
      <c r="S24" s="52"/>
      <c r="T24" s="53"/>
      <c r="U24" s="99"/>
      <c r="V24" s="59"/>
      <c r="W24" s="51">
        <v>11392893</v>
      </c>
      <c r="X24" s="51">
        <v>2143437.86</v>
      </c>
      <c r="Y24" s="55">
        <f t="shared" si="6"/>
        <v>18.813815419841124</v>
      </c>
      <c r="Z24" s="56">
        <f t="shared" si="4"/>
        <v>-1266000</v>
      </c>
      <c r="AA24" s="56">
        <f t="shared" si="4"/>
        <v>-290608.1999999997</v>
      </c>
    </row>
    <row r="25" spans="1:27" ht="12.75" customHeight="1">
      <c r="A25" s="124" t="s">
        <v>55</v>
      </c>
      <c r="B25" s="125"/>
      <c r="C25" s="97"/>
      <c r="D25" s="51">
        <f t="shared" si="5"/>
        <v>8523780</v>
      </c>
      <c r="E25" s="51">
        <f t="shared" si="7"/>
        <v>4753344.0600000005</v>
      </c>
      <c r="F25" s="52">
        <f t="shared" si="0"/>
        <v>55.76568212694368</v>
      </c>
      <c r="G25" s="53">
        <v>3186650</v>
      </c>
      <c r="H25" s="53">
        <v>3225248.06</v>
      </c>
      <c r="I25" s="52">
        <f t="shared" si="1"/>
        <v>101.21124252741909</v>
      </c>
      <c r="J25" s="53">
        <v>5337130</v>
      </c>
      <c r="K25" s="53">
        <v>1528096</v>
      </c>
      <c r="L25" s="54">
        <f t="shared" si="2"/>
        <v>28.631418009304628</v>
      </c>
      <c r="M25" s="53">
        <v>1920000</v>
      </c>
      <c r="N25" s="53">
        <v>800000</v>
      </c>
      <c r="O25" s="52">
        <f t="shared" si="3"/>
        <v>41.66666666666667</v>
      </c>
      <c r="P25" s="53">
        <v>0</v>
      </c>
      <c r="Q25" s="53">
        <v>0</v>
      </c>
      <c r="R25" s="115" t="e">
        <f t="shared" si="8"/>
        <v>#DIV/0!</v>
      </c>
      <c r="S25" s="52"/>
      <c r="T25" s="53"/>
      <c r="U25" s="52"/>
      <c r="V25" s="59"/>
      <c r="W25" s="51">
        <v>8911666</v>
      </c>
      <c r="X25" s="51">
        <v>2999746.55</v>
      </c>
      <c r="Y25" s="55">
        <f t="shared" si="6"/>
        <v>33.66089516819863</v>
      </c>
      <c r="Z25" s="56">
        <f t="shared" si="4"/>
        <v>-387886</v>
      </c>
      <c r="AA25" s="56">
        <f t="shared" si="4"/>
        <v>1753597.5100000007</v>
      </c>
    </row>
    <row r="26" spans="1:27" ht="12.75" customHeight="1">
      <c r="A26" s="124" t="s">
        <v>56</v>
      </c>
      <c r="B26" s="125"/>
      <c r="C26" s="97"/>
      <c r="D26" s="51">
        <f t="shared" si="5"/>
        <v>16013530</v>
      </c>
      <c r="E26" s="51">
        <f t="shared" si="7"/>
        <v>2729508.34</v>
      </c>
      <c r="F26" s="52">
        <f t="shared" si="0"/>
        <v>17.045013435513592</v>
      </c>
      <c r="G26" s="53">
        <v>2230977</v>
      </c>
      <c r="H26" s="53">
        <v>716436.34</v>
      </c>
      <c r="I26" s="52">
        <f t="shared" si="1"/>
        <v>32.11312084346903</v>
      </c>
      <c r="J26" s="53">
        <v>13423464</v>
      </c>
      <c r="K26" s="53">
        <v>1823072</v>
      </c>
      <c r="L26" s="54">
        <f t="shared" si="2"/>
        <v>13.58123357726441</v>
      </c>
      <c r="M26" s="53">
        <v>2426000</v>
      </c>
      <c r="N26" s="53">
        <v>1010835</v>
      </c>
      <c r="O26" s="52">
        <f t="shared" si="3"/>
        <v>41.66673536685902</v>
      </c>
      <c r="P26" s="53">
        <v>359089</v>
      </c>
      <c r="Q26" s="53">
        <v>190000</v>
      </c>
      <c r="R26" s="115">
        <f t="shared" si="8"/>
        <v>52.91167370763237</v>
      </c>
      <c r="S26" s="52"/>
      <c r="T26" s="53"/>
      <c r="U26" s="52"/>
      <c r="V26" s="59"/>
      <c r="W26" s="51">
        <v>16704926</v>
      </c>
      <c r="X26" s="51">
        <v>2296702.83</v>
      </c>
      <c r="Y26" s="55">
        <f t="shared" si="6"/>
        <v>13.748656114968725</v>
      </c>
      <c r="Z26" s="88">
        <f t="shared" si="4"/>
        <v>-691396</v>
      </c>
      <c r="AA26" s="88">
        <f t="shared" si="4"/>
        <v>432805.5099999998</v>
      </c>
    </row>
    <row r="27" spans="1:27" ht="12.75" customHeight="1">
      <c r="A27" s="124" t="s">
        <v>57</v>
      </c>
      <c r="B27" s="125"/>
      <c r="C27" s="97"/>
      <c r="D27" s="51">
        <f>G27+J27+P27+U27</f>
        <v>22477009.24</v>
      </c>
      <c r="E27" s="51">
        <f>H27+K27+Q27+V27</f>
        <v>3892542.59</v>
      </c>
      <c r="F27" s="52">
        <f t="shared" si="0"/>
        <v>17.317884903801374</v>
      </c>
      <c r="G27" s="53">
        <v>3997300</v>
      </c>
      <c r="H27" s="53">
        <v>1098646.59</v>
      </c>
      <c r="I27" s="52">
        <f t="shared" si="1"/>
        <v>27.484716933930404</v>
      </c>
      <c r="J27" s="53">
        <v>18140851</v>
      </c>
      <c r="K27" s="53">
        <v>2788896</v>
      </c>
      <c r="L27" s="54">
        <f t="shared" si="2"/>
        <v>15.373567645751567</v>
      </c>
      <c r="M27" s="53">
        <v>5729000</v>
      </c>
      <c r="N27" s="53">
        <v>2387090</v>
      </c>
      <c r="O27" s="52">
        <f t="shared" si="3"/>
        <v>41.666783033688255</v>
      </c>
      <c r="P27" s="53">
        <v>338858.24</v>
      </c>
      <c r="Q27" s="53">
        <v>5000</v>
      </c>
      <c r="R27" s="115">
        <f t="shared" si="8"/>
        <v>1.47554328323254</v>
      </c>
      <c r="S27" s="52"/>
      <c r="T27" s="53"/>
      <c r="U27" s="62">
        <v>0</v>
      </c>
      <c r="V27" s="53">
        <v>0</v>
      </c>
      <c r="W27" s="51">
        <v>23516450.92</v>
      </c>
      <c r="X27" s="51">
        <v>3847392.47</v>
      </c>
      <c r="Y27" s="55">
        <f t="shared" si="6"/>
        <v>16.36042990963366</v>
      </c>
      <c r="Z27" s="56">
        <f t="shared" si="4"/>
        <v>-1039441.6800000034</v>
      </c>
      <c r="AA27" s="56">
        <f t="shared" si="4"/>
        <v>45150.119999999646</v>
      </c>
    </row>
    <row r="28" spans="1:27" ht="12.75" customHeight="1">
      <c r="A28" s="124" t="s">
        <v>60</v>
      </c>
      <c r="B28" s="125"/>
      <c r="C28" s="97"/>
      <c r="D28" s="51">
        <f t="shared" si="5"/>
        <v>6163515</v>
      </c>
      <c r="E28" s="51">
        <f>H28+K28+Q28</f>
        <v>2003038.76</v>
      </c>
      <c r="F28" s="52">
        <f t="shared" si="0"/>
        <v>32.498318897577114</v>
      </c>
      <c r="G28" s="53">
        <v>1291400</v>
      </c>
      <c r="H28" s="53">
        <v>868535.76</v>
      </c>
      <c r="I28" s="52">
        <f t="shared" si="1"/>
        <v>67.2553631717516</v>
      </c>
      <c r="J28" s="53">
        <v>4852115</v>
      </c>
      <c r="K28" s="53">
        <v>1114503</v>
      </c>
      <c r="L28" s="54">
        <f t="shared" si="2"/>
        <v>22.969426734527108</v>
      </c>
      <c r="M28" s="53">
        <v>1602300</v>
      </c>
      <c r="N28" s="53">
        <v>667625</v>
      </c>
      <c r="O28" s="52">
        <f t="shared" si="3"/>
        <v>41.66666666666667</v>
      </c>
      <c r="P28" s="53">
        <v>20000</v>
      </c>
      <c r="Q28" s="53">
        <v>20000</v>
      </c>
      <c r="R28" s="115">
        <f t="shared" si="8"/>
        <v>100</v>
      </c>
      <c r="S28" s="52"/>
      <c r="T28" s="52"/>
      <c r="U28" s="52"/>
      <c r="V28" s="59"/>
      <c r="W28" s="51">
        <v>6437137</v>
      </c>
      <c r="X28" s="51">
        <v>1291361.89</v>
      </c>
      <c r="Y28" s="55">
        <f t="shared" si="6"/>
        <v>20.06112173781605</v>
      </c>
      <c r="Z28" s="56">
        <f aca="true" t="shared" si="9" ref="Z28:AA31">D28-W28</f>
        <v>-273622</v>
      </c>
      <c r="AA28" s="56">
        <f t="shared" si="9"/>
        <v>711676.8700000001</v>
      </c>
    </row>
    <row r="29" spans="1:27" ht="12.75" customHeight="1">
      <c r="A29" s="164" t="s">
        <v>22</v>
      </c>
      <c r="B29" s="165"/>
      <c r="C29" s="166"/>
      <c r="D29" s="58">
        <f>G29+J29+U29+P29</f>
        <v>308138822.91</v>
      </c>
      <c r="E29" s="58">
        <f>H29+K29+V29+Q29</f>
        <v>82550096.05000001</v>
      </c>
      <c r="F29" s="52">
        <f>E29/D29*100</f>
        <v>26.78990439127851</v>
      </c>
      <c r="G29" s="59">
        <f>SUM(G12:G28)</f>
        <v>105583447</v>
      </c>
      <c r="H29" s="59">
        <f>SUM(H12:H28)</f>
        <v>37261652.120000005</v>
      </c>
      <c r="I29" s="52">
        <f>H29/G29*100</f>
        <v>35.2911873771274</v>
      </c>
      <c r="J29" s="59">
        <f>SUM(J12:J28)</f>
        <v>197459182.29000002</v>
      </c>
      <c r="K29" s="59">
        <f>SUM(K12:K28)</f>
        <v>42630086</v>
      </c>
      <c r="L29" s="54">
        <f>K29/J29*100</f>
        <v>21.589315576821836</v>
      </c>
      <c r="M29" s="59">
        <f>M12+M13+M14+M15+M16+M17+M18+M19+M20+M21+M22+M23+M24+M25+M26+M27+M28</f>
        <v>52572900</v>
      </c>
      <c r="N29" s="60">
        <f>SUM(N12:N28)</f>
        <v>21905415</v>
      </c>
      <c r="O29" s="52">
        <f>N29/M29*100</f>
        <v>41.66674275149364</v>
      </c>
      <c r="P29" s="60">
        <f>SUM(P12:P28)</f>
        <v>5096193.62</v>
      </c>
      <c r="Q29" s="60">
        <f>SUM(Q12:Q28)</f>
        <v>2659845.4</v>
      </c>
      <c r="R29" s="57">
        <f>Q29/P29*100</f>
        <v>52.19278540676796</v>
      </c>
      <c r="S29" s="52"/>
      <c r="T29" s="59">
        <f>T20+T18</f>
        <v>0</v>
      </c>
      <c r="U29" s="59">
        <f>U23+U18+U27</f>
        <v>0</v>
      </c>
      <c r="V29" s="59">
        <f>V12+V13+V14+V15+V16+V17+V18+V19+V20+V21+V22+V23+V24+V25+V26+V27+V28</f>
        <v>-1487.47</v>
      </c>
      <c r="W29" s="58">
        <f>SUM(W12:W28)</f>
        <v>320957455.61</v>
      </c>
      <c r="X29" s="58">
        <f>SUM(X12:X28)</f>
        <v>66940978.449999996</v>
      </c>
      <c r="Y29" s="55">
        <f t="shared" si="6"/>
        <v>20.856651646485176</v>
      </c>
      <c r="Z29" s="61">
        <f t="shared" si="9"/>
        <v>-12818632.699999988</v>
      </c>
      <c r="AA29" s="61">
        <f t="shared" si="9"/>
        <v>15609117.600000016</v>
      </c>
    </row>
    <row r="30" spans="1:27" ht="12.75" customHeight="1">
      <c r="A30" s="124" t="s">
        <v>12</v>
      </c>
      <c r="B30" s="125"/>
      <c r="C30" s="126"/>
      <c r="D30" s="51">
        <f>G30+J30+P30+S30+U30</f>
        <v>1204199987.0700002</v>
      </c>
      <c r="E30" s="51">
        <f>H30+K30+T30+V30</f>
        <v>339950498.92</v>
      </c>
      <c r="F30" s="57">
        <f>E30/D30*100</f>
        <v>28.230402140025824</v>
      </c>
      <c r="G30" s="53">
        <v>351061690</v>
      </c>
      <c r="H30" s="53">
        <v>136391848.7</v>
      </c>
      <c r="I30" s="57">
        <f>H30/G30*100</f>
        <v>38.85124825212343</v>
      </c>
      <c r="J30" s="53">
        <v>891216114.38</v>
      </c>
      <c r="K30" s="53">
        <v>241352699.74</v>
      </c>
      <c r="L30" s="62">
        <f>K30/J30*100</f>
        <v>27.08127645424184</v>
      </c>
      <c r="M30" s="53">
        <v>1853300</v>
      </c>
      <c r="N30" s="63">
        <v>772000</v>
      </c>
      <c r="O30" s="53">
        <f>N30/M30*100</f>
        <v>41.6554254572924</v>
      </c>
      <c r="P30" s="53"/>
      <c r="Q30" s="53">
        <v>0</v>
      </c>
      <c r="R30" s="57">
        <v>0</v>
      </c>
      <c r="S30" s="53">
        <v>0</v>
      </c>
      <c r="T30" s="53">
        <v>283767.79</v>
      </c>
      <c r="U30" s="53">
        <v>-38077817.31</v>
      </c>
      <c r="V30" s="53">
        <v>-38077817.31</v>
      </c>
      <c r="W30" s="51">
        <v>1245997950.33</v>
      </c>
      <c r="X30" s="51">
        <v>363787941.02</v>
      </c>
      <c r="Y30" s="64">
        <f t="shared" si="6"/>
        <v>29.196511994554363</v>
      </c>
      <c r="Z30" s="56">
        <f t="shared" si="9"/>
        <v>-41797963.25999975</v>
      </c>
      <c r="AA30" s="88">
        <f t="shared" si="9"/>
        <v>-23837442.099999964</v>
      </c>
    </row>
    <row r="31" spans="1:27" ht="16.5" customHeight="1">
      <c r="A31" s="190" t="s">
        <v>13</v>
      </c>
      <c r="B31" s="191"/>
      <c r="C31" s="192"/>
      <c r="D31" s="58">
        <f>D29+D30-J29</f>
        <v>1314879627.6900003</v>
      </c>
      <c r="E31" s="58">
        <f>E29+E30-K29</f>
        <v>379870508.97</v>
      </c>
      <c r="F31" s="52">
        <f>E31/D31*100</f>
        <v>28.89013571815407</v>
      </c>
      <c r="G31" s="59">
        <f>G29+G30</f>
        <v>456645137</v>
      </c>
      <c r="H31" s="59">
        <f>SUM(H29:H30)</f>
        <v>173653500.82</v>
      </c>
      <c r="I31" s="52">
        <f>H31/G31*100</f>
        <v>38.02810689298986</v>
      </c>
      <c r="J31" s="59">
        <f>J29+J30</f>
        <v>1088675296.67</v>
      </c>
      <c r="K31" s="59">
        <f>K29+K30</f>
        <v>283982785.74</v>
      </c>
      <c r="L31" s="54">
        <f>K31/J31*100</f>
        <v>26.085168517062534</v>
      </c>
      <c r="M31" s="59">
        <f>M30+M29</f>
        <v>54426200</v>
      </c>
      <c r="N31" s="59">
        <f>N30+N29</f>
        <v>22677415</v>
      </c>
      <c r="O31" s="59">
        <f>N31/M31*100</f>
        <v>41.66635737935039</v>
      </c>
      <c r="P31" s="59">
        <f>P29</f>
        <v>5096193.62</v>
      </c>
      <c r="Q31" s="59">
        <f>Q29</f>
        <v>2659845.4</v>
      </c>
      <c r="R31" s="52">
        <v>0</v>
      </c>
      <c r="S31" s="59">
        <f>S30</f>
        <v>0</v>
      </c>
      <c r="T31" s="59">
        <f>T29+T30</f>
        <v>283767.79</v>
      </c>
      <c r="U31" s="59">
        <f>U29+U30</f>
        <v>-38077817.31</v>
      </c>
      <c r="V31" s="59">
        <f>V29+V30</f>
        <v>-38079304.78</v>
      </c>
      <c r="W31" s="58">
        <f>W29+W30-J29</f>
        <v>1369496223.65</v>
      </c>
      <c r="X31" s="58">
        <f>X29+X30-K29</f>
        <v>388098833.46999997</v>
      </c>
      <c r="Y31" s="55">
        <f t="shared" si="6"/>
        <v>28.338802748621944</v>
      </c>
      <c r="Z31" s="61">
        <f t="shared" si="9"/>
        <v>-54616595.9599998</v>
      </c>
      <c r="AA31" s="61">
        <f t="shared" si="9"/>
        <v>-8228324.49999994</v>
      </c>
    </row>
    <row r="32" spans="1:27" ht="37.5" customHeight="1">
      <c r="A32" s="190" t="s">
        <v>42</v>
      </c>
      <c r="B32" s="191"/>
      <c r="C32" s="192"/>
      <c r="D32" s="58">
        <f>G32+J32+S32+P32+U32</f>
        <v>1298116827.69</v>
      </c>
      <c r="E32" s="58">
        <f>H32+K32+T32+Q32+V32</f>
        <v>373864604.97</v>
      </c>
      <c r="F32" s="52">
        <f>E32/D32*100</f>
        <v>28.800536053083327</v>
      </c>
      <c r="G32" s="59">
        <f>G31</f>
        <v>456645137</v>
      </c>
      <c r="H32" s="59">
        <f>H31</f>
        <v>173653500.82</v>
      </c>
      <c r="I32" s="52">
        <f>H32/G32*100</f>
        <v>38.02810689298986</v>
      </c>
      <c r="J32" s="59">
        <f>J31-J29-16762800</f>
        <v>874453314.3800001</v>
      </c>
      <c r="K32" s="59">
        <f>K31-K29-6005904</f>
        <v>235346795.74</v>
      </c>
      <c r="L32" s="52">
        <f>K32/J32*100</f>
        <v>26.91359182586714</v>
      </c>
      <c r="M32" s="59">
        <f>M31</f>
        <v>54426200</v>
      </c>
      <c r="N32" s="59">
        <f>N31</f>
        <v>22677415</v>
      </c>
      <c r="O32" s="59">
        <f>N32/M32*100</f>
        <v>41.66635737935039</v>
      </c>
      <c r="P32" s="59">
        <f>P31</f>
        <v>5096193.62</v>
      </c>
      <c r="Q32" s="59">
        <f>Q31</f>
        <v>2659845.4</v>
      </c>
      <c r="R32" s="52">
        <v>0</v>
      </c>
      <c r="S32" s="59">
        <f>S31</f>
        <v>0</v>
      </c>
      <c r="T32" s="59">
        <f>T31</f>
        <v>283767.79</v>
      </c>
      <c r="U32" s="59">
        <f>U31</f>
        <v>-38077817.31</v>
      </c>
      <c r="V32" s="59">
        <f>V31</f>
        <v>-38079304.78</v>
      </c>
      <c r="W32" s="58">
        <f>W31-16762800</f>
        <v>1352733423.65</v>
      </c>
      <c r="X32" s="58">
        <f>X31-6005904</f>
        <v>382092929.46999997</v>
      </c>
      <c r="Y32" s="65">
        <f>X32/W32*100</f>
        <v>28.245988661906594</v>
      </c>
      <c r="Z32" s="61">
        <f>D32-W32</f>
        <v>-54616595.96000004</v>
      </c>
      <c r="AA32" s="61">
        <f>E32-X32</f>
        <v>-8228324.49999994</v>
      </c>
    </row>
    <row r="33" spans="1:27" ht="21" customHeight="1">
      <c r="A33" s="66"/>
      <c r="B33" s="66"/>
      <c r="C33" s="66"/>
      <c r="D33" s="67" t="s">
        <v>39</v>
      </c>
      <c r="E33" s="67"/>
      <c r="F33" s="67"/>
      <c r="G33" s="67"/>
      <c r="H33" s="68"/>
      <c r="I33" s="69"/>
      <c r="J33" s="70"/>
      <c r="K33" s="71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1:27" ht="12.75">
      <c r="A34" s="73" t="s">
        <v>15</v>
      </c>
      <c r="B34" s="74"/>
      <c r="C34" s="74"/>
      <c r="D34" s="74"/>
      <c r="E34" s="74"/>
      <c r="F34" s="75"/>
      <c r="G34" s="56">
        <v>279112900</v>
      </c>
      <c r="H34" s="56">
        <v>103065908.72</v>
      </c>
      <c r="I34" s="57">
        <f aca="true" t="shared" si="10" ref="I34:I43">H34/G34*100</f>
        <v>36.92624336603575</v>
      </c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12.75">
      <c r="A35" s="184" t="s">
        <v>76</v>
      </c>
      <c r="B35" s="185"/>
      <c r="C35" s="185"/>
      <c r="D35" s="185"/>
      <c r="E35" s="185"/>
      <c r="F35" s="186"/>
      <c r="G35" s="56">
        <v>6116290</v>
      </c>
      <c r="H35" s="56">
        <v>2980004.26</v>
      </c>
      <c r="I35" s="57">
        <f t="shared" si="10"/>
        <v>48.722416039788826</v>
      </c>
      <c r="J35" s="76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12.75">
      <c r="A36" s="73" t="s">
        <v>16</v>
      </c>
      <c r="B36" s="74"/>
      <c r="C36" s="74"/>
      <c r="D36" s="74"/>
      <c r="E36" s="74"/>
      <c r="F36" s="75"/>
      <c r="G36" s="56">
        <v>17050000</v>
      </c>
      <c r="H36" s="56">
        <v>9082917.14</v>
      </c>
      <c r="I36" s="57">
        <f t="shared" si="10"/>
        <v>53.27224129032258</v>
      </c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12.75">
      <c r="A37" s="78" t="s">
        <v>4</v>
      </c>
      <c r="B37" s="73"/>
      <c r="C37" s="74"/>
      <c r="D37" s="74"/>
      <c r="E37" s="74"/>
      <c r="F37" s="75"/>
      <c r="G37" s="56">
        <v>731500</v>
      </c>
      <c r="H37" s="56">
        <v>1653756.41</v>
      </c>
      <c r="I37" s="57">
        <f t="shared" si="10"/>
        <v>226.07743130553658</v>
      </c>
      <c r="J37" s="7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3.25" customHeight="1">
      <c r="A38" s="187" t="s">
        <v>71</v>
      </c>
      <c r="B38" s="188"/>
      <c r="C38" s="188"/>
      <c r="D38" s="188"/>
      <c r="E38" s="188"/>
      <c r="F38" s="189"/>
      <c r="G38" s="56">
        <v>580000</v>
      </c>
      <c r="H38" s="56">
        <v>136098.78</v>
      </c>
      <c r="I38" s="57">
        <f t="shared" si="10"/>
        <v>23.465306896551724</v>
      </c>
      <c r="J38" s="7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11.25" customHeight="1">
      <c r="A39" s="181" t="s">
        <v>88</v>
      </c>
      <c r="B39" s="182"/>
      <c r="C39" s="182"/>
      <c r="D39" s="182"/>
      <c r="E39" s="182"/>
      <c r="F39" s="183"/>
      <c r="G39" s="61">
        <f>G40+G41</f>
        <v>5161000</v>
      </c>
      <c r="H39" s="61">
        <f>H40+H41</f>
        <v>761292.4199999999</v>
      </c>
      <c r="I39" s="52">
        <f t="shared" si="10"/>
        <v>14.750870373958533</v>
      </c>
      <c r="J39" s="7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12.75">
      <c r="A40" s="184" t="s">
        <v>77</v>
      </c>
      <c r="B40" s="185"/>
      <c r="C40" s="185"/>
      <c r="D40" s="185"/>
      <c r="E40" s="185"/>
      <c r="F40" s="186"/>
      <c r="G40" s="56">
        <v>1500000</v>
      </c>
      <c r="H40" s="56">
        <v>316673.32</v>
      </c>
      <c r="I40" s="57">
        <f t="shared" si="10"/>
        <v>21.111554666666667</v>
      </c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12.75">
      <c r="A41" s="184" t="s">
        <v>78</v>
      </c>
      <c r="B41" s="185"/>
      <c r="C41" s="185"/>
      <c r="D41" s="185"/>
      <c r="E41" s="185"/>
      <c r="F41" s="186"/>
      <c r="G41" s="56">
        <v>3661000</v>
      </c>
      <c r="H41" s="56">
        <v>444619.1</v>
      </c>
      <c r="I41" s="57">
        <f t="shared" si="10"/>
        <v>12.144744605299097</v>
      </c>
      <c r="J41" s="7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12.75">
      <c r="A42" s="184" t="s">
        <v>17</v>
      </c>
      <c r="B42" s="185"/>
      <c r="C42" s="185"/>
      <c r="D42" s="185"/>
      <c r="E42" s="185"/>
      <c r="F42" s="186"/>
      <c r="G42" s="56">
        <v>10000</v>
      </c>
      <c r="H42" s="56">
        <v>3900</v>
      </c>
      <c r="I42" s="57">
        <f t="shared" si="10"/>
        <v>39</v>
      </c>
      <c r="J42" s="76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12.75">
      <c r="A43" s="184" t="s">
        <v>18</v>
      </c>
      <c r="B43" s="185"/>
      <c r="C43" s="185"/>
      <c r="D43" s="185"/>
      <c r="E43" s="185"/>
      <c r="F43" s="186"/>
      <c r="G43" s="56">
        <v>6000000</v>
      </c>
      <c r="H43" s="56">
        <v>2399563.63</v>
      </c>
      <c r="I43" s="57">
        <f t="shared" si="10"/>
        <v>39.99272716666666</v>
      </c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12.75">
      <c r="A44" s="184" t="s">
        <v>66</v>
      </c>
      <c r="B44" s="195"/>
      <c r="C44" s="195"/>
      <c r="D44" s="195"/>
      <c r="E44" s="195"/>
      <c r="F44" s="196"/>
      <c r="G44" s="56">
        <v>0</v>
      </c>
      <c r="H44" s="56">
        <v>0</v>
      </c>
      <c r="I44" s="57">
        <v>0</v>
      </c>
      <c r="J44" s="7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33.75" customHeight="1">
      <c r="A45" s="187" t="s">
        <v>72</v>
      </c>
      <c r="B45" s="188"/>
      <c r="C45" s="188"/>
      <c r="D45" s="188"/>
      <c r="E45" s="188"/>
      <c r="F45" s="189"/>
      <c r="G45" s="56">
        <v>0</v>
      </c>
      <c r="H45" s="56">
        <v>0</v>
      </c>
      <c r="I45" s="57">
        <v>0</v>
      </c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12.75">
      <c r="A46" s="184" t="s">
        <v>25</v>
      </c>
      <c r="B46" s="185"/>
      <c r="C46" s="185"/>
      <c r="D46" s="185"/>
      <c r="E46" s="185"/>
      <c r="F46" s="186"/>
      <c r="G46" s="56">
        <v>10000000</v>
      </c>
      <c r="H46" s="56">
        <v>4987312.57</v>
      </c>
      <c r="I46" s="57">
        <f>H46/G46*100</f>
        <v>49.8731257</v>
      </c>
      <c r="J46" s="7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12.75">
      <c r="A47" s="184" t="s">
        <v>86</v>
      </c>
      <c r="B47" s="185"/>
      <c r="C47" s="185"/>
      <c r="D47" s="185"/>
      <c r="E47" s="185"/>
      <c r="F47" s="186"/>
      <c r="G47" s="56">
        <v>0</v>
      </c>
      <c r="H47" s="56">
        <v>47179.36</v>
      </c>
      <c r="I47" s="57">
        <v>0</v>
      </c>
      <c r="J47" s="76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12.75">
      <c r="A48" s="184" t="s">
        <v>24</v>
      </c>
      <c r="B48" s="185"/>
      <c r="C48" s="185"/>
      <c r="D48" s="185"/>
      <c r="E48" s="185"/>
      <c r="F48" s="186"/>
      <c r="G48" s="56">
        <v>1800000</v>
      </c>
      <c r="H48" s="56">
        <v>648017.72</v>
      </c>
      <c r="I48" s="57">
        <f>H48/G48*100</f>
        <v>36.00098444444445</v>
      </c>
      <c r="J48" s="76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2.5" customHeight="1">
      <c r="A49" s="187" t="s">
        <v>35</v>
      </c>
      <c r="B49" s="193"/>
      <c r="C49" s="193"/>
      <c r="D49" s="193"/>
      <c r="E49" s="193"/>
      <c r="F49" s="194"/>
      <c r="G49" s="56">
        <v>0</v>
      </c>
      <c r="H49" s="56">
        <v>900</v>
      </c>
      <c r="I49" s="57">
        <v>0</v>
      </c>
      <c r="J49" s="76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 customHeight="1">
      <c r="A50" s="187" t="s">
        <v>36</v>
      </c>
      <c r="B50" s="188"/>
      <c r="C50" s="188"/>
      <c r="D50" s="188"/>
      <c r="E50" s="188"/>
      <c r="F50" s="189"/>
      <c r="G50" s="56">
        <v>0</v>
      </c>
      <c r="H50" s="56">
        <v>0</v>
      </c>
      <c r="I50" s="57">
        <v>0</v>
      </c>
      <c r="J50" s="7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184" t="s">
        <v>61</v>
      </c>
      <c r="B51" s="185"/>
      <c r="C51" s="185"/>
      <c r="D51" s="185"/>
      <c r="E51" s="185"/>
      <c r="F51" s="186"/>
      <c r="G51" s="56">
        <v>2500000</v>
      </c>
      <c r="H51" s="56">
        <v>1288744.21</v>
      </c>
      <c r="I51" s="57">
        <f>H51/G51*100</f>
        <v>51.5497684</v>
      </c>
      <c r="J51" s="7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184" t="s">
        <v>30</v>
      </c>
      <c r="B52" s="195"/>
      <c r="C52" s="195"/>
      <c r="D52" s="195"/>
      <c r="E52" s="195"/>
      <c r="F52" s="196"/>
      <c r="G52" s="56">
        <v>0</v>
      </c>
      <c r="H52" s="56">
        <v>535145.11</v>
      </c>
      <c r="I52" s="57">
        <v>0</v>
      </c>
      <c r="J52" s="76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4.25" customHeight="1">
      <c r="A53" s="187" t="s">
        <v>41</v>
      </c>
      <c r="B53" s="193"/>
      <c r="C53" s="193"/>
      <c r="D53" s="193"/>
      <c r="E53" s="193"/>
      <c r="F53" s="194"/>
      <c r="G53" s="56">
        <v>0</v>
      </c>
      <c r="H53" s="56"/>
      <c r="I53" s="57">
        <v>0</v>
      </c>
      <c r="J53" s="7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184" t="s">
        <v>19</v>
      </c>
      <c r="B54" s="185"/>
      <c r="C54" s="185"/>
      <c r="D54" s="185"/>
      <c r="E54" s="185"/>
      <c r="F54" s="186"/>
      <c r="G54" s="56">
        <v>0</v>
      </c>
      <c r="H54" s="56">
        <v>0</v>
      </c>
      <c r="I54" s="57" t="e">
        <f>H54/G54*100</f>
        <v>#DIV/0!</v>
      </c>
      <c r="J54" s="76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184" t="s">
        <v>26</v>
      </c>
      <c r="B55" s="185"/>
      <c r="C55" s="185"/>
      <c r="D55" s="185"/>
      <c r="E55" s="185"/>
      <c r="F55" s="186"/>
      <c r="G55" s="56">
        <v>15000000</v>
      </c>
      <c r="H55" s="56">
        <v>4210227.21</v>
      </c>
      <c r="I55" s="57">
        <f>H55/G55*100</f>
        <v>28.068181399999997</v>
      </c>
      <c r="J55" s="7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184" t="s">
        <v>87</v>
      </c>
      <c r="B56" s="185"/>
      <c r="C56" s="185"/>
      <c r="D56" s="185"/>
      <c r="E56" s="185"/>
      <c r="F56" s="186"/>
      <c r="G56" s="56">
        <v>0</v>
      </c>
      <c r="H56" s="56">
        <v>29000</v>
      </c>
      <c r="I56" s="57" t="e">
        <f>H56/G56*100</f>
        <v>#DIV/0!</v>
      </c>
      <c r="J56" s="76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184" t="s">
        <v>20</v>
      </c>
      <c r="B57" s="185"/>
      <c r="C57" s="185"/>
      <c r="D57" s="185"/>
      <c r="E57" s="185"/>
      <c r="F57" s="186"/>
      <c r="G57" s="56">
        <v>7000000</v>
      </c>
      <c r="H57" s="56">
        <v>4561881.16</v>
      </c>
      <c r="I57" s="57">
        <f>H57/G57*100</f>
        <v>65.16973085714287</v>
      </c>
      <c r="J57" s="76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5.75" customHeight="1">
      <c r="A58" s="187" t="s">
        <v>37</v>
      </c>
      <c r="B58" s="188"/>
      <c r="C58" s="188"/>
      <c r="D58" s="188"/>
      <c r="E58" s="188"/>
      <c r="F58" s="189"/>
      <c r="G58" s="56">
        <v>0</v>
      </c>
      <c r="H58" s="56">
        <v>0</v>
      </c>
      <c r="I58" s="57">
        <v>0</v>
      </c>
      <c r="J58" s="76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</row>
    <row r="59" spans="1:27" ht="14.25" customHeight="1">
      <c r="A59" s="181" t="s">
        <v>21</v>
      </c>
      <c r="B59" s="182"/>
      <c r="C59" s="182"/>
      <c r="D59" s="182"/>
      <c r="E59" s="182"/>
      <c r="F59" s="183"/>
      <c r="G59" s="61">
        <f>G34+G35+G36+G37+G38+G39+G42+G43+G44+G45+G46+G47+G48+G49+G50+G51+G52+G53+G54+G55+G56+G57+G58</f>
        <v>351061690</v>
      </c>
      <c r="H59" s="61">
        <f>H34+H35+H36+H37+H38+H39+H42+H43+H44+H45+H46+H47+H48+H49+H50+H51+H52+H53+H54+H55+H56+H57+H58</f>
        <v>136391848.7</v>
      </c>
      <c r="I59" s="52">
        <f>H59/G59*100</f>
        <v>38.85124825212343</v>
      </c>
      <c r="J59" s="79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</row>
    <row r="60" spans="1:27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</row>
    <row r="61" spans="1:27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</row>
    <row r="62" spans="1:27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</row>
    <row r="63" spans="1:27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</row>
    <row r="64" spans="1:27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</row>
    <row r="65" spans="1:27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</row>
    <row r="66" spans="1:27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</row>
    <row r="67" spans="1:27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</row>
    <row r="68" spans="1:27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:27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</row>
    <row r="70" spans="1:27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</row>
    <row r="71" spans="1:27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</row>
    <row r="72" spans="1:27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</row>
    <row r="73" spans="1:27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</row>
    <row r="74" spans="1:27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</row>
    <row r="75" spans="1:27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</row>
  </sheetData>
  <sheetProtection/>
  <mergeCells count="59">
    <mergeCell ref="A56:F56"/>
    <mergeCell ref="A57:F57"/>
    <mergeCell ref="A52:F52"/>
    <mergeCell ref="A30:C30"/>
    <mergeCell ref="A31:C31"/>
    <mergeCell ref="A48:F48"/>
    <mergeCell ref="A46:F46"/>
    <mergeCell ref="A44:F44"/>
    <mergeCell ref="A35:F35"/>
    <mergeCell ref="A59:F59"/>
    <mergeCell ref="A28:B28"/>
    <mergeCell ref="A58:F58"/>
    <mergeCell ref="A55:F55"/>
    <mergeCell ref="A51:F51"/>
    <mergeCell ref="A49:F49"/>
    <mergeCell ref="A53:F53"/>
    <mergeCell ref="A45:F45"/>
    <mergeCell ref="A41:F41"/>
    <mergeCell ref="A54:F54"/>
    <mergeCell ref="A18:C18"/>
    <mergeCell ref="A24:B24"/>
    <mergeCell ref="A47:F47"/>
    <mergeCell ref="A26:B26"/>
    <mergeCell ref="A50:F50"/>
    <mergeCell ref="A40:F40"/>
    <mergeCell ref="A39:F39"/>
    <mergeCell ref="A15:C15"/>
    <mergeCell ref="A43:F43"/>
    <mergeCell ref="A42:F42"/>
    <mergeCell ref="A38:F38"/>
    <mergeCell ref="A16:C16"/>
    <mergeCell ref="A32:C32"/>
    <mergeCell ref="D6:F9"/>
    <mergeCell ref="A25:B25"/>
    <mergeCell ref="A20:C20"/>
    <mergeCell ref="A21:B21"/>
    <mergeCell ref="A17:C17"/>
    <mergeCell ref="A22:B22"/>
    <mergeCell ref="A13:C13"/>
    <mergeCell ref="A14:C14"/>
    <mergeCell ref="U7:V9"/>
    <mergeCell ref="A23:B23"/>
    <mergeCell ref="X5:AA5"/>
    <mergeCell ref="Z6:AA9"/>
    <mergeCell ref="A29:C29"/>
    <mergeCell ref="A27:B27"/>
    <mergeCell ref="W6:Y9"/>
    <mergeCell ref="G9:G10"/>
    <mergeCell ref="G6:V6"/>
    <mergeCell ref="A12:C12"/>
    <mergeCell ref="S7:T9"/>
    <mergeCell ref="A19:C19"/>
    <mergeCell ref="A11:B11"/>
    <mergeCell ref="A6:C10"/>
    <mergeCell ref="B3:X3"/>
    <mergeCell ref="P7:R9"/>
    <mergeCell ref="M7:O9"/>
    <mergeCell ref="G7:I8"/>
    <mergeCell ref="J7:L9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view="pageBreakPreview" zoomScaleSheetLayoutView="100" zoomScalePageLayoutView="0" workbookViewId="0" topLeftCell="A1">
      <pane xSplit="3" ySplit="10" topLeftCell="D2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T26" sqref="T26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1.253906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56.25" customHeight="1">
      <c r="A3" s="249" t="s">
        <v>91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14" t="s">
        <v>2</v>
      </c>
      <c r="B6" s="214"/>
      <c r="C6" s="214"/>
      <c r="D6" s="215" t="s">
        <v>0</v>
      </c>
      <c r="E6" s="215"/>
      <c r="F6" s="216"/>
      <c r="G6" s="197" t="s">
        <v>6</v>
      </c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198"/>
      <c r="BC6" s="197"/>
      <c r="BD6" s="198"/>
    </row>
    <row r="7" spans="1:56" ht="65.25" customHeight="1">
      <c r="A7" s="214"/>
      <c r="B7" s="214"/>
      <c r="C7" s="214"/>
      <c r="D7" s="217"/>
      <c r="E7" s="217"/>
      <c r="F7" s="218"/>
      <c r="G7" s="201" t="s">
        <v>1</v>
      </c>
      <c r="H7" s="211"/>
      <c r="I7" s="212"/>
      <c r="J7" s="201" t="s">
        <v>76</v>
      </c>
      <c r="K7" s="207"/>
      <c r="L7" s="202"/>
      <c r="M7" s="201" t="s">
        <v>4</v>
      </c>
      <c r="N7" s="211"/>
      <c r="O7" s="212"/>
      <c r="P7" s="213" t="s">
        <v>28</v>
      </c>
      <c r="Q7" s="208"/>
      <c r="R7" s="198"/>
      <c r="S7" s="201" t="s">
        <v>67</v>
      </c>
      <c r="T7" s="211"/>
      <c r="U7" s="212"/>
      <c r="V7" s="201" t="s">
        <v>14</v>
      </c>
      <c r="W7" s="208"/>
      <c r="X7" s="198"/>
      <c r="Y7" s="201" t="s">
        <v>23</v>
      </c>
      <c r="Z7" s="208"/>
      <c r="AA7" s="198"/>
      <c r="AB7" s="225" t="s">
        <v>2</v>
      </c>
      <c r="AC7" s="226"/>
      <c r="AD7" s="227"/>
      <c r="AE7" s="201" t="s">
        <v>29</v>
      </c>
      <c r="AF7" s="208"/>
      <c r="AG7" s="198"/>
      <c r="AH7" s="201" t="s">
        <v>68</v>
      </c>
      <c r="AI7" s="208"/>
      <c r="AJ7" s="198"/>
      <c r="AK7" s="201" t="s">
        <v>83</v>
      </c>
      <c r="AL7" s="207"/>
      <c r="AM7" s="202"/>
      <c r="AN7" s="201" t="s">
        <v>73</v>
      </c>
      <c r="AO7" s="208"/>
      <c r="AP7" s="198"/>
      <c r="AQ7" s="201" t="s">
        <v>81</v>
      </c>
      <c r="AR7" s="205"/>
      <c r="AS7" s="206"/>
      <c r="AT7" s="201" t="s">
        <v>38</v>
      </c>
      <c r="AU7" s="207"/>
      <c r="AV7" s="202"/>
      <c r="AW7" s="201" t="s">
        <v>79</v>
      </c>
      <c r="AX7" s="207"/>
      <c r="AY7" s="202"/>
      <c r="AZ7" s="201" t="s">
        <v>31</v>
      </c>
      <c r="BA7" s="205"/>
      <c r="BB7" s="206"/>
      <c r="BC7" s="201" t="s">
        <v>82</v>
      </c>
      <c r="BD7" s="202"/>
    </row>
    <row r="8" spans="1:56" ht="27.75" customHeight="1">
      <c r="A8" s="214"/>
      <c r="B8" s="214"/>
      <c r="C8" s="214"/>
      <c r="D8" s="222" t="s">
        <v>27</v>
      </c>
      <c r="E8" s="253" t="s">
        <v>10</v>
      </c>
      <c r="F8" s="233" t="s">
        <v>5</v>
      </c>
      <c r="G8" s="209" t="s">
        <v>27</v>
      </c>
      <c r="H8" s="199" t="s">
        <v>92</v>
      </c>
      <c r="I8" s="199" t="s">
        <v>93</v>
      </c>
      <c r="J8" s="209" t="s">
        <v>27</v>
      </c>
      <c r="K8" s="199" t="s">
        <v>92</v>
      </c>
      <c r="L8" s="199" t="s">
        <v>93</v>
      </c>
      <c r="M8" s="209" t="s">
        <v>27</v>
      </c>
      <c r="N8" s="199" t="s">
        <v>92</v>
      </c>
      <c r="O8" s="199" t="s">
        <v>93</v>
      </c>
      <c r="P8" s="209" t="s">
        <v>27</v>
      </c>
      <c r="Q8" s="199" t="s">
        <v>92</v>
      </c>
      <c r="R8" s="199" t="s">
        <v>93</v>
      </c>
      <c r="S8" s="203" t="s">
        <v>27</v>
      </c>
      <c r="T8" s="199" t="s">
        <v>92</v>
      </c>
      <c r="U8" s="199" t="s">
        <v>93</v>
      </c>
      <c r="V8" s="203" t="s">
        <v>27</v>
      </c>
      <c r="W8" s="199" t="s">
        <v>92</v>
      </c>
      <c r="X8" s="199" t="s">
        <v>93</v>
      </c>
      <c r="Y8" s="203" t="s">
        <v>27</v>
      </c>
      <c r="Z8" s="199" t="s">
        <v>92</v>
      </c>
      <c r="AA8" s="199" t="s">
        <v>93</v>
      </c>
      <c r="AB8" s="228"/>
      <c r="AC8" s="229"/>
      <c r="AD8" s="230"/>
      <c r="AE8" s="203" t="s">
        <v>27</v>
      </c>
      <c r="AF8" s="199" t="s">
        <v>92</v>
      </c>
      <c r="AG8" s="199" t="s">
        <v>93</v>
      </c>
      <c r="AH8" s="203" t="s">
        <v>27</v>
      </c>
      <c r="AI8" s="199" t="s">
        <v>92</v>
      </c>
      <c r="AJ8" s="199" t="s">
        <v>93</v>
      </c>
      <c r="AK8" s="203" t="s">
        <v>27</v>
      </c>
      <c r="AL8" s="199" t="s">
        <v>92</v>
      </c>
      <c r="AM8" s="199" t="s">
        <v>93</v>
      </c>
      <c r="AN8" s="203" t="s">
        <v>27</v>
      </c>
      <c r="AO8" s="199" t="s">
        <v>92</v>
      </c>
      <c r="AP8" s="199" t="s">
        <v>93</v>
      </c>
      <c r="AQ8" s="203" t="s">
        <v>27</v>
      </c>
      <c r="AR8" s="199" t="s">
        <v>92</v>
      </c>
      <c r="AS8" s="199" t="s">
        <v>93</v>
      </c>
      <c r="AT8" s="203" t="s">
        <v>27</v>
      </c>
      <c r="AU8" s="199" t="s">
        <v>92</v>
      </c>
      <c r="AV8" s="199" t="s">
        <v>93</v>
      </c>
      <c r="AW8" s="203" t="s">
        <v>27</v>
      </c>
      <c r="AX8" s="199" t="s">
        <v>92</v>
      </c>
      <c r="AY8" s="199" t="s">
        <v>93</v>
      </c>
      <c r="AZ8" s="203" t="s">
        <v>27</v>
      </c>
      <c r="BA8" s="199" t="s">
        <v>92</v>
      </c>
      <c r="BB8" s="199" t="s">
        <v>93</v>
      </c>
      <c r="BC8" s="203" t="s">
        <v>27</v>
      </c>
      <c r="BD8" s="199" t="s">
        <v>92</v>
      </c>
    </row>
    <row r="9" spans="1:56" ht="33.75" customHeight="1">
      <c r="A9" s="214"/>
      <c r="B9" s="214"/>
      <c r="C9" s="214"/>
      <c r="D9" s="222"/>
      <c r="E9" s="253"/>
      <c r="F9" s="234"/>
      <c r="G9" s="210"/>
      <c r="H9" s="200"/>
      <c r="I9" s="200"/>
      <c r="J9" s="210"/>
      <c r="K9" s="200"/>
      <c r="L9" s="200"/>
      <c r="M9" s="210"/>
      <c r="N9" s="200"/>
      <c r="O9" s="200"/>
      <c r="P9" s="210"/>
      <c r="Q9" s="200"/>
      <c r="R9" s="200"/>
      <c r="S9" s="204"/>
      <c r="T9" s="200"/>
      <c r="U9" s="200"/>
      <c r="V9" s="204"/>
      <c r="W9" s="200"/>
      <c r="X9" s="200"/>
      <c r="Y9" s="204"/>
      <c r="Z9" s="200"/>
      <c r="AA9" s="200"/>
      <c r="AB9" s="210"/>
      <c r="AC9" s="231"/>
      <c r="AD9" s="232"/>
      <c r="AE9" s="204"/>
      <c r="AF9" s="200"/>
      <c r="AG9" s="200"/>
      <c r="AH9" s="204"/>
      <c r="AI9" s="200"/>
      <c r="AJ9" s="200"/>
      <c r="AK9" s="204"/>
      <c r="AL9" s="200"/>
      <c r="AM9" s="200"/>
      <c r="AN9" s="204"/>
      <c r="AO9" s="200"/>
      <c r="AP9" s="200"/>
      <c r="AQ9" s="204"/>
      <c r="AR9" s="200"/>
      <c r="AS9" s="200"/>
      <c r="AT9" s="204"/>
      <c r="AU9" s="200"/>
      <c r="AV9" s="200"/>
      <c r="AW9" s="204"/>
      <c r="AX9" s="200"/>
      <c r="AY9" s="200"/>
      <c r="AZ9" s="204"/>
      <c r="BA9" s="200"/>
      <c r="BB9" s="200"/>
      <c r="BC9" s="204"/>
      <c r="BD9" s="200"/>
    </row>
    <row r="10" spans="1:56" ht="17.25" customHeight="1">
      <c r="A10" s="219">
        <v>1</v>
      </c>
      <c r="B10" s="220"/>
      <c r="C10" s="221"/>
      <c r="D10" s="108">
        <v>2</v>
      </c>
      <c r="E10" s="109">
        <v>3</v>
      </c>
      <c r="F10" s="110">
        <v>4</v>
      </c>
      <c r="G10" s="86">
        <v>5</v>
      </c>
      <c r="H10" s="81">
        <v>6</v>
      </c>
      <c r="I10" s="81">
        <v>7</v>
      </c>
      <c r="J10" s="98"/>
      <c r="K10" s="98"/>
      <c r="L10" s="98"/>
      <c r="M10" s="82">
        <v>8</v>
      </c>
      <c r="N10" s="81">
        <v>9</v>
      </c>
      <c r="O10" s="81">
        <v>10</v>
      </c>
      <c r="P10" s="82">
        <v>11</v>
      </c>
      <c r="Q10" s="81">
        <v>12</v>
      </c>
      <c r="R10" s="81">
        <v>13</v>
      </c>
      <c r="S10" s="85">
        <v>14</v>
      </c>
      <c r="T10" s="81">
        <v>15</v>
      </c>
      <c r="U10" s="81">
        <v>16</v>
      </c>
      <c r="V10" s="85">
        <v>17</v>
      </c>
      <c r="W10" s="81">
        <v>18</v>
      </c>
      <c r="X10" s="81">
        <v>19</v>
      </c>
      <c r="Y10" s="85">
        <v>20</v>
      </c>
      <c r="Z10" s="81">
        <v>21</v>
      </c>
      <c r="AA10" s="81">
        <v>22</v>
      </c>
      <c r="AB10" s="250">
        <v>23</v>
      </c>
      <c r="AC10" s="251"/>
      <c r="AD10" s="252"/>
      <c r="AE10" s="85">
        <v>24</v>
      </c>
      <c r="AF10" s="81">
        <v>25</v>
      </c>
      <c r="AG10" s="81">
        <v>26</v>
      </c>
      <c r="AH10" s="85">
        <v>27</v>
      </c>
      <c r="AI10" s="87">
        <v>28</v>
      </c>
      <c r="AJ10" s="87">
        <v>29</v>
      </c>
      <c r="AK10" s="85">
        <v>30</v>
      </c>
      <c r="AL10" s="87">
        <v>31</v>
      </c>
      <c r="AM10" s="87">
        <v>32</v>
      </c>
      <c r="AN10" s="85">
        <v>33</v>
      </c>
      <c r="AO10" s="87">
        <v>34</v>
      </c>
      <c r="AP10" s="87">
        <v>35</v>
      </c>
      <c r="AQ10" s="85">
        <v>36</v>
      </c>
      <c r="AR10" s="81">
        <v>37</v>
      </c>
      <c r="AS10" s="81">
        <v>38</v>
      </c>
      <c r="AT10" s="85">
        <v>39</v>
      </c>
      <c r="AU10" s="81">
        <v>40</v>
      </c>
      <c r="AV10" s="81">
        <v>41</v>
      </c>
      <c r="AW10" s="85">
        <v>42</v>
      </c>
      <c r="AX10" s="81">
        <v>43</v>
      </c>
      <c r="AY10" s="81">
        <v>44</v>
      </c>
      <c r="AZ10" s="85">
        <v>45</v>
      </c>
      <c r="BA10" s="81">
        <v>46</v>
      </c>
      <c r="BB10" s="81">
        <v>47</v>
      </c>
      <c r="BC10" s="81"/>
      <c r="BD10" s="100"/>
    </row>
    <row r="11" spans="1:56" s="13" customFormat="1" ht="27.75" customHeight="1">
      <c r="A11" s="223" t="s">
        <v>43</v>
      </c>
      <c r="B11" s="223"/>
      <c r="C11" s="224"/>
      <c r="D11" s="111">
        <f>G11+M11+P11+S11+V11+Y11+AE11+AH11+AN11+AQ11+AZ11+J11+AT11</f>
        <v>2204390</v>
      </c>
      <c r="E11" s="111">
        <f>H11+K11+N11+Q11+T11+W11+Z11+AF11+AI11+AL11+AO11+AR11+AU11+AX11+BA11</f>
        <v>587062.44</v>
      </c>
      <c r="F11" s="112">
        <f>E11/D11*100</f>
        <v>26.631514387200085</v>
      </c>
      <c r="G11" s="35">
        <v>425000</v>
      </c>
      <c r="H11" s="34">
        <v>189859.81</v>
      </c>
      <c r="I11" s="47">
        <f aca="true" t="shared" si="0" ref="I11:I27">H11/G11*100</f>
        <v>44.672896470588235</v>
      </c>
      <c r="J11" s="34">
        <v>416290</v>
      </c>
      <c r="K11" s="34">
        <v>202565.12</v>
      </c>
      <c r="L11" s="47">
        <f>K11/J11*100</f>
        <v>48.659617093852845</v>
      </c>
      <c r="M11" s="34"/>
      <c r="N11" s="36">
        <v>78.74</v>
      </c>
      <c r="O11" s="47"/>
      <c r="P11" s="34">
        <v>221100</v>
      </c>
      <c r="Q11" s="34">
        <v>9940.73</v>
      </c>
      <c r="R11" s="47">
        <f>Q11/P11*100</f>
        <v>4.496033469018544</v>
      </c>
      <c r="S11" s="34">
        <v>1130000</v>
      </c>
      <c r="T11" s="34">
        <v>179141.16</v>
      </c>
      <c r="U11" s="47">
        <f aca="true" t="shared" si="1" ref="U11:U27">T11/S11*100</f>
        <v>15.853200000000001</v>
      </c>
      <c r="V11" s="34">
        <v>5000</v>
      </c>
      <c r="W11" s="34">
        <v>3500</v>
      </c>
      <c r="X11" s="47">
        <f>W11/V11*100</f>
        <v>70</v>
      </c>
      <c r="Y11" s="34"/>
      <c r="Z11" s="34"/>
      <c r="AA11" s="48"/>
      <c r="AB11" s="223" t="s">
        <v>43</v>
      </c>
      <c r="AC11" s="223"/>
      <c r="AD11" s="224"/>
      <c r="AE11" s="34">
        <v>7000</v>
      </c>
      <c r="AF11" s="34">
        <v>1976.88</v>
      </c>
      <c r="AG11" s="47">
        <f>AF11/AE11*100</f>
        <v>28.241142857142858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101"/>
    </row>
    <row r="12" spans="1:56" s="14" customFormat="1" ht="24.75" customHeight="1">
      <c r="A12" s="238" t="s">
        <v>44</v>
      </c>
      <c r="B12" s="238"/>
      <c r="C12" s="235"/>
      <c r="D12" s="111">
        <f>G12+M12+P12+S12+V12+Y12+AE12+AH12+AN12+AQ12+AZ12+J12</f>
        <v>1392800</v>
      </c>
      <c r="E12" s="111">
        <f aca="true" t="shared" si="3" ref="E12:E25">H12+K12+N12+Q12+T12+W12+Z12+AF12+AI12+AL12+AO12+AR12+AU12+AX12+BA12</f>
        <v>452669</v>
      </c>
      <c r="F12" s="112">
        <f aca="true" t="shared" si="4" ref="F12:F28">E12/D12*100</f>
        <v>32.50064618035612</v>
      </c>
      <c r="G12" s="35">
        <v>26200</v>
      </c>
      <c r="H12" s="34">
        <v>9812.01</v>
      </c>
      <c r="I12" s="47">
        <f t="shared" si="0"/>
        <v>37.45041984732824</v>
      </c>
      <c r="J12" s="34">
        <v>301000</v>
      </c>
      <c r="K12" s="34">
        <v>146180.99</v>
      </c>
      <c r="L12" s="47">
        <f aca="true" t="shared" si="5" ref="L12:L28">K12/J12*100</f>
        <v>48.56511295681063</v>
      </c>
      <c r="M12" s="34">
        <v>5300</v>
      </c>
      <c r="N12" s="38">
        <v>4882.2</v>
      </c>
      <c r="O12" s="47">
        <f>N12/M12*100</f>
        <v>92.11698113207547</v>
      </c>
      <c r="P12" s="34">
        <v>117300</v>
      </c>
      <c r="Q12" s="34">
        <v>91214.72</v>
      </c>
      <c r="R12" s="47">
        <f aca="true" t="shared" si="6" ref="R12:R27">Q12/P12*100</f>
        <v>77.7619096334186</v>
      </c>
      <c r="S12" s="34">
        <v>621000</v>
      </c>
      <c r="T12" s="39">
        <v>42765.16</v>
      </c>
      <c r="U12" s="47">
        <f t="shared" si="1"/>
        <v>6.886499194847022</v>
      </c>
      <c r="V12" s="34">
        <v>2000</v>
      </c>
      <c r="W12" s="34">
        <v>1740</v>
      </c>
      <c r="X12" s="47">
        <f>W12/V12*100</f>
        <v>87</v>
      </c>
      <c r="Y12" s="34">
        <v>0</v>
      </c>
      <c r="Z12" s="34">
        <v>0</v>
      </c>
      <c r="AA12" s="47" t="e">
        <f>Z12/Y12*100</f>
        <v>#DIV/0!</v>
      </c>
      <c r="AB12" s="238" t="s">
        <v>44</v>
      </c>
      <c r="AC12" s="238"/>
      <c r="AD12" s="235"/>
      <c r="AE12" s="34">
        <v>320000</v>
      </c>
      <c r="AF12" s="34">
        <v>158473.92</v>
      </c>
      <c r="AG12" s="47">
        <f aca="true" t="shared" si="7" ref="AG12:AG28">AF12/AE12*100</f>
        <v>49.52310000000001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/>
      <c r="AV12" s="47"/>
      <c r="AW12" s="34"/>
      <c r="AX12" s="34"/>
      <c r="AY12" s="34"/>
      <c r="AZ12" s="37"/>
      <c r="BA12" s="34">
        <v>-2400</v>
      </c>
      <c r="BB12" s="34"/>
      <c r="BC12" s="34"/>
      <c r="BD12" s="102"/>
    </row>
    <row r="13" spans="1:56" s="14" customFormat="1" ht="24.75" customHeight="1">
      <c r="A13" s="238" t="s">
        <v>45</v>
      </c>
      <c r="B13" s="238"/>
      <c r="C13" s="235"/>
      <c r="D13" s="111">
        <f>G13+M13+P13+S13+V13+Y13+AE13+AH13+AN13+AQ13+AZ13+J13+AT13+AW13+AK13</f>
        <v>7734650</v>
      </c>
      <c r="E13" s="111">
        <f t="shared" si="3"/>
        <v>2346000.5100000002</v>
      </c>
      <c r="F13" s="112">
        <f t="shared" si="4"/>
        <v>30.331049368749717</v>
      </c>
      <c r="G13" s="40">
        <v>1460000</v>
      </c>
      <c r="H13" s="34">
        <v>670023.28</v>
      </c>
      <c r="I13" s="47">
        <f t="shared" si="0"/>
        <v>45.89200547945206</v>
      </c>
      <c r="J13" s="34">
        <v>958550</v>
      </c>
      <c r="K13" s="34">
        <v>467779.25</v>
      </c>
      <c r="L13" s="47">
        <f t="shared" si="5"/>
        <v>48.800714621042204</v>
      </c>
      <c r="M13" s="34">
        <v>72000</v>
      </c>
      <c r="N13" s="116">
        <v>515519.4</v>
      </c>
      <c r="O13" s="47">
        <f>N13/M13*100</f>
        <v>715.9991666666667</v>
      </c>
      <c r="P13" s="34">
        <v>851100</v>
      </c>
      <c r="Q13" s="38">
        <v>78442.12</v>
      </c>
      <c r="R13" s="47">
        <f t="shared" si="6"/>
        <v>9.216557396310657</v>
      </c>
      <c r="S13" s="34">
        <v>1751000</v>
      </c>
      <c r="T13" s="34">
        <v>297065.99</v>
      </c>
      <c r="U13" s="47">
        <f t="shared" si="1"/>
        <v>16.96550485436893</v>
      </c>
      <c r="V13" s="34">
        <v>12000</v>
      </c>
      <c r="W13" s="34">
        <v>7100</v>
      </c>
      <c r="X13" s="47">
        <f aca="true" t="shared" si="8" ref="X13:X27">W13/V13*100</f>
        <v>59.166666666666664</v>
      </c>
      <c r="Y13" s="34"/>
      <c r="Z13" s="34">
        <v>-1.42</v>
      </c>
      <c r="AA13" s="48"/>
      <c r="AB13" s="238" t="s">
        <v>45</v>
      </c>
      <c r="AC13" s="238"/>
      <c r="AD13" s="235"/>
      <c r="AE13" s="34">
        <v>0</v>
      </c>
      <c r="AF13" s="34">
        <v>0</v>
      </c>
      <c r="AG13" s="47" t="e">
        <f t="shared" si="7"/>
        <v>#DIV/0!</v>
      </c>
      <c r="AH13" s="34">
        <v>620000</v>
      </c>
      <c r="AI13" s="34">
        <v>191475.34</v>
      </c>
      <c r="AJ13" s="47">
        <f>AI13/AH13*100</f>
        <v>30.883119354838712</v>
      </c>
      <c r="AK13" s="47">
        <v>300000</v>
      </c>
      <c r="AL13" s="34">
        <v>76000</v>
      </c>
      <c r="AM13" s="47">
        <f>AL13/AK13*100</f>
        <v>25.333333333333336</v>
      </c>
      <c r="AN13" s="34">
        <v>210000</v>
      </c>
      <c r="AO13" s="34">
        <v>42596.55</v>
      </c>
      <c r="AP13" s="47">
        <f aca="true" t="shared" si="9" ref="AP13:AP28">AO13/AN13*100</f>
        <v>20.28407142857143</v>
      </c>
      <c r="AQ13" s="34">
        <v>500000</v>
      </c>
      <c r="AR13" s="34">
        <v>0</v>
      </c>
      <c r="AS13" s="47">
        <f t="shared" si="2"/>
        <v>0</v>
      </c>
      <c r="AT13" s="34">
        <v>1000000</v>
      </c>
      <c r="AU13" s="34">
        <v>0</v>
      </c>
      <c r="AV13" s="47">
        <f>AU13/AT13*100</f>
        <v>0</v>
      </c>
      <c r="AW13" s="34">
        <v>0</v>
      </c>
      <c r="AX13" s="34">
        <v>0</v>
      </c>
      <c r="AY13" s="47" t="e">
        <f>AX13/AW13*100</f>
        <v>#DIV/0!</v>
      </c>
      <c r="AZ13" s="34"/>
      <c r="BA13" s="34">
        <v>0</v>
      </c>
      <c r="BB13" s="34"/>
      <c r="BC13" s="34"/>
      <c r="BD13" s="103"/>
    </row>
    <row r="14" spans="1:56" s="15" customFormat="1" ht="24.75" customHeight="1">
      <c r="A14" s="239" t="s">
        <v>62</v>
      </c>
      <c r="B14" s="239"/>
      <c r="C14" s="240"/>
      <c r="D14" s="111">
        <f aca="true" t="shared" si="10" ref="D14:D27">G14+M14+P14+S14+V14+Y14+AE14+AH14+AN14+AQ14+AZ14+J14+AT14+AW14+AK14</f>
        <v>3964600</v>
      </c>
      <c r="E14" s="111">
        <f t="shared" si="3"/>
        <v>976989.59</v>
      </c>
      <c r="F14" s="112">
        <f t="shared" si="4"/>
        <v>24.642828784744992</v>
      </c>
      <c r="G14" s="34">
        <v>105000</v>
      </c>
      <c r="H14" s="35">
        <v>37751.87</v>
      </c>
      <c r="I14" s="47">
        <f t="shared" si="0"/>
        <v>35.954161904761904</v>
      </c>
      <c r="J14" s="34">
        <v>661800</v>
      </c>
      <c r="K14" s="34">
        <v>322642.36</v>
      </c>
      <c r="L14" s="47">
        <f t="shared" si="5"/>
        <v>48.7522453913569</v>
      </c>
      <c r="M14" s="34"/>
      <c r="N14" s="36"/>
      <c r="O14" s="47"/>
      <c r="P14" s="34">
        <v>667800</v>
      </c>
      <c r="Q14" s="34">
        <v>63988.54</v>
      </c>
      <c r="R14" s="47">
        <f t="shared" si="6"/>
        <v>9.581991614255765</v>
      </c>
      <c r="S14" s="34">
        <v>2470000</v>
      </c>
      <c r="T14" s="34">
        <v>445773.44</v>
      </c>
      <c r="U14" s="47">
        <f t="shared" si="1"/>
        <v>18.047507692307693</v>
      </c>
      <c r="V14" s="34">
        <v>10000</v>
      </c>
      <c r="W14" s="34">
        <v>3300</v>
      </c>
      <c r="X14" s="47">
        <f t="shared" si="8"/>
        <v>33</v>
      </c>
      <c r="Y14" s="34"/>
      <c r="Z14" s="34">
        <v>0</v>
      </c>
      <c r="AA14" s="47"/>
      <c r="AB14" s="239" t="s">
        <v>62</v>
      </c>
      <c r="AC14" s="239"/>
      <c r="AD14" s="240"/>
      <c r="AE14" s="34"/>
      <c r="AF14" s="34">
        <v>3543</v>
      </c>
      <c r="AG14" s="47" t="e">
        <f t="shared" si="7"/>
        <v>#DIV/0!</v>
      </c>
      <c r="AH14" s="34">
        <v>50000</v>
      </c>
      <c r="AI14" s="34">
        <v>25361.38</v>
      </c>
      <c r="AJ14" s="47">
        <f>AI14/AH14*100</f>
        <v>50.72276</v>
      </c>
      <c r="AK14" s="47"/>
      <c r="AL14" s="47"/>
      <c r="AM14" s="47"/>
      <c r="AN14" s="34">
        <v>0</v>
      </c>
      <c r="AO14" s="34">
        <v>74629</v>
      </c>
      <c r="AP14" s="47" t="e">
        <f t="shared" si="9"/>
        <v>#DIV/0!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 t="e">
        <f>AU14/AT14*100</f>
        <v>#DIV/0!</v>
      </c>
      <c r="AW14" s="34">
        <v>0</v>
      </c>
      <c r="AX14" s="34">
        <v>0</v>
      </c>
      <c r="AY14" s="47" t="e">
        <f>AX14/AW14*100</f>
        <v>#DIV/0!</v>
      </c>
      <c r="AZ14" s="34">
        <v>0</v>
      </c>
      <c r="BA14" s="34">
        <v>0</v>
      </c>
      <c r="BB14" s="34"/>
      <c r="BC14" s="34"/>
      <c r="BD14" s="104"/>
    </row>
    <row r="15" spans="1:56" s="14" customFormat="1" ht="24.75" customHeight="1">
      <c r="A15" s="238" t="s">
        <v>47</v>
      </c>
      <c r="B15" s="238"/>
      <c r="C15" s="235"/>
      <c r="D15" s="111">
        <f t="shared" si="10"/>
        <v>8883150</v>
      </c>
      <c r="E15" s="111">
        <f t="shared" si="3"/>
        <v>1641310.78</v>
      </c>
      <c r="F15" s="112">
        <f t="shared" si="4"/>
        <v>18.476675278476666</v>
      </c>
      <c r="G15" s="41">
        <v>1050000</v>
      </c>
      <c r="H15" s="34">
        <v>274664.56</v>
      </c>
      <c r="I15" s="47">
        <f t="shared" si="0"/>
        <v>26.158529523809527</v>
      </c>
      <c r="J15" s="34">
        <v>794150</v>
      </c>
      <c r="K15" s="34">
        <v>387379.64</v>
      </c>
      <c r="L15" s="47">
        <f t="shared" si="5"/>
        <v>48.779152553044135</v>
      </c>
      <c r="M15" s="34">
        <v>75000</v>
      </c>
      <c r="N15" s="38">
        <v>55627.86</v>
      </c>
      <c r="O15" s="47">
        <f aca="true" t="shared" si="11" ref="O15:O20">N15/M15*100</f>
        <v>74.17048000000001</v>
      </c>
      <c r="P15" s="34">
        <v>889000</v>
      </c>
      <c r="Q15" s="34">
        <v>86106.12</v>
      </c>
      <c r="R15" s="47">
        <f t="shared" si="6"/>
        <v>9.685727784026996</v>
      </c>
      <c r="S15" s="34">
        <v>4950000</v>
      </c>
      <c r="T15" s="39">
        <v>820296.32</v>
      </c>
      <c r="U15" s="47">
        <f t="shared" si="1"/>
        <v>16.571642828282826</v>
      </c>
      <c r="V15" s="34">
        <v>10000</v>
      </c>
      <c r="W15" s="39">
        <v>2600</v>
      </c>
      <c r="X15" s="47">
        <f t="shared" si="8"/>
        <v>26</v>
      </c>
      <c r="Y15" s="34">
        <v>0</v>
      </c>
      <c r="Z15" s="34">
        <v>0</v>
      </c>
      <c r="AA15" s="47">
        <v>0</v>
      </c>
      <c r="AB15" s="238" t="s">
        <v>47</v>
      </c>
      <c r="AC15" s="238"/>
      <c r="AD15" s="235"/>
      <c r="AE15" s="34">
        <v>9000</v>
      </c>
      <c r="AF15" s="34">
        <v>5813.64</v>
      </c>
      <c r="AG15" s="47">
        <f t="shared" si="7"/>
        <v>64.596</v>
      </c>
      <c r="AH15" s="34">
        <v>100000</v>
      </c>
      <c r="AI15" s="34">
        <v>3126.08</v>
      </c>
      <c r="AJ15" s="47">
        <f>AI15/AH15*100</f>
        <v>3.12608</v>
      </c>
      <c r="AK15" s="47">
        <v>6000</v>
      </c>
      <c r="AL15" s="34">
        <v>0</v>
      </c>
      <c r="AM15" s="47">
        <f>AL15/AK15*100</f>
        <v>0</v>
      </c>
      <c r="AN15" s="34">
        <v>0</v>
      </c>
      <c r="AO15" s="34">
        <v>0</v>
      </c>
      <c r="AP15" s="47" t="e">
        <f t="shared" si="9"/>
        <v>#DIV/0!</v>
      </c>
      <c r="AQ15" s="34">
        <v>1000000</v>
      </c>
      <c r="AR15" s="34">
        <v>0</v>
      </c>
      <c r="AS15" s="47">
        <f t="shared" si="2"/>
        <v>0</v>
      </c>
      <c r="AT15" s="34">
        <v>0</v>
      </c>
      <c r="AU15" s="34">
        <v>0</v>
      </c>
      <c r="AV15" s="47" t="e">
        <f>AU15/AT15*100</f>
        <v>#DIV/0!</v>
      </c>
      <c r="AW15" s="34">
        <v>0</v>
      </c>
      <c r="AX15" s="34">
        <v>0</v>
      </c>
      <c r="AY15" s="47" t="e">
        <f>AX15/AW15*100</f>
        <v>#DIV/0!</v>
      </c>
      <c r="AZ15" s="37"/>
      <c r="BA15" s="34">
        <v>5696.56</v>
      </c>
      <c r="BB15" s="34"/>
      <c r="BC15" s="34"/>
      <c r="BD15" s="102"/>
    </row>
    <row r="16" spans="1:56" s="14" customFormat="1" ht="24.75" customHeight="1">
      <c r="A16" s="238" t="s">
        <v>63</v>
      </c>
      <c r="B16" s="238"/>
      <c r="C16" s="235"/>
      <c r="D16" s="111">
        <f t="shared" si="10"/>
        <v>2137900</v>
      </c>
      <c r="E16" s="111">
        <f>H16+K16+N16+Q16+T16+W16+Z16+AF16+AI16+AL16+AO16+AR16+AU16+AX16+BA16</f>
        <v>539102.03</v>
      </c>
      <c r="F16" s="112">
        <f>E16/D16*100</f>
        <v>25.21642873848169</v>
      </c>
      <c r="G16" s="35">
        <v>136000</v>
      </c>
      <c r="H16" s="34">
        <v>22442.88</v>
      </c>
      <c r="I16" s="47">
        <f t="shared" si="0"/>
        <v>16.502117647058824</v>
      </c>
      <c r="J16" s="34">
        <v>461100</v>
      </c>
      <c r="K16" s="34">
        <v>224492.25</v>
      </c>
      <c r="L16" s="47">
        <f t="shared" si="5"/>
        <v>48.68623942745609</v>
      </c>
      <c r="M16" s="34">
        <v>5200</v>
      </c>
      <c r="N16" s="38">
        <v>13314.3</v>
      </c>
      <c r="O16" s="47">
        <f t="shared" si="11"/>
        <v>256.04423076923075</v>
      </c>
      <c r="P16" s="34">
        <v>170600</v>
      </c>
      <c r="Q16" s="34">
        <v>12879.01</v>
      </c>
      <c r="R16" s="47">
        <f t="shared" si="6"/>
        <v>7.549243845252052</v>
      </c>
      <c r="S16" s="34">
        <v>927000</v>
      </c>
      <c r="T16" s="34">
        <v>82091.09</v>
      </c>
      <c r="U16" s="47">
        <f t="shared" si="1"/>
        <v>8.85556526429342</v>
      </c>
      <c r="V16" s="34">
        <v>8000</v>
      </c>
      <c r="W16" s="34">
        <v>3300</v>
      </c>
      <c r="X16" s="47">
        <f t="shared" si="8"/>
        <v>41.25</v>
      </c>
      <c r="Y16" s="34"/>
      <c r="Z16" s="34">
        <v>0</v>
      </c>
      <c r="AA16" s="47"/>
      <c r="AB16" s="238" t="s">
        <v>63</v>
      </c>
      <c r="AC16" s="238"/>
      <c r="AD16" s="235"/>
      <c r="AE16" s="34">
        <v>430000</v>
      </c>
      <c r="AF16" s="34">
        <v>180582.5</v>
      </c>
      <c r="AG16" s="47">
        <f t="shared" si="7"/>
        <v>41.99593023255814</v>
      </c>
      <c r="AH16" s="34"/>
      <c r="AI16" s="34"/>
      <c r="AJ16" s="47"/>
      <c r="AK16" s="47"/>
      <c r="AL16" s="47"/>
      <c r="AM16" s="47"/>
      <c r="AN16" s="34">
        <v>0</v>
      </c>
      <c r="AO16" s="34">
        <v>0</v>
      </c>
      <c r="AP16" s="47" t="e">
        <f t="shared" si="9"/>
        <v>#DIV/0!</v>
      </c>
      <c r="AQ16" s="34">
        <v>0</v>
      </c>
      <c r="AR16" s="34">
        <v>0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2"/>
    </row>
    <row r="17" spans="1:56" s="14" customFormat="1" ht="26.25" customHeight="1">
      <c r="A17" s="247" t="s">
        <v>64</v>
      </c>
      <c r="B17" s="247"/>
      <c r="C17" s="248"/>
      <c r="D17" s="113">
        <f t="shared" si="10"/>
        <v>11017400</v>
      </c>
      <c r="E17" s="113">
        <f t="shared" si="3"/>
        <v>3294281.7800000003</v>
      </c>
      <c r="F17" s="114">
        <f t="shared" si="4"/>
        <v>29.90071868135858</v>
      </c>
      <c r="G17" s="91">
        <v>1200000</v>
      </c>
      <c r="H17" s="92">
        <v>340485.96</v>
      </c>
      <c r="I17" s="90">
        <f t="shared" si="0"/>
        <v>28.373829999999998</v>
      </c>
      <c r="J17" s="92">
        <v>2038700</v>
      </c>
      <c r="K17" s="92">
        <v>994030.87</v>
      </c>
      <c r="L17" s="47">
        <f t="shared" si="5"/>
        <v>48.758074753519395</v>
      </c>
      <c r="M17" s="92">
        <v>0</v>
      </c>
      <c r="N17" s="93">
        <v>0</v>
      </c>
      <c r="O17" s="47" t="e">
        <f t="shared" si="11"/>
        <v>#DIV/0!</v>
      </c>
      <c r="P17" s="92">
        <v>853700</v>
      </c>
      <c r="Q17" s="92">
        <v>103539.81</v>
      </c>
      <c r="R17" s="90">
        <f t="shared" si="6"/>
        <v>12.128360079653273</v>
      </c>
      <c r="S17" s="92">
        <v>3400000</v>
      </c>
      <c r="T17" s="94">
        <v>497266.5</v>
      </c>
      <c r="U17" s="90">
        <f t="shared" si="1"/>
        <v>14.625485294117645</v>
      </c>
      <c r="V17" s="92">
        <v>25000</v>
      </c>
      <c r="W17" s="92">
        <v>12100</v>
      </c>
      <c r="X17" s="90">
        <f t="shared" si="8"/>
        <v>48.4</v>
      </c>
      <c r="Y17" s="92">
        <v>0</v>
      </c>
      <c r="Z17" s="92">
        <v>0</v>
      </c>
      <c r="AA17" s="90">
        <v>0</v>
      </c>
      <c r="AB17" s="247" t="s">
        <v>64</v>
      </c>
      <c r="AC17" s="247"/>
      <c r="AD17" s="248"/>
      <c r="AE17" s="92">
        <v>0</v>
      </c>
      <c r="AF17" s="92">
        <v>0</v>
      </c>
      <c r="AG17" s="47" t="e">
        <f t="shared" si="7"/>
        <v>#DIV/0!</v>
      </c>
      <c r="AH17" s="92">
        <v>400000</v>
      </c>
      <c r="AI17" s="92">
        <v>198077.71</v>
      </c>
      <c r="AJ17" s="90">
        <f aca="true" t="shared" si="12" ref="AJ17:AJ25">AI17/AH17*100</f>
        <v>49.5194275</v>
      </c>
      <c r="AK17" s="90">
        <v>100000</v>
      </c>
      <c r="AL17" s="90">
        <v>0</v>
      </c>
      <c r="AM17" s="47">
        <f>AL17/AK17*100</f>
        <v>0</v>
      </c>
      <c r="AN17" s="92">
        <v>0</v>
      </c>
      <c r="AO17" s="105">
        <v>0</v>
      </c>
      <c r="AP17" s="90" t="e">
        <f t="shared" si="9"/>
        <v>#DIV/0!</v>
      </c>
      <c r="AQ17" s="92">
        <v>1000000</v>
      </c>
      <c r="AR17" s="92">
        <v>305600</v>
      </c>
      <c r="AS17" s="90">
        <f aca="true" t="shared" si="13" ref="AS17:AS23">AR17/AQ17*100</f>
        <v>30.56</v>
      </c>
      <c r="AT17" s="92">
        <v>2000000</v>
      </c>
      <c r="AU17" s="92">
        <v>827600</v>
      </c>
      <c r="AV17" s="90">
        <f>AU17/AT17*100</f>
        <v>41.38</v>
      </c>
      <c r="AW17" s="92">
        <v>0</v>
      </c>
      <c r="AX17" s="92">
        <v>15580.93</v>
      </c>
      <c r="AY17" s="47" t="e">
        <f>AX17/AW17*100</f>
        <v>#DIV/0!</v>
      </c>
      <c r="AZ17" s="95"/>
      <c r="BA17" s="92">
        <v>0</v>
      </c>
      <c r="BB17" s="92"/>
      <c r="BC17" s="92">
        <v>0</v>
      </c>
      <c r="BD17" s="92">
        <v>0</v>
      </c>
    </row>
    <row r="18" spans="1:56" s="14" customFormat="1" ht="24.75" customHeight="1">
      <c r="A18" s="238" t="s">
        <v>70</v>
      </c>
      <c r="B18" s="238"/>
      <c r="C18" s="235"/>
      <c r="D18" s="113">
        <f t="shared" si="10"/>
        <v>25080760</v>
      </c>
      <c r="E18" s="113">
        <f t="shared" si="3"/>
        <v>5517370.640000001</v>
      </c>
      <c r="F18" s="112">
        <f t="shared" si="4"/>
        <v>21.998418867689818</v>
      </c>
      <c r="G18" s="35">
        <v>4732900</v>
      </c>
      <c r="H18" s="34">
        <v>1672352.64</v>
      </c>
      <c r="I18" s="47">
        <f t="shared" si="0"/>
        <v>35.33462866318747</v>
      </c>
      <c r="J18" s="34">
        <v>567860</v>
      </c>
      <c r="K18" s="34">
        <v>276699.77</v>
      </c>
      <c r="L18" s="47">
        <f t="shared" si="5"/>
        <v>48.7267583559328</v>
      </c>
      <c r="M18" s="34">
        <v>0</v>
      </c>
      <c r="N18" s="38">
        <v>2820</v>
      </c>
      <c r="O18" s="47" t="e">
        <f t="shared" si="11"/>
        <v>#DIV/0!</v>
      </c>
      <c r="P18" s="34">
        <v>3980000</v>
      </c>
      <c r="Q18" s="34">
        <v>375339.35</v>
      </c>
      <c r="R18" s="47">
        <f t="shared" si="6"/>
        <v>9.430636934673366</v>
      </c>
      <c r="S18" s="34">
        <v>13700000</v>
      </c>
      <c r="T18" s="34">
        <v>1585409.07</v>
      </c>
      <c r="U18" s="47">
        <f t="shared" si="1"/>
        <v>11.57232897810219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238" t="s">
        <v>70</v>
      </c>
      <c r="AC18" s="238"/>
      <c r="AD18" s="235"/>
      <c r="AE18" s="34">
        <v>0</v>
      </c>
      <c r="AF18" s="34">
        <v>0</v>
      </c>
      <c r="AG18" s="47" t="e">
        <f t="shared" si="7"/>
        <v>#DIV/0!</v>
      </c>
      <c r="AH18" s="34">
        <v>1600000</v>
      </c>
      <c r="AI18" s="34">
        <v>506075.7</v>
      </c>
      <c r="AJ18" s="47">
        <f t="shared" si="12"/>
        <v>31.62973125</v>
      </c>
      <c r="AK18" s="47">
        <v>500000</v>
      </c>
      <c r="AL18" s="34">
        <v>1101510.29</v>
      </c>
      <c r="AM18" s="47">
        <f>AL18/AK18*100</f>
        <v>220.302058</v>
      </c>
      <c r="AN18" s="34">
        <v>0</v>
      </c>
      <c r="AO18" s="34">
        <v>0</v>
      </c>
      <c r="AP18" s="47" t="e">
        <f t="shared" si="9"/>
        <v>#DIV/0!</v>
      </c>
      <c r="AQ18" s="34">
        <v>0</v>
      </c>
      <c r="AR18" s="34">
        <v>0</v>
      </c>
      <c r="AS18" s="47" t="e">
        <f t="shared" si="13"/>
        <v>#DIV/0!</v>
      </c>
      <c r="AT18" s="34">
        <v>0</v>
      </c>
      <c r="AU18" s="34">
        <v>0</v>
      </c>
      <c r="AV18" s="47" t="e">
        <f>AU18/AT18*100</f>
        <v>#DIV/0!</v>
      </c>
      <c r="AW18" s="34">
        <v>0</v>
      </c>
      <c r="AX18" s="34">
        <v>0</v>
      </c>
      <c r="AY18" s="47" t="e">
        <f>AX18/AW18*100</f>
        <v>#DIV/0!</v>
      </c>
      <c r="AZ18" s="37"/>
      <c r="BA18" s="34">
        <v>-2836.18</v>
      </c>
      <c r="BB18" s="34"/>
      <c r="BC18" s="34">
        <v>0</v>
      </c>
      <c r="BD18" s="103">
        <v>0</v>
      </c>
    </row>
    <row r="19" spans="1:56" s="14" customFormat="1" ht="27.75" customHeight="1">
      <c r="A19" s="238" t="s">
        <v>51</v>
      </c>
      <c r="B19" s="238"/>
      <c r="C19" s="235"/>
      <c r="D19" s="113">
        <f t="shared" si="10"/>
        <v>2483000</v>
      </c>
      <c r="E19" s="113">
        <f>H19+K19+N19+Q19+T19+W19+Z19+AF19+AI19+AL19+AO19+AR19+AU19+AX19+BA19</f>
        <v>845727.9600000001</v>
      </c>
      <c r="F19" s="112">
        <f t="shared" si="4"/>
        <v>34.060731373338704</v>
      </c>
      <c r="G19" s="35">
        <v>314000</v>
      </c>
      <c r="H19" s="34">
        <v>69261.29</v>
      </c>
      <c r="I19" s="47">
        <f t="shared" si="0"/>
        <v>22.057735668789807</v>
      </c>
      <c r="J19" s="34">
        <v>747200</v>
      </c>
      <c r="K19" s="34">
        <v>364408.36</v>
      </c>
      <c r="L19" s="47">
        <f t="shared" si="5"/>
        <v>48.769855460385436</v>
      </c>
      <c r="M19" s="34">
        <v>80000</v>
      </c>
      <c r="N19" s="38">
        <v>55704.9</v>
      </c>
      <c r="O19" s="47">
        <f t="shared" si="11"/>
        <v>69.63112500000001</v>
      </c>
      <c r="P19" s="34">
        <v>241800</v>
      </c>
      <c r="Q19" s="34">
        <v>18729.7</v>
      </c>
      <c r="R19" s="47">
        <f t="shared" si="6"/>
        <v>7.745947063689</v>
      </c>
      <c r="S19" s="34">
        <v>927000</v>
      </c>
      <c r="T19" s="34">
        <v>245061.06</v>
      </c>
      <c r="U19" s="47">
        <f t="shared" si="1"/>
        <v>26.435928802588997</v>
      </c>
      <c r="V19" s="34">
        <v>6000</v>
      </c>
      <c r="W19" s="34">
        <v>4100</v>
      </c>
      <c r="X19" s="47">
        <f t="shared" si="8"/>
        <v>68.33333333333333</v>
      </c>
      <c r="Y19" s="34"/>
      <c r="Z19" s="34"/>
      <c r="AA19" s="47"/>
      <c r="AB19" s="238" t="s">
        <v>51</v>
      </c>
      <c r="AC19" s="238"/>
      <c r="AD19" s="235"/>
      <c r="AE19" s="34">
        <v>22000</v>
      </c>
      <c r="AF19" s="34">
        <v>0</v>
      </c>
      <c r="AG19" s="47">
        <f t="shared" si="7"/>
        <v>0</v>
      </c>
      <c r="AH19" s="34">
        <v>145000</v>
      </c>
      <c r="AI19" s="34">
        <v>88462.65</v>
      </c>
      <c r="AJ19" s="47">
        <f t="shared" si="12"/>
        <v>61.008724137931026</v>
      </c>
      <c r="AK19" s="47"/>
      <c r="AL19" s="47"/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 t="e">
        <f>AX19/AW19*100</f>
        <v>#DIV/0!</v>
      </c>
      <c r="AZ19" s="37"/>
      <c r="BA19" s="34">
        <v>0</v>
      </c>
      <c r="BB19" s="34"/>
      <c r="BC19" s="34"/>
      <c r="BD19" s="102"/>
    </row>
    <row r="20" spans="1:56" s="14" customFormat="1" ht="27.75" customHeight="1">
      <c r="A20" s="235" t="s">
        <v>58</v>
      </c>
      <c r="B20" s="236"/>
      <c r="C20" s="237"/>
      <c r="D20" s="113">
        <f>G20+M20+P20+S20+V20+Y20+AE20+AH20+AN20+AQ20+AZ20+J20+AT20+AW20+AK20</f>
        <v>6057000</v>
      </c>
      <c r="E20" s="113">
        <f>H20+K20+N20+Q20+T20+W20+Z20+AF20+AI20+AL20+AO20+AR20+AU20+AX20+BA20</f>
        <v>1966409.09</v>
      </c>
      <c r="F20" s="112">
        <f t="shared" si="4"/>
        <v>32.46506669968631</v>
      </c>
      <c r="G20" s="35">
        <v>1300000</v>
      </c>
      <c r="H20" s="34">
        <v>621644.25</v>
      </c>
      <c r="I20" s="47">
        <f t="shared" si="0"/>
        <v>47.81878846153846</v>
      </c>
      <c r="J20" s="34">
        <v>873100</v>
      </c>
      <c r="K20" s="34">
        <v>426013.22</v>
      </c>
      <c r="L20" s="47">
        <f t="shared" si="5"/>
        <v>48.79317603939984</v>
      </c>
      <c r="M20" s="34">
        <v>7000</v>
      </c>
      <c r="N20" s="38">
        <v>1938.66</v>
      </c>
      <c r="O20" s="47">
        <f t="shared" si="11"/>
        <v>27.69514285714286</v>
      </c>
      <c r="P20" s="34">
        <v>929900</v>
      </c>
      <c r="Q20" s="35">
        <v>90531.27</v>
      </c>
      <c r="R20" s="47">
        <f t="shared" si="6"/>
        <v>9.735591999139693</v>
      </c>
      <c r="S20" s="35">
        <v>2370000</v>
      </c>
      <c r="T20" s="35">
        <v>768962.68</v>
      </c>
      <c r="U20" s="47">
        <f t="shared" si="1"/>
        <v>32.44568270042194</v>
      </c>
      <c r="V20" s="34">
        <v>12000</v>
      </c>
      <c r="W20" s="35">
        <v>2900</v>
      </c>
      <c r="X20" s="47">
        <f t="shared" si="8"/>
        <v>24.166666666666668</v>
      </c>
      <c r="Y20" s="34"/>
      <c r="Z20" s="34"/>
      <c r="AA20" s="47"/>
      <c r="AB20" s="235" t="s">
        <v>58</v>
      </c>
      <c r="AC20" s="236"/>
      <c r="AD20" s="237"/>
      <c r="AE20" s="35">
        <v>0</v>
      </c>
      <c r="AF20" s="35">
        <v>0</v>
      </c>
      <c r="AG20" s="47" t="e">
        <f t="shared" si="7"/>
        <v>#DIV/0!</v>
      </c>
      <c r="AH20" s="35">
        <v>65000</v>
      </c>
      <c r="AI20" s="35">
        <v>15492.78</v>
      </c>
      <c r="AJ20" s="47">
        <f t="shared" si="12"/>
        <v>23.835046153846154</v>
      </c>
      <c r="AK20" s="49">
        <v>0</v>
      </c>
      <c r="AL20" s="35">
        <v>38926.23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500000</v>
      </c>
      <c r="AR20" s="35">
        <v>0</v>
      </c>
      <c r="AS20" s="47">
        <f t="shared" si="13"/>
        <v>0</v>
      </c>
      <c r="AT20" s="35">
        <v>0</v>
      </c>
      <c r="AU20" s="35">
        <v>0</v>
      </c>
      <c r="AV20" s="49"/>
      <c r="AW20" s="35">
        <v>0</v>
      </c>
      <c r="AX20" s="35">
        <v>0</v>
      </c>
      <c r="AY20" s="47" t="e">
        <f>AX20/AW20*100</f>
        <v>#DIV/0!</v>
      </c>
      <c r="AZ20" s="35"/>
      <c r="BA20" s="35">
        <v>0</v>
      </c>
      <c r="BB20" s="34"/>
      <c r="BC20" s="34"/>
      <c r="BD20" s="102"/>
    </row>
    <row r="21" spans="1:56" s="14" customFormat="1" ht="27.75" customHeight="1">
      <c r="A21" s="243" t="s">
        <v>52</v>
      </c>
      <c r="B21" s="244"/>
      <c r="C21" s="245"/>
      <c r="D21" s="113">
        <f t="shared" si="10"/>
        <v>1795200</v>
      </c>
      <c r="E21" s="113">
        <f t="shared" si="3"/>
        <v>543162.16</v>
      </c>
      <c r="F21" s="112">
        <f t="shared" si="4"/>
        <v>30.256359180035652</v>
      </c>
      <c r="G21" s="35">
        <v>78000</v>
      </c>
      <c r="H21" s="34">
        <v>22372.21</v>
      </c>
      <c r="I21" s="47">
        <f t="shared" si="0"/>
        <v>28.682320512820514</v>
      </c>
      <c r="J21" s="34">
        <v>612700</v>
      </c>
      <c r="K21" s="34">
        <v>298626.95</v>
      </c>
      <c r="L21" s="47">
        <f t="shared" si="5"/>
        <v>48.73950546760242</v>
      </c>
      <c r="M21" s="34">
        <v>14800</v>
      </c>
      <c r="N21" s="38">
        <v>13848.6</v>
      </c>
      <c r="O21" s="47">
        <f aca="true" t="shared" si="14" ref="O21:O27">N21/M21*100</f>
        <v>93.57162162162163</v>
      </c>
      <c r="P21" s="34">
        <v>190700</v>
      </c>
      <c r="Q21" s="35">
        <v>38474.76</v>
      </c>
      <c r="R21" s="47">
        <f t="shared" si="6"/>
        <v>20.175542737283692</v>
      </c>
      <c r="S21" s="35">
        <v>824000</v>
      </c>
      <c r="T21" s="35">
        <v>114001.39</v>
      </c>
      <c r="U21" s="47">
        <f t="shared" si="1"/>
        <v>13.83512014563107</v>
      </c>
      <c r="V21" s="34">
        <v>10000</v>
      </c>
      <c r="W21" s="35">
        <v>2300</v>
      </c>
      <c r="X21" s="47">
        <f t="shared" si="8"/>
        <v>23</v>
      </c>
      <c r="Y21" s="34"/>
      <c r="Z21" s="34"/>
      <c r="AA21" s="47"/>
      <c r="AB21" s="235" t="s">
        <v>52</v>
      </c>
      <c r="AC21" s="236"/>
      <c r="AD21" s="237"/>
      <c r="AE21" s="35">
        <v>0</v>
      </c>
      <c r="AF21" s="35">
        <v>0</v>
      </c>
      <c r="AG21" s="47" t="e">
        <f t="shared" si="7"/>
        <v>#DIV/0!</v>
      </c>
      <c r="AH21" s="35">
        <v>65000</v>
      </c>
      <c r="AI21" s="35">
        <v>34197.1</v>
      </c>
      <c r="AJ21" s="47">
        <f t="shared" si="12"/>
        <v>52.61092307692308</v>
      </c>
      <c r="AK21" s="49">
        <v>0</v>
      </c>
      <c r="AL21" s="35">
        <v>16257.5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 t="e">
        <f>AU21/AT21*100</f>
        <v>#DIV/0!</v>
      </c>
      <c r="AW21" s="35">
        <v>0</v>
      </c>
      <c r="AX21" s="35">
        <v>2613.65</v>
      </c>
      <c r="AY21" s="47" t="e">
        <f>AX21/AW21*100</f>
        <v>#DIV/0!</v>
      </c>
      <c r="AZ21" s="35"/>
      <c r="BA21" s="35">
        <v>470</v>
      </c>
      <c r="BB21" s="34"/>
      <c r="BC21" s="34"/>
      <c r="BD21" s="102"/>
    </row>
    <row r="22" spans="1:56" s="14" customFormat="1" ht="27.75" customHeight="1">
      <c r="A22" s="235" t="s">
        <v>53</v>
      </c>
      <c r="B22" s="236"/>
      <c r="C22" s="237"/>
      <c r="D22" s="113">
        <f t="shared" si="10"/>
        <v>18476870</v>
      </c>
      <c r="E22" s="113">
        <f t="shared" si="3"/>
        <v>11610504.73</v>
      </c>
      <c r="F22" s="112">
        <f t="shared" si="4"/>
        <v>62.83804957224898</v>
      </c>
      <c r="G22" s="35">
        <v>1180000</v>
      </c>
      <c r="H22" s="34">
        <v>461423.74</v>
      </c>
      <c r="I22" s="47">
        <f t="shared" si="0"/>
        <v>39.10370677966102</v>
      </c>
      <c r="J22" s="34">
        <v>1003370</v>
      </c>
      <c r="K22" s="34">
        <v>513721.84</v>
      </c>
      <c r="L22" s="47">
        <f t="shared" si="5"/>
        <v>51.19964120912525</v>
      </c>
      <c r="M22" s="34">
        <v>50000</v>
      </c>
      <c r="N22" s="38">
        <v>37131.96</v>
      </c>
      <c r="O22" s="47">
        <f t="shared" si="14"/>
        <v>74.26392</v>
      </c>
      <c r="P22" s="34">
        <v>1268500</v>
      </c>
      <c r="Q22" s="35">
        <v>107701.78</v>
      </c>
      <c r="R22" s="47">
        <f t="shared" si="6"/>
        <v>8.490483247930626</v>
      </c>
      <c r="S22" s="35">
        <v>13880000</v>
      </c>
      <c r="T22" s="35">
        <v>10418416.19</v>
      </c>
      <c r="U22" s="47">
        <f t="shared" si="1"/>
        <v>75.06063537463976</v>
      </c>
      <c r="V22" s="34">
        <v>15000</v>
      </c>
      <c r="W22" s="35">
        <v>5100</v>
      </c>
      <c r="X22" s="47">
        <f t="shared" si="8"/>
        <v>34</v>
      </c>
      <c r="Y22" s="34"/>
      <c r="Z22" s="34">
        <v>1.42</v>
      </c>
      <c r="AA22" s="47"/>
      <c r="AB22" s="235" t="s">
        <v>53</v>
      </c>
      <c r="AC22" s="236"/>
      <c r="AD22" s="237"/>
      <c r="AE22" s="35">
        <v>45000</v>
      </c>
      <c r="AF22" s="35">
        <v>0</v>
      </c>
      <c r="AG22" s="47">
        <f t="shared" si="7"/>
        <v>0</v>
      </c>
      <c r="AH22" s="35">
        <v>35000</v>
      </c>
      <c r="AI22" s="35">
        <v>1082.65</v>
      </c>
      <c r="AJ22" s="47">
        <f t="shared" si="12"/>
        <v>3.0932857142857144</v>
      </c>
      <c r="AK22" s="49"/>
      <c r="AL22" s="35">
        <v>45925.15</v>
      </c>
      <c r="AM22" s="49"/>
      <c r="AN22" s="35">
        <v>0</v>
      </c>
      <c r="AO22" s="35">
        <v>0</v>
      </c>
      <c r="AP22" s="47" t="e">
        <f>AO22/AN22*100</f>
        <v>#DIV/0!</v>
      </c>
      <c r="AQ22" s="34">
        <v>1000000</v>
      </c>
      <c r="AR22" s="35">
        <v>0</v>
      </c>
      <c r="AS22" s="47">
        <f t="shared" si="13"/>
        <v>0</v>
      </c>
      <c r="AT22" s="35">
        <v>0</v>
      </c>
      <c r="AU22" s="35">
        <v>0</v>
      </c>
      <c r="AV22" s="35" t="e">
        <f>AU22/AT22*100</f>
        <v>#DIV/0!</v>
      </c>
      <c r="AW22" s="35"/>
      <c r="AX22" s="35">
        <v>20000</v>
      </c>
      <c r="AY22" s="47"/>
      <c r="AZ22" s="44"/>
      <c r="BA22" s="35">
        <v>0</v>
      </c>
      <c r="BB22" s="34"/>
      <c r="BC22" s="34"/>
      <c r="BD22" s="102"/>
    </row>
    <row r="23" spans="1:56" s="14" customFormat="1" ht="27.75" customHeight="1">
      <c r="A23" s="235" t="s">
        <v>54</v>
      </c>
      <c r="B23" s="236"/>
      <c r="C23" s="237"/>
      <c r="D23" s="113">
        <f>G23+J23+M23+P23+S23+V23+Y23+AE23+AH23+AK23+AN23+AQ23+AT23+AW23+AZ23+BC23</f>
        <v>3649400</v>
      </c>
      <c r="E23" s="113">
        <f t="shared" si="3"/>
        <v>1032194.6599999999</v>
      </c>
      <c r="F23" s="112">
        <f t="shared" si="4"/>
        <v>28.283955170712993</v>
      </c>
      <c r="G23" s="35">
        <v>950000</v>
      </c>
      <c r="H23" s="34">
        <v>321824.55</v>
      </c>
      <c r="I23" s="47">
        <f t="shared" si="0"/>
        <v>33.87626842105263</v>
      </c>
      <c r="J23" s="34">
        <v>375700</v>
      </c>
      <c r="K23" s="34">
        <v>182726.27</v>
      </c>
      <c r="L23" s="47">
        <f t="shared" si="5"/>
        <v>48.63621772690976</v>
      </c>
      <c r="M23" s="34">
        <v>0</v>
      </c>
      <c r="N23" s="38">
        <v>0</v>
      </c>
      <c r="O23" s="47">
        <v>0</v>
      </c>
      <c r="P23" s="34">
        <v>336700</v>
      </c>
      <c r="Q23" s="35">
        <v>5822.1</v>
      </c>
      <c r="R23" s="47">
        <f t="shared" si="6"/>
        <v>1.729165429165429</v>
      </c>
      <c r="S23" s="35">
        <v>1850000</v>
      </c>
      <c r="T23" s="35">
        <v>406201.04</v>
      </c>
      <c r="U23" s="47">
        <f t="shared" si="1"/>
        <v>21.956812972972973</v>
      </c>
      <c r="V23" s="34">
        <v>9000</v>
      </c>
      <c r="W23" s="35">
        <v>3050</v>
      </c>
      <c r="X23" s="47">
        <f t="shared" si="8"/>
        <v>33.88888888888889</v>
      </c>
      <c r="Y23" s="34"/>
      <c r="Z23" s="34"/>
      <c r="AA23" s="47"/>
      <c r="AB23" s="235" t="s">
        <v>54</v>
      </c>
      <c r="AC23" s="236"/>
      <c r="AD23" s="237"/>
      <c r="AE23" s="35">
        <v>0</v>
      </c>
      <c r="AF23" s="35">
        <v>0</v>
      </c>
      <c r="AG23" s="47" t="e">
        <f t="shared" si="7"/>
        <v>#DIV/0!</v>
      </c>
      <c r="AH23" s="35">
        <v>65000</v>
      </c>
      <c r="AI23" s="35">
        <v>49570.7</v>
      </c>
      <c r="AJ23" s="47">
        <f t="shared" si="12"/>
        <v>76.26261538461539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63000</v>
      </c>
      <c r="AR23" s="35">
        <v>372000</v>
      </c>
      <c r="AS23" s="47">
        <f t="shared" si="13"/>
        <v>590.4761904761905</v>
      </c>
      <c r="AT23" s="35">
        <v>0</v>
      </c>
      <c r="AU23" s="35">
        <v>-309000</v>
      </c>
      <c r="AV23" s="49"/>
      <c r="AW23" s="35"/>
      <c r="AX23" s="35"/>
      <c r="AY23" s="47"/>
      <c r="AZ23" s="44"/>
      <c r="BA23" s="35"/>
      <c r="BB23" s="34"/>
      <c r="BC23" s="34"/>
      <c r="BD23" s="102"/>
    </row>
    <row r="24" spans="1:56" s="14" customFormat="1" ht="27.75" customHeight="1">
      <c r="A24" s="235" t="s">
        <v>69</v>
      </c>
      <c r="B24" s="236"/>
      <c r="C24" s="237"/>
      <c r="D24" s="113">
        <f t="shared" si="10"/>
        <v>3186650</v>
      </c>
      <c r="E24" s="113">
        <f t="shared" si="3"/>
        <v>3225248.0599999996</v>
      </c>
      <c r="F24" s="112">
        <f t="shared" si="4"/>
        <v>101.21124252741906</v>
      </c>
      <c r="G24" s="35">
        <v>160000</v>
      </c>
      <c r="H24" s="34">
        <v>56849.87</v>
      </c>
      <c r="I24" s="47">
        <f t="shared" si="0"/>
        <v>35.531168750000006</v>
      </c>
      <c r="J24" s="34">
        <v>401350</v>
      </c>
      <c r="K24" s="34">
        <v>269390.73</v>
      </c>
      <c r="L24" s="47">
        <f t="shared" si="5"/>
        <v>67.12114862339604</v>
      </c>
      <c r="M24" s="34">
        <v>2400</v>
      </c>
      <c r="N24" s="38">
        <v>7842.94</v>
      </c>
      <c r="O24" s="47">
        <f>N24/M24*100</f>
        <v>326.78916666666663</v>
      </c>
      <c r="P24" s="34">
        <v>1085900</v>
      </c>
      <c r="Q24" s="35">
        <v>-318922.7</v>
      </c>
      <c r="R24" s="47">
        <f t="shared" si="6"/>
        <v>-29.36943549129754</v>
      </c>
      <c r="S24" s="35">
        <v>1442000</v>
      </c>
      <c r="T24" s="35">
        <v>1897893.97</v>
      </c>
      <c r="U24" s="47">
        <f t="shared" si="1"/>
        <v>131.61539320388349</v>
      </c>
      <c r="V24" s="34">
        <v>5000</v>
      </c>
      <c r="W24" s="35">
        <v>2400</v>
      </c>
      <c r="X24" s="47">
        <f t="shared" si="8"/>
        <v>48</v>
      </c>
      <c r="Y24" s="34">
        <v>0</v>
      </c>
      <c r="Z24" s="34">
        <v>0</v>
      </c>
      <c r="AA24" s="47">
        <v>0</v>
      </c>
      <c r="AB24" s="235" t="s">
        <v>69</v>
      </c>
      <c r="AC24" s="236"/>
      <c r="AD24" s="237"/>
      <c r="AE24" s="35">
        <v>10000</v>
      </c>
      <c r="AF24" s="35">
        <v>2201.75</v>
      </c>
      <c r="AG24" s="47">
        <f t="shared" si="7"/>
        <v>22.017500000000002</v>
      </c>
      <c r="AH24" s="35">
        <v>80000</v>
      </c>
      <c r="AI24" s="35">
        <v>23891.65</v>
      </c>
      <c r="AJ24" s="47">
        <f t="shared" si="12"/>
        <v>29.8645625</v>
      </c>
      <c r="AK24" s="49">
        <v>0</v>
      </c>
      <c r="AL24" s="35">
        <v>8533.18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0</v>
      </c>
      <c r="AR24" s="35">
        <v>291000</v>
      </c>
      <c r="AS24" s="47" t="e">
        <f>AR24/AQ24*100</f>
        <v>#DIV/0!</v>
      </c>
      <c r="AT24" s="35"/>
      <c r="AU24" s="35">
        <v>984166.67</v>
      </c>
      <c r="AV24" s="49"/>
      <c r="AW24" s="35">
        <v>0</v>
      </c>
      <c r="AX24" s="35">
        <v>0</v>
      </c>
      <c r="AY24" s="47" t="e">
        <f>AX24/AW24*100</f>
        <v>#DIV/0!</v>
      </c>
      <c r="AZ24" s="44"/>
      <c r="BA24" s="35">
        <v>0</v>
      </c>
      <c r="BB24" s="34" t="s">
        <v>85</v>
      </c>
      <c r="BC24" s="34"/>
      <c r="BD24" s="102"/>
    </row>
    <row r="25" spans="1:56" s="14" customFormat="1" ht="27.75" customHeight="1">
      <c r="A25" s="235" t="s">
        <v>56</v>
      </c>
      <c r="B25" s="236"/>
      <c r="C25" s="237"/>
      <c r="D25" s="113">
        <f t="shared" si="10"/>
        <v>2230977</v>
      </c>
      <c r="E25" s="113">
        <f t="shared" si="3"/>
        <v>716436.3400000001</v>
      </c>
      <c r="F25" s="112">
        <f t="shared" si="4"/>
        <v>32.11312084346903</v>
      </c>
      <c r="G25" s="35">
        <v>80000</v>
      </c>
      <c r="H25" s="34">
        <v>31031</v>
      </c>
      <c r="I25" s="47">
        <f t="shared" si="0"/>
        <v>38.78875</v>
      </c>
      <c r="J25" s="34">
        <v>817600</v>
      </c>
      <c r="K25" s="34">
        <v>397821.17</v>
      </c>
      <c r="L25" s="47">
        <f t="shared" si="5"/>
        <v>48.657188111545985</v>
      </c>
      <c r="M25" s="34">
        <v>1800</v>
      </c>
      <c r="N25" s="38">
        <v>43.2</v>
      </c>
      <c r="O25" s="47">
        <f t="shared" si="14"/>
        <v>2.4</v>
      </c>
      <c r="P25" s="34">
        <v>153100</v>
      </c>
      <c r="Q25" s="35">
        <v>8287.01</v>
      </c>
      <c r="R25" s="47">
        <f t="shared" si="6"/>
        <v>5.412808621815807</v>
      </c>
      <c r="S25" s="35">
        <v>930477</v>
      </c>
      <c r="T25" s="35">
        <v>106794.64</v>
      </c>
      <c r="U25" s="47">
        <f t="shared" si="1"/>
        <v>11.477407824159007</v>
      </c>
      <c r="V25" s="34">
        <v>8000</v>
      </c>
      <c r="W25" s="35">
        <v>3700</v>
      </c>
      <c r="X25" s="47">
        <f t="shared" si="8"/>
        <v>46.25</v>
      </c>
      <c r="Y25" s="34">
        <v>0</v>
      </c>
      <c r="Z25" s="34">
        <v>1865</v>
      </c>
      <c r="AA25" s="47" t="e">
        <f>Z25/Y25*100</f>
        <v>#DIV/0!</v>
      </c>
      <c r="AB25" s="235" t="s">
        <v>56</v>
      </c>
      <c r="AC25" s="236"/>
      <c r="AD25" s="237"/>
      <c r="AE25" s="35">
        <v>240000</v>
      </c>
      <c r="AF25" s="35">
        <v>166894.32</v>
      </c>
      <c r="AG25" s="47">
        <f t="shared" si="7"/>
        <v>69.5393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 t="e">
        <f>AX25/AW25*100</f>
        <v>#DIV/0!</v>
      </c>
      <c r="AZ25" s="44"/>
      <c r="BA25" s="35">
        <v>0</v>
      </c>
      <c r="BB25" s="34"/>
      <c r="BC25" s="34"/>
      <c r="BD25" s="102"/>
    </row>
    <row r="26" spans="1:56" s="14" customFormat="1" ht="27.75" customHeight="1">
      <c r="A26" s="235" t="s">
        <v>57</v>
      </c>
      <c r="B26" s="236"/>
      <c r="C26" s="237"/>
      <c r="D26" s="113">
        <f t="shared" si="10"/>
        <v>3997300</v>
      </c>
      <c r="E26" s="113">
        <f>H26+K26+N26+Q26+T26+W26+Z26+AF26+AI26+AL26+AO26+AR26+AU26+AX26+BA26</f>
        <v>1098646.5899999999</v>
      </c>
      <c r="F26" s="112">
        <f t="shared" si="4"/>
        <v>27.484716933930397</v>
      </c>
      <c r="G26" s="35">
        <v>280000</v>
      </c>
      <c r="H26" s="34">
        <v>172443.31</v>
      </c>
      <c r="I26" s="47">
        <f t="shared" si="0"/>
        <v>61.58689642857142</v>
      </c>
      <c r="J26" s="34">
        <v>883800</v>
      </c>
      <c r="K26" s="34">
        <v>430189.88</v>
      </c>
      <c r="L26" s="47">
        <f t="shared" si="5"/>
        <v>48.67502602398733</v>
      </c>
      <c r="M26" s="34">
        <v>0</v>
      </c>
      <c r="N26" s="38">
        <v>0</v>
      </c>
      <c r="O26" s="47" t="e">
        <f t="shared" si="14"/>
        <v>#DIV/0!</v>
      </c>
      <c r="P26" s="34">
        <v>683500</v>
      </c>
      <c r="Q26" s="35">
        <v>32465.01</v>
      </c>
      <c r="R26" s="47">
        <f t="shared" si="6"/>
        <v>4.749818580833943</v>
      </c>
      <c r="S26" s="35">
        <v>1435000</v>
      </c>
      <c r="T26" s="35">
        <v>128152.23</v>
      </c>
      <c r="U26" s="47">
        <f t="shared" si="1"/>
        <v>8.93046898954704</v>
      </c>
      <c r="V26" s="34">
        <v>15000</v>
      </c>
      <c r="W26" s="35">
        <v>5350</v>
      </c>
      <c r="X26" s="47">
        <f t="shared" si="8"/>
        <v>35.66666666666667</v>
      </c>
      <c r="Y26" s="34"/>
      <c r="Z26" s="34"/>
      <c r="AA26" s="47"/>
      <c r="AB26" s="235" t="s">
        <v>57</v>
      </c>
      <c r="AC26" s="236"/>
      <c r="AD26" s="237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259296.16</v>
      </c>
      <c r="AJ26" s="47">
        <f>AI26/AH26*100</f>
        <v>43.21602666666667</v>
      </c>
      <c r="AK26" s="49">
        <v>100000</v>
      </c>
      <c r="AL26" s="35">
        <v>70750</v>
      </c>
      <c r="AM26" s="49">
        <f>AL26/AK26*100</f>
        <v>70.75</v>
      </c>
      <c r="AN26" s="35">
        <v>0</v>
      </c>
      <c r="AO26" s="35">
        <v>0</v>
      </c>
      <c r="AP26" s="47" t="e">
        <f t="shared" si="9"/>
        <v>#DIV/0!</v>
      </c>
      <c r="AQ26" s="34">
        <v>0</v>
      </c>
      <c r="AR26" s="35">
        <v>0</v>
      </c>
      <c r="AS26" s="47" t="e">
        <f>AR26/AQ26*100</f>
        <v>#DIV/0!</v>
      </c>
      <c r="AT26" s="35">
        <v>0</v>
      </c>
      <c r="AU26" s="35">
        <v>0</v>
      </c>
      <c r="AV26" s="49" t="e">
        <f>AU26/AT26*100</f>
        <v>#DIV/0!</v>
      </c>
      <c r="AW26" s="35"/>
      <c r="AX26" s="35"/>
      <c r="AY26" s="49"/>
      <c r="AZ26" s="44"/>
      <c r="BA26" s="35"/>
      <c r="BB26" s="34"/>
      <c r="BC26" s="34"/>
      <c r="BD26" s="102"/>
    </row>
    <row r="27" spans="1:56" s="14" customFormat="1" ht="27.75" customHeight="1">
      <c r="A27" s="235" t="s">
        <v>60</v>
      </c>
      <c r="B27" s="236"/>
      <c r="C27" s="237"/>
      <c r="D27" s="113">
        <f t="shared" si="10"/>
        <v>1291400</v>
      </c>
      <c r="E27" s="113">
        <f>H27+K27+N27+Q27+T27+W27+Y27+AF27+AI27+AL27+AO27+AR27+AU27+AX27+BA27</f>
        <v>868535.76</v>
      </c>
      <c r="F27" s="112">
        <f t="shared" si="4"/>
        <v>67.2553631717516</v>
      </c>
      <c r="G27" s="35">
        <v>80000</v>
      </c>
      <c r="H27" s="34">
        <v>30114.85</v>
      </c>
      <c r="I27" s="47">
        <f t="shared" si="0"/>
        <v>37.6435625</v>
      </c>
      <c r="J27" s="34">
        <v>461100</v>
      </c>
      <c r="K27" s="34">
        <v>224492.27</v>
      </c>
      <c r="L27" s="47">
        <f t="shared" si="5"/>
        <v>48.686243764909996</v>
      </c>
      <c r="M27" s="34">
        <v>0</v>
      </c>
      <c r="N27" s="38">
        <v>0</v>
      </c>
      <c r="O27" s="47" t="e">
        <f t="shared" si="14"/>
        <v>#DIV/0!</v>
      </c>
      <c r="P27" s="34">
        <v>81300</v>
      </c>
      <c r="Q27" s="35">
        <v>2908.15</v>
      </c>
      <c r="R27" s="47">
        <f t="shared" si="6"/>
        <v>3.5770602706027064</v>
      </c>
      <c r="S27" s="35">
        <v>391000</v>
      </c>
      <c r="T27" s="35">
        <v>60710.23</v>
      </c>
      <c r="U27" s="47">
        <f t="shared" si="1"/>
        <v>15.52691304347826</v>
      </c>
      <c r="V27" s="34">
        <v>7000</v>
      </c>
      <c r="W27" s="35">
        <v>1300</v>
      </c>
      <c r="X27" s="47">
        <f t="shared" si="8"/>
        <v>18.571428571428573</v>
      </c>
      <c r="Y27" s="34"/>
      <c r="Z27" s="34"/>
      <c r="AA27" s="47"/>
      <c r="AB27" s="235" t="s">
        <v>60</v>
      </c>
      <c r="AC27" s="236"/>
      <c r="AD27" s="237"/>
      <c r="AE27" s="35">
        <v>250000</v>
      </c>
      <c r="AF27" s="35">
        <v>184791.47</v>
      </c>
      <c r="AG27" s="47">
        <f t="shared" si="7"/>
        <v>73.916588</v>
      </c>
      <c r="AH27" s="35">
        <v>21000</v>
      </c>
      <c r="AI27" s="35">
        <v>11210.15</v>
      </c>
      <c r="AJ27" s="47">
        <f>AI27/AH27*100</f>
        <v>53.38166666666666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/>
      <c r="AR27" s="35">
        <v>160730</v>
      </c>
      <c r="AS27" s="47"/>
      <c r="AT27" s="35"/>
      <c r="AU27" s="35">
        <v>192278.64</v>
      </c>
      <c r="AV27" s="49"/>
      <c r="AW27" s="35"/>
      <c r="AX27" s="107"/>
      <c r="AY27" s="49"/>
      <c r="AZ27" s="44"/>
      <c r="BA27" s="35">
        <v>0</v>
      </c>
      <c r="BB27" s="34"/>
      <c r="BC27" s="34"/>
      <c r="BD27" s="102"/>
    </row>
    <row r="28" spans="1:56" s="16" customFormat="1" ht="24.75" customHeight="1">
      <c r="A28" s="241" t="s">
        <v>3</v>
      </c>
      <c r="B28" s="241"/>
      <c r="C28" s="242"/>
      <c r="D28" s="42">
        <f>SUM(D11:D27)</f>
        <v>105583447</v>
      </c>
      <c r="E28" s="42">
        <f>SUM(E11:E27)</f>
        <v>37261652.12000001</v>
      </c>
      <c r="F28" s="48">
        <f t="shared" si="4"/>
        <v>35.291187377127414</v>
      </c>
      <c r="G28" s="44">
        <f>SUM(G11:G27)</f>
        <v>13557100</v>
      </c>
      <c r="H28" s="37">
        <f>SUM(H11:H27)</f>
        <v>5004358.079999999</v>
      </c>
      <c r="I28" s="48">
        <f>H28/G28*100</f>
        <v>36.913189989009446</v>
      </c>
      <c r="J28" s="37">
        <f>J11+J12+J13+J14+J15+J16+J17+J18+J19+J20+J21+J22+J23+J24+J25+J26+J27</f>
        <v>12375370</v>
      </c>
      <c r="K28" s="37">
        <f>K11+K12+K13+K14+K15+K16+K17+K18+K19+K20+K21+K22+K23+K24+K25+K26+K27</f>
        <v>6129160.939999999</v>
      </c>
      <c r="L28" s="48">
        <f t="shared" si="5"/>
        <v>49.52709244248857</v>
      </c>
      <c r="M28" s="37">
        <f>SUM(M11:M27)</f>
        <v>313500</v>
      </c>
      <c r="N28" s="46">
        <f>SUM(N11:N27)</f>
        <v>708752.76</v>
      </c>
      <c r="O28" s="48">
        <f>N28/M28*100</f>
        <v>226.07743540669856</v>
      </c>
      <c r="P28" s="37">
        <f>SUM(P11:P27)</f>
        <v>12722000</v>
      </c>
      <c r="Q28" s="44">
        <f>SUM(Q11:Q27)</f>
        <v>807447.4800000001</v>
      </c>
      <c r="R28" s="48">
        <f>Q28/P28*100</f>
        <v>6.346859613268355</v>
      </c>
      <c r="S28" s="43">
        <f>SUM(S11:S27)</f>
        <v>52998477</v>
      </c>
      <c r="T28" s="43">
        <f>SUM(T11:T27)</f>
        <v>18096002.16</v>
      </c>
      <c r="U28" s="48">
        <f>T28/S28*100</f>
        <v>34.144381469678834</v>
      </c>
      <c r="V28" s="37">
        <f>SUM(V11:V27)</f>
        <v>159000</v>
      </c>
      <c r="W28" s="43">
        <f>SUM(W11:W27)</f>
        <v>63840</v>
      </c>
      <c r="X28" s="48">
        <f>W28/V28*100</f>
        <v>40.15094339622641</v>
      </c>
      <c r="Y28" s="37">
        <f>Y11+Y12+Y13+Y14+Y15+Y16+Y17+Y18+Y19+Y20+Y21+Y22+Y23+Y24+Y25+Y26+Y27</f>
        <v>0</v>
      </c>
      <c r="Z28" s="37">
        <f>SUM(Z11:Z27)</f>
        <v>1865</v>
      </c>
      <c r="AA28" s="48" t="e">
        <f>Z28/Y28*100</f>
        <v>#DIV/0!</v>
      </c>
      <c r="AB28" s="246" t="s">
        <v>3</v>
      </c>
      <c r="AC28" s="246"/>
      <c r="AD28" s="246"/>
      <c r="AE28" s="43">
        <f>SUM(AE11:AE27)</f>
        <v>1333000</v>
      </c>
      <c r="AF28" s="43">
        <f>SUM(AF11:AF27)</f>
        <v>704277.4800000001</v>
      </c>
      <c r="AG28" s="48">
        <f t="shared" si="7"/>
        <v>52.83401950487623</v>
      </c>
      <c r="AH28" s="45">
        <f>SUM(AH11:AH27)</f>
        <v>3846000</v>
      </c>
      <c r="AI28" s="45">
        <f>SUM(AI11:AI27)</f>
        <v>1407320.0499999996</v>
      </c>
      <c r="AJ28" s="48">
        <f>AI28/AH28*100</f>
        <v>36.591784971398845</v>
      </c>
      <c r="AK28" s="50">
        <f>AK11+AK12+AK13+AK14+AK15+AK16+AK17+AK18+AK19+AK20+AK21+AK22+AK23+AK24+AK25+AK26+AK27</f>
        <v>1006000</v>
      </c>
      <c r="AL28" s="44">
        <f>AL11+AL12+AL13+AL14+AL15+AL16+AL17+AL18+AL19+AL20+AL21+AL22+AL23+AL24+AL25+AL26+AL27</f>
        <v>1357902.3499999999</v>
      </c>
      <c r="AM28" s="50">
        <f>AL28/AK28*100</f>
        <v>134.98035288270376</v>
      </c>
      <c r="AN28" s="44">
        <f>AN11+AN12+AN13+AN14+AN15+AN16+AN17+AN18+AN19+AN20+AN21+AN22+AN23+AN24+AN25+AN26+AN27</f>
        <v>210000</v>
      </c>
      <c r="AO28" s="44">
        <f>SUM(AO11:AO27)</f>
        <v>117225.55</v>
      </c>
      <c r="AP28" s="48">
        <f t="shared" si="9"/>
        <v>55.821690476190476</v>
      </c>
      <c r="AQ28" s="37">
        <f>SUM(AQ11:AQ27)</f>
        <v>4063000</v>
      </c>
      <c r="AR28" s="43">
        <f>SUM(AR11:AR27)</f>
        <v>1129330</v>
      </c>
      <c r="AS28" s="48">
        <f>AR28/AQ28*100</f>
        <v>27.79547132660596</v>
      </c>
      <c r="AT28" s="44">
        <f>SUM(AT11:AT27)</f>
        <v>3000000</v>
      </c>
      <c r="AU28" s="44">
        <f>SUM(AU11:AU27)</f>
        <v>1695045.31</v>
      </c>
      <c r="AV28" s="50">
        <f>AU28/AT28*100</f>
        <v>56.501510333333336</v>
      </c>
      <c r="AW28" s="44">
        <f>AW11+AW12+AW13+AW14+AW15+AW16+AW17+AW19+AW18+AW20+AW21+AW22+AW23+AW24+AW25+AW26+AW27</f>
        <v>0</v>
      </c>
      <c r="AX28" s="44">
        <f>AX11+AX12+AX13+AX14+AX15+AX16+AX17+AX19+AX18+AX20+AX21+AX22+AX23+AX24+AX25+AX26+AX27</f>
        <v>38194.58</v>
      </c>
      <c r="AY28" s="50" t="e">
        <f>AX28/AW28*100</f>
        <v>#DIV/0!</v>
      </c>
      <c r="AZ28" s="44">
        <v>0</v>
      </c>
      <c r="BA28" s="43">
        <f>BA13+BA20+BA21+BA19+BA22+BA24+BA25+BA12+BA14+BA15+BA16+BA17+BA18+BA26+BA11+BA27+BA23</f>
        <v>930.3800000000006</v>
      </c>
      <c r="BB28" s="37">
        <v>0</v>
      </c>
      <c r="BC28" s="37">
        <f>BC17+BC18</f>
        <v>0</v>
      </c>
      <c r="BD28" s="106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B13:AD13"/>
    <mergeCell ref="AB19:AD19"/>
    <mergeCell ref="AB18:AD18"/>
    <mergeCell ref="AB27:AD27"/>
    <mergeCell ref="A3:AG3"/>
    <mergeCell ref="AB17:AD17"/>
    <mergeCell ref="AB10:AD10"/>
    <mergeCell ref="AB12:AD12"/>
    <mergeCell ref="AB11:AD11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3:AD23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2019-06-05T12:48:10Z</cp:lastPrinted>
  <dcterms:created xsi:type="dcterms:W3CDTF">2006-06-07T06:53:09Z</dcterms:created>
  <dcterms:modified xsi:type="dcterms:W3CDTF">2019-06-19T12:21:30Z</dcterms:modified>
  <cp:category/>
  <cp:version/>
  <cp:contentType/>
  <cp:contentStatus/>
</cp:coreProperties>
</file>