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310" windowHeight="6510" activeTab="0"/>
  </bookViews>
  <sheets>
    <sheet name="01.04.2019" sheetId="1" r:id="rId1"/>
  </sheets>
  <definedNames>
    <definedName name="_xlnm.Print_Area" localSheetId="0">'01.04.2019'!$A$1:$G$188</definedName>
  </definedNames>
  <calcPr fullCalcOnLoad="1"/>
</workbook>
</file>

<file path=xl/sharedStrings.xml><?xml version="1.0" encoding="utf-8"?>
<sst xmlns="http://schemas.openxmlformats.org/spreadsheetml/2006/main" count="212" uniqueCount="199">
  <si>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уровня(проездные)</t>
  </si>
  <si>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</si>
  <si>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</si>
  <si>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</si>
  <si>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</si>
  <si>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</si>
  <si>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</si>
  <si>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</si>
  <si>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</si>
  <si>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</si>
  <si>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</si>
  <si>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</si>
  <si>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</si>
  <si>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>Национальная экономика</t>
  </si>
  <si>
    <t>Жилищно-коммунальное хозяйство</t>
  </si>
  <si>
    <t xml:space="preserve"> -Жилищное хозяйство</t>
  </si>
  <si>
    <t xml:space="preserve"> -Коммунальное хозяйство</t>
  </si>
  <si>
    <t>Образование</t>
  </si>
  <si>
    <t>Социальная политика</t>
  </si>
  <si>
    <t xml:space="preserve"> -Пенсионное обеспечение</t>
  </si>
  <si>
    <t xml:space="preserve"> -Социальное обеспечение населения</t>
  </si>
  <si>
    <t>Межбюджетные трансферты</t>
  </si>
  <si>
    <t xml:space="preserve">            ИТОГО РАСХОДОВ</t>
  </si>
  <si>
    <t>Единый налог на вмененный доход для отдельных видов деятельности</t>
  </si>
  <si>
    <t>Результат исполнения бюджета (дефицит"--", профицит"+")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</si>
  <si>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</si>
  <si>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</si>
  <si>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 xml:space="preserve">  НАЛОГОВЫЕ ДОХОДЫ</t>
  </si>
  <si>
    <t xml:space="preserve"> НЕНАЛОГОВЫЕ ДОХОДЫ</t>
  </si>
  <si>
    <t>1. ДОХОДЫ налоговые и неналоговые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</si>
  <si>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</si>
  <si>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Субвенции бюджетам муниципальных районов на осуществление полномочий по первичному воинскому учету на территориях , где отсутствуют военные комиссариаты</t>
  </si>
  <si>
    <t>Прочие субвенции бюджетам муниципальных районов</t>
  </si>
  <si>
    <t>Налог на добычу общераспространенных   полезных ископаемых</t>
  </si>
  <si>
    <t>% исп.к уточ.   плану</t>
  </si>
  <si>
    <t xml:space="preserve"> -коммунальные услуги</t>
  </si>
  <si>
    <t>НАЛОГИ НА ПРИБЫЛЬ, ДОХОДЫ</t>
  </si>
  <si>
    <t>Национальная безопасность и правоохранительная деятельность</t>
  </si>
  <si>
    <t xml:space="preserve"> -Охрана семьи и детства</t>
  </si>
  <si>
    <t>Дотации бюджетам субъектов Российской Федерации и мун. образ.</t>
  </si>
  <si>
    <t>Прочие субсидии бюджетам муниципальных районов</t>
  </si>
  <si>
    <t xml:space="preserve"> - Благоустройство</t>
  </si>
  <si>
    <t>СОБСТВЕННЫЕ ДОХОДЫ</t>
  </si>
  <si>
    <t>3.  БЕЗВОЗМЕЗДНЫЕ ПОСТУПЛЕНИЯ</t>
  </si>
  <si>
    <t>Иные межбюджетные трансферты</t>
  </si>
  <si>
    <t>Субсидии бюджетам муниц. районов  на обеспечение жильем молодых семей</t>
  </si>
  <si>
    <t>ДОХОДЫ ОТ ПРОДАЖИ МАТЕРИАЛЬНЫХ И НЕМАТЕРИАЛЬНЫХ АКТИВОВ</t>
  </si>
  <si>
    <t>Межбюджетные трансферты, передаваемые бюджетам муниципальных районов на комплектование книжных фондов библиотек мун.образований</t>
  </si>
  <si>
    <t>Физическая культура и спорт</t>
  </si>
  <si>
    <t>Субвенции бюджетам муниц.районов на ежемесячное денежное вознаграждение за классное руководство</t>
  </si>
  <si>
    <t>Субсидии бюджетам муниц.районов на осуществление мероприятий по обеспечению жильем граждан Российской Федерации, проживающих в сельской местности</t>
  </si>
  <si>
    <t>Субвенции бюджетам муниципальных районов на поощрение лучших учителей</t>
  </si>
  <si>
    <t>Возврат остатков субсидий, субвенций и иных межбюджетных трансфертов</t>
  </si>
  <si>
    <t>Национальная оборона</t>
  </si>
  <si>
    <t>из них:</t>
  </si>
  <si>
    <t xml:space="preserve">   -межбюджетные трансферты</t>
  </si>
  <si>
    <t xml:space="preserve">   - межбюджетные трансферты</t>
  </si>
  <si>
    <t xml:space="preserve">    - межбюджетные трансферты</t>
  </si>
  <si>
    <t xml:space="preserve">   -дорожное хозяйство</t>
  </si>
  <si>
    <t xml:space="preserve">   -сельское хозяйство </t>
  </si>
  <si>
    <t xml:space="preserve">Культура и кинематография </t>
  </si>
  <si>
    <t xml:space="preserve">    - дотации на выравнивание</t>
  </si>
  <si>
    <t xml:space="preserve"> - кап.ремонт объектов образования</t>
  </si>
  <si>
    <t xml:space="preserve"> - кап.ремонт объектов культуры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</si>
  <si>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</si>
  <si>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другие вопросы в области национальной экономики</t>
  </si>
  <si>
    <t>Субсидии  бюджетам МР на проведение энергоаудита</t>
  </si>
  <si>
    <t>3.1 Безвозмездные поступления из бюджетов других уровней</t>
  </si>
  <si>
    <t xml:space="preserve"> в т.ч. Загс</t>
  </si>
  <si>
    <t xml:space="preserve">    -строительство полигона ТБО</t>
  </si>
  <si>
    <t xml:space="preserve">  -субсидии бюджетным  и автономным учреждениям</t>
  </si>
  <si>
    <t xml:space="preserve">  -субсидии бюджетным  учреждениям</t>
  </si>
  <si>
    <t>Невыясненные поступления, зачисляемые в бюджеты муниципальных районов</t>
  </si>
  <si>
    <t xml:space="preserve">Прочие межбюджетные трансферты, передаваемые бюджетам муниципальных районов </t>
  </si>
  <si>
    <t>Прочие безвозмездные поступления</t>
  </si>
  <si>
    <t>Прочие безвозмездные поступления в бюджеты муниципальных районов</t>
  </si>
  <si>
    <t>Прочие межбюджетные трансферты, передаваемые бюджетам муниципальных районов на оплату труда работников ДДУ</t>
  </si>
  <si>
    <t>Патентная система налогообложения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</si>
  <si>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</si>
  <si>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</si>
  <si>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Субсидии бюджетам муниципальных районов на государственную поддержку малого и среднего предпринимательства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</si>
  <si>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хозяйствасуществление капитального ремонта гидротехнических сооружений 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</si>
  <si>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</si>
  <si>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из них</t>
  </si>
  <si>
    <t>дооснащение новых ДОУ</t>
  </si>
  <si>
    <t>кап.ремонт модернизации</t>
  </si>
  <si>
    <t xml:space="preserve">на поощрение лучших учителей </t>
  </si>
  <si>
    <t>на выплату ежегодных грантов</t>
  </si>
  <si>
    <t>Другие вопросы в области социальной политики</t>
  </si>
  <si>
    <t>Государственная пошлина за выдачу разрешения на установку рекламной конструкции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</si>
  <si>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</si>
  <si>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</si>
  <si>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</si>
  <si>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</si>
  <si>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</si>
  <si>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</si>
  <si>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Транспортный налог</t>
  </si>
  <si>
    <t>Транспортный налог с организаций</t>
  </si>
  <si>
    <t>Транспортный налог с физических лиц</t>
  </si>
  <si>
    <t xml:space="preserve"> 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</si>
  <si>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в т.ч. доп. норматив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</si>
  <si>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</si>
  <si>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Межбюджетные трасферты,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сельких поселений</t>
  </si>
  <si>
    <t>на проведение "Дня Республики"</t>
  </si>
  <si>
    <t>иные межбюджетные трансферты на созд.в общеобраз.орг., располож. в сельс. местности условий для занятий физк. и спортом</t>
  </si>
  <si>
    <t>Межбюджетные трасферты, передаваемые бюджетам муниципальных районов на государственную поддержку муниципальных учреждений культуры, находящихся на территориях сельких поселений</t>
  </si>
  <si>
    <t>на уплату налога на имущество</t>
  </si>
  <si>
    <t>доступная среда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</si>
  <si>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</si>
  <si>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</si>
  <si>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</si>
  <si>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Государственная пошлина (МФЦ)</t>
  </si>
  <si>
    <t>Доходы, поступающие в порядке возмещения расходов, понесенных в связи с эксплуатацией имущества муниципальных районов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</si>
  <si>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</si>
  <si>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</si>
  <si>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</si>
  <si>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</si>
  <si>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Начальника финансового отдела                                      </t>
  </si>
  <si>
    <t>Е.И.Чернов</t>
  </si>
  <si>
    <t xml:space="preserve"> - на укрепление материально-технической базы учреждений в сфере культ.досуг. обслуживания населения</t>
  </si>
  <si>
    <t xml:space="preserve"> - на обеспечение исполнения расходных обязательств мун. районов при недостатке собственных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</si>
  <si>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</si>
  <si>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</si>
  <si>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</si>
  <si>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</si>
  <si>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</si>
  <si>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Охрана окружающей среды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</si>
  <si>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</si>
  <si>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</si>
  <si>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</si>
  <si>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</si>
  <si>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  - прочие межбюджетные трансферты общего характера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</si>
  <si>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</si>
  <si>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</si>
  <si>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- экономическое сорев.в с/х м/у мун.районами ЧР</t>
  </si>
  <si>
    <t xml:space="preserve"> - на укрепление материально-технической базы муниципальных образовательных организаций</t>
  </si>
  <si>
    <t xml:space="preserve"> -обеспечение исполнения расходных обяз-тв МР при недостатке собс.доходов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</si>
  <si>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</si>
  <si>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</si>
  <si>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</si>
  <si>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182 108 03010 01 1000 110</t>
  </si>
  <si>
    <t>188 108 06000 01 8003 110</t>
  </si>
  <si>
    <t>903 108 07150 01 1000 110</t>
  </si>
  <si>
    <t>000 1 11 00000 00 0000 000</t>
  </si>
  <si>
    <t>903 1 11 01050 05 0000 120</t>
  </si>
  <si>
    <t>903 1 11 05013 05 0000 120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</si>
  <si>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</si>
  <si>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903 1 11 05025 05 0000 120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</si>
  <si>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</si>
  <si>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903 1 11 05035 05 0000 120</t>
  </si>
  <si>
    <t>000 1 12 00000 00 0000 000</t>
  </si>
  <si>
    <t>Плата за выбросы загрязняющих веществ в атмосферный воздух стационарными объектами</t>
  </si>
  <si>
    <t>048 1 12 01010 01 6000 120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</si>
  <si>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</si>
  <si>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</si>
  <si>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</si>
  <si>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</si>
  <si>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</si>
  <si>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ДОХОДЫ ОТ ОКАЗАНИЯ ПЛАТНЫХ УСЛУГ (РАБОТ) И КОМПЕНСАЦИИ ЗАТРАТ ГОСУДАРСТВА</t>
  </si>
  <si>
    <t>000 1 13 00000 00 0000 000</t>
  </si>
  <si>
    <t>903 1 13 02065 05 0000 130</t>
  </si>
  <si>
    <t>000 1 13 02995 00 0000 130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</si>
  <si>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</si>
  <si>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</si>
  <si>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</si>
  <si>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</si>
  <si>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000 1 17 00000 00 0000 000</t>
  </si>
  <si>
    <t>903 1 17 01050 05 0000 180</t>
  </si>
  <si>
    <t>Прочие неналоговые доходы бюджетов муниципальных районов</t>
  </si>
  <si>
    <t>903 1 17 05050 05 0000 180</t>
  </si>
  <si>
    <t>Прочие дотации бюджетам муниципальных районов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</si>
  <si>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</si>
  <si>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</si>
  <si>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</si>
  <si>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</si>
  <si>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</si>
  <si>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- иные дотации</t>
  </si>
  <si>
    <t xml:space="preserve">  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</si>
  <si>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</si>
  <si>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</si>
  <si>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</si>
  <si>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мероприятий по устойчивому развитию сельских территорий</t>
  </si>
  <si>
    <t>Доходы от продажи земельных участков, находящиеся в собственности муниципальных районов (за исключением земельных участков мунипальных бюджетных и автономных учреждений)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</si>
  <si>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</si>
  <si>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</si>
  <si>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</si>
  <si>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</si>
  <si>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водное хозяйство</t>
  </si>
  <si>
    <t>Уточнен. план на 2019 год</t>
  </si>
  <si>
    <t>% исп. 2019 г. к 2018 г.</t>
  </si>
  <si>
    <t>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</si>
  <si>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</si>
  <si>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</si>
  <si>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</si>
  <si>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Субвенции  бюджетам субъектов Российской Федерации и муниц. образований</t>
  </si>
  <si>
    <t>Субсидии  бюджетам субъектов Российской Федерации и муниц. образований</t>
  </si>
  <si>
    <t xml:space="preserve">  АНАЛИЗ ИСПОЛНЕНИЯ БЮДЖЕТА МУНИЦИПАЛЬНОГО  РАЙОНА  НА 01 апреля 2019 Г.</t>
  </si>
  <si>
    <t>Исполнено на 01.04.2019</t>
  </si>
  <si>
    <t>Исполнено на 01.04.2018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</si>
</sst>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;##0.0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</numFmts>
  <fonts count="78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b/>
      <i/>
      <sz val="7"/>
      <name val="Arial Cyr"/>
      <family val="0"/>
    </font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i/>
      <sz val="7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1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62"/>
      <name val="Arial Cyr"/>
      <family val="0"/>
    </font>
    <font>
      <sz val="7"/>
      <color indexed="62"/>
      <name val="Times New Roman"/>
      <family val="1"/>
    </font>
    <font>
      <sz val="11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1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3" tint="0.39998000860214233"/>
      <name val="Arial Cyr"/>
      <family val="0"/>
    </font>
    <font>
      <sz val="11"/>
      <color rgb="FF000000"/>
      <name val="Times New Roman"/>
      <family val="1"/>
    </font>
    <font>
      <sz val="7"/>
      <color theme="3" tint="0.39998000860214233"/>
      <name val="Times New Roman"/>
      <family val="1"/>
    </font>
    <font>
      <sz val="11"/>
      <color theme="3" tint="0.399980008602142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6" fillId="0" borderId="0">
      <alignment/>
      <protection/>
    </xf>
    <xf numFmtId="0" fontId="50" fillId="20" borderId="0">
      <alignment vertical="center"/>
      <protection/>
    </xf>
    <xf numFmtId="0" fontId="51" fillId="0" borderId="0">
      <alignment horizontal="center" vertical="center"/>
      <protection/>
    </xf>
    <xf numFmtId="0" fontId="52" fillId="0" borderId="0">
      <alignment horizontal="center" vertical="center" wrapText="1"/>
      <protection/>
    </xf>
    <xf numFmtId="0" fontId="50" fillId="0" borderId="0">
      <alignment vertical="center"/>
      <protection/>
    </xf>
    <xf numFmtId="0" fontId="50" fillId="0" borderId="0">
      <alignment horizontal="center" vertical="center"/>
      <protection/>
    </xf>
    <xf numFmtId="0" fontId="50" fillId="0" borderId="0">
      <alignment horizontal="center" vertical="center"/>
      <protection/>
    </xf>
    <xf numFmtId="0" fontId="50" fillId="0" borderId="0">
      <alignment vertical="center" wrapText="1"/>
      <protection/>
    </xf>
    <xf numFmtId="0" fontId="53" fillId="0" borderId="0">
      <alignment vertical="center"/>
      <protection/>
    </xf>
    <xf numFmtId="0" fontId="54" fillId="0" borderId="0">
      <alignment vertical="center" wrapText="1"/>
      <protection/>
    </xf>
    <xf numFmtId="0" fontId="53" fillId="0" borderId="1">
      <alignment vertical="center"/>
      <protection/>
    </xf>
    <xf numFmtId="0" fontId="53" fillId="0" borderId="2">
      <alignment horizontal="center" vertical="center" wrapText="1"/>
      <protection/>
    </xf>
    <xf numFmtId="0" fontId="53" fillId="0" borderId="2">
      <alignment horizontal="center" vertical="center" wrapText="1"/>
      <protection/>
    </xf>
    <xf numFmtId="0" fontId="50" fillId="20" borderId="3">
      <alignment vertical="center"/>
      <protection/>
    </xf>
    <xf numFmtId="49" fontId="55" fillId="0" borderId="4">
      <alignment vertical="center" wrapText="1"/>
      <protection/>
    </xf>
    <xf numFmtId="0" fontId="50" fillId="20" borderId="5">
      <alignment vertical="center"/>
      <protection/>
    </xf>
    <xf numFmtId="49" fontId="56" fillId="0" borderId="6">
      <alignment horizontal="left" vertical="center" wrapText="1" indent="1"/>
      <protection/>
    </xf>
    <xf numFmtId="49" fontId="56" fillId="0" borderId="6">
      <alignment horizontal="left" vertical="center" wrapText="1" indent="1"/>
      <protection/>
    </xf>
    <xf numFmtId="0" fontId="50" fillId="20" borderId="7">
      <alignment vertical="center"/>
      <protection/>
    </xf>
    <xf numFmtId="0" fontId="55" fillId="0" borderId="0">
      <alignment horizontal="left" vertical="center" wrapText="1"/>
      <protection/>
    </xf>
    <xf numFmtId="0" fontId="51" fillId="0" borderId="0">
      <alignment vertical="center"/>
      <protection/>
    </xf>
    <xf numFmtId="0" fontId="50" fillId="0" borderId="1">
      <alignment horizontal="left" vertical="center" wrapText="1"/>
      <protection/>
    </xf>
    <xf numFmtId="0" fontId="50" fillId="0" borderId="3">
      <alignment horizontal="left" vertical="center" wrapText="1"/>
      <protection/>
    </xf>
    <xf numFmtId="0" fontId="50" fillId="0" borderId="5">
      <alignment vertical="center" wrapText="1"/>
      <protection/>
    </xf>
    <xf numFmtId="0" fontId="53" fillId="0" borderId="8">
      <alignment horizontal="center" vertical="center" wrapText="1"/>
      <protection/>
    </xf>
    <xf numFmtId="0" fontId="50" fillId="20" borderId="9">
      <alignment vertical="center"/>
      <protection/>
    </xf>
    <xf numFmtId="49" fontId="55" fillId="0" borderId="10">
      <alignment horizontal="center" vertical="center" shrinkToFit="1"/>
      <protection/>
    </xf>
    <xf numFmtId="49" fontId="56" fillId="0" borderId="10">
      <alignment horizontal="center" vertical="center" shrinkToFit="1"/>
      <protection/>
    </xf>
    <xf numFmtId="0" fontId="50" fillId="20" borderId="11">
      <alignment vertical="center"/>
      <protection/>
    </xf>
    <xf numFmtId="0" fontId="50" fillId="0" borderId="12">
      <alignment vertical="center"/>
      <protection/>
    </xf>
    <xf numFmtId="0" fontId="50" fillId="20" borderId="0">
      <alignment vertical="center" shrinkToFit="1"/>
      <protection/>
    </xf>
    <xf numFmtId="0" fontId="53" fillId="0" borderId="0">
      <alignment vertical="center" wrapText="1"/>
      <protection/>
    </xf>
    <xf numFmtId="1" fontId="55" fillId="0" borderId="2">
      <alignment horizontal="center" vertical="center" shrinkToFit="1"/>
      <protection/>
    </xf>
    <xf numFmtId="1" fontId="56" fillId="0" borderId="2">
      <alignment horizontal="center" vertical="center" shrinkToFit="1"/>
      <protection/>
    </xf>
    <xf numFmtId="49" fontId="53" fillId="0" borderId="0">
      <alignment vertical="center" wrapText="1"/>
      <protection/>
    </xf>
    <xf numFmtId="49" fontId="50" fillId="0" borderId="5">
      <alignment vertical="center" wrapText="1"/>
      <protection/>
    </xf>
    <xf numFmtId="49" fontId="50" fillId="0" borderId="0">
      <alignment vertical="center" wrapText="1"/>
      <protection/>
    </xf>
    <xf numFmtId="49" fontId="53" fillId="0" borderId="2">
      <alignment horizontal="center" vertical="center" wrapText="1"/>
      <protection/>
    </xf>
    <xf numFmtId="49" fontId="53" fillId="0" borderId="2">
      <alignment horizontal="center" vertical="center" wrapText="1"/>
      <protection/>
    </xf>
    <xf numFmtId="4" fontId="55" fillId="0" borderId="2">
      <alignment horizontal="right" vertical="center" shrinkToFit="1"/>
      <protection/>
    </xf>
    <xf numFmtId="4" fontId="56" fillId="0" borderId="2">
      <alignment horizontal="right" vertical="center" shrinkToFit="1"/>
      <protection/>
    </xf>
    <xf numFmtId="0" fontId="50" fillId="0" borderId="5">
      <alignment vertical="center"/>
      <protection/>
    </xf>
    <xf numFmtId="0" fontId="53" fillId="0" borderId="0">
      <alignment horizontal="right" vertical="center"/>
      <protection/>
    </xf>
    <xf numFmtId="0" fontId="55" fillId="0" borderId="0">
      <alignment horizontal="left" vertical="center" wrapText="1"/>
      <protection/>
    </xf>
    <xf numFmtId="0" fontId="57" fillId="0" borderId="0">
      <alignment vertical="center"/>
      <protection/>
    </xf>
    <xf numFmtId="0" fontId="57" fillId="0" borderId="1">
      <alignment vertical="center"/>
      <protection/>
    </xf>
    <xf numFmtId="0" fontId="57" fillId="0" borderId="5">
      <alignment vertical="center"/>
      <protection/>
    </xf>
    <xf numFmtId="0" fontId="53" fillId="0" borderId="2">
      <alignment horizontal="center" vertical="center" wrapText="1"/>
      <protection/>
    </xf>
    <xf numFmtId="0" fontId="58" fillId="0" borderId="0">
      <alignment horizontal="center" vertical="center" wrapText="1"/>
      <protection/>
    </xf>
    <xf numFmtId="0" fontId="53" fillId="0" borderId="13">
      <alignment vertical="center"/>
      <protection/>
    </xf>
    <xf numFmtId="0" fontId="53" fillId="0" borderId="14">
      <alignment horizontal="right" vertical="center"/>
      <protection/>
    </xf>
    <xf numFmtId="0" fontId="55" fillId="0" borderId="14">
      <alignment horizontal="right" vertical="center"/>
      <protection/>
    </xf>
    <xf numFmtId="0" fontId="55" fillId="0" borderId="8">
      <alignment horizontal="center" vertical="center"/>
      <protection/>
    </xf>
    <xf numFmtId="49" fontId="53" fillId="0" borderId="15">
      <alignment horizontal="center" vertical="center"/>
      <protection/>
    </xf>
    <xf numFmtId="0" fontId="53" fillId="0" borderId="16">
      <alignment horizontal="center" vertical="center" shrinkToFit="1"/>
      <protection/>
    </xf>
    <xf numFmtId="1" fontId="55" fillId="0" borderId="16">
      <alignment horizontal="center" vertical="center" shrinkToFit="1"/>
      <protection/>
    </xf>
    <xf numFmtId="0" fontId="55" fillId="0" borderId="16">
      <alignment vertical="center"/>
      <protection/>
    </xf>
    <xf numFmtId="49" fontId="55" fillId="0" borderId="16">
      <alignment horizontal="center" vertical="center"/>
      <protection/>
    </xf>
    <xf numFmtId="49" fontId="55" fillId="0" borderId="17">
      <alignment horizontal="center" vertical="center"/>
      <protection/>
    </xf>
    <xf numFmtId="0" fontId="57" fillId="0" borderId="12">
      <alignment vertical="center"/>
      <protection/>
    </xf>
    <xf numFmtId="4" fontId="55" fillId="0" borderId="4">
      <alignment horizontal="right" vertical="center" shrinkToFit="1"/>
      <protection/>
    </xf>
    <xf numFmtId="4" fontId="56" fillId="0" borderId="4">
      <alignment horizontal="right" vertical="center" shrinkToFit="1"/>
      <protection/>
    </xf>
    <xf numFmtId="0" fontId="53" fillId="0" borderId="10">
      <alignment horizontal="center" vertical="center" wrapText="1"/>
      <protection/>
    </xf>
    <xf numFmtId="0" fontId="53" fillId="0" borderId="2">
      <alignment horizontal="center" vertical="center" wrapText="1"/>
      <protection/>
    </xf>
    <xf numFmtId="0" fontId="54" fillId="0" borderId="0">
      <alignment horizontal="left" vertical="center" wrapText="1"/>
      <protection/>
    </xf>
    <xf numFmtId="0" fontId="53" fillId="0" borderId="10">
      <alignment horizontal="center" vertical="center" wrapText="1"/>
      <protection/>
    </xf>
    <xf numFmtId="49" fontId="50" fillId="20" borderId="5">
      <alignment vertical="center"/>
      <protection/>
    </xf>
    <xf numFmtId="1" fontId="55" fillId="0" borderId="10">
      <alignment horizontal="center" vertical="center" shrinkToFit="1"/>
      <protection/>
    </xf>
    <xf numFmtId="0" fontId="56" fillId="0" borderId="10">
      <alignment horizontal="center" vertical="center" shrinkToFit="1"/>
      <protection/>
    </xf>
    <xf numFmtId="0" fontId="53" fillId="0" borderId="2">
      <alignment horizontal="center" vertical="center" wrapText="1"/>
      <protection/>
    </xf>
    <xf numFmtId="0" fontId="52" fillId="0" borderId="0">
      <alignment vertical="center" wrapText="1"/>
      <protection/>
    </xf>
    <xf numFmtId="49" fontId="53" fillId="0" borderId="2">
      <alignment horizontal="center" vertical="center" wrapText="1"/>
      <protection/>
    </xf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9" fillId="27" borderId="18" applyNumberFormat="0" applyAlignment="0" applyProtection="0"/>
    <xf numFmtId="0" fontId="60" fillId="28" borderId="19" applyNumberFormat="0" applyAlignment="0" applyProtection="0"/>
    <xf numFmtId="0" fontId="61" fillId="28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20" applyNumberFormat="0" applyFill="0" applyAlignment="0" applyProtection="0"/>
    <xf numFmtId="0" fontId="63" fillId="0" borderId="21" applyNumberFormat="0" applyFill="0" applyAlignment="0" applyProtection="0"/>
    <xf numFmtId="0" fontId="64" fillId="0" borderId="22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23" applyNumberFormat="0" applyFill="0" applyAlignment="0" applyProtection="0"/>
    <xf numFmtId="0" fontId="66" fillId="29" borderId="24" applyNumberFormat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" fillId="0" borderId="0">
      <alignment/>
      <protection/>
    </xf>
    <xf numFmtId="0" fontId="5" fillId="31" borderId="0">
      <alignment/>
      <protection/>
    </xf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3" borderId="25" applyNumberFormat="0" applyFont="0" applyAlignment="0" applyProtection="0"/>
    <xf numFmtId="9" fontId="0" fillId="0" borderId="0" applyFont="0" applyFill="0" applyBorder="0" applyAlignment="0" applyProtection="0"/>
    <xf numFmtId="0" fontId="71" fillId="0" borderId="26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74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Alignment="1">
      <alignment/>
    </xf>
    <xf numFmtId="0" fontId="7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35" borderId="0" xfId="0" applyNumberFormat="1" applyFont="1" applyFill="1" applyAlignment="1">
      <alignment/>
    </xf>
    <xf numFmtId="2" fontId="75" fillId="0" borderId="27" xfId="53" applyNumberFormat="1" applyFont="1" applyBorder="1" applyAlignment="1" applyProtection="1">
      <alignment vertical="center" wrapText="1"/>
      <protection/>
    </xf>
    <xf numFmtId="0" fontId="76" fillId="0" borderId="0" xfId="0" applyFont="1" applyAlignment="1">
      <alignment/>
    </xf>
    <xf numFmtId="0" fontId="10" fillId="0" borderId="27" xfId="0" applyFont="1" applyBorder="1" applyAlignment="1">
      <alignment horizontal="center" vertical="center"/>
    </xf>
    <xf numFmtId="4" fontId="10" fillId="0" borderId="27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2" fontId="10" fillId="0" borderId="27" xfId="0" applyNumberFormat="1" applyFont="1" applyFill="1" applyBorder="1" applyAlignment="1">
      <alignment horizontal="center" vertical="center" wrapText="1"/>
    </xf>
    <xf numFmtId="0" fontId="11" fillId="35" borderId="27" xfId="0" applyFont="1" applyFill="1" applyBorder="1" applyAlignment="1">
      <alignment horizontal="left" vertical="center"/>
    </xf>
    <xf numFmtId="4" fontId="11" fillId="35" borderId="27" xfId="0" applyNumberFormat="1" applyFont="1" applyFill="1" applyBorder="1" applyAlignment="1">
      <alignment horizontal="right" vertical="center"/>
    </xf>
    <xf numFmtId="164" fontId="11" fillId="35" borderId="27" xfId="0" applyNumberFormat="1" applyFont="1" applyFill="1" applyBorder="1" applyAlignment="1">
      <alignment horizontal="right" vertical="center" wrapText="1"/>
    </xf>
    <xf numFmtId="164" fontId="11" fillId="35" borderId="27" xfId="0" applyNumberFormat="1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horizontal="left" vertical="center"/>
    </xf>
    <xf numFmtId="4" fontId="11" fillId="0" borderId="28" xfId="0" applyNumberFormat="1" applyFont="1" applyFill="1" applyBorder="1" applyAlignment="1">
      <alignment horizontal="right" vertical="center"/>
    </xf>
    <xf numFmtId="164" fontId="11" fillId="0" borderId="27" xfId="0" applyNumberFormat="1" applyFont="1" applyFill="1" applyBorder="1" applyAlignment="1">
      <alignment horizontal="right" vertical="center" wrapText="1"/>
    </xf>
    <xf numFmtId="164" fontId="11" fillId="0" borderId="27" xfId="0" applyNumberFormat="1" applyFont="1" applyFill="1" applyBorder="1" applyAlignment="1">
      <alignment horizontal="right" vertical="center"/>
    </xf>
    <xf numFmtId="4" fontId="11" fillId="0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/>
    </xf>
    <xf numFmtId="4" fontId="10" fillId="0" borderId="28" xfId="0" applyNumberFormat="1" applyFont="1" applyFill="1" applyBorder="1" applyAlignment="1">
      <alignment horizontal="right" vertical="center"/>
    </xf>
    <xf numFmtId="4" fontId="10" fillId="0" borderId="27" xfId="0" applyNumberFormat="1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wrapText="1"/>
    </xf>
    <xf numFmtId="4" fontId="10" fillId="0" borderId="29" xfId="77" applyNumberFormat="1" applyFont="1" applyFill="1" applyBorder="1" applyProtection="1">
      <alignment horizontal="right" vertical="center" shrinkToFit="1"/>
      <protection/>
    </xf>
    <xf numFmtId="4" fontId="10" fillId="0" borderId="2" xfId="77" applyNumberFormat="1" applyFont="1" applyFill="1" applyProtection="1">
      <alignment horizontal="right" vertical="center" shrinkToFit="1"/>
      <protection/>
    </xf>
    <xf numFmtId="0" fontId="10" fillId="0" borderId="27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vertical="top" wrapText="1"/>
    </xf>
    <xf numFmtId="0" fontId="12" fillId="0" borderId="27" xfId="129" applyFont="1" applyFill="1" applyBorder="1" applyAlignment="1">
      <alignment vertical="top" wrapText="1"/>
      <protection/>
    </xf>
    <xf numFmtId="0" fontId="9" fillId="0" borderId="27" xfId="129" applyFont="1" applyFill="1" applyBorder="1" applyAlignment="1">
      <alignment vertical="top" wrapText="1"/>
      <protection/>
    </xf>
    <xf numFmtId="0" fontId="10" fillId="0" borderId="0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wrapText="1"/>
    </xf>
    <xf numFmtId="49" fontId="11" fillId="0" borderId="27" xfId="0" applyNumberFormat="1" applyFont="1" applyFill="1" applyBorder="1" applyAlignment="1">
      <alignment horizontal="center" vertical="center" wrapText="1"/>
    </xf>
    <xf numFmtId="167" fontId="11" fillId="0" borderId="27" xfId="0" applyNumberFormat="1" applyFont="1" applyFill="1" applyBorder="1" applyAlignment="1">
      <alignment vertical="center"/>
    </xf>
    <xf numFmtId="0" fontId="10" fillId="0" borderId="27" xfId="0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center" vertical="center" wrapText="1"/>
    </xf>
    <xf numFmtId="167" fontId="10" fillId="0" borderId="27" xfId="0" applyNumberFormat="1" applyFont="1" applyFill="1" applyBorder="1" applyAlignment="1">
      <alignment vertical="center" wrapText="1"/>
    </xf>
    <xf numFmtId="4" fontId="10" fillId="0" borderId="27" xfId="77" applyNumberFormat="1" applyFont="1" applyFill="1" applyBorder="1" applyAlignment="1" applyProtection="1">
      <alignment horizontal="right" vertical="center" shrinkToFit="1"/>
      <protection/>
    </xf>
    <xf numFmtId="167" fontId="10" fillId="0" borderId="27" xfId="0" applyNumberFormat="1" applyFont="1" applyFill="1" applyBorder="1" applyAlignment="1">
      <alignment horizontal="right" vertical="center" wrapText="1"/>
    </xf>
    <xf numFmtId="167" fontId="11" fillId="0" borderId="27" xfId="0" applyNumberFormat="1" applyFont="1" applyFill="1" applyBorder="1" applyAlignment="1">
      <alignment vertical="center" wrapText="1"/>
    </xf>
    <xf numFmtId="4" fontId="10" fillId="0" borderId="2" xfId="77" applyNumberFormat="1" applyFont="1" applyFill="1" applyAlignment="1" applyProtection="1">
      <alignment horizontal="right" vertical="center" shrinkToFit="1"/>
      <protection/>
    </xf>
    <xf numFmtId="4" fontId="10" fillId="0" borderId="31" xfId="77" applyNumberFormat="1" applyFont="1" applyFill="1" applyBorder="1" applyProtection="1">
      <alignment horizontal="right" vertical="center" shrinkToFit="1"/>
      <protection/>
    </xf>
    <xf numFmtId="4" fontId="10" fillId="0" borderId="27" xfId="77" applyNumberFormat="1" applyFont="1" applyFill="1" applyBorder="1" applyProtection="1">
      <alignment horizontal="right" vertical="center" shrinkToFit="1"/>
      <protection/>
    </xf>
    <xf numFmtId="4" fontId="10" fillId="0" borderId="29" xfId="77" applyNumberFormat="1" applyFont="1" applyFill="1" applyBorder="1" applyAlignment="1" applyProtection="1">
      <alignment horizontal="right" vertical="center" shrinkToFit="1"/>
      <protection/>
    </xf>
    <xf numFmtId="4" fontId="10" fillId="0" borderId="27" xfId="0" applyNumberFormat="1" applyFont="1" applyFill="1" applyBorder="1" applyAlignment="1">
      <alignment/>
    </xf>
    <xf numFmtId="49" fontId="10" fillId="0" borderId="28" xfId="0" applyNumberFormat="1" applyFont="1" applyFill="1" applyBorder="1" applyAlignment="1">
      <alignment horizontal="center" vertical="center" wrapText="1"/>
    </xf>
    <xf numFmtId="167" fontId="10" fillId="0" borderId="27" xfId="0" applyNumberFormat="1" applyFont="1" applyFill="1" applyBorder="1" applyAlignment="1">
      <alignment horizontal="right" vertical="center"/>
    </xf>
    <xf numFmtId="167" fontId="10" fillId="0" borderId="27" xfId="0" applyNumberFormat="1" applyFont="1" applyFill="1" applyBorder="1" applyAlignment="1">
      <alignment vertical="center"/>
    </xf>
    <xf numFmtId="0" fontId="10" fillId="0" borderId="32" xfId="0" applyFont="1" applyFill="1" applyBorder="1" applyAlignment="1">
      <alignment horizontal="left" wrapText="1"/>
    </xf>
    <xf numFmtId="167" fontId="10" fillId="0" borderId="0" xfId="0" applyNumberFormat="1" applyFont="1" applyFill="1" applyBorder="1" applyAlignment="1">
      <alignment vertical="center" wrapText="1"/>
    </xf>
    <xf numFmtId="0" fontId="10" fillId="0" borderId="32" xfId="0" applyFont="1" applyFill="1" applyBorder="1" applyAlignment="1">
      <alignment horizontal="left" vertical="center" wrapText="1"/>
    </xf>
    <xf numFmtId="4" fontId="10" fillId="0" borderId="28" xfId="77" applyNumberFormat="1" applyFont="1" applyFill="1" applyBorder="1" applyProtection="1">
      <alignment horizontal="right" vertical="center" shrinkToFit="1"/>
      <protection/>
    </xf>
    <xf numFmtId="2" fontId="75" fillId="0" borderId="27" xfId="53" applyNumberFormat="1" applyFont="1" applyFill="1" applyBorder="1" applyAlignment="1" applyProtection="1">
      <alignment vertical="center" wrapText="1"/>
      <protection/>
    </xf>
    <xf numFmtId="49" fontId="75" fillId="0" borderId="27" xfId="53" applyNumberFormat="1" applyFont="1" applyFill="1" applyBorder="1" applyAlignment="1" applyProtection="1">
      <alignment horizontal="center" vertical="center" wrapText="1"/>
      <protection/>
    </xf>
    <xf numFmtId="0" fontId="11" fillId="31" borderId="33" xfId="0" applyFont="1" applyFill="1" applyBorder="1" applyAlignment="1">
      <alignment vertical="center" wrapText="1"/>
    </xf>
    <xf numFmtId="0" fontId="11" fillId="31" borderId="27" xfId="0" applyFont="1" applyFill="1" applyBorder="1" applyAlignment="1">
      <alignment horizontal="center" vertical="center" wrapText="1"/>
    </xf>
    <xf numFmtId="0" fontId="10" fillId="31" borderId="33" xfId="0" applyFont="1" applyFill="1" applyBorder="1" applyAlignment="1">
      <alignment vertical="center" wrapText="1"/>
    </xf>
    <xf numFmtId="0" fontId="10" fillId="31" borderId="27" xfId="0" applyFont="1" applyFill="1" applyBorder="1" applyAlignment="1">
      <alignment horizontal="center" vertical="center" wrapText="1"/>
    </xf>
    <xf numFmtId="0" fontId="10" fillId="31" borderId="27" xfId="0" applyFont="1" applyFill="1" applyBorder="1" applyAlignment="1">
      <alignment horizontal="left" vertical="center" wrapText="1"/>
    </xf>
    <xf numFmtId="49" fontId="10" fillId="31" borderId="27" xfId="0" applyNumberFormat="1" applyFont="1" applyFill="1" applyBorder="1" applyAlignment="1">
      <alignment horizontal="center" vertical="center" wrapText="1" shrinkToFit="1"/>
    </xf>
    <xf numFmtId="0" fontId="11" fillId="35" borderId="27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justify" vertical="center" wrapText="1"/>
    </xf>
    <xf numFmtId="2" fontId="75" fillId="0" borderId="27" xfId="53" applyNumberFormat="1" applyFont="1" applyFill="1" applyBorder="1" applyAlignment="1" applyProtection="1">
      <alignment horizontal="left" vertical="center" wrapText="1"/>
      <protection/>
    </xf>
    <xf numFmtId="49" fontId="75" fillId="0" borderId="27" xfId="54" applyNumberFormat="1" applyFont="1" applyFill="1" applyBorder="1" applyAlignment="1" applyProtection="1">
      <alignment vertical="center" wrapText="1"/>
      <protection/>
    </xf>
    <xf numFmtId="0" fontId="11" fillId="0" borderId="27" xfId="0" applyFont="1" applyFill="1" applyBorder="1" applyAlignment="1">
      <alignment horizontal="justify" vertical="center" wrapText="1"/>
    </xf>
    <xf numFmtId="0" fontId="13" fillId="0" borderId="27" xfId="0" applyFont="1" applyFill="1" applyBorder="1" applyAlignment="1">
      <alignment horizontal="left" vertical="center" wrapText="1"/>
    </xf>
    <xf numFmtId="4" fontId="13" fillId="0" borderId="27" xfId="0" applyNumberFormat="1" applyFont="1" applyFill="1" applyBorder="1" applyAlignment="1">
      <alignment horizontal="right" vertical="center"/>
    </xf>
    <xf numFmtId="0" fontId="14" fillId="0" borderId="27" xfId="0" applyFont="1" applyFill="1" applyBorder="1" applyAlignment="1">
      <alignment horizontal="left" vertical="center" wrapText="1"/>
    </xf>
    <xf numFmtId="4" fontId="14" fillId="0" borderId="27" xfId="0" applyNumberFormat="1" applyFont="1" applyFill="1" applyBorder="1" applyAlignment="1">
      <alignment horizontal="right" vertical="center"/>
    </xf>
    <xf numFmtId="164" fontId="10" fillId="0" borderId="27" xfId="0" applyNumberFormat="1" applyFont="1" applyFill="1" applyBorder="1" applyAlignment="1">
      <alignment horizontal="right" vertical="center"/>
    </xf>
    <xf numFmtId="0" fontId="11" fillId="0" borderId="27" xfId="0" applyFont="1" applyBorder="1" applyAlignment="1">
      <alignment horizontal="left" vertical="center" wrapText="1"/>
    </xf>
    <xf numFmtId="4" fontId="11" fillId="0" borderId="29" xfId="59" applyNumberFormat="1" applyFont="1" applyBorder="1" applyAlignment="1" applyProtection="1">
      <alignment horizontal="right" vertical="center" shrinkToFit="1"/>
      <protection/>
    </xf>
    <xf numFmtId="4" fontId="11" fillId="0" borderId="2" xfId="59" applyNumberFormat="1" applyFont="1" applyBorder="1" applyAlignment="1" applyProtection="1">
      <alignment horizontal="right" vertical="center" shrinkToFit="1"/>
      <protection/>
    </xf>
    <xf numFmtId="4" fontId="11" fillId="0" borderId="27" xfId="0" applyNumberFormat="1" applyFont="1" applyFill="1" applyBorder="1" applyAlignment="1">
      <alignment vertical="center"/>
    </xf>
    <xf numFmtId="164" fontId="11" fillId="0" borderId="27" xfId="0" applyNumberFormat="1" applyFont="1" applyFill="1" applyBorder="1" applyAlignment="1">
      <alignment vertical="center" wrapText="1"/>
    </xf>
    <xf numFmtId="164" fontId="11" fillId="0" borderId="27" xfId="0" applyNumberFormat="1" applyFont="1" applyFill="1" applyBorder="1" applyAlignment="1">
      <alignment vertical="center"/>
    </xf>
    <xf numFmtId="4" fontId="10" fillId="0" borderId="29" xfId="59" applyNumberFormat="1" applyFont="1" applyBorder="1" applyAlignment="1" applyProtection="1">
      <alignment horizontal="right" vertical="center" shrinkToFit="1"/>
      <protection/>
    </xf>
    <xf numFmtId="4" fontId="10" fillId="0" borderId="2" xfId="59" applyNumberFormat="1" applyFont="1" applyBorder="1" applyAlignment="1" applyProtection="1">
      <alignment horizontal="right" vertical="center" shrinkToFit="1"/>
      <protection/>
    </xf>
    <xf numFmtId="4" fontId="10" fillId="0" borderId="27" xfId="0" applyNumberFormat="1" applyFont="1" applyFill="1" applyBorder="1" applyAlignment="1">
      <alignment vertical="center"/>
    </xf>
    <xf numFmtId="0" fontId="10" fillId="0" borderId="27" xfId="0" applyFont="1" applyBorder="1" applyAlignment="1">
      <alignment horizontal="left" vertical="center" wrapText="1"/>
    </xf>
    <xf numFmtId="4" fontId="10" fillId="0" borderId="28" xfId="0" applyNumberFormat="1" applyFont="1" applyBorder="1" applyAlignment="1">
      <alignment vertical="center"/>
    </xf>
    <xf numFmtId="0" fontId="77" fillId="0" borderId="27" xfId="0" applyFont="1" applyBorder="1" applyAlignment="1">
      <alignment horizontal="left" vertical="center" wrapText="1"/>
    </xf>
    <xf numFmtId="4" fontId="77" fillId="0" borderId="29" xfId="59" applyNumberFormat="1" applyFont="1" applyBorder="1" applyAlignment="1" applyProtection="1">
      <alignment horizontal="right" vertical="center" shrinkToFit="1"/>
      <protection/>
    </xf>
    <xf numFmtId="4" fontId="77" fillId="0" borderId="2" xfId="59" applyNumberFormat="1" applyFont="1" applyBorder="1" applyAlignment="1" applyProtection="1">
      <alignment horizontal="right" vertical="center" shrinkToFit="1"/>
      <protection/>
    </xf>
    <xf numFmtId="4" fontId="77" fillId="0" borderId="27" xfId="0" applyNumberFormat="1" applyFont="1" applyFill="1" applyBorder="1" applyAlignment="1">
      <alignment vertical="center"/>
    </xf>
    <xf numFmtId="4" fontId="11" fillId="0" borderId="31" xfId="59" applyNumberFormat="1" applyFont="1" applyBorder="1" applyAlignment="1" applyProtection="1">
      <alignment horizontal="right" vertical="center" shrinkToFit="1"/>
      <protection/>
    </xf>
    <xf numFmtId="4" fontId="11" fillId="0" borderId="34" xfId="59" applyNumberFormat="1" applyFont="1" applyBorder="1" applyAlignment="1" applyProtection="1">
      <alignment horizontal="right" vertical="center" shrinkToFit="1"/>
      <protection/>
    </xf>
    <xf numFmtId="4" fontId="10" fillId="0" borderId="27" xfId="59" applyNumberFormat="1" applyFont="1" applyBorder="1" applyAlignment="1" applyProtection="1">
      <alignment horizontal="right" vertical="center" shrinkToFit="1"/>
      <protection/>
    </xf>
    <xf numFmtId="4" fontId="77" fillId="0" borderId="27" xfId="59" applyNumberFormat="1" applyFont="1" applyBorder="1" applyAlignment="1" applyProtection="1">
      <alignment horizontal="right" vertical="center" shrinkToFit="1"/>
      <protection/>
    </xf>
    <xf numFmtId="4" fontId="11" fillId="0" borderId="28" xfId="0" applyNumberFormat="1" applyFont="1" applyFill="1" applyBorder="1" applyAlignment="1">
      <alignment vertical="center"/>
    </xf>
    <xf numFmtId="4" fontId="77" fillId="0" borderId="28" xfId="0" applyNumberFormat="1" applyFont="1" applyBorder="1" applyAlignment="1">
      <alignment vertical="center"/>
    </xf>
    <xf numFmtId="4" fontId="11" fillId="0" borderId="28" xfId="0" applyNumberFormat="1" applyFont="1" applyBorder="1" applyAlignment="1">
      <alignment vertical="center"/>
    </xf>
    <xf numFmtId="4" fontId="10" fillId="0" borderId="28" xfId="0" applyNumberFormat="1" applyFont="1" applyFill="1" applyBorder="1" applyAlignment="1">
      <alignment vertical="center"/>
    </xf>
    <xf numFmtId="0" fontId="77" fillId="0" borderId="27" xfId="0" applyFont="1" applyFill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4" fontId="15" fillId="0" borderId="27" xfId="0" applyNumberFormat="1" applyFont="1" applyFill="1" applyBorder="1" applyAlignment="1">
      <alignment vertical="center"/>
    </xf>
    <xf numFmtId="0" fontId="16" fillId="0" borderId="27" xfId="0" applyFont="1" applyBorder="1" applyAlignment="1">
      <alignment horizontal="left" vertical="center" wrapText="1"/>
    </xf>
    <xf numFmtId="4" fontId="11" fillId="35" borderId="27" xfId="0" applyNumberFormat="1" applyFont="1" applyFill="1" applyBorder="1" applyAlignment="1">
      <alignment vertical="center"/>
    </xf>
    <xf numFmtId="164" fontId="11" fillId="35" borderId="27" xfId="0" applyNumberFormat="1" applyFont="1" applyFill="1" applyBorder="1" applyAlignment="1">
      <alignment vertical="center" wrapText="1"/>
    </xf>
    <xf numFmtId="164" fontId="11" fillId="35" borderId="27" xfId="0" applyNumberFormat="1" applyFont="1" applyFill="1" applyBorder="1" applyAlignment="1">
      <alignment vertical="center"/>
    </xf>
    <xf numFmtId="4" fontId="10" fillId="0" borderId="27" xfId="0" applyNumberFormat="1" applyFont="1" applyBorder="1" applyAlignment="1">
      <alignment vertical="center"/>
    </xf>
    <xf numFmtId="0" fontId="10" fillId="0" borderId="0" xfId="0" applyFont="1" applyAlignment="1">
      <alignment/>
    </xf>
    <xf numFmtId="4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4" fontId="10" fillId="0" borderId="0" xfId="0" applyNumberFormat="1" applyFont="1" applyAlignment="1">
      <alignment/>
    </xf>
    <xf numFmtId="0" fontId="7" fillId="0" borderId="0" xfId="0" applyFont="1" applyAlignment="1">
      <alignment horizontal="center" wrapText="1"/>
    </xf>
    <xf numFmtId="0" fontId="7" fillId="0" borderId="35" xfId="0" applyFont="1" applyFill="1" applyBorder="1" applyAlignment="1">
      <alignment horizontal="right"/>
    </xf>
    <xf numFmtId="0" fontId="10" fillId="0" borderId="3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right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6 2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xl73" xfId="91"/>
    <cellStyle name="xl74" xfId="92"/>
    <cellStyle name="xl75" xfId="93"/>
    <cellStyle name="xl76" xfId="94"/>
    <cellStyle name="xl77" xfId="95"/>
    <cellStyle name="xl78" xfId="96"/>
    <cellStyle name="xl79" xfId="97"/>
    <cellStyle name="xl80" xfId="98"/>
    <cellStyle name="xl81" xfId="99"/>
    <cellStyle name="xl82" xfId="100"/>
    <cellStyle name="xl83" xfId="101"/>
    <cellStyle name="xl84" xfId="102"/>
    <cellStyle name="xl85" xfId="103"/>
    <cellStyle name="xl86" xfId="104"/>
    <cellStyle name="xl87" xfId="105"/>
    <cellStyle name="xl88" xfId="106"/>
    <cellStyle name="xl89" xfId="107"/>
    <cellStyle name="xl90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Ввод " xfId="115"/>
    <cellStyle name="Вывод" xfId="116"/>
    <cellStyle name="Вычисление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 2" xfId="128"/>
    <cellStyle name="Обычный_Лист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8"/>
  <sheetViews>
    <sheetView tabSelected="1" view="pageBreakPreview" zoomScale="90" zoomScaleSheetLayoutView="90" zoomScalePageLayoutView="0" workbookViewId="0" topLeftCell="A98">
      <selection activeCell="D135" sqref="D135"/>
    </sheetView>
  </sheetViews>
  <sheetFormatPr defaultColWidth="9.00390625" defaultRowHeight="12.75"/>
  <cols>
    <col min="1" max="1" width="76.375" style="8" customWidth="1"/>
    <col min="2" max="2" width="24.125" style="8" hidden="1" customWidth="1"/>
    <col min="3" max="3" width="15.00390625" style="11" customWidth="1"/>
    <col min="4" max="4" width="17.625" style="9" customWidth="1"/>
    <col min="5" max="5" width="14.375" style="9" customWidth="1"/>
    <col min="6" max="6" width="11.00390625" style="10" customWidth="1"/>
    <col min="7" max="7" width="10.875" style="10" customWidth="1"/>
    <col min="8" max="8" width="10.125" style="1" bestFit="1" customWidth="1"/>
    <col min="9" max="16384" width="9.125" style="1" customWidth="1"/>
  </cols>
  <sheetData>
    <row r="1" spans="1:7" ht="12.75">
      <c r="A1" s="119" t="s">
        <v>196</v>
      </c>
      <c r="B1" s="119"/>
      <c r="C1" s="119"/>
      <c r="D1" s="119"/>
      <c r="E1" s="119"/>
      <c r="F1" s="119"/>
      <c r="G1" s="119"/>
    </row>
    <row r="2" spans="3:7" ht="12.75">
      <c r="C2" s="9"/>
      <c r="F2" s="120"/>
      <c r="G2" s="120"/>
    </row>
    <row r="3" spans="1:7" ht="43.5" customHeight="1">
      <c r="A3" s="19" t="s">
        <v>1</v>
      </c>
      <c r="B3" s="19"/>
      <c r="C3" s="20" t="s">
        <v>188</v>
      </c>
      <c r="D3" s="20" t="s">
        <v>197</v>
      </c>
      <c r="E3" s="20" t="s">
        <v>198</v>
      </c>
      <c r="F3" s="21" t="s">
        <v>34</v>
      </c>
      <c r="G3" s="22" t="s">
        <v>189</v>
      </c>
    </row>
    <row r="4" spans="1:7" s="5" customFormat="1" ht="12" customHeight="1">
      <c r="A4" s="23" t="s">
        <v>29</v>
      </c>
      <c r="B4" s="23"/>
      <c r="C4" s="24">
        <f>C5+C29</f>
        <v>101701437</v>
      </c>
      <c r="D4" s="24">
        <f>D5+D29</f>
        <v>18290144.81</v>
      </c>
      <c r="E4" s="24">
        <f>E5+E29</f>
        <v>19754892.56</v>
      </c>
      <c r="F4" s="25">
        <f aca="true" t="shared" si="0" ref="F4:F83">D4/C4*100</f>
        <v>17.984155730267606</v>
      </c>
      <c r="G4" s="26">
        <f aca="true" t="shared" si="1" ref="G4:G53">D4/E4*100</f>
        <v>92.58539247656631</v>
      </c>
    </row>
    <row r="5" spans="1:7" s="6" customFormat="1" ht="14.25">
      <c r="A5" s="27" t="s">
        <v>27</v>
      </c>
      <c r="B5" s="27"/>
      <c r="C5" s="28">
        <f>C6+C9+C14+C18+C22+C24</f>
        <v>92613602</v>
      </c>
      <c r="D5" s="28">
        <f>D6+D9+D14+D18+D22+D24</f>
        <v>16926780.439999998</v>
      </c>
      <c r="E5" s="28">
        <f>E6+E9+E14+E18+E22+E24</f>
        <v>17907672.56</v>
      </c>
      <c r="F5" s="29">
        <f t="shared" si="0"/>
        <v>18.276775845517808</v>
      </c>
      <c r="G5" s="30">
        <f t="shared" si="1"/>
        <v>94.5225035988708</v>
      </c>
    </row>
    <row r="6" spans="1:7" s="6" customFormat="1" ht="14.25">
      <c r="A6" s="27" t="s">
        <v>36</v>
      </c>
      <c r="B6" s="27"/>
      <c r="C6" s="28">
        <f>C7</f>
        <v>69274502</v>
      </c>
      <c r="D6" s="31">
        <f>D7</f>
        <v>12248206.75</v>
      </c>
      <c r="E6" s="31">
        <f>E7</f>
        <v>10830887.84</v>
      </c>
      <c r="F6" s="29">
        <f t="shared" si="0"/>
        <v>17.680685384068155</v>
      </c>
      <c r="G6" s="30">
        <f t="shared" si="1"/>
        <v>113.08589776699229</v>
      </c>
    </row>
    <row r="7" spans="1:7" s="2" customFormat="1" ht="15">
      <c r="A7" s="32" t="s">
        <v>2</v>
      </c>
      <c r="B7" s="32"/>
      <c r="C7" s="33">
        <v>69274502</v>
      </c>
      <c r="D7" s="34">
        <v>12248206.75</v>
      </c>
      <c r="E7" s="34">
        <v>10830887.84</v>
      </c>
      <c r="F7" s="29">
        <f t="shared" si="0"/>
        <v>17.680685384068155</v>
      </c>
      <c r="G7" s="30">
        <f t="shared" si="1"/>
        <v>113.08589776699229</v>
      </c>
    </row>
    <row r="8" spans="1:7" s="2" customFormat="1" ht="15">
      <c r="A8" s="32" t="s">
        <v>100</v>
      </c>
      <c r="B8" s="32"/>
      <c r="C8" s="33">
        <f>C7*48.764/61.764</f>
        <v>54693702.08419144</v>
      </c>
      <c r="D8" s="34">
        <f>D7*48.764/61.764</f>
        <v>9670221.390405415</v>
      </c>
      <c r="E8" s="34">
        <v>8541431.87</v>
      </c>
      <c r="F8" s="29">
        <f t="shared" si="0"/>
        <v>17.680685384068152</v>
      </c>
      <c r="G8" s="30">
        <f t="shared" si="1"/>
        <v>113.21546009598289</v>
      </c>
    </row>
    <row r="9" spans="1:7" s="6" customFormat="1" ht="27.75" customHeight="1">
      <c r="A9" s="35" t="s">
        <v>90</v>
      </c>
      <c r="B9" s="35"/>
      <c r="C9" s="28">
        <f>C10+C11+C12+C13</f>
        <v>2512000</v>
      </c>
      <c r="D9" s="31">
        <f>D10+D11+D12+D13</f>
        <v>696290.53</v>
      </c>
      <c r="E9" s="31">
        <f>E10+E11+E12+E13</f>
        <v>551155.9</v>
      </c>
      <c r="F9" s="29">
        <f t="shared" si="0"/>
        <v>27.71857205414013</v>
      </c>
      <c r="G9" s="30">
        <f t="shared" si="1"/>
        <v>126.33277263293381</v>
      </c>
    </row>
    <row r="10" spans="1:7" s="2" customFormat="1" ht="62.25" customHeight="1">
      <c r="A10" s="36" t="s">
        <v>91</v>
      </c>
      <c r="B10" s="36"/>
      <c r="C10" s="37">
        <v>992200</v>
      </c>
      <c r="D10" s="38">
        <v>305875.45</v>
      </c>
      <c r="E10" s="34">
        <v>227067.23</v>
      </c>
      <c r="F10" s="29">
        <f t="shared" si="0"/>
        <v>30.828003426728483</v>
      </c>
      <c r="G10" s="30">
        <f t="shared" si="1"/>
        <v>134.7069984515159</v>
      </c>
    </row>
    <row r="11" spans="1:7" s="2" customFormat="1" ht="65.25" customHeight="1">
      <c r="A11" s="36" t="s">
        <v>92</v>
      </c>
      <c r="B11" s="36"/>
      <c r="C11" s="37">
        <v>10110</v>
      </c>
      <c r="D11" s="38">
        <v>2137.16</v>
      </c>
      <c r="E11" s="34">
        <v>1530.69</v>
      </c>
      <c r="F11" s="29">
        <f t="shared" si="0"/>
        <v>21.139070227497527</v>
      </c>
      <c r="G11" s="30">
        <f t="shared" si="1"/>
        <v>139.62069393541475</v>
      </c>
    </row>
    <row r="12" spans="1:7" s="2" customFormat="1" ht="63" customHeight="1">
      <c r="A12" s="36" t="s">
        <v>93</v>
      </c>
      <c r="B12" s="36"/>
      <c r="C12" s="37">
        <v>1509690</v>
      </c>
      <c r="D12" s="38">
        <v>448476.53</v>
      </c>
      <c r="E12" s="34">
        <v>369872.81</v>
      </c>
      <c r="F12" s="29">
        <f t="shared" si="0"/>
        <v>29.70653114215501</v>
      </c>
      <c r="G12" s="30">
        <f t="shared" si="1"/>
        <v>121.25155401393253</v>
      </c>
    </row>
    <row r="13" spans="1:7" s="2" customFormat="1" ht="59.25" customHeight="1">
      <c r="A13" s="36" t="s">
        <v>94</v>
      </c>
      <c r="B13" s="36"/>
      <c r="C13" s="37">
        <v>0</v>
      </c>
      <c r="D13" s="38">
        <v>-60198.61</v>
      </c>
      <c r="E13" s="34">
        <v>-47314.83</v>
      </c>
      <c r="F13" s="29"/>
      <c r="G13" s="30">
        <f t="shared" si="1"/>
        <v>127.2298981101697</v>
      </c>
    </row>
    <row r="14" spans="1:7" s="6" customFormat="1" ht="14.25">
      <c r="A14" s="27" t="s">
        <v>3</v>
      </c>
      <c r="B14" s="27"/>
      <c r="C14" s="28">
        <f>C15+C16+C17</f>
        <v>16492000</v>
      </c>
      <c r="D14" s="31">
        <f>D15+D16+D17</f>
        <v>3381782.5100000002</v>
      </c>
      <c r="E14" s="31">
        <f>E15+E16+E17</f>
        <v>5958704.850000001</v>
      </c>
      <c r="F14" s="29">
        <f t="shared" si="0"/>
        <v>20.505593681785108</v>
      </c>
      <c r="G14" s="30">
        <f t="shared" si="1"/>
        <v>56.75365025002035</v>
      </c>
    </row>
    <row r="15" spans="1:7" s="2" customFormat="1" ht="15.75" customHeight="1">
      <c r="A15" s="39" t="s">
        <v>23</v>
      </c>
      <c r="B15" s="39"/>
      <c r="C15" s="34">
        <v>13100000</v>
      </c>
      <c r="D15" s="34">
        <v>2717314.49</v>
      </c>
      <c r="E15" s="34">
        <v>3329227.91</v>
      </c>
      <c r="F15" s="29">
        <f t="shared" si="0"/>
        <v>20.74285870229008</v>
      </c>
      <c r="G15" s="30">
        <f t="shared" si="1"/>
        <v>81.61996004653224</v>
      </c>
    </row>
    <row r="16" spans="1:7" s="2" customFormat="1" ht="15.75" customHeight="1">
      <c r="A16" s="39" t="s">
        <v>4</v>
      </c>
      <c r="B16" s="39"/>
      <c r="C16" s="34">
        <v>3297000</v>
      </c>
      <c r="D16" s="34">
        <v>628380.32</v>
      </c>
      <c r="E16" s="34">
        <v>2603237.79</v>
      </c>
      <c r="F16" s="29">
        <f t="shared" si="0"/>
        <v>19.059154382772213</v>
      </c>
      <c r="G16" s="30">
        <f t="shared" si="1"/>
        <v>24.138414186127804</v>
      </c>
    </row>
    <row r="17" spans="1:7" s="2" customFormat="1" ht="19.5" customHeight="1">
      <c r="A17" s="40" t="s">
        <v>77</v>
      </c>
      <c r="B17" s="40"/>
      <c r="C17" s="34">
        <v>95000</v>
      </c>
      <c r="D17" s="34">
        <v>36087.7</v>
      </c>
      <c r="E17" s="34">
        <v>26239.15</v>
      </c>
      <c r="F17" s="29">
        <f t="shared" si="0"/>
        <v>37.98705263157894</v>
      </c>
      <c r="G17" s="30">
        <f t="shared" si="1"/>
        <v>137.5337996848221</v>
      </c>
    </row>
    <row r="18" spans="1:7" s="13" customFormat="1" ht="15.75" customHeight="1">
      <c r="A18" s="41" t="s">
        <v>95</v>
      </c>
      <c r="B18" s="41"/>
      <c r="C18" s="28">
        <f>C19</f>
        <v>2020100</v>
      </c>
      <c r="D18" s="31">
        <f>D19</f>
        <v>135438.09</v>
      </c>
      <c r="E18" s="31">
        <f>E19</f>
        <v>137722.39</v>
      </c>
      <c r="F18" s="29">
        <f t="shared" si="0"/>
        <v>6.70452403346369</v>
      </c>
      <c r="G18" s="30">
        <f t="shared" si="1"/>
        <v>98.34137354136824</v>
      </c>
    </row>
    <row r="19" spans="1:7" s="2" customFormat="1" ht="15">
      <c r="A19" s="42" t="s">
        <v>96</v>
      </c>
      <c r="B19" s="42"/>
      <c r="C19" s="33">
        <f>C20+C21</f>
        <v>2020100</v>
      </c>
      <c r="D19" s="34">
        <f>D20+D21</f>
        <v>135438.09</v>
      </c>
      <c r="E19" s="34">
        <f>E20+E21</f>
        <v>137722.39</v>
      </c>
      <c r="F19" s="29">
        <f t="shared" si="0"/>
        <v>6.70452403346369</v>
      </c>
      <c r="G19" s="30">
        <f t="shared" si="1"/>
        <v>98.34137354136824</v>
      </c>
    </row>
    <row r="20" spans="1:7" s="2" customFormat="1" ht="15">
      <c r="A20" s="42" t="s">
        <v>97</v>
      </c>
      <c r="B20" s="42"/>
      <c r="C20" s="37">
        <v>234600</v>
      </c>
      <c r="D20" s="38">
        <v>62259.79</v>
      </c>
      <c r="E20" s="34">
        <v>75409.32</v>
      </c>
      <c r="F20" s="29">
        <f t="shared" si="0"/>
        <v>26.53869991474851</v>
      </c>
      <c r="G20" s="30">
        <f t="shared" si="1"/>
        <v>82.56246044918585</v>
      </c>
    </row>
    <row r="21" spans="1:7" s="2" customFormat="1" ht="15">
      <c r="A21" s="42" t="s">
        <v>98</v>
      </c>
      <c r="B21" s="42"/>
      <c r="C21" s="37">
        <v>1785500</v>
      </c>
      <c r="D21" s="38">
        <v>73178.3</v>
      </c>
      <c r="E21" s="34">
        <v>62313.07</v>
      </c>
      <c r="F21" s="29">
        <f t="shared" si="0"/>
        <v>4.098476617194064</v>
      </c>
      <c r="G21" s="30">
        <f t="shared" si="1"/>
        <v>117.43651853455464</v>
      </c>
    </row>
    <row r="22" spans="1:7" s="6" customFormat="1" ht="28.5" customHeight="1">
      <c r="A22" s="35" t="s">
        <v>25</v>
      </c>
      <c r="B22" s="35"/>
      <c r="C22" s="31">
        <f>C23</f>
        <v>300000</v>
      </c>
      <c r="D22" s="31">
        <f>D23</f>
        <v>149291</v>
      </c>
      <c r="E22" s="31">
        <f>E23</f>
        <v>63566.99</v>
      </c>
      <c r="F22" s="29">
        <f t="shared" si="0"/>
        <v>49.763666666666666</v>
      </c>
      <c r="G22" s="30">
        <f t="shared" si="1"/>
        <v>234.85617299167382</v>
      </c>
    </row>
    <row r="23" spans="1:7" s="2" customFormat="1" ht="19.5" customHeight="1">
      <c r="A23" s="39" t="s">
        <v>33</v>
      </c>
      <c r="B23" s="43"/>
      <c r="C23" s="38">
        <v>300000</v>
      </c>
      <c r="D23" s="38">
        <v>149291</v>
      </c>
      <c r="E23" s="34">
        <v>63566.99</v>
      </c>
      <c r="F23" s="29">
        <f t="shared" si="0"/>
        <v>49.763666666666666</v>
      </c>
      <c r="G23" s="30">
        <f t="shared" si="1"/>
        <v>234.85617299167382</v>
      </c>
    </row>
    <row r="24" spans="1:7" s="6" customFormat="1" ht="15" customHeight="1">
      <c r="A24" s="44" t="s">
        <v>138</v>
      </c>
      <c r="B24" s="45"/>
      <c r="C24" s="46">
        <f>C25+C26+C27+C28</f>
        <v>2015000</v>
      </c>
      <c r="D24" s="46">
        <f>D25+D26+D27+D28</f>
        <v>315771.56</v>
      </c>
      <c r="E24" s="46">
        <f>E25+E26+E27+E28</f>
        <v>365634.58999999997</v>
      </c>
      <c r="F24" s="29">
        <f t="shared" si="0"/>
        <v>15.671045161290323</v>
      </c>
      <c r="G24" s="30">
        <f t="shared" si="1"/>
        <v>86.36260590115394</v>
      </c>
    </row>
    <row r="25" spans="1:7" s="2" customFormat="1" ht="33" customHeight="1">
      <c r="A25" s="47" t="s">
        <v>139</v>
      </c>
      <c r="B25" s="48" t="s">
        <v>140</v>
      </c>
      <c r="C25" s="49">
        <v>1300000</v>
      </c>
      <c r="D25" s="50">
        <v>237891.06</v>
      </c>
      <c r="E25" s="49">
        <v>215209.59</v>
      </c>
      <c r="F25" s="29">
        <f t="shared" si="0"/>
        <v>18.299312307692308</v>
      </c>
      <c r="G25" s="30">
        <f t="shared" si="1"/>
        <v>110.5392468802157</v>
      </c>
    </row>
    <row r="26" spans="1:7" s="2" customFormat="1" ht="62.25" customHeight="1">
      <c r="A26" s="47" t="s">
        <v>121</v>
      </c>
      <c r="B26" s="48" t="s">
        <v>141</v>
      </c>
      <c r="C26" s="49">
        <v>45000</v>
      </c>
      <c r="D26" s="51">
        <v>11750</v>
      </c>
      <c r="E26" s="49">
        <v>0</v>
      </c>
      <c r="F26" s="29">
        <f t="shared" si="0"/>
        <v>26.111111111111114</v>
      </c>
      <c r="G26" s="30"/>
    </row>
    <row r="27" spans="1:7" s="2" customFormat="1" ht="18" customHeight="1">
      <c r="A27" s="47" t="s">
        <v>111</v>
      </c>
      <c r="B27" s="48"/>
      <c r="C27" s="49">
        <v>670000</v>
      </c>
      <c r="D27" s="51">
        <v>51130.5</v>
      </c>
      <c r="E27" s="49">
        <v>150425</v>
      </c>
      <c r="F27" s="29">
        <f t="shared" si="0"/>
        <v>7.6314179104477615</v>
      </c>
      <c r="G27" s="30">
        <f t="shared" si="1"/>
        <v>33.99069303639688</v>
      </c>
    </row>
    <row r="28" spans="1:7" s="2" customFormat="1" ht="30.75" customHeight="1">
      <c r="A28" s="47" t="s">
        <v>89</v>
      </c>
      <c r="B28" s="48" t="s">
        <v>142</v>
      </c>
      <c r="C28" s="49">
        <v>0</v>
      </c>
      <c r="D28" s="51">
        <v>15000</v>
      </c>
      <c r="E28" s="49">
        <v>0</v>
      </c>
      <c r="F28" s="29"/>
      <c r="G28" s="30"/>
    </row>
    <row r="29" spans="1:7" s="6" customFormat="1" ht="18.75" customHeight="1">
      <c r="A29" s="35" t="s">
        <v>28</v>
      </c>
      <c r="B29" s="35"/>
      <c r="C29" s="31">
        <f>C30+C35+C42+C45+C50+C51</f>
        <v>9087835</v>
      </c>
      <c r="D29" s="31">
        <f>D30+D35+D42+D45+D50+D51</f>
        <v>1363364.3699999999</v>
      </c>
      <c r="E29" s="31">
        <f>E30+E35+E42+E45+E50+E51</f>
        <v>1847219.9999999998</v>
      </c>
      <c r="F29" s="29">
        <f t="shared" si="0"/>
        <v>15.002081023698164</v>
      </c>
      <c r="G29" s="30">
        <f t="shared" si="1"/>
        <v>73.8062802481567</v>
      </c>
    </row>
    <row r="30" spans="1:9" s="6" customFormat="1" ht="31.5" customHeight="1">
      <c r="A30" s="44" t="s">
        <v>26</v>
      </c>
      <c r="B30" s="45" t="s">
        <v>143</v>
      </c>
      <c r="C30" s="52">
        <f>C31+C32+C33+C34</f>
        <v>2527490</v>
      </c>
      <c r="D30" s="52">
        <f>D31+D32+D33+D34</f>
        <v>543624.3999999999</v>
      </c>
      <c r="E30" s="52">
        <f>E31+E32+E33+E34</f>
        <v>437337.1</v>
      </c>
      <c r="F30" s="29">
        <f t="shared" si="0"/>
        <v>21.508468876236893</v>
      </c>
      <c r="G30" s="30">
        <f t="shared" si="1"/>
        <v>124.30328915612235</v>
      </c>
      <c r="I30" s="15"/>
    </row>
    <row r="31" spans="1:7" s="2" customFormat="1" ht="48" customHeight="1">
      <c r="A31" s="39" t="s">
        <v>137</v>
      </c>
      <c r="B31" s="48" t="s">
        <v>144</v>
      </c>
      <c r="C31" s="49">
        <v>20000</v>
      </c>
      <c r="D31" s="51">
        <v>0</v>
      </c>
      <c r="E31" s="49">
        <v>23452.88</v>
      </c>
      <c r="F31" s="29">
        <f t="shared" si="0"/>
        <v>0</v>
      </c>
      <c r="G31" s="30"/>
    </row>
    <row r="32" spans="1:7" s="2" customFormat="1" ht="77.25" customHeight="1">
      <c r="A32" s="39" t="s">
        <v>132</v>
      </c>
      <c r="B32" s="48" t="s">
        <v>145</v>
      </c>
      <c r="C32" s="37">
        <v>2400000</v>
      </c>
      <c r="D32" s="53">
        <v>532118.82</v>
      </c>
      <c r="E32" s="49">
        <v>405834.85</v>
      </c>
      <c r="F32" s="29">
        <f t="shared" si="0"/>
        <v>22.1716175</v>
      </c>
      <c r="G32" s="30">
        <f t="shared" si="1"/>
        <v>131.11708371028263</v>
      </c>
    </row>
    <row r="33" spans="1:7" s="2" customFormat="1" ht="62.25" customHeight="1">
      <c r="A33" s="39" t="s">
        <v>146</v>
      </c>
      <c r="B33" s="48" t="s">
        <v>147</v>
      </c>
      <c r="C33" s="54">
        <v>34590</v>
      </c>
      <c r="D33" s="53">
        <v>0</v>
      </c>
      <c r="E33" s="51">
        <v>0</v>
      </c>
      <c r="F33" s="29">
        <f t="shared" si="0"/>
        <v>0</v>
      </c>
      <c r="G33" s="30"/>
    </row>
    <row r="34" spans="1:7" s="2" customFormat="1" ht="48" customHeight="1">
      <c r="A34" s="39" t="s">
        <v>148</v>
      </c>
      <c r="B34" s="48" t="s">
        <v>149</v>
      </c>
      <c r="C34" s="55">
        <v>72900</v>
      </c>
      <c r="D34" s="56">
        <v>11505.58</v>
      </c>
      <c r="E34" s="49">
        <v>8049.37</v>
      </c>
      <c r="F34" s="29">
        <f t="shared" si="0"/>
        <v>15.782688614540467</v>
      </c>
      <c r="G34" s="30">
        <f t="shared" si="1"/>
        <v>142.9376460518028</v>
      </c>
    </row>
    <row r="35" spans="1:7" s="6" customFormat="1" ht="20.25" customHeight="1">
      <c r="A35" s="44" t="s">
        <v>5</v>
      </c>
      <c r="B35" s="45" t="s">
        <v>150</v>
      </c>
      <c r="C35" s="52">
        <f>C36+C37+C38+C39+C40+C41</f>
        <v>108500</v>
      </c>
      <c r="D35" s="52">
        <f>D36+D37+D38+D39+D40+D41</f>
        <v>57787.38</v>
      </c>
      <c r="E35" s="52">
        <f>E36+E37+E38+E39+E40</f>
        <v>68406.14</v>
      </c>
      <c r="F35" s="29">
        <f t="shared" si="0"/>
        <v>53.26025806451613</v>
      </c>
      <c r="G35" s="30">
        <f t="shared" si="1"/>
        <v>84.47689052473945</v>
      </c>
    </row>
    <row r="36" spans="1:7" s="2" customFormat="1" ht="32.25" customHeight="1">
      <c r="A36" s="47" t="s">
        <v>151</v>
      </c>
      <c r="B36" s="48" t="s">
        <v>152</v>
      </c>
      <c r="C36" s="49">
        <v>28000</v>
      </c>
      <c r="D36" s="51">
        <v>12276.98</v>
      </c>
      <c r="E36" s="49">
        <v>19539.17</v>
      </c>
      <c r="F36" s="29">
        <f t="shared" si="0"/>
        <v>43.84635714285714</v>
      </c>
      <c r="G36" s="30">
        <f t="shared" si="1"/>
        <v>62.832658705564256</v>
      </c>
    </row>
    <row r="37" spans="1:7" s="2" customFormat="1" ht="30" customHeight="1" hidden="1">
      <c r="A37" s="47" t="s">
        <v>153</v>
      </c>
      <c r="B37" s="48" t="s">
        <v>154</v>
      </c>
      <c r="C37" s="49">
        <v>0</v>
      </c>
      <c r="D37" s="51">
        <v>0</v>
      </c>
      <c r="E37" s="49">
        <v>0</v>
      </c>
      <c r="F37" s="29" t="e">
        <f t="shared" si="0"/>
        <v>#DIV/0!</v>
      </c>
      <c r="G37" s="30" t="e">
        <f t="shared" si="1"/>
        <v>#DIV/0!</v>
      </c>
    </row>
    <row r="38" spans="1:7" s="2" customFormat="1" ht="16.5" customHeight="1">
      <c r="A38" s="47" t="s">
        <v>155</v>
      </c>
      <c r="B38" s="48" t="s">
        <v>156</v>
      </c>
      <c r="C38" s="57">
        <v>20000</v>
      </c>
      <c r="D38" s="57">
        <v>26766.33</v>
      </c>
      <c r="E38" s="49">
        <v>1694.36</v>
      </c>
      <c r="F38" s="29">
        <f t="shared" si="0"/>
        <v>133.83165000000002</v>
      </c>
      <c r="G38" s="30">
        <f t="shared" si="1"/>
        <v>1579.7309898722824</v>
      </c>
    </row>
    <row r="39" spans="1:7" s="2" customFormat="1" ht="18" customHeight="1">
      <c r="A39" s="47" t="s">
        <v>78</v>
      </c>
      <c r="B39" s="48" t="s">
        <v>157</v>
      </c>
      <c r="C39" s="49">
        <v>0</v>
      </c>
      <c r="D39" s="51">
        <v>0</v>
      </c>
      <c r="E39" s="49">
        <v>42967.98</v>
      </c>
      <c r="F39" s="29"/>
      <c r="G39" s="30">
        <f t="shared" si="1"/>
        <v>0</v>
      </c>
    </row>
    <row r="40" spans="1:7" s="2" customFormat="1" ht="18" customHeight="1">
      <c r="A40" s="17" t="s">
        <v>183</v>
      </c>
      <c r="B40" s="58"/>
      <c r="C40" s="49">
        <v>57000</v>
      </c>
      <c r="D40" s="51">
        <v>18472.71</v>
      </c>
      <c r="E40" s="49">
        <v>4204.63</v>
      </c>
      <c r="F40" s="29">
        <f t="shared" si="0"/>
        <v>32.40826315789474</v>
      </c>
      <c r="G40" s="30"/>
    </row>
    <row r="41" spans="1:7" s="2" customFormat="1" ht="18" customHeight="1">
      <c r="A41" s="17" t="s">
        <v>184</v>
      </c>
      <c r="B41" s="58"/>
      <c r="C41" s="49">
        <v>3500</v>
      </c>
      <c r="D41" s="51">
        <v>271.36</v>
      </c>
      <c r="E41" s="49">
        <v>0</v>
      </c>
      <c r="F41" s="29">
        <f t="shared" si="0"/>
        <v>7.753142857142857</v>
      </c>
      <c r="G41" s="30"/>
    </row>
    <row r="42" spans="1:7" s="6" customFormat="1" ht="30.75" customHeight="1">
      <c r="A42" s="44" t="s">
        <v>158</v>
      </c>
      <c r="B42" s="45" t="s">
        <v>159</v>
      </c>
      <c r="C42" s="46">
        <f>C43+C44</f>
        <v>2820800</v>
      </c>
      <c r="D42" s="46">
        <f>D43+D44</f>
        <v>0</v>
      </c>
      <c r="E42" s="46">
        <f>E43+E44</f>
        <v>722496.25</v>
      </c>
      <c r="F42" s="29">
        <f t="shared" si="0"/>
        <v>0</v>
      </c>
      <c r="G42" s="30"/>
    </row>
    <row r="43" spans="1:7" s="6" customFormat="1" ht="30.75" customHeight="1">
      <c r="A43" s="47" t="s">
        <v>112</v>
      </c>
      <c r="B43" s="48" t="s">
        <v>160</v>
      </c>
      <c r="C43" s="37">
        <v>150700</v>
      </c>
      <c r="D43" s="53">
        <v>0</v>
      </c>
      <c r="E43" s="59">
        <v>0</v>
      </c>
      <c r="F43" s="29">
        <f t="shared" si="0"/>
        <v>0</v>
      </c>
      <c r="G43" s="30"/>
    </row>
    <row r="44" spans="1:7" s="6" customFormat="1" ht="16.5" customHeight="1">
      <c r="A44" s="47" t="s">
        <v>79</v>
      </c>
      <c r="B44" s="48" t="s">
        <v>161</v>
      </c>
      <c r="C44" s="60">
        <v>2670100</v>
      </c>
      <c r="D44" s="59">
        <v>0</v>
      </c>
      <c r="E44" s="59">
        <v>722496.25</v>
      </c>
      <c r="F44" s="29">
        <f t="shared" si="0"/>
        <v>0</v>
      </c>
      <c r="G44" s="30"/>
    </row>
    <row r="45" spans="1:7" s="6" customFormat="1" ht="29.25" customHeight="1">
      <c r="A45" s="44" t="s">
        <v>46</v>
      </c>
      <c r="B45" s="45" t="s">
        <v>162</v>
      </c>
      <c r="C45" s="52">
        <f>C47+C49</f>
        <v>1100000</v>
      </c>
      <c r="D45" s="52">
        <f>D47+D49+D48</f>
        <v>230239.29</v>
      </c>
      <c r="E45" s="52">
        <f>E47+E49+E46+E48</f>
        <v>184946.65</v>
      </c>
      <c r="F45" s="29">
        <f t="shared" si="0"/>
        <v>20.930844545454548</v>
      </c>
      <c r="G45" s="30">
        <f t="shared" si="1"/>
        <v>124.48957037069881</v>
      </c>
    </row>
    <row r="46" spans="1:7" s="6" customFormat="1" ht="45" customHeight="1" hidden="1">
      <c r="A46" s="61" t="s">
        <v>182</v>
      </c>
      <c r="B46" s="45"/>
      <c r="C46" s="49">
        <v>0</v>
      </c>
      <c r="D46" s="62">
        <v>0</v>
      </c>
      <c r="E46" s="49">
        <v>0</v>
      </c>
      <c r="F46" s="29" t="e">
        <f t="shared" si="0"/>
        <v>#DIV/0!</v>
      </c>
      <c r="G46" s="30" t="e">
        <f t="shared" si="1"/>
        <v>#DIV/0!</v>
      </c>
    </row>
    <row r="47" spans="1:7" s="2" customFormat="1" ht="75" hidden="1">
      <c r="A47" s="63" t="s">
        <v>163</v>
      </c>
      <c r="B47" s="48" t="s">
        <v>164</v>
      </c>
      <c r="C47" s="55">
        <v>0</v>
      </c>
      <c r="D47" s="56">
        <v>0</v>
      </c>
      <c r="E47" s="49"/>
      <c r="F47" s="29" t="e">
        <f t="shared" si="0"/>
        <v>#DIV/0!</v>
      </c>
      <c r="G47" s="30" t="e">
        <f t="shared" si="1"/>
        <v>#DIV/0!</v>
      </c>
    </row>
    <row r="48" spans="1:7" s="2" customFormat="1" ht="75" hidden="1">
      <c r="A48" s="63" t="s">
        <v>185</v>
      </c>
      <c r="B48" s="48"/>
      <c r="C48" s="64">
        <v>0</v>
      </c>
      <c r="D48" s="56"/>
      <c r="E48" s="49"/>
      <c r="F48" s="29" t="e">
        <f t="shared" si="0"/>
        <v>#DIV/0!</v>
      </c>
      <c r="G48" s="30" t="e">
        <f t="shared" si="1"/>
        <v>#DIV/0!</v>
      </c>
    </row>
    <row r="49" spans="1:7" s="2" customFormat="1" ht="48" customHeight="1">
      <c r="A49" s="65" t="s">
        <v>133</v>
      </c>
      <c r="B49" s="66" t="s">
        <v>165</v>
      </c>
      <c r="C49" s="64">
        <v>1100000</v>
      </c>
      <c r="D49" s="56">
        <v>230239.29</v>
      </c>
      <c r="E49" s="49">
        <v>184946.65</v>
      </c>
      <c r="F49" s="29">
        <f t="shared" si="0"/>
        <v>20.930844545454548</v>
      </c>
      <c r="G49" s="30">
        <f t="shared" si="1"/>
        <v>124.48957037069881</v>
      </c>
    </row>
    <row r="50" spans="1:7" s="6" customFormat="1" ht="15.75" customHeight="1">
      <c r="A50" s="35" t="s">
        <v>6</v>
      </c>
      <c r="B50" s="35"/>
      <c r="C50" s="31">
        <v>2345300</v>
      </c>
      <c r="D50" s="31">
        <v>504182.39</v>
      </c>
      <c r="E50" s="31">
        <v>403075.66</v>
      </c>
      <c r="F50" s="29">
        <f t="shared" si="0"/>
        <v>21.49756491706818</v>
      </c>
      <c r="G50" s="30">
        <f t="shared" si="1"/>
        <v>125.0838093275094</v>
      </c>
    </row>
    <row r="51" spans="1:7" s="6" customFormat="1" ht="18.75" customHeight="1">
      <c r="A51" s="67" t="s">
        <v>7</v>
      </c>
      <c r="B51" s="68" t="s">
        <v>166</v>
      </c>
      <c r="C51" s="52">
        <f>C52+C53</f>
        <v>185745</v>
      </c>
      <c r="D51" s="52">
        <f>D52+D53</f>
        <v>27530.91</v>
      </c>
      <c r="E51" s="52">
        <f>E52+E53</f>
        <v>30958.2</v>
      </c>
      <c r="F51" s="29">
        <f t="shared" si="0"/>
        <v>14.821884842122266</v>
      </c>
      <c r="G51" s="30">
        <f t="shared" si="1"/>
        <v>88.9292982150125</v>
      </c>
    </row>
    <row r="52" spans="1:7" s="6" customFormat="1" ht="18.75" customHeight="1">
      <c r="A52" s="69" t="s">
        <v>72</v>
      </c>
      <c r="B52" s="70" t="s">
        <v>167</v>
      </c>
      <c r="C52" s="49">
        <v>0</v>
      </c>
      <c r="D52" s="51">
        <v>1234.46</v>
      </c>
      <c r="E52" s="49">
        <v>0</v>
      </c>
      <c r="F52" s="29"/>
      <c r="G52" s="30" t="e">
        <f t="shared" si="1"/>
        <v>#DIV/0!</v>
      </c>
    </row>
    <row r="53" spans="1:7" s="6" customFormat="1" ht="21" customHeight="1">
      <c r="A53" s="71" t="s">
        <v>168</v>
      </c>
      <c r="B53" s="72" t="s">
        <v>169</v>
      </c>
      <c r="C53" s="49">
        <v>185745</v>
      </c>
      <c r="D53" s="51">
        <v>26296.45</v>
      </c>
      <c r="E53" s="49">
        <v>30958.2</v>
      </c>
      <c r="F53" s="29">
        <f t="shared" si="0"/>
        <v>14.15728552585534</v>
      </c>
      <c r="G53" s="30">
        <f t="shared" si="1"/>
        <v>84.94179248147502</v>
      </c>
    </row>
    <row r="54" spans="1:7" s="5" customFormat="1" ht="15.75" customHeight="1">
      <c r="A54" s="73" t="s">
        <v>42</v>
      </c>
      <c r="B54" s="73"/>
      <c r="C54" s="24">
        <f>C4</f>
        <v>101701437</v>
      </c>
      <c r="D54" s="24">
        <f>D4</f>
        <v>18290144.81</v>
      </c>
      <c r="E54" s="24">
        <f>E4</f>
        <v>19754892.56</v>
      </c>
      <c r="F54" s="25">
        <f t="shared" si="0"/>
        <v>17.984155730267606</v>
      </c>
      <c r="G54" s="26">
        <f aca="true" t="shared" si="2" ref="G54:G118">D54/E54*100</f>
        <v>92.58539247656631</v>
      </c>
    </row>
    <row r="55" spans="1:7" s="5" customFormat="1" ht="18" customHeight="1">
      <c r="A55" s="73" t="s">
        <v>43</v>
      </c>
      <c r="B55" s="73"/>
      <c r="C55" s="24">
        <f>C56++C123+C125+C121</f>
        <v>427691252.55</v>
      </c>
      <c r="D55" s="24">
        <f>D56++D123+D125+D121</f>
        <v>44777044.63000001</v>
      </c>
      <c r="E55" s="24">
        <f>E56+E123+E125</f>
        <v>62810787.63</v>
      </c>
      <c r="F55" s="25">
        <f t="shared" si="0"/>
        <v>10.469478709940477</v>
      </c>
      <c r="G55" s="26">
        <f t="shared" si="2"/>
        <v>71.28878066896486</v>
      </c>
    </row>
    <row r="56" spans="1:8" s="6" customFormat="1" ht="21" customHeight="1">
      <c r="A56" s="35" t="s">
        <v>67</v>
      </c>
      <c r="B56" s="35"/>
      <c r="C56" s="31">
        <f>C57+C61+C84+C96</f>
        <v>454118944.85</v>
      </c>
      <c r="D56" s="31">
        <f>D57+D61+D84+D96</f>
        <v>70655629.73</v>
      </c>
      <c r="E56" s="31">
        <f>E57+E61+E84+E96</f>
        <v>62810787.63</v>
      </c>
      <c r="F56" s="29">
        <f t="shared" si="0"/>
        <v>15.558837729911984</v>
      </c>
      <c r="G56" s="30">
        <f t="shared" si="2"/>
        <v>112.48964134347696</v>
      </c>
      <c r="H56" s="15">
        <f>D57+D61+D84</f>
        <v>70435629.73</v>
      </c>
    </row>
    <row r="57" spans="1:7" s="6" customFormat="1" ht="19.5" customHeight="1">
      <c r="A57" s="35" t="s">
        <v>39</v>
      </c>
      <c r="B57" s="35"/>
      <c r="C57" s="31">
        <f>C58+C59+C60</f>
        <v>49992200</v>
      </c>
      <c r="D57" s="31">
        <f>D58+D59+D60</f>
        <v>5958900</v>
      </c>
      <c r="E57" s="31">
        <f>E58+E59+E60</f>
        <v>7587900</v>
      </c>
      <c r="F57" s="29">
        <f t="shared" si="0"/>
        <v>11.919659466876832</v>
      </c>
      <c r="G57" s="30">
        <f t="shared" si="2"/>
        <v>78.53160953623532</v>
      </c>
    </row>
    <row r="58" spans="1:7" s="2" customFormat="1" ht="28.5" customHeight="1">
      <c r="A58" s="39" t="s">
        <v>177</v>
      </c>
      <c r="B58" s="39"/>
      <c r="C58" s="34">
        <v>23835700</v>
      </c>
      <c r="D58" s="34">
        <v>5958900</v>
      </c>
      <c r="E58" s="34">
        <v>537300</v>
      </c>
      <c r="F58" s="29">
        <f t="shared" si="0"/>
        <v>24.999895115310228</v>
      </c>
      <c r="G58" s="30">
        <f t="shared" si="2"/>
        <v>1109.0452261306532</v>
      </c>
    </row>
    <row r="59" spans="1:7" s="2" customFormat="1" ht="36" customHeight="1">
      <c r="A59" s="39" t="s">
        <v>178</v>
      </c>
      <c r="B59" s="39"/>
      <c r="C59" s="34">
        <v>0</v>
      </c>
      <c r="D59" s="34">
        <v>0</v>
      </c>
      <c r="E59" s="34">
        <v>5922600</v>
      </c>
      <c r="F59" s="29"/>
      <c r="G59" s="30">
        <f t="shared" si="2"/>
        <v>0</v>
      </c>
    </row>
    <row r="60" spans="1:7" s="2" customFormat="1" ht="19.5" customHeight="1">
      <c r="A60" s="39" t="s">
        <v>170</v>
      </c>
      <c r="B60" s="39"/>
      <c r="C60" s="34">
        <v>26156500</v>
      </c>
      <c r="D60" s="34">
        <v>0</v>
      </c>
      <c r="E60" s="34">
        <v>1128000</v>
      </c>
      <c r="F60" s="29">
        <f t="shared" si="0"/>
        <v>0</v>
      </c>
      <c r="G60" s="30">
        <f t="shared" si="2"/>
        <v>0</v>
      </c>
    </row>
    <row r="61" spans="1:7" s="6" customFormat="1" ht="28.5">
      <c r="A61" s="35" t="s">
        <v>195</v>
      </c>
      <c r="B61" s="35"/>
      <c r="C61" s="31">
        <f>C63+C78+C79+C81+C82+C69+C70+C71+C73+C80+C64+C65+C68+C67+C66+C77</f>
        <v>157698764.38</v>
      </c>
      <c r="D61" s="31">
        <f>D63+D78+D79+D81+D82+D69+D70+D71+D73+D80+D64+D65+D68+D67</f>
        <v>14625811.23</v>
      </c>
      <c r="E61" s="31">
        <f>E63+E78+E79+E81+E82+E73+E69+E70+E68</f>
        <v>3910673.5</v>
      </c>
      <c r="F61" s="29">
        <f t="shared" si="0"/>
        <v>9.27452493841791</v>
      </c>
      <c r="G61" s="30">
        <f t="shared" si="2"/>
        <v>373.9972470215169</v>
      </c>
    </row>
    <row r="62" spans="1:7" s="2" customFormat="1" ht="15" hidden="1">
      <c r="A62" s="74" t="s">
        <v>45</v>
      </c>
      <c r="B62" s="74"/>
      <c r="C62" s="34">
        <v>0</v>
      </c>
      <c r="D62" s="34">
        <v>0</v>
      </c>
      <c r="E62" s="34">
        <v>0</v>
      </c>
      <c r="F62" s="29" t="e">
        <f t="shared" si="0"/>
        <v>#DIV/0!</v>
      </c>
      <c r="G62" s="30" t="e">
        <f t="shared" si="2"/>
        <v>#DIV/0!</v>
      </c>
    </row>
    <row r="63" spans="1:7" s="2" customFormat="1" ht="30" hidden="1">
      <c r="A63" s="74" t="s">
        <v>171</v>
      </c>
      <c r="B63" s="74"/>
      <c r="C63" s="34">
        <v>0</v>
      </c>
      <c r="D63" s="34">
        <v>0</v>
      </c>
      <c r="E63" s="34">
        <v>0</v>
      </c>
      <c r="F63" s="29" t="e">
        <f t="shared" si="0"/>
        <v>#DIV/0!</v>
      </c>
      <c r="G63" s="30" t="e">
        <f t="shared" si="2"/>
        <v>#DIV/0!</v>
      </c>
    </row>
    <row r="64" spans="1:7" s="2" customFormat="1" ht="45">
      <c r="A64" s="74" t="s">
        <v>179</v>
      </c>
      <c r="B64" s="74"/>
      <c r="C64" s="34">
        <v>1487608.66</v>
      </c>
      <c r="D64" s="34">
        <v>0</v>
      </c>
      <c r="E64" s="34">
        <v>0</v>
      </c>
      <c r="F64" s="29">
        <f t="shared" si="0"/>
        <v>0</v>
      </c>
      <c r="G64" s="30"/>
    </row>
    <row r="65" spans="1:7" s="2" customFormat="1" ht="33.75" customHeight="1">
      <c r="A65" s="74" t="s">
        <v>180</v>
      </c>
      <c r="B65" s="74"/>
      <c r="C65" s="34">
        <v>5744258.55</v>
      </c>
      <c r="D65" s="34">
        <v>0</v>
      </c>
      <c r="E65" s="34">
        <v>0</v>
      </c>
      <c r="F65" s="29">
        <f t="shared" si="0"/>
        <v>0</v>
      </c>
      <c r="G65" s="30"/>
    </row>
    <row r="66" spans="1:7" s="2" customFormat="1" ht="45">
      <c r="A66" s="74" t="s">
        <v>190</v>
      </c>
      <c r="B66" s="74"/>
      <c r="C66" s="34">
        <v>3800000</v>
      </c>
      <c r="D66" s="34">
        <v>0</v>
      </c>
      <c r="E66" s="34">
        <v>0</v>
      </c>
      <c r="F66" s="29">
        <f t="shared" si="0"/>
        <v>0</v>
      </c>
      <c r="G66" s="30"/>
    </row>
    <row r="67" spans="1:7" s="2" customFormat="1" ht="30" hidden="1">
      <c r="A67" s="74" t="s">
        <v>186</v>
      </c>
      <c r="B67" s="74"/>
      <c r="C67" s="34"/>
      <c r="D67" s="34"/>
      <c r="E67" s="34">
        <v>0</v>
      </c>
      <c r="F67" s="29" t="e">
        <f t="shared" si="0"/>
        <v>#DIV/0!</v>
      </c>
      <c r="G67" s="30" t="e">
        <f t="shared" si="2"/>
        <v>#DIV/0!</v>
      </c>
    </row>
    <row r="68" spans="1:7" s="2" customFormat="1" ht="36" customHeight="1">
      <c r="A68" s="74" t="s">
        <v>181</v>
      </c>
      <c r="B68" s="74"/>
      <c r="C68" s="34">
        <v>12323723.4</v>
      </c>
      <c r="D68" s="34">
        <v>0</v>
      </c>
      <c r="E68" s="34">
        <v>0</v>
      </c>
      <c r="F68" s="29">
        <f t="shared" si="0"/>
        <v>0</v>
      </c>
      <c r="G68" s="30"/>
    </row>
    <row r="69" spans="1:7" s="2" customFormat="1" ht="60">
      <c r="A69" s="75" t="s">
        <v>127</v>
      </c>
      <c r="B69" s="75"/>
      <c r="C69" s="34">
        <v>27239900</v>
      </c>
      <c r="D69" s="34">
        <v>2027612</v>
      </c>
      <c r="E69" s="34">
        <v>0</v>
      </c>
      <c r="F69" s="29">
        <f t="shared" si="0"/>
        <v>7.443536870546515</v>
      </c>
      <c r="G69" s="30"/>
    </row>
    <row r="70" spans="1:7" s="2" customFormat="1" ht="90" hidden="1">
      <c r="A70" s="65" t="s">
        <v>128</v>
      </c>
      <c r="B70" s="65"/>
      <c r="C70" s="34">
        <v>0</v>
      </c>
      <c r="D70" s="38">
        <v>0</v>
      </c>
      <c r="E70" s="34">
        <v>0</v>
      </c>
      <c r="F70" s="29" t="e">
        <f t="shared" si="0"/>
        <v>#DIV/0!</v>
      </c>
      <c r="G70" s="30" t="e">
        <f t="shared" si="2"/>
        <v>#DIV/0!</v>
      </c>
    </row>
    <row r="71" spans="1:7" s="2" customFormat="1" ht="60" hidden="1">
      <c r="A71" s="65" t="s">
        <v>129</v>
      </c>
      <c r="B71" s="65"/>
      <c r="C71" s="34"/>
      <c r="D71" s="34"/>
      <c r="E71" s="34"/>
      <c r="F71" s="29" t="e">
        <f t="shared" si="0"/>
        <v>#DIV/0!</v>
      </c>
      <c r="G71" s="30" t="e">
        <f t="shared" si="2"/>
        <v>#DIV/0!</v>
      </c>
    </row>
    <row r="72" spans="1:7" s="2" customFormat="1" ht="45" hidden="1">
      <c r="A72" s="74" t="s">
        <v>50</v>
      </c>
      <c r="B72" s="74"/>
      <c r="C72" s="34"/>
      <c r="D72" s="34"/>
      <c r="E72" s="34"/>
      <c r="F72" s="29" t="e">
        <f t="shared" si="0"/>
        <v>#DIV/0!</v>
      </c>
      <c r="G72" s="30" t="e">
        <f t="shared" si="2"/>
        <v>#DIV/0!</v>
      </c>
    </row>
    <row r="73" spans="1:7" s="2" customFormat="1" ht="30">
      <c r="A73" s="76" t="s">
        <v>130</v>
      </c>
      <c r="B73" s="76"/>
      <c r="C73" s="34">
        <v>59487700</v>
      </c>
      <c r="D73" s="34">
        <v>12598199.23</v>
      </c>
      <c r="E73" s="34">
        <v>0</v>
      </c>
      <c r="F73" s="29">
        <f t="shared" si="0"/>
        <v>21.177822020350426</v>
      </c>
      <c r="G73" s="30"/>
    </row>
    <row r="74" spans="1:7" s="2" customFormat="1" ht="30" hidden="1">
      <c r="A74" s="39" t="s">
        <v>80</v>
      </c>
      <c r="B74" s="39"/>
      <c r="C74" s="34"/>
      <c r="D74" s="34"/>
      <c r="E74" s="34"/>
      <c r="F74" s="29" t="e">
        <f t="shared" si="0"/>
        <v>#DIV/0!</v>
      </c>
      <c r="G74" s="30" t="e">
        <f t="shared" si="2"/>
        <v>#DIV/0!</v>
      </c>
    </row>
    <row r="75" spans="1:7" s="2" customFormat="1" ht="30" hidden="1">
      <c r="A75" s="39" t="s">
        <v>82</v>
      </c>
      <c r="B75" s="39"/>
      <c r="C75" s="34"/>
      <c r="D75" s="34"/>
      <c r="E75" s="34"/>
      <c r="F75" s="29" t="e">
        <f t="shared" si="0"/>
        <v>#DIV/0!</v>
      </c>
      <c r="G75" s="30" t="e">
        <f t="shared" si="2"/>
        <v>#DIV/0!</v>
      </c>
    </row>
    <row r="76" spans="1:7" s="2" customFormat="1" ht="75" hidden="1">
      <c r="A76" s="39" t="s">
        <v>81</v>
      </c>
      <c r="B76" s="39"/>
      <c r="C76" s="34"/>
      <c r="D76" s="34"/>
      <c r="E76" s="34"/>
      <c r="F76" s="29" t="e">
        <f t="shared" si="0"/>
        <v>#DIV/0!</v>
      </c>
      <c r="G76" s="30" t="e">
        <f t="shared" si="2"/>
        <v>#DIV/0!</v>
      </c>
    </row>
    <row r="77" spans="1:7" s="2" customFormat="1" ht="45">
      <c r="A77" s="39" t="s">
        <v>193</v>
      </c>
      <c r="B77" s="39"/>
      <c r="C77" s="34">
        <v>23018500</v>
      </c>
      <c r="D77" s="34">
        <v>0</v>
      </c>
      <c r="E77" s="34">
        <v>0</v>
      </c>
      <c r="F77" s="29">
        <f t="shared" si="0"/>
        <v>0</v>
      </c>
      <c r="G77" s="30"/>
    </row>
    <row r="78" spans="1:7" s="2" customFormat="1" ht="45">
      <c r="A78" s="39" t="s">
        <v>122</v>
      </c>
      <c r="B78" s="39"/>
      <c r="C78" s="34">
        <v>972995.07</v>
      </c>
      <c r="D78" s="34"/>
      <c r="E78" s="34">
        <v>0</v>
      </c>
      <c r="F78" s="29">
        <f t="shared" si="0"/>
        <v>0</v>
      </c>
      <c r="G78" s="30"/>
    </row>
    <row r="79" spans="1:7" s="2" customFormat="1" ht="21" customHeight="1">
      <c r="A79" s="39" t="s">
        <v>123</v>
      </c>
      <c r="B79" s="39"/>
      <c r="C79" s="34">
        <v>235650.04</v>
      </c>
      <c r="D79" s="38">
        <v>0</v>
      </c>
      <c r="E79" s="34">
        <v>0</v>
      </c>
      <c r="F79" s="29">
        <f t="shared" si="0"/>
        <v>0</v>
      </c>
      <c r="G79" s="30"/>
    </row>
    <row r="80" spans="1:7" s="2" customFormat="1" ht="48" customHeight="1">
      <c r="A80" s="39" t="s">
        <v>172</v>
      </c>
      <c r="B80" s="39"/>
      <c r="C80" s="34">
        <v>6161028.66</v>
      </c>
      <c r="D80" s="38">
        <v>0</v>
      </c>
      <c r="E80" s="34">
        <v>0</v>
      </c>
      <c r="F80" s="29">
        <f t="shared" si="0"/>
        <v>0</v>
      </c>
      <c r="G80" s="30"/>
    </row>
    <row r="81" spans="1:7" s="2" customFormat="1" ht="60" hidden="1">
      <c r="A81" s="39" t="s">
        <v>124</v>
      </c>
      <c r="B81" s="39"/>
      <c r="C81" s="34">
        <v>0</v>
      </c>
      <c r="D81" s="34">
        <v>0</v>
      </c>
      <c r="E81" s="34">
        <v>0</v>
      </c>
      <c r="F81" s="29" t="e">
        <f t="shared" si="0"/>
        <v>#DIV/0!</v>
      </c>
      <c r="G81" s="30" t="e">
        <f t="shared" si="2"/>
        <v>#DIV/0!</v>
      </c>
    </row>
    <row r="82" spans="1:7" s="2" customFormat="1" ht="18.75" customHeight="1">
      <c r="A82" s="74" t="s">
        <v>40</v>
      </c>
      <c r="B82" s="74"/>
      <c r="C82" s="34">
        <v>17227400</v>
      </c>
      <c r="D82" s="38">
        <v>0</v>
      </c>
      <c r="E82" s="34">
        <v>3910673.5</v>
      </c>
      <c r="F82" s="29">
        <f t="shared" si="0"/>
        <v>0</v>
      </c>
      <c r="G82" s="30">
        <f t="shared" si="2"/>
        <v>0</v>
      </c>
    </row>
    <row r="83" spans="1:7" s="2" customFormat="1" ht="15" hidden="1">
      <c r="A83" s="39" t="s">
        <v>66</v>
      </c>
      <c r="B83" s="39"/>
      <c r="C83" s="34"/>
      <c r="D83" s="34">
        <v>0</v>
      </c>
      <c r="E83" s="34">
        <v>0</v>
      </c>
      <c r="F83" s="29" t="e">
        <f t="shared" si="0"/>
        <v>#DIV/0!</v>
      </c>
      <c r="G83" s="30" t="e">
        <f t="shared" si="2"/>
        <v>#DIV/0!</v>
      </c>
    </row>
    <row r="84" spans="1:7" s="6" customFormat="1" ht="37.5" customHeight="1">
      <c r="A84" s="35" t="s">
        <v>194</v>
      </c>
      <c r="B84" s="35"/>
      <c r="C84" s="31">
        <f>C85+C86+C87+C88+C89+C90+C92+C91+C93+C94+C95</f>
        <v>233402869</v>
      </c>
      <c r="D84" s="31">
        <f>D85+D86+D87+D88+D89+D90+D92+D91+D93+D94+D95</f>
        <v>49850918.5</v>
      </c>
      <c r="E84" s="31">
        <f>E85+E86+E87+E88+E89+E90+E92+E91+E93+E94+E95</f>
        <v>51312214.13</v>
      </c>
      <c r="F84" s="29">
        <f aca="true" t="shared" si="3" ref="F84:F129">D84/C84*100</f>
        <v>21.35831436587868</v>
      </c>
      <c r="G84" s="30">
        <f t="shared" si="2"/>
        <v>97.15214855804547</v>
      </c>
    </row>
    <row r="85" spans="1:7" s="2" customFormat="1" ht="30" hidden="1">
      <c r="A85" s="74" t="s">
        <v>114</v>
      </c>
      <c r="B85" s="74"/>
      <c r="C85" s="34"/>
      <c r="D85" s="34"/>
      <c r="E85" s="34"/>
      <c r="F85" s="29" t="e">
        <f t="shared" si="3"/>
        <v>#DIV/0!</v>
      </c>
      <c r="G85" s="30" t="e">
        <f t="shared" si="2"/>
        <v>#DIV/0!</v>
      </c>
    </row>
    <row r="86" spans="1:7" s="2" customFormat="1" ht="63" customHeight="1">
      <c r="A86" s="74" t="s">
        <v>174</v>
      </c>
      <c r="B86" s="74"/>
      <c r="C86" s="34">
        <v>249100</v>
      </c>
      <c r="D86" s="34">
        <v>82478.19</v>
      </c>
      <c r="E86" s="34">
        <v>57731.28</v>
      </c>
      <c r="F86" s="29">
        <f t="shared" si="3"/>
        <v>33.110473705339224</v>
      </c>
      <c r="G86" s="30">
        <f t="shared" si="2"/>
        <v>142.86568737086725</v>
      </c>
    </row>
    <row r="87" spans="1:7" s="2" customFormat="1" ht="39" customHeight="1">
      <c r="A87" s="74" t="s">
        <v>30</v>
      </c>
      <c r="B87" s="74"/>
      <c r="C87" s="34">
        <v>1629600</v>
      </c>
      <c r="D87" s="38">
        <v>300000</v>
      </c>
      <c r="E87" s="34">
        <v>267000</v>
      </c>
      <c r="F87" s="29">
        <f t="shared" si="3"/>
        <v>18.409425625920473</v>
      </c>
      <c r="G87" s="30">
        <f t="shared" si="2"/>
        <v>112.35955056179776</v>
      </c>
    </row>
    <row r="88" spans="1:7" s="2" customFormat="1" ht="48.75" customHeight="1">
      <c r="A88" s="40" t="s">
        <v>64</v>
      </c>
      <c r="B88" s="40"/>
      <c r="C88" s="34">
        <v>3200</v>
      </c>
      <c r="D88" s="34">
        <v>0</v>
      </c>
      <c r="E88" s="34">
        <v>0</v>
      </c>
      <c r="F88" s="29">
        <f t="shared" si="3"/>
        <v>0</v>
      </c>
      <c r="G88" s="30"/>
    </row>
    <row r="89" spans="1:7" s="2" customFormat="1" ht="49.5" customHeight="1">
      <c r="A89" s="74" t="s">
        <v>31</v>
      </c>
      <c r="B89" s="74"/>
      <c r="C89" s="34">
        <v>1259300</v>
      </c>
      <c r="D89" s="38">
        <v>333600</v>
      </c>
      <c r="E89" s="34">
        <v>266000</v>
      </c>
      <c r="F89" s="29">
        <f t="shared" si="3"/>
        <v>26.490907647105534</v>
      </c>
      <c r="G89" s="30">
        <f t="shared" si="2"/>
        <v>125.41353383458646</v>
      </c>
    </row>
    <row r="90" spans="1:7" s="2" customFormat="1" ht="46.5" customHeight="1">
      <c r="A90" s="74" t="s">
        <v>175</v>
      </c>
      <c r="B90" s="74"/>
      <c r="C90" s="34">
        <v>87400</v>
      </c>
      <c r="D90" s="38">
        <v>16759.09</v>
      </c>
      <c r="E90" s="34">
        <v>49050.99</v>
      </c>
      <c r="F90" s="29">
        <f t="shared" si="3"/>
        <v>19.17516018306636</v>
      </c>
      <c r="G90" s="30">
        <f t="shared" si="2"/>
        <v>34.16667023438263</v>
      </c>
    </row>
    <row r="91" spans="1:7" s="2" customFormat="1" ht="26.25" customHeight="1" hidden="1">
      <c r="A91" s="74" t="s">
        <v>49</v>
      </c>
      <c r="B91" s="74"/>
      <c r="C91" s="34"/>
      <c r="D91" s="34"/>
      <c r="E91" s="34"/>
      <c r="F91" s="29" t="e">
        <f t="shared" si="3"/>
        <v>#DIV/0!</v>
      </c>
      <c r="G91" s="30" t="e">
        <f t="shared" si="2"/>
        <v>#DIV/0!</v>
      </c>
    </row>
    <row r="92" spans="1:7" s="2" customFormat="1" ht="31.5" customHeight="1">
      <c r="A92" s="74" t="s">
        <v>173</v>
      </c>
      <c r="B92" s="74"/>
      <c r="C92" s="34">
        <v>228246409</v>
      </c>
      <c r="D92" s="38">
        <v>49118081.22</v>
      </c>
      <c r="E92" s="34">
        <v>50672431.86</v>
      </c>
      <c r="F92" s="29">
        <f t="shared" si="3"/>
        <v>21.519760786247463</v>
      </c>
      <c r="G92" s="30">
        <f t="shared" si="2"/>
        <v>96.93255171906013</v>
      </c>
    </row>
    <row r="93" spans="1:7" s="2" customFormat="1" ht="48" customHeight="1">
      <c r="A93" s="40" t="s">
        <v>99</v>
      </c>
      <c r="B93" s="40"/>
      <c r="C93" s="34">
        <v>1927860</v>
      </c>
      <c r="D93" s="34">
        <v>0</v>
      </c>
      <c r="E93" s="34">
        <v>0</v>
      </c>
      <c r="F93" s="29">
        <f t="shared" si="3"/>
        <v>0</v>
      </c>
      <c r="G93" s="30"/>
    </row>
    <row r="94" spans="1:7" s="2" customFormat="1" ht="15" hidden="1">
      <c r="A94" s="40" t="s">
        <v>51</v>
      </c>
      <c r="B94" s="40"/>
      <c r="C94" s="34"/>
      <c r="D94" s="34"/>
      <c r="E94" s="34"/>
      <c r="F94" s="29" t="e">
        <f t="shared" si="3"/>
        <v>#DIV/0!</v>
      </c>
      <c r="G94" s="30" t="e">
        <f t="shared" si="2"/>
        <v>#DIV/0!</v>
      </c>
    </row>
    <row r="95" spans="1:7" s="2" customFormat="1" ht="19.5" customHeight="1" hidden="1">
      <c r="A95" s="74" t="s">
        <v>32</v>
      </c>
      <c r="B95" s="74"/>
      <c r="C95" s="34">
        <v>0</v>
      </c>
      <c r="D95" s="34">
        <v>0</v>
      </c>
      <c r="E95" s="34">
        <v>0</v>
      </c>
      <c r="F95" s="29" t="e">
        <f t="shared" si="3"/>
        <v>#DIV/0!</v>
      </c>
      <c r="G95" s="30" t="e">
        <f t="shared" si="2"/>
        <v>#DIV/0!</v>
      </c>
    </row>
    <row r="96" spans="1:7" s="6" customFormat="1" ht="16.5" customHeight="1">
      <c r="A96" s="77" t="s">
        <v>44</v>
      </c>
      <c r="B96" s="77"/>
      <c r="C96" s="31">
        <f>C97+C98+C99+C101+C106+C104+C105+C103</f>
        <v>13025111.47</v>
      </c>
      <c r="D96" s="31">
        <f>D97+D98+D99+D101+D106+D103+D104+D105</f>
        <v>220000</v>
      </c>
      <c r="E96" s="31">
        <f>E97+E98+E99+E101+E105+E106+E103+E100</f>
        <v>0</v>
      </c>
      <c r="F96" s="29">
        <f t="shared" si="3"/>
        <v>1.6890450458463522</v>
      </c>
      <c r="G96" s="30"/>
    </row>
    <row r="97" spans="1:7" s="2" customFormat="1" ht="45" hidden="1">
      <c r="A97" s="39" t="s">
        <v>0</v>
      </c>
      <c r="B97" s="39"/>
      <c r="C97" s="34">
        <v>0</v>
      </c>
      <c r="D97" s="34">
        <v>0</v>
      </c>
      <c r="E97" s="34">
        <v>0</v>
      </c>
      <c r="F97" s="29" t="e">
        <f t="shared" si="3"/>
        <v>#DIV/0!</v>
      </c>
      <c r="G97" s="30" t="e">
        <f t="shared" si="2"/>
        <v>#DIV/0!</v>
      </c>
    </row>
    <row r="98" spans="1:7" s="2" customFormat="1" ht="52.5" customHeight="1">
      <c r="A98" s="39" t="s">
        <v>125</v>
      </c>
      <c r="B98" s="43"/>
      <c r="C98" s="38">
        <v>13025111.47</v>
      </c>
      <c r="D98" s="38">
        <v>220000</v>
      </c>
      <c r="E98" s="34">
        <v>0</v>
      </c>
      <c r="F98" s="29">
        <f t="shared" si="3"/>
        <v>1.6890450458463522</v>
      </c>
      <c r="G98" s="30"/>
    </row>
    <row r="99" spans="1:7" s="2" customFormat="1" ht="27.75" customHeight="1" hidden="1">
      <c r="A99" s="39" t="s">
        <v>47</v>
      </c>
      <c r="B99" s="39"/>
      <c r="C99" s="34"/>
      <c r="D99" s="34"/>
      <c r="E99" s="34"/>
      <c r="F99" s="29" t="e">
        <f t="shared" si="3"/>
        <v>#DIV/0!</v>
      </c>
      <c r="G99" s="30" t="e">
        <f t="shared" si="2"/>
        <v>#DIV/0!</v>
      </c>
    </row>
    <row r="100" spans="1:7" s="2" customFormat="1" ht="43.5" customHeight="1" hidden="1">
      <c r="A100" s="39" t="s">
        <v>105</v>
      </c>
      <c r="B100" s="39"/>
      <c r="C100" s="34"/>
      <c r="D100" s="34"/>
      <c r="E100" s="34"/>
      <c r="F100" s="29" t="e">
        <f t="shared" si="3"/>
        <v>#DIV/0!</v>
      </c>
      <c r="G100" s="30" t="e">
        <f t="shared" si="2"/>
        <v>#DIV/0!</v>
      </c>
    </row>
    <row r="101" spans="1:7" s="2" customFormat="1" ht="44.25" customHeight="1" hidden="1">
      <c r="A101" s="39" t="s">
        <v>102</v>
      </c>
      <c r="B101" s="39"/>
      <c r="C101" s="34"/>
      <c r="D101" s="34"/>
      <c r="E101" s="34"/>
      <c r="F101" s="29" t="e">
        <f t="shared" si="3"/>
        <v>#DIV/0!</v>
      </c>
      <c r="G101" s="30" t="e">
        <f t="shared" si="2"/>
        <v>#DIV/0!</v>
      </c>
    </row>
    <row r="102" spans="1:7" s="2" customFormat="1" ht="30" hidden="1">
      <c r="A102" s="39" t="s">
        <v>76</v>
      </c>
      <c r="B102" s="39"/>
      <c r="C102" s="34"/>
      <c r="D102" s="34"/>
      <c r="E102" s="34"/>
      <c r="F102" s="29" t="e">
        <f t="shared" si="3"/>
        <v>#DIV/0!</v>
      </c>
      <c r="G102" s="30" t="e">
        <f t="shared" si="2"/>
        <v>#DIV/0!</v>
      </c>
    </row>
    <row r="103" spans="1:7" s="2" customFormat="1" ht="54.75" customHeight="1" hidden="1">
      <c r="A103" s="39" t="s">
        <v>113</v>
      </c>
      <c r="B103" s="39"/>
      <c r="C103" s="34"/>
      <c r="D103" s="34"/>
      <c r="E103" s="34"/>
      <c r="F103" s="29" t="e">
        <f t="shared" si="3"/>
        <v>#DIV/0!</v>
      </c>
      <c r="G103" s="30" t="e">
        <f t="shared" si="2"/>
        <v>#DIV/0!</v>
      </c>
    </row>
    <row r="104" spans="1:7" s="2" customFormat="1" ht="45" hidden="1">
      <c r="A104" s="39" t="s">
        <v>115</v>
      </c>
      <c r="B104" s="39"/>
      <c r="C104" s="34">
        <v>0</v>
      </c>
      <c r="D104" s="34">
        <v>0</v>
      </c>
      <c r="E104" s="34">
        <v>0</v>
      </c>
      <c r="F104" s="29" t="e">
        <f t="shared" si="3"/>
        <v>#DIV/0!</v>
      </c>
      <c r="G104" s="30" t="e">
        <f t="shared" si="2"/>
        <v>#DIV/0!</v>
      </c>
    </row>
    <row r="105" spans="1:7" s="2" customFormat="1" ht="45" hidden="1">
      <c r="A105" s="39" t="s">
        <v>116</v>
      </c>
      <c r="B105" s="39"/>
      <c r="C105" s="34">
        <v>0</v>
      </c>
      <c r="D105" s="34">
        <v>0</v>
      </c>
      <c r="E105" s="34">
        <v>0</v>
      </c>
      <c r="F105" s="29" t="e">
        <f t="shared" si="3"/>
        <v>#DIV/0!</v>
      </c>
      <c r="G105" s="30" t="e">
        <f t="shared" si="2"/>
        <v>#DIV/0!</v>
      </c>
    </row>
    <row r="106" spans="1:7" s="2" customFormat="1" ht="26.25" customHeight="1" hidden="1">
      <c r="A106" s="39" t="s">
        <v>73</v>
      </c>
      <c r="B106" s="39"/>
      <c r="C106" s="34"/>
      <c r="D106" s="34"/>
      <c r="E106" s="34"/>
      <c r="F106" s="29" t="e">
        <f t="shared" si="3"/>
        <v>#DIV/0!</v>
      </c>
      <c r="G106" s="30" t="e">
        <f t="shared" si="2"/>
        <v>#DIV/0!</v>
      </c>
    </row>
    <row r="107" spans="1:7" s="2" customFormat="1" ht="15" hidden="1">
      <c r="A107" s="39" t="s">
        <v>83</v>
      </c>
      <c r="B107" s="39"/>
      <c r="C107" s="34"/>
      <c r="D107" s="34"/>
      <c r="E107" s="34"/>
      <c r="F107" s="29" t="e">
        <f t="shared" si="3"/>
        <v>#DIV/0!</v>
      </c>
      <c r="G107" s="30" t="e">
        <f t="shared" si="2"/>
        <v>#DIV/0!</v>
      </c>
    </row>
    <row r="108" spans="1:7" s="14" customFormat="1" ht="30" hidden="1">
      <c r="A108" s="78" t="s">
        <v>135</v>
      </c>
      <c r="B108" s="78"/>
      <c r="C108" s="79"/>
      <c r="D108" s="79"/>
      <c r="E108" s="79"/>
      <c r="F108" s="29" t="e">
        <f t="shared" si="3"/>
        <v>#DIV/0!</v>
      </c>
      <c r="G108" s="30" t="e">
        <f t="shared" si="2"/>
        <v>#DIV/0!</v>
      </c>
    </row>
    <row r="109" spans="1:7" s="14" customFormat="1" ht="30" hidden="1">
      <c r="A109" s="78" t="s">
        <v>136</v>
      </c>
      <c r="B109" s="78"/>
      <c r="C109" s="79"/>
      <c r="D109" s="79"/>
      <c r="E109" s="79"/>
      <c r="F109" s="29" t="e">
        <f t="shared" si="3"/>
        <v>#DIV/0!</v>
      </c>
      <c r="G109" s="30" t="e">
        <f t="shared" si="2"/>
        <v>#DIV/0!</v>
      </c>
    </row>
    <row r="110" spans="1:7" s="14" customFormat="1" ht="15" hidden="1">
      <c r="A110" s="78" t="s">
        <v>134</v>
      </c>
      <c r="B110" s="78"/>
      <c r="C110" s="79"/>
      <c r="D110" s="79"/>
      <c r="E110" s="79"/>
      <c r="F110" s="29" t="e">
        <f t="shared" si="3"/>
        <v>#DIV/0!</v>
      </c>
      <c r="G110" s="30" t="e">
        <f t="shared" si="2"/>
        <v>#DIV/0!</v>
      </c>
    </row>
    <row r="111" spans="1:7" s="14" customFormat="1" ht="30" hidden="1">
      <c r="A111" s="78" t="s">
        <v>119</v>
      </c>
      <c r="B111" s="78"/>
      <c r="C111" s="79"/>
      <c r="D111" s="79"/>
      <c r="E111" s="79"/>
      <c r="F111" s="29" t="e">
        <f t="shared" si="3"/>
        <v>#DIV/0!</v>
      </c>
      <c r="G111" s="30" t="e">
        <f t="shared" si="2"/>
        <v>#DIV/0!</v>
      </c>
    </row>
    <row r="112" spans="1:7" s="14" customFormat="1" ht="30" hidden="1">
      <c r="A112" s="78" t="s">
        <v>104</v>
      </c>
      <c r="B112" s="78"/>
      <c r="C112" s="79"/>
      <c r="D112" s="79"/>
      <c r="E112" s="79"/>
      <c r="F112" s="29" t="e">
        <f t="shared" si="3"/>
        <v>#DIV/0!</v>
      </c>
      <c r="G112" s="30" t="e">
        <f t="shared" si="2"/>
        <v>#DIV/0!</v>
      </c>
    </row>
    <row r="113" spans="1:7" s="2" customFormat="1" ht="15" hidden="1">
      <c r="A113" s="39" t="s">
        <v>103</v>
      </c>
      <c r="B113" s="39"/>
      <c r="C113" s="34">
        <v>0</v>
      </c>
      <c r="D113" s="34">
        <v>0</v>
      </c>
      <c r="E113" s="34">
        <v>0</v>
      </c>
      <c r="F113" s="29" t="e">
        <f t="shared" si="3"/>
        <v>#DIV/0!</v>
      </c>
      <c r="G113" s="30" t="e">
        <f t="shared" si="2"/>
        <v>#DIV/0!</v>
      </c>
    </row>
    <row r="114" spans="1:7" s="2" customFormat="1" ht="15" hidden="1">
      <c r="A114" s="39" t="s">
        <v>84</v>
      </c>
      <c r="B114" s="39"/>
      <c r="C114" s="34">
        <v>0</v>
      </c>
      <c r="D114" s="34">
        <v>0</v>
      </c>
      <c r="E114" s="34">
        <v>0</v>
      </c>
      <c r="F114" s="29" t="e">
        <f t="shared" si="3"/>
        <v>#DIV/0!</v>
      </c>
      <c r="G114" s="30" t="e">
        <f t="shared" si="2"/>
        <v>#DIV/0!</v>
      </c>
    </row>
    <row r="115" spans="1:7" s="2" customFormat="1" ht="15" hidden="1">
      <c r="A115" s="39" t="s">
        <v>85</v>
      </c>
      <c r="B115" s="39"/>
      <c r="C115" s="34">
        <v>0</v>
      </c>
      <c r="D115" s="34">
        <v>0</v>
      </c>
      <c r="E115" s="34">
        <v>0</v>
      </c>
      <c r="F115" s="29" t="e">
        <f t="shared" si="3"/>
        <v>#DIV/0!</v>
      </c>
      <c r="G115" s="30" t="e">
        <f t="shared" si="2"/>
        <v>#DIV/0!</v>
      </c>
    </row>
    <row r="116" spans="1:7" s="2" customFormat="1" ht="15" hidden="1">
      <c r="A116" s="39" t="s">
        <v>86</v>
      </c>
      <c r="B116" s="39"/>
      <c r="C116" s="34">
        <v>0</v>
      </c>
      <c r="D116" s="34">
        <v>0</v>
      </c>
      <c r="E116" s="34">
        <v>0</v>
      </c>
      <c r="F116" s="29" t="e">
        <f t="shared" si="3"/>
        <v>#DIV/0!</v>
      </c>
      <c r="G116" s="30" t="e">
        <f t="shared" si="2"/>
        <v>#DIV/0!</v>
      </c>
    </row>
    <row r="117" spans="1:7" s="2" customFormat="1" ht="15" hidden="1">
      <c r="A117" s="39" t="s">
        <v>87</v>
      </c>
      <c r="B117" s="39"/>
      <c r="C117" s="34">
        <v>0</v>
      </c>
      <c r="D117" s="34">
        <v>0</v>
      </c>
      <c r="E117" s="34">
        <v>0</v>
      </c>
      <c r="F117" s="29" t="e">
        <f t="shared" si="3"/>
        <v>#DIV/0!</v>
      </c>
      <c r="G117" s="30" t="e">
        <f t="shared" si="2"/>
        <v>#DIV/0!</v>
      </c>
    </row>
    <row r="118" spans="1:7" s="2" customFormat="1" ht="15" hidden="1">
      <c r="A118" s="39" t="s">
        <v>106</v>
      </c>
      <c r="B118" s="39"/>
      <c r="C118" s="34">
        <v>0</v>
      </c>
      <c r="D118" s="34">
        <v>0</v>
      </c>
      <c r="E118" s="34">
        <v>0</v>
      </c>
      <c r="F118" s="29" t="e">
        <f t="shared" si="3"/>
        <v>#DIV/0!</v>
      </c>
      <c r="G118" s="30" t="e">
        <f t="shared" si="2"/>
        <v>#DIV/0!</v>
      </c>
    </row>
    <row r="119" spans="1:7" s="2" customFormat="1" ht="30" hidden="1">
      <c r="A119" s="39" t="s">
        <v>120</v>
      </c>
      <c r="B119" s="39"/>
      <c r="C119" s="34">
        <v>0</v>
      </c>
      <c r="D119" s="34">
        <v>0</v>
      </c>
      <c r="E119" s="34">
        <v>0</v>
      </c>
      <c r="F119" s="29" t="e">
        <f t="shared" si="3"/>
        <v>#DIV/0!</v>
      </c>
      <c r="G119" s="30" t="e">
        <f aca="true" t="shared" si="4" ref="G119:G128">D119/E119*100</f>
        <v>#DIV/0!</v>
      </c>
    </row>
    <row r="120" spans="1:7" s="2" customFormat="1" ht="15" hidden="1">
      <c r="A120" s="39" t="s">
        <v>107</v>
      </c>
      <c r="B120" s="39"/>
      <c r="C120" s="34">
        <v>0</v>
      </c>
      <c r="D120" s="34">
        <v>0</v>
      </c>
      <c r="E120" s="34">
        <v>0</v>
      </c>
      <c r="F120" s="29" t="e">
        <f t="shared" si="3"/>
        <v>#DIV/0!</v>
      </c>
      <c r="G120" s="30" t="e">
        <f t="shared" si="4"/>
        <v>#DIV/0!</v>
      </c>
    </row>
    <row r="121" spans="1:7" s="6" customFormat="1" ht="45.75" customHeight="1">
      <c r="A121" s="35" t="s">
        <v>191</v>
      </c>
      <c r="B121" s="35"/>
      <c r="C121" s="31">
        <f>C122</f>
        <v>0</v>
      </c>
      <c r="D121" s="31">
        <f>D122</f>
        <v>634107.2</v>
      </c>
      <c r="E121" s="31">
        <f>E122</f>
        <v>0</v>
      </c>
      <c r="F121" s="29"/>
      <c r="G121" s="30"/>
    </row>
    <row r="122" spans="1:7" s="2" customFormat="1" ht="45">
      <c r="A122" s="39" t="s">
        <v>192</v>
      </c>
      <c r="B122" s="39"/>
      <c r="C122" s="34">
        <v>0</v>
      </c>
      <c r="D122" s="34">
        <v>634107.2</v>
      </c>
      <c r="E122" s="34">
        <v>0</v>
      </c>
      <c r="F122" s="29"/>
      <c r="G122" s="30"/>
    </row>
    <row r="123" spans="1:7" s="6" customFormat="1" ht="14.25">
      <c r="A123" s="35" t="s">
        <v>74</v>
      </c>
      <c r="B123" s="35"/>
      <c r="C123" s="31">
        <f>C124</f>
        <v>100000</v>
      </c>
      <c r="D123" s="31">
        <f>D124</f>
        <v>15000</v>
      </c>
      <c r="E123" s="31">
        <f>E124</f>
        <v>0</v>
      </c>
      <c r="F123" s="29">
        <f t="shared" si="3"/>
        <v>15</v>
      </c>
      <c r="G123" s="30"/>
    </row>
    <row r="124" spans="1:7" s="2" customFormat="1" ht="15">
      <c r="A124" s="39" t="s">
        <v>75</v>
      </c>
      <c r="B124" s="39"/>
      <c r="C124" s="34">
        <v>100000</v>
      </c>
      <c r="D124" s="34">
        <v>15000</v>
      </c>
      <c r="E124" s="34">
        <v>0</v>
      </c>
      <c r="F124" s="29">
        <f t="shared" si="3"/>
        <v>15</v>
      </c>
      <c r="G124" s="30"/>
    </row>
    <row r="125" spans="1:7" s="6" customFormat="1" ht="29.25" customHeight="1">
      <c r="A125" s="35" t="s">
        <v>52</v>
      </c>
      <c r="B125" s="35"/>
      <c r="C125" s="31">
        <f>C126+C127+C128+C129</f>
        <v>-26527692.3</v>
      </c>
      <c r="D125" s="31">
        <f>D126+D127+D128+D129</f>
        <v>-26527692.3</v>
      </c>
      <c r="E125" s="31">
        <f>E126+E127+E128+E129</f>
        <v>0</v>
      </c>
      <c r="F125" s="29">
        <f t="shared" si="3"/>
        <v>100</v>
      </c>
      <c r="G125" s="30"/>
    </row>
    <row r="126" spans="1:7" s="6" customFormat="1" ht="44.25" customHeight="1" hidden="1">
      <c r="A126" s="35" t="s">
        <v>101</v>
      </c>
      <c r="B126" s="35"/>
      <c r="C126" s="31">
        <v>0</v>
      </c>
      <c r="D126" s="31">
        <v>0</v>
      </c>
      <c r="E126" s="31">
        <v>0</v>
      </c>
      <c r="F126" s="29" t="e">
        <f t="shared" si="3"/>
        <v>#DIV/0!</v>
      </c>
      <c r="G126" s="30" t="e">
        <f t="shared" si="4"/>
        <v>#DIV/0!</v>
      </c>
    </row>
    <row r="127" spans="1:7" s="6" customFormat="1" ht="27" customHeight="1" hidden="1">
      <c r="A127" s="35" t="s">
        <v>108</v>
      </c>
      <c r="B127" s="35"/>
      <c r="C127" s="31">
        <v>0</v>
      </c>
      <c r="D127" s="31">
        <v>0</v>
      </c>
      <c r="E127" s="31">
        <v>0</v>
      </c>
      <c r="F127" s="29" t="e">
        <f t="shared" si="3"/>
        <v>#DIV/0!</v>
      </c>
      <c r="G127" s="30" t="e">
        <f t="shared" si="4"/>
        <v>#DIV/0!</v>
      </c>
    </row>
    <row r="128" spans="1:7" s="6" customFormat="1" ht="23.25" customHeight="1" hidden="1">
      <c r="A128" s="35" t="s">
        <v>109</v>
      </c>
      <c r="B128" s="35"/>
      <c r="C128" s="31">
        <v>0</v>
      </c>
      <c r="D128" s="31">
        <v>0</v>
      </c>
      <c r="E128" s="31">
        <v>0</v>
      </c>
      <c r="F128" s="29" t="e">
        <f t="shared" si="3"/>
        <v>#DIV/0!</v>
      </c>
      <c r="G128" s="30" t="e">
        <f t="shared" si="4"/>
        <v>#DIV/0!</v>
      </c>
    </row>
    <row r="129" spans="1:7" s="2" customFormat="1" ht="35.25" customHeight="1">
      <c r="A129" s="39" t="s">
        <v>110</v>
      </c>
      <c r="B129" s="39"/>
      <c r="C129" s="34">
        <v>-26527692.3</v>
      </c>
      <c r="D129" s="34">
        <v>-26527692.3</v>
      </c>
      <c r="E129" s="34">
        <v>0</v>
      </c>
      <c r="F129" s="29">
        <f t="shared" si="3"/>
        <v>100</v>
      </c>
      <c r="G129" s="30"/>
    </row>
    <row r="130" spans="1:7" s="5" customFormat="1" ht="17.25" customHeight="1">
      <c r="A130" s="73" t="s">
        <v>8</v>
      </c>
      <c r="B130" s="73"/>
      <c r="C130" s="24">
        <f>C54+C55</f>
        <v>529392689.55</v>
      </c>
      <c r="D130" s="24">
        <f>D54+D55</f>
        <v>63067189.44000001</v>
      </c>
      <c r="E130" s="24">
        <f>E54+E55</f>
        <v>82565680.19</v>
      </c>
      <c r="F130" s="25">
        <f>D130/C130*100</f>
        <v>11.913120578527266</v>
      </c>
      <c r="G130" s="26">
        <f>D130/E130*100</f>
        <v>76.38426679810534</v>
      </c>
    </row>
    <row r="131" spans="1:7" ht="15">
      <c r="A131" s="80"/>
      <c r="B131" s="80"/>
      <c r="C131" s="81"/>
      <c r="D131" s="81"/>
      <c r="E131" s="81"/>
      <c r="F131" s="29"/>
      <c r="G131" s="82"/>
    </row>
    <row r="132" spans="1:7" ht="15">
      <c r="A132" s="121" t="s">
        <v>9</v>
      </c>
      <c r="B132" s="122"/>
      <c r="C132" s="122"/>
      <c r="D132" s="122"/>
      <c r="E132" s="122"/>
      <c r="F132" s="122"/>
      <c r="G132" s="123"/>
    </row>
    <row r="133" spans="1:7" s="4" customFormat="1" ht="17.25" customHeight="1">
      <c r="A133" s="83" t="s">
        <v>10</v>
      </c>
      <c r="B133" s="83"/>
      <c r="C133" s="84">
        <v>42152838.96</v>
      </c>
      <c r="D133" s="85">
        <v>8440817.07</v>
      </c>
      <c r="E133" s="86">
        <v>7177429.76</v>
      </c>
      <c r="F133" s="87">
        <f aca="true" t="shared" si="5" ref="F133:F185">D133/C133*100</f>
        <v>20.02431456161168</v>
      </c>
      <c r="G133" s="88">
        <f aca="true" t="shared" si="6" ref="G133:G185">D133/E133*100</f>
        <v>117.60222464371427</v>
      </c>
    </row>
    <row r="134" spans="1:7" s="2" customFormat="1" ht="15" customHeight="1">
      <c r="A134" s="39" t="s">
        <v>11</v>
      </c>
      <c r="B134" s="39"/>
      <c r="C134" s="89">
        <v>31022630</v>
      </c>
      <c r="D134" s="90">
        <v>6461131.28</v>
      </c>
      <c r="E134" s="91">
        <v>5664970.83</v>
      </c>
      <c r="F134" s="87">
        <f t="shared" si="5"/>
        <v>20.82715514448646</v>
      </c>
      <c r="G134" s="88">
        <f t="shared" si="6"/>
        <v>114.0540961973497</v>
      </c>
    </row>
    <row r="135" spans="1:7" ht="14.25" customHeight="1">
      <c r="A135" s="92" t="s">
        <v>35</v>
      </c>
      <c r="B135" s="92"/>
      <c r="C135" s="93">
        <v>1140750</v>
      </c>
      <c r="D135" s="90">
        <v>380042.34</v>
      </c>
      <c r="E135" s="91">
        <v>203762.66</v>
      </c>
      <c r="F135" s="87">
        <f t="shared" si="5"/>
        <v>33.3151295200526</v>
      </c>
      <c r="G135" s="88">
        <f t="shared" si="6"/>
        <v>186.51225891927402</v>
      </c>
    </row>
    <row r="136" spans="1:7" ht="14.25" customHeight="1">
      <c r="A136" s="92" t="s">
        <v>12</v>
      </c>
      <c r="B136" s="92"/>
      <c r="C136" s="93">
        <f>C133-C134-C135</f>
        <v>9989458.96</v>
      </c>
      <c r="D136" s="91">
        <f>D133-D134-D135</f>
        <v>1599643.45</v>
      </c>
      <c r="E136" s="91">
        <f>E133-E134-E135</f>
        <v>1308696.2699999998</v>
      </c>
      <c r="F136" s="87">
        <f t="shared" si="5"/>
        <v>16.013314198549946</v>
      </c>
      <c r="G136" s="88">
        <f t="shared" si="6"/>
        <v>122.23183382344325</v>
      </c>
    </row>
    <row r="137" spans="1:7" s="7" customFormat="1" ht="15.75" customHeight="1">
      <c r="A137" s="94" t="s">
        <v>57</v>
      </c>
      <c r="B137" s="94"/>
      <c r="C137" s="95">
        <v>1900</v>
      </c>
      <c r="D137" s="96">
        <v>0</v>
      </c>
      <c r="E137" s="97">
        <v>0</v>
      </c>
      <c r="F137" s="87">
        <f t="shared" si="5"/>
        <v>0</v>
      </c>
      <c r="G137" s="88"/>
    </row>
    <row r="138" spans="1:7" s="4" customFormat="1" ht="12.75" customHeight="1">
      <c r="A138" s="83" t="s">
        <v>53</v>
      </c>
      <c r="B138" s="83"/>
      <c r="C138" s="84">
        <v>1259300</v>
      </c>
      <c r="D138" s="85">
        <v>333600</v>
      </c>
      <c r="E138" s="86">
        <v>266000</v>
      </c>
      <c r="F138" s="87">
        <f t="shared" si="5"/>
        <v>26.490907647105534</v>
      </c>
      <c r="G138" s="88">
        <f t="shared" si="6"/>
        <v>125.41353383458646</v>
      </c>
    </row>
    <row r="139" spans="1:7" ht="15">
      <c r="A139" s="92" t="s">
        <v>54</v>
      </c>
      <c r="B139" s="92"/>
      <c r="C139" s="93"/>
      <c r="D139" s="91"/>
      <c r="E139" s="91"/>
      <c r="F139" s="87"/>
      <c r="G139" s="88"/>
    </row>
    <row r="140" spans="1:7" s="7" customFormat="1" ht="15" customHeight="1">
      <c r="A140" s="94" t="s">
        <v>57</v>
      </c>
      <c r="B140" s="94"/>
      <c r="C140" s="95">
        <v>1259300</v>
      </c>
      <c r="D140" s="96">
        <v>333600</v>
      </c>
      <c r="E140" s="97">
        <v>266000</v>
      </c>
      <c r="F140" s="87">
        <f t="shared" si="5"/>
        <v>26.490907647105534</v>
      </c>
      <c r="G140" s="88">
        <f t="shared" si="6"/>
        <v>125.41353383458646</v>
      </c>
    </row>
    <row r="141" spans="1:7" s="4" customFormat="1" ht="19.5" customHeight="1">
      <c r="A141" s="83" t="s">
        <v>37</v>
      </c>
      <c r="B141" s="83"/>
      <c r="C141" s="98">
        <v>6501094</v>
      </c>
      <c r="D141" s="99">
        <v>552092.72</v>
      </c>
      <c r="E141" s="86">
        <v>1123877.01</v>
      </c>
      <c r="F141" s="87">
        <f t="shared" si="5"/>
        <v>8.492304833617235</v>
      </c>
      <c r="G141" s="88">
        <f t="shared" si="6"/>
        <v>49.12394462095101</v>
      </c>
    </row>
    <row r="142" spans="1:7" s="2" customFormat="1" ht="15">
      <c r="A142" s="39" t="s">
        <v>68</v>
      </c>
      <c r="B142" s="39"/>
      <c r="C142" s="100">
        <v>1629600</v>
      </c>
      <c r="D142" s="100">
        <v>300000</v>
      </c>
      <c r="E142" s="91">
        <v>267000</v>
      </c>
      <c r="F142" s="87">
        <f t="shared" si="5"/>
        <v>18.409425625920473</v>
      </c>
      <c r="G142" s="88">
        <f t="shared" si="6"/>
        <v>112.35955056179776</v>
      </c>
    </row>
    <row r="143" spans="1:7" s="2" customFormat="1" ht="15" hidden="1">
      <c r="A143" s="94" t="s">
        <v>55</v>
      </c>
      <c r="B143" s="39"/>
      <c r="C143" s="101"/>
      <c r="D143" s="101"/>
      <c r="E143" s="91"/>
      <c r="F143" s="87" t="e">
        <f t="shared" si="5"/>
        <v>#DIV/0!</v>
      </c>
      <c r="G143" s="88" t="e">
        <f t="shared" si="6"/>
        <v>#DIV/0!</v>
      </c>
    </row>
    <row r="144" spans="1:7" s="4" customFormat="1" ht="12.75" customHeight="1">
      <c r="A144" s="83" t="s">
        <v>13</v>
      </c>
      <c r="B144" s="83"/>
      <c r="C144" s="102">
        <f>C145+C148+C150+C147</f>
        <v>56678463.15</v>
      </c>
      <c r="D144" s="86">
        <f>D145+D148+D150</f>
        <v>4215966.25</v>
      </c>
      <c r="E144" s="86">
        <f>E145+E148+E150</f>
        <v>3536916.72</v>
      </c>
      <c r="F144" s="87">
        <f t="shared" si="5"/>
        <v>7.438391967055304</v>
      </c>
      <c r="G144" s="88">
        <f t="shared" si="6"/>
        <v>119.19891203997588</v>
      </c>
    </row>
    <row r="145" spans="1:7" ht="12.75" customHeight="1">
      <c r="A145" s="92" t="s">
        <v>59</v>
      </c>
      <c r="B145" s="92"/>
      <c r="C145" s="89">
        <v>23650663.15</v>
      </c>
      <c r="D145" s="90">
        <v>42270.25</v>
      </c>
      <c r="E145" s="91">
        <v>21587.73</v>
      </c>
      <c r="F145" s="87">
        <f t="shared" si="5"/>
        <v>0.17872754658889978</v>
      </c>
      <c r="G145" s="88">
        <f t="shared" si="6"/>
        <v>195.80683101002282</v>
      </c>
    </row>
    <row r="146" spans="1:7" s="7" customFormat="1" ht="12" customHeight="1">
      <c r="A146" s="94" t="s">
        <v>55</v>
      </c>
      <c r="B146" s="94"/>
      <c r="C146" s="95">
        <v>23357663.15</v>
      </c>
      <c r="D146" s="96">
        <v>0</v>
      </c>
      <c r="E146" s="97">
        <v>0</v>
      </c>
      <c r="F146" s="87">
        <f t="shared" si="5"/>
        <v>0</v>
      </c>
      <c r="G146" s="88"/>
    </row>
    <row r="147" spans="1:7" ht="15">
      <c r="A147" s="92" t="s">
        <v>187</v>
      </c>
      <c r="B147" s="92"/>
      <c r="C147" s="89">
        <v>700000</v>
      </c>
      <c r="D147" s="90">
        <v>0</v>
      </c>
      <c r="E147" s="91">
        <v>0</v>
      </c>
      <c r="F147" s="87">
        <f t="shared" si="5"/>
        <v>0</v>
      </c>
      <c r="G147" s="88"/>
    </row>
    <row r="148" spans="1:7" ht="13.5" customHeight="1">
      <c r="A148" s="92" t="s">
        <v>58</v>
      </c>
      <c r="B148" s="92"/>
      <c r="C148" s="89">
        <v>32269800</v>
      </c>
      <c r="D148" s="90">
        <v>4173696</v>
      </c>
      <c r="E148" s="91">
        <v>3515328.99</v>
      </c>
      <c r="F148" s="87">
        <f t="shared" si="5"/>
        <v>12.933752300912928</v>
      </c>
      <c r="G148" s="88">
        <f t="shared" si="6"/>
        <v>118.7284607464293</v>
      </c>
    </row>
    <row r="149" spans="1:7" s="7" customFormat="1" ht="15" customHeight="1">
      <c r="A149" s="94" t="s">
        <v>55</v>
      </c>
      <c r="B149" s="94"/>
      <c r="C149" s="95">
        <v>9850800</v>
      </c>
      <c r="D149" s="96">
        <v>0</v>
      </c>
      <c r="E149" s="97">
        <v>0</v>
      </c>
      <c r="F149" s="87">
        <f t="shared" si="5"/>
        <v>0</v>
      </c>
      <c r="G149" s="88"/>
    </row>
    <row r="150" spans="1:7" ht="15">
      <c r="A150" s="92" t="s">
        <v>65</v>
      </c>
      <c r="B150" s="92"/>
      <c r="C150" s="93">
        <v>58000</v>
      </c>
      <c r="D150" s="91">
        <v>0</v>
      </c>
      <c r="E150" s="91">
        <v>0</v>
      </c>
      <c r="F150" s="87">
        <f t="shared" si="5"/>
        <v>0</v>
      </c>
      <c r="G150" s="88"/>
    </row>
    <row r="151" spans="1:7" ht="15" hidden="1">
      <c r="A151" s="92"/>
      <c r="B151" s="92"/>
      <c r="C151" s="93"/>
      <c r="D151" s="91"/>
      <c r="E151" s="91"/>
      <c r="F151" s="87" t="e">
        <f t="shared" si="5"/>
        <v>#DIV/0!</v>
      </c>
      <c r="G151" s="88" t="e">
        <f t="shared" si="6"/>
        <v>#DIV/0!</v>
      </c>
    </row>
    <row r="152" spans="1:7" s="4" customFormat="1" ht="18" customHeight="1">
      <c r="A152" s="83" t="s">
        <v>14</v>
      </c>
      <c r="B152" s="83"/>
      <c r="C152" s="102">
        <f>C153+C155+C157</f>
        <v>15792238.23</v>
      </c>
      <c r="D152" s="86">
        <f>D153+D155+D157</f>
        <v>0</v>
      </c>
      <c r="E152" s="86">
        <f>E153+E155+E157</f>
        <v>0</v>
      </c>
      <c r="F152" s="87">
        <f t="shared" si="5"/>
        <v>0</v>
      </c>
      <c r="G152" s="88"/>
    </row>
    <row r="153" spans="1:7" ht="15.75" customHeight="1">
      <c r="A153" s="92" t="s">
        <v>15</v>
      </c>
      <c r="B153" s="92"/>
      <c r="C153" s="89">
        <v>3297809</v>
      </c>
      <c r="D153" s="90">
        <v>0</v>
      </c>
      <c r="E153" s="91">
        <v>0</v>
      </c>
      <c r="F153" s="87">
        <f t="shared" si="5"/>
        <v>0</v>
      </c>
      <c r="G153" s="88"/>
    </row>
    <row r="154" spans="1:7" s="7" customFormat="1" ht="15.75" customHeight="1">
      <c r="A154" s="94" t="s">
        <v>56</v>
      </c>
      <c r="B154" s="94"/>
      <c r="C154" s="95">
        <v>3297809</v>
      </c>
      <c r="D154" s="96">
        <v>0</v>
      </c>
      <c r="E154" s="97">
        <v>0</v>
      </c>
      <c r="F154" s="87">
        <f t="shared" si="5"/>
        <v>0</v>
      </c>
      <c r="G154" s="88"/>
    </row>
    <row r="155" spans="1:7" ht="16.5" customHeight="1">
      <c r="A155" s="92" t="s">
        <v>16</v>
      </c>
      <c r="B155" s="92"/>
      <c r="C155" s="89">
        <v>6327233.37</v>
      </c>
      <c r="D155" s="90">
        <v>0</v>
      </c>
      <c r="E155" s="91">
        <v>0</v>
      </c>
      <c r="F155" s="87">
        <f t="shared" si="5"/>
        <v>0</v>
      </c>
      <c r="G155" s="88"/>
    </row>
    <row r="156" spans="1:7" ht="16.5" customHeight="1">
      <c r="A156" s="94" t="s">
        <v>56</v>
      </c>
      <c r="B156" s="92"/>
      <c r="C156" s="95">
        <v>5677233.37</v>
      </c>
      <c r="D156" s="96">
        <v>0</v>
      </c>
      <c r="E156" s="97">
        <v>0</v>
      </c>
      <c r="F156" s="87">
        <f t="shared" si="5"/>
        <v>0</v>
      </c>
      <c r="G156" s="88"/>
    </row>
    <row r="157" spans="1:7" ht="15">
      <c r="A157" s="92" t="s">
        <v>41</v>
      </c>
      <c r="B157" s="92"/>
      <c r="C157" s="89">
        <v>6167195.86</v>
      </c>
      <c r="D157" s="90">
        <v>0</v>
      </c>
      <c r="E157" s="91">
        <v>0</v>
      </c>
      <c r="F157" s="87">
        <f t="shared" si="5"/>
        <v>0</v>
      </c>
      <c r="G157" s="88"/>
    </row>
    <row r="158" spans="1:7" s="7" customFormat="1" ht="12.75" customHeight="1">
      <c r="A158" s="94" t="s">
        <v>56</v>
      </c>
      <c r="B158" s="94"/>
      <c r="C158" s="103">
        <v>6167195.86</v>
      </c>
      <c r="D158" s="97">
        <v>0</v>
      </c>
      <c r="E158" s="97">
        <v>0</v>
      </c>
      <c r="F158" s="87">
        <f t="shared" si="5"/>
        <v>0</v>
      </c>
      <c r="G158" s="88"/>
    </row>
    <row r="159" spans="1:7" ht="15" hidden="1">
      <c r="A159" s="92" t="s">
        <v>69</v>
      </c>
      <c r="B159" s="92"/>
      <c r="C159" s="93"/>
      <c r="D159" s="91"/>
      <c r="E159" s="91"/>
      <c r="F159" s="87" t="e">
        <f t="shared" si="5"/>
        <v>#DIV/0!</v>
      </c>
      <c r="G159" s="88" t="e">
        <f t="shared" si="6"/>
        <v>#DIV/0!</v>
      </c>
    </row>
    <row r="160" spans="1:7" s="4" customFormat="1" ht="18.75" customHeight="1">
      <c r="A160" s="83" t="s">
        <v>126</v>
      </c>
      <c r="B160" s="83"/>
      <c r="C160" s="104">
        <v>600000</v>
      </c>
      <c r="D160" s="86">
        <v>0</v>
      </c>
      <c r="E160" s="86">
        <v>0</v>
      </c>
      <c r="F160" s="87">
        <f t="shared" si="5"/>
        <v>0</v>
      </c>
      <c r="G160" s="88"/>
    </row>
    <row r="161" spans="1:7" s="4" customFormat="1" ht="13.5" customHeight="1">
      <c r="A161" s="83" t="s">
        <v>17</v>
      </c>
      <c r="B161" s="83"/>
      <c r="C161" s="84">
        <v>322031409.07</v>
      </c>
      <c r="D161" s="85">
        <v>68411243.58</v>
      </c>
      <c r="E161" s="86">
        <v>59198913.02</v>
      </c>
      <c r="F161" s="87">
        <f t="shared" si="5"/>
        <v>21.243655635195957</v>
      </c>
      <c r="G161" s="88">
        <f t="shared" si="6"/>
        <v>115.56165491904838</v>
      </c>
    </row>
    <row r="162" spans="1:7" ht="14.25" customHeight="1">
      <c r="A162" s="92" t="s">
        <v>11</v>
      </c>
      <c r="B162" s="92"/>
      <c r="C162" s="89">
        <v>4493690</v>
      </c>
      <c r="D162" s="90">
        <v>767399.31</v>
      </c>
      <c r="E162" s="91">
        <v>2119412.3</v>
      </c>
      <c r="F162" s="87">
        <f t="shared" si="5"/>
        <v>17.07726411924276</v>
      </c>
      <c r="G162" s="88">
        <f t="shared" si="6"/>
        <v>36.2081181655877</v>
      </c>
    </row>
    <row r="163" spans="1:7" s="2" customFormat="1" ht="18" customHeight="1">
      <c r="A163" s="39" t="s">
        <v>70</v>
      </c>
      <c r="B163" s="39"/>
      <c r="C163" s="105">
        <v>268704730.07</v>
      </c>
      <c r="D163" s="91">
        <v>54806809.58</v>
      </c>
      <c r="E163" s="91">
        <v>56827207.8</v>
      </c>
      <c r="F163" s="87">
        <f t="shared" si="5"/>
        <v>20.396667213756277</v>
      </c>
      <c r="G163" s="88">
        <f t="shared" si="6"/>
        <v>96.44466392381855</v>
      </c>
    </row>
    <row r="164" spans="1:7" ht="15" hidden="1">
      <c r="A164" s="92" t="s">
        <v>62</v>
      </c>
      <c r="B164" s="92"/>
      <c r="C164" s="93">
        <v>37.9</v>
      </c>
      <c r="D164" s="91">
        <v>0</v>
      </c>
      <c r="E164" s="91">
        <v>0</v>
      </c>
      <c r="F164" s="87">
        <f t="shared" si="5"/>
        <v>0</v>
      </c>
      <c r="G164" s="88" t="e">
        <f t="shared" si="6"/>
        <v>#DIV/0!</v>
      </c>
    </row>
    <row r="165" spans="1:7" s="4" customFormat="1" ht="13.5" customHeight="1">
      <c r="A165" s="83" t="s">
        <v>60</v>
      </c>
      <c r="B165" s="83"/>
      <c r="C165" s="84">
        <v>51897545.19</v>
      </c>
      <c r="D165" s="85">
        <v>6480000</v>
      </c>
      <c r="E165" s="86">
        <v>7158690</v>
      </c>
      <c r="F165" s="87">
        <f t="shared" si="5"/>
        <v>12.486139712921556</v>
      </c>
      <c r="G165" s="88">
        <f t="shared" si="6"/>
        <v>90.51935479815441</v>
      </c>
    </row>
    <row r="166" spans="1:7" s="2" customFormat="1" ht="15" customHeight="1">
      <c r="A166" s="39" t="s">
        <v>71</v>
      </c>
      <c r="B166" s="39"/>
      <c r="C166" s="105">
        <v>30971187.08</v>
      </c>
      <c r="D166" s="91">
        <v>6480000</v>
      </c>
      <c r="E166" s="91">
        <v>7158690</v>
      </c>
      <c r="F166" s="87">
        <f t="shared" si="5"/>
        <v>20.922672364032614</v>
      </c>
      <c r="G166" s="88">
        <f t="shared" si="6"/>
        <v>90.51935479815441</v>
      </c>
    </row>
    <row r="167" spans="1:7" s="2" customFormat="1" ht="15" hidden="1">
      <c r="A167" s="39" t="s">
        <v>63</v>
      </c>
      <c r="B167" s="39"/>
      <c r="C167" s="105"/>
      <c r="D167" s="91"/>
      <c r="E167" s="91"/>
      <c r="F167" s="87" t="e">
        <f t="shared" si="5"/>
        <v>#DIV/0!</v>
      </c>
      <c r="G167" s="88" t="e">
        <f t="shared" si="6"/>
        <v>#DIV/0!</v>
      </c>
    </row>
    <row r="168" spans="1:7" s="12" customFormat="1" ht="16.5" customHeight="1">
      <c r="A168" s="106" t="s">
        <v>55</v>
      </c>
      <c r="B168" s="106"/>
      <c r="C168" s="95">
        <v>20926358.11</v>
      </c>
      <c r="D168" s="96">
        <v>0</v>
      </c>
      <c r="E168" s="97">
        <v>0</v>
      </c>
      <c r="F168" s="87">
        <f t="shared" si="5"/>
        <v>0</v>
      </c>
      <c r="G168" s="88"/>
    </row>
    <row r="169" spans="1:7" s="4" customFormat="1" ht="17.25" customHeight="1">
      <c r="A169" s="83" t="s">
        <v>18</v>
      </c>
      <c r="B169" s="83"/>
      <c r="C169" s="102">
        <f>C170+C171+C174+C176</f>
        <v>22597263.25</v>
      </c>
      <c r="D169" s="86">
        <f>D170+D171+D174+D176</f>
        <v>1507247.27</v>
      </c>
      <c r="E169" s="86">
        <f>E170+E171+E174+E176</f>
        <v>1625424.92</v>
      </c>
      <c r="F169" s="87">
        <f t="shared" si="5"/>
        <v>6.670043417757679</v>
      </c>
      <c r="G169" s="88">
        <f t="shared" si="6"/>
        <v>92.72943040641951</v>
      </c>
    </row>
    <row r="170" spans="1:7" ht="15" customHeight="1">
      <c r="A170" s="92" t="s">
        <v>19</v>
      </c>
      <c r="B170" s="92"/>
      <c r="C170" s="89">
        <v>120000</v>
      </c>
      <c r="D170" s="90">
        <v>7464.98</v>
      </c>
      <c r="E170" s="91">
        <v>29135.64</v>
      </c>
      <c r="F170" s="87">
        <f t="shared" si="5"/>
        <v>6.220816666666666</v>
      </c>
      <c r="G170" s="88">
        <f t="shared" si="6"/>
        <v>25.621472533295993</v>
      </c>
    </row>
    <row r="171" spans="1:7" ht="17.25" customHeight="1">
      <c r="A171" s="92" t="s">
        <v>20</v>
      </c>
      <c r="B171" s="92"/>
      <c r="C171" s="89">
        <v>13554172.7</v>
      </c>
      <c r="D171" s="90">
        <v>1373545.01</v>
      </c>
      <c r="E171" s="91">
        <v>1454845.01</v>
      </c>
      <c r="F171" s="87">
        <f t="shared" si="5"/>
        <v>10.133742873144888</v>
      </c>
      <c r="G171" s="88">
        <f t="shared" si="6"/>
        <v>94.41177586332718</v>
      </c>
    </row>
    <row r="172" spans="1:7" ht="15.75" customHeight="1" hidden="1">
      <c r="A172" s="92" t="s">
        <v>54</v>
      </c>
      <c r="B172" s="92"/>
      <c r="C172" s="93"/>
      <c r="D172" s="91"/>
      <c r="E172" s="91"/>
      <c r="F172" s="87" t="e">
        <f t="shared" si="5"/>
        <v>#DIV/0!</v>
      </c>
      <c r="G172" s="88" t="e">
        <f t="shared" si="6"/>
        <v>#DIV/0!</v>
      </c>
    </row>
    <row r="173" spans="1:7" ht="0.75" customHeight="1" hidden="1">
      <c r="A173" s="107" t="s">
        <v>55</v>
      </c>
      <c r="B173" s="107"/>
      <c r="C173" s="93"/>
      <c r="D173" s="91"/>
      <c r="E173" s="108"/>
      <c r="F173" s="87" t="e">
        <f t="shared" si="5"/>
        <v>#DIV/0!</v>
      </c>
      <c r="G173" s="88" t="e">
        <f t="shared" si="6"/>
        <v>#DIV/0!</v>
      </c>
    </row>
    <row r="174" spans="1:7" ht="14.25" customHeight="1">
      <c r="A174" s="92" t="s">
        <v>38</v>
      </c>
      <c r="B174" s="92"/>
      <c r="C174" s="89">
        <v>8703090.55</v>
      </c>
      <c r="D174" s="90">
        <v>99237.28</v>
      </c>
      <c r="E174" s="91">
        <v>106782.27</v>
      </c>
      <c r="F174" s="87">
        <f t="shared" si="5"/>
        <v>1.1402533321912867</v>
      </c>
      <c r="G174" s="88">
        <f t="shared" si="6"/>
        <v>92.93422962444983</v>
      </c>
    </row>
    <row r="175" spans="1:7" ht="15" customHeight="1" hidden="1">
      <c r="A175" s="107" t="s">
        <v>55</v>
      </c>
      <c r="B175" s="107"/>
      <c r="C175" s="93"/>
      <c r="D175" s="91"/>
      <c r="E175" s="108"/>
      <c r="F175" s="87" t="e">
        <f t="shared" si="5"/>
        <v>#DIV/0!</v>
      </c>
      <c r="G175" s="88" t="e">
        <f t="shared" si="6"/>
        <v>#DIV/0!</v>
      </c>
    </row>
    <row r="176" spans="1:7" ht="15" customHeight="1">
      <c r="A176" s="92" t="s">
        <v>88</v>
      </c>
      <c r="B176" s="92"/>
      <c r="C176" s="89">
        <v>220000</v>
      </c>
      <c r="D176" s="90">
        <v>27000</v>
      </c>
      <c r="E176" s="91">
        <v>34662</v>
      </c>
      <c r="F176" s="87">
        <f t="shared" si="5"/>
        <v>12.272727272727273</v>
      </c>
      <c r="G176" s="88">
        <f t="shared" si="6"/>
        <v>77.89510126363164</v>
      </c>
    </row>
    <row r="177" spans="1:7" s="4" customFormat="1" ht="13.5" customHeight="1">
      <c r="A177" s="83" t="s">
        <v>48</v>
      </c>
      <c r="B177" s="83"/>
      <c r="C177" s="84">
        <v>425000</v>
      </c>
      <c r="D177" s="85">
        <v>200000</v>
      </c>
      <c r="E177" s="86">
        <v>150000</v>
      </c>
      <c r="F177" s="87">
        <f t="shared" si="5"/>
        <v>47.05882352941176</v>
      </c>
      <c r="G177" s="88">
        <f t="shared" si="6"/>
        <v>133.33333333333331</v>
      </c>
    </row>
    <row r="178" spans="1:7" ht="15.75" customHeight="1">
      <c r="A178" s="92" t="s">
        <v>70</v>
      </c>
      <c r="B178" s="92"/>
      <c r="C178" s="93">
        <v>425000</v>
      </c>
      <c r="D178" s="91">
        <v>200000</v>
      </c>
      <c r="E178" s="91">
        <v>150000</v>
      </c>
      <c r="F178" s="87">
        <f t="shared" si="5"/>
        <v>47.05882352941176</v>
      </c>
      <c r="G178" s="88">
        <f t="shared" si="6"/>
        <v>133.33333333333331</v>
      </c>
    </row>
    <row r="179" spans="1:7" s="4" customFormat="1" ht="15" customHeight="1">
      <c r="A179" s="109" t="s">
        <v>21</v>
      </c>
      <c r="B179" s="109"/>
      <c r="C179" s="102">
        <f>C180+C181+C182</f>
        <v>38985230</v>
      </c>
      <c r="D179" s="86">
        <f>D180+D181+D182</f>
        <v>5497750</v>
      </c>
      <c r="E179" s="86">
        <f>E180+E181+E182</f>
        <v>5671100</v>
      </c>
      <c r="F179" s="87">
        <f t="shared" si="5"/>
        <v>14.102135603663232</v>
      </c>
      <c r="G179" s="88">
        <f t="shared" si="6"/>
        <v>96.94327379168062</v>
      </c>
    </row>
    <row r="180" spans="1:7" s="18" customFormat="1" ht="16.5" customHeight="1">
      <c r="A180" s="94" t="s">
        <v>61</v>
      </c>
      <c r="B180" s="94"/>
      <c r="C180" s="95">
        <v>21990700</v>
      </c>
      <c r="D180" s="96">
        <v>5497750</v>
      </c>
      <c r="E180" s="97">
        <v>5471100</v>
      </c>
      <c r="F180" s="87">
        <f t="shared" si="5"/>
        <v>25.000341053263426</v>
      </c>
      <c r="G180" s="88">
        <f t="shared" si="6"/>
        <v>100.48710496975015</v>
      </c>
    </row>
    <row r="181" spans="1:7" s="18" customFormat="1" ht="15">
      <c r="A181" s="94" t="s">
        <v>176</v>
      </c>
      <c r="B181" s="94"/>
      <c r="C181" s="95">
        <v>13958300</v>
      </c>
      <c r="D181" s="96">
        <v>0</v>
      </c>
      <c r="E181" s="97">
        <v>200000</v>
      </c>
      <c r="F181" s="87">
        <f t="shared" si="5"/>
        <v>0</v>
      </c>
      <c r="G181" s="88"/>
    </row>
    <row r="182" spans="1:7" s="18" customFormat="1" ht="15">
      <c r="A182" s="94" t="s">
        <v>131</v>
      </c>
      <c r="B182" s="94"/>
      <c r="C182" s="95">
        <v>3036230</v>
      </c>
      <c r="D182" s="96">
        <v>0</v>
      </c>
      <c r="E182" s="97">
        <v>0</v>
      </c>
      <c r="F182" s="87">
        <f t="shared" si="5"/>
        <v>0</v>
      </c>
      <c r="G182" s="88"/>
    </row>
    <row r="183" spans="1:9" s="5" customFormat="1" ht="16.5" customHeight="1">
      <c r="A183" s="73" t="s">
        <v>22</v>
      </c>
      <c r="B183" s="73"/>
      <c r="C183" s="110">
        <f>C133+C138+C141+C144+C152+C161+C165+C169+C177+C179+C160</f>
        <v>558920381.8499999</v>
      </c>
      <c r="D183" s="110">
        <f>D133+D138+D141+D144+D152+D161+D165+D169+D177+D179+D160</f>
        <v>95638716.89</v>
      </c>
      <c r="E183" s="110">
        <f>E133+E138+E141+E144+E152+E161+E165+E169+E177+E179+E160</f>
        <v>85908351.43</v>
      </c>
      <c r="F183" s="111">
        <f t="shared" si="5"/>
        <v>17.111331058180486</v>
      </c>
      <c r="G183" s="112">
        <f t="shared" si="6"/>
        <v>111.32644882369615</v>
      </c>
      <c r="H183" s="16"/>
      <c r="I183" s="16"/>
    </row>
    <row r="184" spans="1:7" ht="15" hidden="1">
      <c r="A184" s="92" t="s">
        <v>54</v>
      </c>
      <c r="B184" s="92"/>
      <c r="C184" s="113"/>
      <c r="D184" s="91"/>
      <c r="E184" s="91"/>
      <c r="F184" s="87" t="e">
        <f t="shared" si="5"/>
        <v>#DIV/0!</v>
      </c>
      <c r="G184" s="88" t="e">
        <f t="shared" si="6"/>
        <v>#DIV/0!</v>
      </c>
    </row>
    <row r="185" spans="1:7" ht="12.75" customHeight="1">
      <c r="A185" s="107" t="s">
        <v>55</v>
      </c>
      <c r="B185" s="107"/>
      <c r="C185" s="97">
        <f>C137+C140+C146+C149+C154+C158+C168+C173+C175+C179+C143+C156</f>
        <v>109523489.49000001</v>
      </c>
      <c r="D185" s="97">
        <f>D137+D140+D146+D149+D154+D158+D168+D173+D175+D179+D143</f>
        <v>5831350</v>
      </c>
      <c r="E185" s="97">
        <f>E137+E140+E146+E149+E154+E158+E168+E173+E175+E179+E143</f>
        <v>5937100</v>
      </c>
      <c r="F185" s="87">
        <f t="shared" si="5"/>
        <v>5.324291644791347</v>
      </c>
      <c r="G185" s="88">
        <f t="shared" si="6"/>
        <v>98.21882737363359</v>
      </c>
    </row>
    <row r="186" spans="1:7" ht="20.25" customHeight="1">
      <c r="A186" s="92" t="s">
        <v>24</v>
      </c>
      <c r="B186" s="92"/>
      <c r="C186" s="113">
        <f>C130-C183</f>
        <v>-29527692.299999893</v>
      </c>
      <c r="D186" s="91">
        <f>D130-D183</f>
        <v>-32571527.449999988</v>
      </c>
      <c r="E186" s="91">
        <f>E130-E183</f>
        <v>-3342671.2400000095</v>
      </c>
      <c r="F186" s="87"/>
      <c r="G186" s="88"/>
    </row>
    <row r="187" spans="1:7" ht="15">
      <c r="A187" s="114"/>
      <c r="B187" s="114"/>
      <c r="C187" s="115"/>
      <c r="D187" s="115"/>
      <c r="E187" s="115"/>
      <c r="F187" s="116"/>
      <c r="G187" s="117"/>
    </row>
    <row r="188" spans="1:7" s="3" customFormat="1" ht="15">
      <c r="A188" s="114" t="s">
        <v>117</v>
      </c>
      <c r="B188" s="114"/>
      <c r="C188" s="118"/>
      <c r="D188" s="115"/>
      <c r="E188" s="115"/>
      <c r="F188" s="124" t="s">
        <v>118</v>
      </c>
      <c r="G188" s="124"/>
    </row>
  </sheetData>
  <sheetProtection/>
  <mergeCells count="4">
    <mergeCell ref="A1:G1"/>
    <mergeCell ref="F2:G2"/>
    <mergeCell ref="A132:G132"/>
    <mergeCell ref="F188:G188"/>
  </mergeCells>
  <printOptions/>
  <pageMargins left="0.76" right="0.1968503937007874" top="0.3937007874015748" bottom="0.1968503937007874" header="0.35433070866141736" footer="0.1968503937007874"/>
  <pageSetup fitToHeight="3" horizontalDpi="600" verticalDpi="600" orientation="portrait" paperSize="9" scale="65" r:id="rId1"/>
  <rowBreaks count="2" manualBreakCount="2">
    <brk id="48" max="6" man="1"/>
    <brk id="1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2019-04-02T11:49:20Z</cp:lastPrinted>
  <dcterms:created xsi:type="dcterms:W3CDTF">2006-03-13T07:15:44Z</dcterms:created>
  <dcterms:modified xsi:type="dcterms:W3CDTF">2019-04-05T07:40:09Z</dcterms:modified>
  <cp:category/>
  <cp:version/>
  <cp:contentType/>
  <cp:contentStatus/>
</cp:coreProperties>
</file>