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'Лист1'!$A$1:$E$284</definedName>
  </definedNames>
  <calcPr fullCalcOnLoad="1"/>
</workbook>
</file>

<file path=xl/sharedStrings.xml><?xml version="1.0" encoding="utf-8"?>
<sst xmlns="http://schemas.openxmlformats.org/spreadsheetml/2006/main" count="286" uniqueCount="227">
  <si>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</si>
  <si>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</si>
  <si>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</si>
  <si>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</si>
  <si>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</si>
  <si>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</si>
  <si>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</si>
  <si>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</si>
  <si>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</si>
  <si>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</si>
  <si>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</si>
  <si>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</si>
  <si>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</si>
  <si>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</si>
  <si>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</si>
  <si>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</si>
  <si>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</si>
  <si>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</si>
  <si>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</si>
  <si>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</si>
  <si>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</si>
  <si>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</si>
  <si>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</si>
  <si>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</si>
  <si>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</si>
  <si>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</si>
  <si>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</si>
  <si>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</si>
  <si>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</si>
  <si>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</si>
  <si>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</si>
  <si>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</si>
  <si>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</si>
  <si>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</si>
  <si>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</si>
  <si>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</si>
  <si>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</si>
  <si>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</si>
  <si>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</si>
  <si>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</si>
  <si>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</si>
  <si>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</si>
  <si>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</si>
  <si>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</si>
  <si>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</si>
  <si>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</si>
  <si>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</si>
  <si>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</si>
  <si>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</si>
  <si>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</si>
  <si>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</si>
  <si>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</si>
  <si>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</si>
  <si>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</si>
  <si>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</si>
  <si>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</si>
  <si>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</si>
  <si>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</si>
  <si>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</si>
  <si>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</si>
  <si>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</si>
  <si>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</si>
  <si>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</si>
  <si>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</si>
  <si>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</si>
  <si>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</si>
  <si>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          из них: заработная плата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</si>
  <si>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</si>
  <si>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</si>
  <si>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</si>
  <si>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</si>
  <si>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</si>
  <si>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</si>
  <si>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</si>
  <si>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</si>
  <si>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</si>
  <si>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</si>
  <si>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</si>
  <si>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</si>
  <si>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</si>
  <si>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</si>
  <si>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</si>
  <si>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</si>
  <si>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</si>
  <si>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</si>
  <si>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</si>
  <si>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</si>
  <si>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</si>
  <si>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</si>
  <si>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</si>
  <si>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 xml:space="preserve">                    из них: заработная плата 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</si>
  <si>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</si>
  <si>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</si>
  <si>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</si>
  <si>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</si>
  <si>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</si>
  <si>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</si>
  <si>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</si>
  <si>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</si>
  <si>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</si>
  <si>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республиканского бюджета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</si>
  <si>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</si>
  <si>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</si>
  <si>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</si>
  <si>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</si>
  <si>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</si>
  <si>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</si>
  <si>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</si>
  <si>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</si>
  <si>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</si>
  <si>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</si>
  <si>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</si>
  <si>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</si>
  <si>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</si>
  <si>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</si>
  <si>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</si>
  <si>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</si>
  <si>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орг-я трудоустройства несовершеннолетних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</si>
  <si>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</si>
  <si>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</si>
  <si>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</si>
  <si>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</si>
  <si>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</si>
  <si>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</si>
  <si>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</si>
  <si>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</si>
  <si>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</si>
  <si>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</si>
  <si>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</si>
  <si>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</si>
  <si>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</si>
  <si>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</si>
  <si>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</si>
  <si>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</si>
  <si>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</si>
  <si>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</si>
  <si>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</si>
  <si>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организация временного трудоустройства граждан</t>
  </si>
  <si>
    <t xml:space="preserve">                    проведение мероприятий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</si>
  <si>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</si>
  <si>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</si>
  <si>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</si>
  <si>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</si>
  <si>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</si>
  <si>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</si>
  <si>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</si>
  <si>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</si>
  <si>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</si>
  <si>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</si>
  <si>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</si>
  <si>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</si>
  <si>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</si>
  <si>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</si>
  <si>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</si>
  <si>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</si>
  <si>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</si>
  <si>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 xml:space="preserve">             разработка генеральных планов</t>
  </si>
  <si>
    <t>обустройство улично-дорожной сети</t>
  </si>
  <si>
    <t>Транспорт</t>
  </si>
  <si>
    <t xml:space="preserve">         ремонт жилфонда, собственниками которых являются дети-сироты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</si>
  <si>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</si>
  <si>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</si>
  <si>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>комплектование книжных фондов библиотек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</si>
  <si>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</si>
  <si>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</si>
  <si>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</si>
  <si>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</si>
  <si>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</si>
  <si>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</si>
  <si>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</si>
  <si>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</si>
  <si>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</si>
  <si>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</si>
  <si>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</si>
  <si>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</si>
  <si>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</si>
  <si>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</si>
  <si>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</si>
  <si>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</si>
  <si>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</si>
  <si>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 xml:space="preserve">             субсидии на выполнение мунзадания (МФЦ)</t>
  </si>
  <si>
    <t xml:space="preserve">              содержание ЕДДС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</si>
  <si>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</si>
  <si>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</si>
  <si>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средства районного бюджета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</si>
  <si>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</si>
  <si>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</si>
  <si>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обеспечение гарантий прав на муниципальное имущество ЧР, в том числе на землю, и защита прав и законных интересов собственников, земелпользователей, землевладельцев и арендаторов земельных участков</t>
  </si>
  <si>
    <t>материальное стимулирование деятельности народных дружинников</t>
  </si>
  <si>
    <t>обеспечение развития и укрепления МТБ домов культуры</t>
  </si>
  <si>
    <t xml:space="preserve">            поощрение победителей смотра-конкурса на лучшее озеленение и благоустройство</t>
  </si>
  <si>
    <t>И.о. начальника финансового отдела</t>
  </si>
  <si>
    <t>средства поселений (софинансирование)</t>
  </si>
  <si>
    <t>М.В. Хорькова</t>
  </si>
  <si>
    <t>Налог, взимаемый в связи с применением патентной системы налогообложения</t>
  </si>
  <si>
    <t>Уточненный план на  2019 год</t>
  </si>
  <si>
    <t>% исполне-ния к плану 2019 г.</t>
  </si>
  <si>
    <t>Отклонение от плана  2019 г (+, - 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</si>
  <si>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</si>
  <si>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реализация полномочий органов местного самоуправления, связанных с общегосударственным управлением 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</si>
  <si>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</si>
  <si>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</si>
  <si>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выполнение других обязательств муниципального образования</t>
  </si>
  <si>
    <t>выполнение других обязательств муниципального образования (оплата исполнительных листов)</t>
  </si>
  <si>
    <t>приобретение арочных и ручных металлодетекторов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</si>
  <si>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</si>
  <si>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</si>
  <si>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</si>
  <si>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на строительство (реконструкция)  ДОУ</t>
  </si>
  <si>
    <t>ремонт кровли д/с Радуга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</si>
  <si>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</si>
  <si>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</si>
  <si>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</si>
  <si>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монтаж котельных в рамках комплексного обустройства населенных пунктов</t>
  </si>
  <si>
    <t>ремонт и укрепление МТБ детских школ искусств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</si>
  <si>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</si>
  <si>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</si>
  <si>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монтаж котельных в рамках комплексного обустройства населенных пунктов, расположенных в сельской местности</t>
  </si>
  <si>
    <t>подготовка и проведение празднования на федеральном уровне памятных дат (ремонт районного дома культуры)</t>
  </si>
  <si>
    <t xml:space="preserve">строительство СДК  на 100 мест с. Аттиково </t>
  </si>
  <si>
    <t xml:space="preserve">строительство инженерной инфраструктуры для СДК  на 100 мест с. Аттиково </t>
  </si>
  <si>
    <t>реконструкция музея им. Лобачевского</t>
  </si>
  <si>
    <t>Анализ исполнения консолидированного бюджета Козловского района  на  01.06.2019 года</t>
  </si>
  <si>
    <t>Фактическое исполнение на 01.06.2019</t>
  </si>
  <si>
    <t>реализация отдельных полномочий  в области обращения с твердыми коммунальными отходами (респ.)</t>
  </si>
  <si>
    <t>из них: дотация на возмещение убытков бани</t>
  </si>
  <si>
    <t>укрепление МТБ учреждений в сфере физической культуры и спорта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</si>
</sst>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view="pageBreakPreview" zoomScaleSheetLayoutView="100" workbookViewId="0" topLeftCell="A253">
      <selection activeCell="C273" sqref="C273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1" t="s">
        <v>222</v>
      </c>
      <c r="B1" s="82"/>
      <c r="C1" s="82"/>
      <c r="D1" s="82"/>
      <c r="E1" s="82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195</v>
      </c>
      <c r="C4" s="21" t="s">
        <v>223</v>
      </c>
      <c r="D4" s="20" t="s">
        <v>196</v>
      </c>
      <c r="E4" s="22" t="s">
        <v>197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75" t="s">
        <v>2</v>
      </c>
      <c r="B6" s="28"/>
      <c r="C6" s="29"/>
      <c r="D6" s="30"/>
      <c r="E6" s="31"/>
      <c r="F6" s="9"/>
    </row>
    <row r="7" spans="1:6" s="9" customFormat="1" ht="15">
      <c r="A7" s="41" t="s">
        <v>31</v>
      </c>
      <c r="B7" s="53">
        <f>SUM(B8)</f>
        <v>75849700</v>
      </c>
      <c r="C7" s="53">
        <f>SUM(C8)</f>
        <v>26712013.93</v>
      </c>
      <c r="D7" s="42">
        <f aca="true" t="shared" si="0" ref="D7:D13">IF(B7=0,"   ",C7/B7)</f>
        <v>0.3521703306670956</v>
      </c>
      <c r="E7" s="45">
        <f aca="true" t="shared" si="1" ref="E7:E13">C7-B7</f>
        <v>-49137686.07</v>
      </c>
      <c r="F7" s="8"/>
    </row>
    <row r="8" spans="1:5" s="8" customFormat="1" ht="15" customHeight="1">
      <c r="A8" s="41" t="s">
        <v>30</v>
      </c>
      <c r="B8" s="54">
        <v>75849700</v>
      </c>
      <c r="C8" s="55">
        <v>26712013.93</v>
      </c>
      <c r="D8" s="42">
        <f t="shared" si="0"/>
        <v>0.3521703306670956</v>
      </c>
      <c r="E8" s="45">
        <f t="shared" si="1"/>
        <v>-49137686.07</v>
      </c>
    </row>
    <row r="9" spans="1:5" s="8" customFormat="1" ht="45" customHeight="1">
      <c r="A9" s="41" t="s">
        <v>104</v>
      </c>
      <c r="B9" s="53">
        <f>SUM(B10)</f>
        <v>8560200</v>
      </c>
      <c r="C9" s="53">
        <f>SUM(C10)</f>
        <v>4016844.97</v>
      </c>
      <c r="D9" s="42">
        <f t="shared" si="0"/>
        <v>0.4692466262470503</v>
      </c>
      <c r="E9" s="45">
        <f t="shared" si="1"/>
        <v>-4543355.029999999</v>
      </c>
    </row>
    <row r="10" spans="1:6" s="8" customFormat="1" ht="29.25" customHeight="1">
      <c r="A10" s="41" t="s">
        <v>105</v>
      </c>
      <c r="B10" s="54">
        <v>8560200</v>
      </c>
      <c r="C10" s="55">
        <v>4016844.97</v>
      </c>
      <c r="D10" s="42">
        <f t="shared" si="0"/>
        <v>0.4692466262470503</v>
      </c>
      <c r="E10" s="45">
        <f t="shared" si="1"/>
        <v>-4543355.029999999</v>
      </c>
      <c r="F10" s="9"/>
    </row>
    <row r="11" spans="1:6" s="9" customFormat="1" ht="15">
      <c r="A11" s="41" t="s">
        <v>3</v>
      </c>
      <c r="B11" s="54">
        <f>SUM(B12:B14)</f>
        <v>7437900</v>
      </c>
      <c r="C11" s="54">
        <f>SUM(C12:C14)</f>
        <v>2656283.7800000003</v>
      </c>
      <c r="D11" s="42">
        <f t="shared" si="0"/>
        <v>0.3571281920972318</v>
      </c>
      <c r="E11" s="45">
        <f t="shared" si="1"/>
        <v>-4781616.22</v>
      </c>
      <c r="F11" s="8"/>
    </row>
    <row r="12" spans="1:5" s="8" customFormat="1" ht="15" customHeight="1">
      <c r="A12" s="41" t="s">
        <v>40</v>
      </c>
      <c r="B12" s="70">
        <v>6753500</v>
      </c>
      <c r="C12" s="71">
        <v>1844686.76</v>
      </c>
      <c r="D12" s="42">
        <f t="shared" si="0"/>
        <v>0.27314529651291924</v>
      </c>
      <c r="E12" s="45">
        <f t="shared" si="1"/>
        <v>-4908813.24</v>
      </c>
    </row>
    <row r="13" spans="1:5" s="8" customFormat="1" ht="15">
      <c r="A13" s="41" t="s">
        <v>15</v>
      </c>
      <c r="B13" s="54">
        <v>684400</v>
      </c>
      <c r="C13" s="55">
        <v>658786.77</v>
      </c>
      <c r="D13" s="42">
        <f t="shared" si="0"/>
        <v>0.9625756428988895</v>
      </c>
      <c r="E13" s="45">
        <f t="shared" si="1"/>
        <v>-25613.22999999998</v>
      </c>
    </row>
    <row r="14" spans="1:5" s="8" customFormat="1" ht="30">
      <c r="A14" s="41" t="s">
        <v>194</v>
      </c>
      <c r="B14" s="70">
        <v>0</v>
      </c>
      <c r="C14" s="70">
        <v>152810.25</v>
      </c>
      <c r="D14" s="42" t="str">
        <f>IF(B14=0,"   ",C14/B14)</f>
        <v>   </v>
      </c>
      <c r="E14" s="45">
        <f>C14-B14</f>
        <v>152810.25</v>
      </c>
    </row>
    <row r="15" spans="1:6" s="9" customFormat="1" ht="15">
      <c r="A15" s="41" t="s">
        <v>68</v>
      </c>
      <c r="B15" s="54">
        <f>SUM(B16:B20)</f>
        <v>10616500</v>
      </c>
      <c r="C15" s="54">
        <f>SUM(C16:C20)</f>
        <v>1496815.01</v>
      </c>
      <c r="D15" s="42">
        <f aca="true" t="shared" si="2" ref="D15:D20">IF(B15=0,"   ",C15/B15)</f>
        <v>0.14098949842226724</v>
      </c>
      <c r="E15" s="45">
        <f aca="true" t="shared" si="3" ref="E15:E20">C15-B15</f>
        <v>-9119684.99</v>
      </c>
      <c r="F15" s="8"/>
    </row>
    <row r="16" spans="1:6" s="8" customFormat="1" ht="15">
      <c r="A16" s="41" t="s">
        <v>69</v>
      </c>
      <c r="B16" s="54">
        <v>4473000</v>
      </c>
      <c r="C16" s="54">
        <v>236962.3</v>
      </c>
      <c r="D16" s="42">
        <f t="shared" si="2"/>
        <v>0.052976145763469706</v>
      </c>
      <c r="E16" s="45">
        <f t="shared" si="3"/>
        <v>-4236037.7</v>
      </c>
      <c r="F16" s="9"/>
    </row>
    <row r="17" spans="1:5" s="9" customFormat="1" ht="15">
      <c r="A17" s="41" t="s">
        <v>152</v>
      </c>
      <c r="B17" s="54">
        <v>88100</v>
      </c>
      <c r="C17" s="71">
        <v>39387.28</v>
      </c>
      <c r="D17" s="42">
        <f>IF(B17=0,"   ",C17/B17)</f>
        <v>0.44707468785471055</v>
      </c>
      <c r="E17" s="45">
        <f>C17-B17</f>
        <v>-48712.72</v>
      </c>
    </row>
    <row r="18" spans="1:6" s="9" customFormat="1" ht="15">
      <c r="A18" s="41" t="s">
        <v>153</v>
      </c>
      <c r="B18" s="54">
        <v>1228400</v>
      </c>
      <c r="C18" s="71">
        <v>72938.45</v>
      </c>
      <c r="D18" s="42">
        <f t="shared" si="2"/>
        <v>0.05937679094757408</v>
      </c>
      <c r="E18" s="45">
        <f t="shared" si="3"/>
        <v>-1155461.55</v>
      </c>
      <c r="F18" s="8"/>
    </row>
    <row r="19" spans="1:5" s="8" customFormat="1" ht="15">
      <c r="A19" s="41" t="s">
        <v>150</v>
      </c>
      <c r="B19" s="54">
        <v>1559000</v>
      </c>
      <c r="C19" s="54">
        <v>862195.27</v>
      </c>
      <c r="D19" s="42">
        <f t="shared" si="2"/>
        <v>0.5530437908915972</v>
      </c>
      <c r="E19" s="45">
        <f t="shared" si="3"/>
        <v>-696804.73</v>
      </c>
    </row>
    <row r="20" spans="1:5" s="8" customFormat="1" ht="15">
      <c r="A20" s="41" t="s">
        <v>151</v>
      </c>
      <c r="B20" s="54">
        <v>3268000</v>
      </c>
      <c r="C20" s="54">
        <v>285331.71</v>
      </c>
      <c r="D20" s="42">
        <f t="shared" si="2"/>
        <v>0.08731080477356182</v>
      </c>
      <c r="E20" s="45">
        <f t="shared" si="3"/>
        <v>-2982668.29</v>
      </c>
    </row>
    <row r="21" spans="1:5" s="8" customFormat="1" ht="30">
      <c r="A21" s="41" t="s">
        <v>41</v>
      </c>
      <c r="B21" s="54">
        <f>B22+B23</f>
        <v>6000</v>
      </c>
      <c r="C21" s="54">
        <f>C22+C23</f>
        <v>2091.94</v>
      </c>
      <c r="D21" s="42">
        <f aca="true" t="shared" si="4" ref="D21:D53">IF(B21=0,"   ",C21/B21)</f>
        <v>0.34865666666666667</v>
      </c>
      <c r="E21" s="45">
        <f aca="true" t="shared" si="5" ref="E21:E51">C21-B21</f>
        <v>-3908.06</v>
      </c>
    </row>
    <row r="22" spans="1:5" s="8" customFormat="1" ht="15">
      <c r="A22" s="41" t="s">
        <v>16</v>
      </c>
      <c r="B22" s="54">
        <v>6000</v>
      </c>
      <c r="C22" s="70">
        <v>0</v>
      </c>
      <c r="D22" s="42">
        <f t="shared" si="4"/>
        <v>0</v>
      </c>
      <c r="E22" s="45">
        <f t="shared" si="5"/>
        <v>-6000</v>
      </c>
    </row>
    <row r="23" spans="1:5" s="8" customFormat="1" ht="15">
      <c r="A23" s="41" t="s">
        <v>45</v>
      </c>
      <c r="B23" s="54">
        <v>0</v>
      </c>
      <c r="C23" s="70">
        <v>2091.94</v>
      </c>
      <c r="D23" s="42" t="str">
        <f t="shared" si="4"/>
        <v>   </v>
      </c>
      <c r="E23" s="45">
        <f t="shared" si="5"/>
        <v>2091.94</v>
      </c>
    </row>
    <row r="24" spans="1:5" s="8" customFormat="1" ht="15">
      <c r="A24" s="41" t="s">
        <v>17</v>
      </c>
      <c r="B24" s="54">
        <v>1700000</v>
      </c>
      <c r="C24" s="70">
        <v>925062.57</v>
      </c>
      <c r="D24" s="42">
        <f t="shared" si="4"/>
        <v>0.5441544529411765</v>
      </c>
      <c r="E24" s="45">
        <f t="shared" si="5"/>
        <v>-774937.43</v>
      </c>
    </row>
    <row r="25" spans="1:5" s="8" customFormat="1" ht="45">
      <c r="A25" s="41" t="s">
        <v>128</v>
      </c>
      <c r="B25" s="54">
        <v>0</v>
      </c>
      <c r="C25" s="54">
        <v>52539.38</v>
      </c>
      <c r="D25" s="42" t="str">
        <f t="shared" si="4"/>
        <v>   </v>
      </c>
      <c r="E25" s="45">
        <f t="shared" si="5"/>
        <v>52539.38</v>
      </c>
    </row>
    <row r="26" spans="1:5" s="8" customFormat="1" ht="14.25">
      <c r="A26" s="63" t="s">
        <v>101</v>
      </c>
      <c r="B26" s="56">
        <f>B7+B11+B15+B21+B24+B25+B9</f>
        <v>104170300</v>
      </c>
      <c r="C26" s="56">
        <f>C7+C11+C15+C21+C24+C25+C9</f>
        <v>35861651.580000006</v>
      </c>
      <c r="D26" s="44">
        <f t="shared" si="4"/>
        <v>0.3442598473845233</v>
      </c>
      <c r="E26" s="46">
        <f t="shared" si="5"/>
        <v>-68308648.41999999</v>
      </c>
    </row>
    <row r="27" spans="1:5" s="8" customFormat="1" ht="45" customHeight="1">
      <c r="A27" s="41" t="s">
        <v>131</v>
      </c>
      <c r="B27" s="54">
        <f>SUM(B28:B30)</f>
        <v>10293900</v>
      </c>
      <c r="C27" s="54">
        <f>SUM(C28:C30)</f>
        <v>2619005.25</v>
      </c>
      <c r="D27" s="42">
        <f t="shared" si="4"/>
        <v>0.25442303208696415</v>
      </c>
      <c r="E27" s="45">
        <f t="shared" si="5"/>
        <v>-7674894.75</v>
      </c>
    </row>
    <row r="28" spans="1:5" s="8" customFormat="1" ht="15">
      <c r="A28" s="41" t="s">
        <v>67</v>
      </c>
      <c r="B28" s="54">
        <v>7983700</v>
      </c>
      <c r="C28" s="54">
        <v>1934611.37</v>
      </c>
      <c r="D28" s="42">
        <f t="shared" si="4"/>
        <v>0.24232014855267608</v>
      </c>
      <c r="E28" s="51">
        <f t="shared" si="5"/>
        <v>-6049088.63</v>
      </c>
    </row>
    <row r="29" spans="1:5" s="8" customFormat="1" ht="17.25" customHeight="1">
      <c r="A29" s="41" t="s">
        <v>169</v>
      </c>
      <c r="B29" s="54">
        <v>1734500</v>
      </c>
      <c r="C29" s="55">
        <v>451770.98</v>
      </c>
      <c r="D29" s="42">
        <f t="shared" si="4"/>
        <v>0.2604617930239262</v>
      </c>
      <c r="E29" s="45">
        <f t="shared" si="5"/>
        <v>-1282729.02</v>
      </c>
    </row>
    <row r="30" spans="1:5" s="8" customFormat="1" ht="89.25" customHeight="1">
      <c r="A30" s="41" t="s">
        <v>198</v>
      </c>
      <c r="B30" s="54">
        <v>575700</v>
      </c>
      <c r="C30" s="55">
        <v>232622.9</v>
      </c>
      <c r="D30" s="42">
        <f t="shared" si="4"/>
        <v>0.40406965433385444</v>
      </c>
      <c r="E30" s="45">
        <f t="shared" si="5"/>
        <v>-343077.1</v>
      </c>
    </row>
    <row r="31" spans="1:5" s="8" customFormat="1" ht="29.25" customHeight="1">
      <c r="A31" s="41" t="s">
        <v>18</v>
      </c>
      <c r="B31" s="54">
        <f>SUM(B32)</f>
        <v>250000</v>
      </c>
      <c r="C31" s="54">
        <f>SUM(C32)</f>
        <v>293101.73</v>
      </c>
      <c r="D31" s="42">
        <f t="shared" si="4"/>
        <v>1.17240692</v>
      </c>
      <c r="E31" s="45">
        <f t="shared" si="5"/>
        <v>43101.72999999998</v>
      </c>
    </row>
    <row r="32" spans="1:5" s="8" customFormat="1" ht="15">
      <c r="A32" s="41" t="s">
        <v>19</v>
      </c>
      <c r="B32" s="54">
        <v>250000</v>
      </c>
      <c r="C32" s="70">
        <v>293101.73</v>
      </c>
      <c r="D32" s="42">
        <f t="shared" si="4"/>
        <v>1.17240692</v>
      </c>
      <c r="E32" s="45">
        <f t="shared" si="5"/>
        <v>43101.72999999998</v>
      </c>
    </row>
    <row r="33" spans="1:5" s="8" customFormat="1" ht="30">
      <c r="A33" s="41" t="s">
        <v>130</v>
      </c>
      <c r="B33" s="54">
        <v>1900000</v>
      </c>
      <c r="C33" s="54">
        <v>613009</v>
      </c>
      <c r="D33" s="42">
        <f t="shared" si="4"/>
        <v>0.32263631578947366</v>
      </c>
      <c r="E33" s="45">
        <f t="shared" si="5"/>
        <v>-1286991</v>
      </c>
    </row>
    <row r="34" spans="1:5" s="8" customFormat="1" ht="30.75" customHeight="1">
      <c r="A34" s="41" t="s">
        <v>132</v>
      </c>
      <c r="B34" s="54">
        <f>B35+B36</f>
        <v>12150000</v>
      </c>
      <c r="C34" s="54">
        <f>C35+C36</f>
        <v>2343758.5</v>
      </c>
      <c r="D34" s="42">
        <f t="shared" si="4"/>
        <v>0.1929019341563786</v>
      </c>
      <c r="E34" s="45">
        <f t="shared" si="5"/>
        <v>-9806241.5</v>
      </c>
    </row>
    <row r="35" spans="1:5" s="8" customFormat="1" ht="30">
      <c r="A35" s="41" t="s">
        <v>133</v>
      </c>
      <c r="B35" s="70">
        <v>10500000</v>
      </c>
      <c r="C35" s="54">
        <v>107119.64</v>
      </c>
      <c r="D35" s="42">
        <f t="shared" si="4"/>
        <v>0.010201870476190476</v>
      </c>
      <c r="E35" s="45">
        <f t="shared" si="5"/>
        <v>-10392880.36</v>
      </c>
    </row>
    <row r="36" spans="1:5" s="8" customFormat="1" ht="30">
      <c r="A36" s="41" t="s">
        <v>109</v>
      </c>
      <c r="B36" s="54">
        <v>1650000</v>
      </c>
      <c r="C36" s="54">
        <v>2236638.86</v>
      </c>
      <c r="D36" s="42">
        <f t="shared" si="4"/>
        <v>1.355538703030303</v>
      </c>
      <c r="E36" s="45">
        <f t="shared" si="5"/>
        <v>586638.8599999999</v>
      </c>
    </row>
    <row r="37" spans="1:5" s="8" customFormat="1" ht="15">
      <c r="A37" s="41" t="s">
        <v>20</v>
      </c>
      <c r="B37" s="54">
        <v>3200000</v>
      </c>
      <c r="C37" s="54">
        <v>883280.11</v>
      </c>
      <c r="D37" s="42">
        <f t="shared" si="4"/>
        <v>0.276025034375</v>
      </c>
      <c r="E37" s="45">
        <f t="shared" si="5"/>
        <v>-2316719.89</v>
      </c>
    </row>
    <row r="38" spans="1:6" s="8" customFormat="1" ht="15">
      <c r="A38" s="41" t="s">
        <v>21</v>
      </c>
      <c r="B38" s="54">
        <f>B39+B41+B40</f>
        <v>0</v>
      </c>
      <c r="C38" s="54">
        <f>C39+C41+C40</f>
        <v>-53392.46</v>
      </c>
      <c r="D38" s="42" t="str">
        <f t="shared" si="4"/>
        <v>   </v>
      </c>
      <c r="E38" s="45">
        <f t="shared" si="5"/>
        <v>-53392.46</v>
      </c>
      <c r="F38" s="11"/>
    </row>
    <row r="39" spans="1:5" s="11" customFormat="1" ht="15" customHeight="1">
      <c r="A39" s="41" t="s">
        <v>32</v>
      </c>
      <c r="B39" s="54">
        <v>0</v>
      </c>
      <c r="C39" s="53">
        <v>-53392.46</v>
      </c>
      <c r="D39" s="42" t="str">
        <f t="shared" si="4"/>
        <v>   </v>
      </c>
      <c r="E39" s="45">
        <f t="shared" si="5"/>
        <v>-53392.46</v>
      </c>
    </row>
    <row r="40" spans="1:5" s="11" customFormat="1" ht="15" customHeight="1">
      <c r="A40" s="41" t="s">
        <v>103</v>
      </c>
      <c r="B40" s="54">
        <v>0</v>
      </c>
      <c r="C40" s="53">
        <v>0</v>
      </c>
      <c r="D40" s="42" t="str">
        <f t="shared" si="4"/>
        <v>   </v>
      </c>
      <c r="E40" s="45">
        <f t="shared" si="5"/>
        <v>0</v>
      </c>
    </row>
    <row r="41" spans="1:5" s="11" customFormat="1" ht="15" customHeight="1">
      <c r="A41" s="41" t="s">
        <v>33</v>
      </c>
      <c r="B41" s="54">
        <v>0</v>
      </c>
      <c r="C41" s="53">
        <v>0</v>
      </c>
      <c r="D41" s="42" t="str">
        <f t="shared" si="4"/>
        <v>   </v>
      </c>
      <c r="E41" s="45">
        <f t="shared" si="5"/>
        <v>0</v>
      </c>
    </row>
    <row r="42" spans="1:5" s="11" customFormat="1" ht="15" customHeight="1">
      <c r="A42" s="63" t="s">
        <v>102</v>
      </c>
      <c r="B42" s="56">
        <f>B27+B31+B34+B37+B38+B33</f>
        <v>27793900</v>
      </c>
      <c r="C42" s="56">
        <f>C27+C31+C34+C37+C38+C33</f>
        <v>6698762.130000001</v>
      </c>
      <c r="D42" s="44">
        <f t="shared" si="4"/>
        <v>0.2410155512540522</v>
      </c>
      <c r="E42" s="46">
        <f t="shared" si="5"/>
        <v>-21095137.869999997</v>
      </c>
    </row>
    <row r="43" spans="1:5" s="11" customFormat="1" ht="14.25">
      <c r="A43" s="63" t="s">
        <v>4</v>
      </c>
      <c r="B43" s="56">
        <f>SUM(B26,B42)</f>
        <v>131964200</v>
      </c>
      <c r="C43" s="56">
        <f>SUM(C26,C42)</f>
        <v>42560413.71000001</v>
      </c>
      <c r="D43" s="44">
        <f t="shared" si="4"/>
        <v>0.32251484652655804</v>
      </c>
      <c r="E43" s="46">
        <f t="shared" si="5"/>
        <v>-89403786.28999999</v>
      </c>
    </row>
    <row r="44" spans="1:5" s="11" customFormat="1" ht="18" customHeight="1">
      <c r="A44" s="63" t="s">
        <v>81</v>
      </c>
      <c r="B44" s="56">
        <f>SUM(B45:B50)</f>
        <v>434667090.01</v>
      </c>
      <c r="C44" s="56">
        <f>SUM(C45:C50,)</f>
        <v>83036979.38</v>
      </c>
      <c r="D44" s="44">
        <f t="shared" si="4"/>
        <v>0.19103580944692555</v>
      </c>
      <c r="E44" s="46">
        <f t="shared" si="5"/>
        <v>-351630110.63</v>
      </c>
    </row>
    <row r="45" spans="1:5" s="11" customFormat="1" ht="30" customHeight="1">
      <c r="A45" s="41" t="s">
        <v>46</v>
      </c>
      <c r="B45" s="54">
        <v>-21822100</v>
      </c>
      <c r="C45" s="54">
        <v>-21822100</v>
      </c>
      <c r="D45" s="42">
        <f t="shared" si="4"/>
        <v>1</v>
      </c>
      <c r="E45" s="45">
        <f t="shared" si="5"/>
        <v>0</v>
      </c>
    </row>
    <row r="46" spans="1:6" s="11" customFormat="1" ht="15" customHeight="1">
      <c r="A46" s="41" t="s">
        <v>126</v>
      </c>
      <c r="B46" s="54">
        <v>30477500</v>
      </c>
      <c r="C46" s="54">
        <v>7549000</v>
      </c>
      <c r="D46" s="42">
        <f t="shared" si="4"/>
        <v>0.2476909195308014</v>
      </c>
      <c r="E46" s="45">
        <f t="shared" si="5"/>
        <v>-22928500</v>
      </c>
      <c r="F46" s="8"/>
    </row>
    <row r="47" spans="1:5" s="8" customFormat="1" ht="15">
      <c r="A47" s="41" t="s">
        <v>23</v>
      </c>
      <c r="B47" s="54">
        <v>242670340.74</v>
      </c>
      <c r="C47" s="55">
        <v>21350757.53</v>
      </c>
      <c r="D47" s="42">
        <f t="shared" si="4"/>
        <v>0.08798255882813247</v>
      </c>
      <c r="E47" s="45">
        <f t="shared" si="5"/>
        <v>-221319583.21</v>
      </c>
    </row>
    <row r="48" spans="1:5" s="8" customFormat="1" ht="15">
      <c r="A48" s="41" t="s">
        <v>22</v>
      </c>
      <c r="B48" s="54">
        <v>178713574.37</v>
      </c>
      <c r="C48" s="55">
        <v>75959321.85</v>
      </c>
      <c r="D48" s="42">
        <f t="shared" si="4"/>
        <v>0.425033868399596</v>
      </c>
      <c r="E48" s="45">
        <f t="shared" si="5"/>
        <v>-102754252.52000001</v>
      </c>
    </row>
    <row r="49" spans="1:5" s="8" customFormat="1" ht="15">
      <c r="A49" s="41" t="s">
        <v>43</v>
      </c>
      <c r="B49" s="54">
        <v>3213100</v>
      </c>
      <c r="C49" s="55">
        <v>0</v>
      </c>
      <c r="D49" s="42">
        <f t="shared" si="4"/>
        <v>0</v>
      </c>
      <c r="E49" s="45">
        <f t="shared" si="5"/>
        <v>-3213100</v>
      </c>
    </row>
    <row r="50" spans="1:5" s="8" customFormat="1" ht="15">
      <c r="A50" s="41" t="s">
        <v>111</v>
      </c>
      <c r="B50" s="54">
        <v>1414674.9</v>
      </c>
      <c r="C50" s="55">
        <v>0</v>
      </c>
      <c r="D50" s="42">
        <f t="shared" si="4"/>
        <v>0</v>
      </c>
      <c r="E50" s="45">
        <f t="shared" si="5"/>
        <v>-1414674.9</v>
      </c>
    </row>
    <row r="51" spans="1:6" s="8" customFormat="1" ht="16.5" customHeight="1">
      <c r="A51" s="63" t="s">
        <v>5</v>
      </c>
      <c r="B51" s="57">
        <f>SUM(B43,B44)</f>
        <v>566631290.01</v>
      </c>
      <c r="C51" s="57">
        <f>SUM(C43,C44)</f>
        <v>125597393.09</v>
      </c>
      <c r="D51" s="44">
        <f t="shared" si="4"/>
        <v>0.2216562962623957</v>
      </c>
      <c r="E51" s="46">
        <f t="shared" si="5"/>
        <v>-441033896.91999996</v>
      </c>
      <c r="F51" s="10"/>
    </row>
    <row r="52" spans="1:6" s="10" customFormat="1" ht="19.5" customHeight="1">
      <c r="A52" s="75" t="s">
        <v>6</v>
      </c>
      <c r="B52" s="58"/>
      <c r="C52" s="59"/>
      <c r="D52" s="42" t="str">
        <f t="shared" si="4"/>
        <v>   </v>
      </c>
      <c r="E52" s="43"/>
      <c r="F52" s="8"/>
    </row>
    <row r="53" spans="1:5" s="8" customFormat="1" ht="15">
      <c r="A53" s="41" t="s">
        <v>24</v>
      </c>
      <c r="B53" s="54">
        <f>B54+B68+B72+B73+B66+B70</f>
        <v>64516823.95</v>
      </c>
      <c r="C53" s="54">
        <f>C54+C68+C72+C73+C66+C70</f>
        <v>29783212.340000004</v>
      </c>
      <c r="D53" s="42">
        <f t="shared" si="4"/>
        <v>0.46163481889749786</v>
      </c>
      <c r="E53" s="45">
        <f aca="true" t="shared" si="6" ref="E53:E103">C53-B53</f>
        <v>-34733611.61</v>
      </c>
    </row>
    <row r="54" spans="1:5" s="8" customFormat="1" ht="15">
      <c r="A54" s="41" t="s">
        <v>25</v>
      </c>
      <c r="B54" s="54">
        <v>30685100</v>
      </c>
      <c r="C54" s="55">
        <v>9901661.47</v>
      </c>
      <c r="D54" s="42">
        <f aca="true" t="shared" si="7" ref="D54:D81">IF(B54=0,"   ",C54/B54)</f>
        <v>0.32268630279842664</v>
      </c>
      <c r="E54" s="45">
        <f t="shared" si="6"/>
        <v>-20783438.53</v>
      </c>
    </row>
    <row r="55" spans="1:5" s="8" customFormat="1" ht="15">
      <c r="A55" s="41" t="s">
        <v>7</v>
      </c>
      <c r="B55" s="54">
        <v>17282014</v>
      </c>
      <c r="C55" s="55">
        <v>6039563.3</v>
      </c>
      <c r="D55" s="42">
        <f t="shared" si="7"/>
        <v>0.34947103387371403</v>
      </c>
      <c r="E55" s="45">
        <f t="shared" si="6"/>
        <v>-11242450.7</v>
      </c>
    </row>
    <row r="56" spans="1:5" s="8" customFormat="1" ht="16.5" customHeight="1">
      <c r="A56" s="41" t="s">
        <v>47</v>
      </c>
      <c r="B56" s="70">
        <v>3300</v>
      </c>
      <c r="C56" s="70">
        <v>0</v>
      </c>
      <c r="D56" s="42">
        <f t="shared" si="7"/>
        <v>0</v>
      </c>
      <c r="E56" s="45">
        <f t="shared" si="6"/>
        <v>-3300</v>
      </c>
    </row>
    <row r="57" spans="1:5" s="8" customFormat="1" ht="27" customHeight="1">
      <c r="A57" s="41" t="s">
        <v>48</v>
      </c>
      <c r="B57" s="70">
        <v>310400</v>
      </c>
      <c r="C57" s="70">
        <v>29259.6</v>
      </c>
      <c r="D57" s="42">
        <f t="shared" si="7"/>
        <v>0.09426417525773195</v>
      </c>
      <c r="E57" s="45">
        <f t="shared" si="6"/>
        <v>-281140.4</v>
      </c>
    </row>
    <row r="58" spans="1:5" s="8" customFormat="1" ht="15">
      <c r="A58" s="41" t="s">
        <v>49</v>
      </c>
      <c r="B58" s="70">
        <v>229900</v>
      </c>
      <c r="C58" s="70">
        <v>20134</v>
      </c>
      <c r="D58" s="42">
        <f t="shared" si="7"/>
        <v>0.08757720748151371</v>
      </c>
      <c r="E58" s="45">
        <f t="shared" si="6"/>
        <v>-209766</v>
      </c>
    </row>
    <row r="59" spans="1:5" s="8" customFormat="1" ht="15">
      <c r="A59" s="41" t="s">
        <v>50</v>
      </c>
      <c r="B59" s="70">
        <v>843400</v>
      </c>
      <c r="C59" s="71">
        <v>299591.19</v>
      </c>
      <c r="D59" s="42">
        <f t="shared" si="7"/>
        <v>0.3552183898506047</v>
      </c>
      <c r="E59" s="45">
        <f t="shared" si="6"/>
        <v>-543808.81</v>
      </c>
    </row>
    <row r="60" spans="1:5" s="8" customFormat="1" ht="15">
      <c r="A60" s="41" t="s">
        <v>49</v>
      </c>
      <c r="B60" s="70">
        <v>623300</v>
      </c>
      <c r="C60" s="71">
        <v>229856.23</v>
      </c>
      <c r="D60" s="42">
        <f t="shared" si="7"/>
        <v>0.36877303064334993</v>
      </c>
      <c r="E60" s="45">
        <f t="shared" si="6"/>
        <v>-393443.77</v>
      </c>
    </row>
    <row r="61" spans="1:5" s="8" customFormat="1" ht="15">
      <c r="A61" s="41" t="s">
        <v>51</v>
      </c>
      <c r="B61" s="70">
        <v>3000</v>
      </c>
      <c r="C61" s="71">
        <v>0</v>
      </c>
      <c r="D61" s="42">
        <f t="shared" si="7"/>
        <v>0</v>
      </c>
      <c r="E61" s="45">
        <f t="shared" si="6"/>
        <v>-3000</v>
      </c>
    </row>
    <row r="62" spans="1:5" s="8" customFormat="1" ht="28.5" customHeight="1">
      <c r="A62" s="41" t="s">
        <v>163</v>
      </c>
      <c r="B62" s="70">
        <v>900</v>
      </c>
      <c r="C62" s="70">
        <v>0</v>
      </c>
      <c r="D62" s="42">
        <f t="shared" si="7"/>
        <v>0</v>
      </c>
      <c r="E62" s="45">
        <f t="shared" si="6"/>
        <v>-900</v>
      </c>
    </row>
    <row r="63" spans="1:5" s="8" customFormat="1" ht="15">
      <c r="A63" s="41" t="s">
        <v>49</v>
      </c>
      <c r="B63" s="70">
        <v>691</v>
      </c>
      <c r="C63" s="70">
        <v>0</v>
      </c>
      <c r="D63" s="42">
        <f t="shared" si="7"/>
        <v>0</v>
      </c>
      <c r="E63" s="45">
        <f t="shared" si="6"/>
        <v>-691</v>
      </c>
    </row>
    <row r="64" spans="1:5" s="8" customFormat="1" ht="15">
      <c r="A64" s="41" t="s">
        <v>106</v>
      </c>
      <c r="B64" s="70">
        <v>55400</v>
      </c>
      <c r="C64" s="71">
        <v>10627.42</v>
      </c>
      <c r="D64" s="42">
        <f t="shared" si="7"/>
        <v>0.19183068592057761</v>
      </c>
      <c r="E64" s="45">
        <f t="shared" si="6"/>
        <v>-44772.58</v>
      </c>
    </row>
    <row r="65" spans="1:5" s="8" customFormat="1" ht="15">
      <c r="A65" s="41" t="s">
        <v>49</v>
      </c>
      <c r="B65" s="70">
        <v>41100</v>
      </c>
      <c r="C65" s="70">
        <v>8920.57</v>
      </c>
      <c r="D65" s="42">
        <f t="shared" si="7"/>
        <v>0.21704549878345497</v>
      </c>
      <c r="E65" s="45">
        <f t="shared" si="6"/>
        <v>-32179.43</v>
      </c>
    </row>
    <row r="66" spans="1:5" s="8" customFormat="1" ht="15.75" customHeight="1">
      <c r="A66" s="41" t="s">
        <v>124</v>
      </c>
      <c r="B66" s="70">
        <f>B67</f>
        <v>8700</v>
      </c>
      <c r="C66" s="70">
        <f>C67</f>
        <v>0</v>
      </c>
      <c r="D66" s="42">
        <f t="shared" si="7"/>
        <v>0</v>
      </c>
      <c r="E66" s="45">
        <f t="shared" si="6"/>
        <v>-8700</v>
      </c>
    </row>
    <row r="67" spans="1:5" s="8" customFormat="1" ht="30.75" customHeight="1">
      <c r="A67" s="41" t="s">
        <v>125</v>
      </c>
      <c r="B67" s="70">
        <v>8700</v>
      </c>
      <c r="C67" s="71">
        <v>0</v>
      </c>
      <c r="D67" s="42">
        <f t="shared" si="7"/>
        <v>0</v>
      </c>
      <c r="E67" s="45">
        <f t="shared" si="6"/>
        <v>-8700</v>
      </c>
    </row>
    <row r="68" spans="1:5" s="8" customFormat="1" ht="15">
      <c r="A68" s="41" t="s">
        <v>36</v>
      </c>
      <c r="B68" s="70">
        <v>4069100</v>
      </c>
      <c r="C68" s="71">
        <v>1418124.68</v>
      </c>
      <c r="D68" s="42">
        <f t="shared" si="7"/>
        <v>0.3485106485463616</v>
      </c>
      <c r="E68" s="45">
        <f t="shared" si="6"/>
        <v>-2650975.3200000003</v>
      </c>
    </row>
    <row r="69" spans="1:5" s="8" customFormat="1" ht="15">
      <c r="A69" s="41" t="s">
        <v>7</v>
      </c>
      <c r="B69" s="70">
        <v>2664420</v>
      </c>
      <c r="C69" s="71">
        <v>978433.93</v>
      </c>
      <c r="D69" s="42">
        <f t="shared" si="7"/>
        <v>0.36722210837630703</v>
      </c>
      <c r="E69" s="45">
        <f t="shared" si="6"/>
        <v>-1685986.0699999998</v>
      </c>
    </row>
    <row r="70" spans="1:5" s="8" customFormat="1" ht="15">
      <c r="A70" s="41" t="s">
        <v>148</v>
      </c>
      <c r="B70" s="70">
        <f>B71</f>
        <v>0</v>
      </c>
      <c r="C70" s="70">
        <f>C71</f>
        <v>0</v>
      </c>
      <c r="D70" s="42" t="str">
        <f t="shared" si="7"/>
        <v>   </v>
      </c>
      <c r="E70" s="45">
        <f t="shared" si="6"/>
        <v>0</v>
      </c>
    </row>
    <row r="71" spans="1:5" s="8" customFormat="1" ht="30">
      <c r="A71" s="41" t="s">
        <v>149</v>
      </c>
      <c r="B71" s="70">
        <v>0</v>
      </c>
      <c r="C71" s="71">
        <v>0</v>
      </c>
      <c r="D71" s="42" t="str">
        <f t="shared" si="7"/>
        <v>   </v>
      </c>
      <c r="E71" s="45">
        <f t="shared" si="6"/>
        <v>0</v>
      </c>
    </row>
    <row r="72" spans="1:5" s="8" customFormat="1" ht="15">
      <c r="A72" s="41" t="s">
        <v>26</v>
      </c>
      <c r="B72" s="53">
        <v>1970600</v>
      </c>
      <c r="C72" s="55">
        <v>0</v>
      </c>
      <c r="D72" s="42">
        <f t="shared" si="7"/>
        <v>0</v>
      </c>
      <c r="E72" s="45">
        <f t="shared" si="6"/>
        <v>-1970600</v>
      </c>
    </row>
    <row r="73" spans="1:5" s="8" customFormat="1" ht="15">
      <c r="A73" s="41" t="s">
        <v>34</v>
      </c>
      <c r="B73" s="54">
        <f>B74+B76+B78+B77+B79+B81+B80+B88+B82+B85+B86+B87</f>
        <v>27783323.95</v>
      </c>
      <c r="C73" s="54">
        <f>C74+C76+C78+C77+C79+C81+C80+C88+C82+C85+C86+C87</f>
        <v>18463426.19</v>
      </c>
      <c r="D73" s="76">
        <f t="shared" si="7"/>
        <v>0.6645506571937733</v>
      </c>
      <c r="E73" s="45">
        <f t="shared" si="6"/>
        <v>-9319897.759999998</v>
      </c>
    </row>
    <row r="74" spans="1:5" s="8" customFormat="1" ht="15">
      <c r="A74" s="41" t="s">
        <v>89</v>
      </c>
      <c r="B74" s="70">
        <v>9597700</v>
      </c>
      <c r="C74" s="71">
        <v>2691907.79</v>
      </c>
      <c r="D74" s="52">
        <f t="shared" si="7"/>
        <v>0.28047425841607887</v>
      </c>
      <c r="E74" s="45">
        <f t="shared" si="6"/>
        <v>-6905792.21</v>
      </c>
    </row>
    <row r="75" spans="1:5" s="8" customFormat="1" ht="15">
      <c r="A75" s="41" t="s">
        <v>66</v>
      </c>
      <c r="B75" s="70">
        <v>6577100</v>
      </c>
      <c r="C75" s="71">
        <v>2118545.76</v>
      </c>
      <c r="D75" s="42">
        <f t="shared" si="7"/>
        <v>0.3221094038405984</v>
      </c>
      <c r="E75" s="45">
        <f t="shared" si="6"/>
        <v>-4458554.24</v>
      </c>
    </row>
    <row r="76" spans="1:5" s="8" customFormat="1" ht="15">
      <c r="A76" s="41" t="s">
        <v>180</v>
      </c>
      <c r="B76" s="70">
        <v>2219900</v>
      </c>
      <c r="C76" s="70">
        <v>703106.96</v>
      </c>
      <c r="D76" s="42">
        <f t="shared" si="7"/>
        <v>0.3167291139240506</v>
      </c>
      <c r="E76" s="45">
        <f t="shared" si="6"/>
        <v>-1516793.04</v>
      </c>
    </row>
    <row r="77" spans="1:5" s="8" customFormat="1" ht="15">
      <c r="A77" s="41" t="s">
        <v>110</v>
      </c>
      <c r="B77" s="70">
        <v>100000</v>
      </c>
      <c r="C77" s="71">
        <v>0</v>
      </c>
      <c r="D77" s="42">
        <f t="shared" si="7"/>
        <v>0</v>
      </c>
      <c r="E77" s="45">
        <f t="shared" si="6"/>
        <v>-100000</v>
      </c>
    </row>
    <row r="78" spans="1:5" s="8" customFormat="1" ht="15">
      <c r="A78" s="41" t="s">
        <v>134</v>
      </c>
      <c r="B78" s="70">
        <v>153000</v>
      </c>
      <c r="C78" s="71">
        <v>28800</v>
      </c>
      <c r="D78" s="42">
        <f t="shared" si="7"/>
        <v>0.18823529411764706</v>
      </c>
      <c r="E78" s="45">
        <f t="shared" si="6"/>
        <v>-124200</v>
      </c>
    </row>
    <row r="79" spans="1:5" s="8" customFormat="1" ht="16.5" customHeight="1">
      <c r="A79" s="41" t="s">
        <v>135</v>
      </c>
      <c r="B79" s="70">
        <v>800000</v>
      </c>
      <c r="C79" s="70">
        <v>206265</v>
      </c>
      <c r="D79" s="42">
        <f t="shared" si="7"/>
        <v>0.25783125</v>
      </c>
      <c r="E79" s="45">
        <f t="shared" si="6"/>
        <v>-593735</v>
      </c>
    </row>
    <row r="80" spans="1:6" ht="60.75" customHeight="1">
      <c r="A80" s="41" t="s">
        <v>187</v>
      </c>
      <c r="B80" s="53">
        <v>0</v>
      </c>
      <c r="C80" s="53">
        <v>0</v>
      </c>
      <c r="D80" s="42" t="str">
        <f t="shared" si="7"/>
        <v>   </v>
      </c>
      <c r="E80" s="65">
        <f t="shared" si="6"/>
        <v>0</v>
      </c>
      <c r="F80" s="8"/>
    </row>
    <row r="81" spans="1:5" s="8" customFormat="1" ht="15">
      <c r="A81" s="41" t="s">
        <v>156</v>
      </c>
      <c r="B81" s="53">
        <v>0</v>
      </c>
      <c r="C81" s="53">
        <v>0</v>
      </c>
      <c r="D81" s="42" t="str">
        <f t="shared" si="7"/>
        <v>   </v>
      </c>
      <c r="E81" s="45">
        <f t="shared" si="6"/>
        <v>0</v>
      </c>
    </row>
    <row r="82" spans="1:5" s="8" customFormat="1" ht="45.75" customHeight="1">
      <c r="A82" s="62" t="s">
        <v>199</v>
      </c>
      <c r="B82" s="70">
        <f>SUM(B83:B84)</f>
        <v>13993900</v>
      </c>
      <c r="C82" s="70">
        <f>SUM(C83:C84)</f>
        <v>13932388.99</v>
      </c>
      <c r="D82" s="42">
        <f aca="true" t="shared" si="8" ref="D82:D88">IF(B82=0,"   ",C82/B82)</f>
        <v>0.9956044412208177</v>
      </c>
      <c r="E82" s="45">
        <f aca="true" t="shared" si="9" ref="E82:E88">C82-B82</f>
        <v>-61511.00999999978</v>
      </c>
    </row>
    <row r="83" spans="1:5" s="8" customFormat="1" ht="15">
      <c r="A83" s="61" t="s">
        <v>78</v>
      </c>
      <c r="B83" s="70">
        <v>12174700</v>
      </c>
      <c r="C83" s="70">
        <v>12121178.43</v>
      </c>
      <c r="D83" s="42">
        <f t="shared" si="8"/>
        <v>0.9956038694998645</v>
      </c>
      <c r="E83" s="45">
        <f t="shared" si="9"/>
        <v>-53521.5700000003</v>
      </c>
    </row>
    <row r="84" spans="1:5" s="8" customFormat="1" ht="15">
      <c r="A84" s="61" t="s">
        <v>79</v>
      </c>
      <c r="B84" s="70">
        <v>1819200</v>
      </c>
      <c r="C84" s="70">
        <v>1811210.56</v>
      </c>
      <c r="D84" s="42">
        <f t="shared" si="8"/>
        <v>0.9956082673702726</v>
      </c>
      <c r="E84" s="45">
        <f t="shared" si="9"/>
        <v>-7989.439999999944</v>
      </c>
    </row>
    <row r="85" spans="1:5" s="8" customFormat="1" ht="30">
      <c r="A85" s="62" t="s">
        <v>203</v>
      </c>
      <c r="B85" s="70">
        <v>78823.95</v>
      </c>
      <c r="C85" s="70">
        <v>71649.45</v>
      </c>
      <c r="D85" s="42">
        <f t="shared" si="8"/>
        <v>0.908980709543229</v>
      </c>
      <c r="E85" s="45">
        <f t="shared" si="9"/>
        <v>-7174.5</v>
      </c>
    </row>
    <row r="86" spans="1:5" s="8" customFormat="1" ht="30">
      <c r="A86" s="62" t="s">
        <v>200</v>
      </c>
      <c r="B86" s="70">
        <v>650000</v>
      </c>
      <c r="C86" s="70">
        <v>650000</v>
      </c>
      <c r="D86" s="42">
        <f t="shared" si="8"/>
        <v>1</v>
      </c>
      <c r="E86" s="45">
        <f t="shared" si="9"/>
        <v>0</v>
      </c>
    </row>
    <row r="87" spans="1:5" s="8" customFormat="1" ht="30">
      <c r="A87" s="62" t="s">
        <v>201</v>
      </c>
      <c r="B87" s="70">
        <v>90000</v>
      </c>
      <c r="C87" s="70">
        <v>79308</v>
      </c>
      <c r="D87" s="42">
        <f t="shared" si="8"/>
        <v>0.8812</v>
      </c>
      <c r="E87" s="45">
        <f t="shared" si="9"/>
        <v>-10692</v>
      </c>
    </row>
    <row r="88" spans="1:5" s="8" customFormat="1" ht="15">
      <c r="A88" s="62" t="s">
        <v>202</v>
      </c>
      <c r="B88" s="70">
        <v>100000</v>
      </c>
      <c r="C88" s="53">
        <v>100000</v>
      </c>
      <c r="D88" s="42">
        <f t="shared" si="8"/>
        <v>1</v>
      </c>
      <c r="E88" s="45">
        <f t="shared" si="9"/>
        <v>0</v>
      </c>
    </row>
    <row r="89" spans="1:5" s="8" customFormat="1" ht="15.75" customHeight="1">
      <c r="A89" s="41" t="s">
        <v>52</v>
      </c>
      <c r="B89" s="53">
        <f>SUM(B90)</f>
        <v>1259300</v>
      </c>
      <c r="C89" s="53">
        <f>SUM(C90)</f>
        <v>421779.6</v>
      </c>
      <c r="D89" s="42">
        <f aca="true" t="shared" si="10" ref="D89:D103">IF(B89=0,"   ",C89/B89)</f>
        <v>0.3349317875009926</v>
      </c>
      <c r="E89" s="45">
        <f t="shared" si="6"/>
        <v>-837520.4</v>
      </c>
    </row>
    <row r="90" spans="1:5" s="8" customFormat="1" ht="15">
      <c r="A90" s="41" t="s">
        <v>70</v>
      </c>
      <c r="B90" s="53">
        <v>1259300</v>
      </c>
      <c r="C90" s="53">
        <v>421779.6</v>
      </c>
      <c r="D90" s="42">
        <f t="shared" si="10"/>
        <v>0.3349317875009926</v>
      </c>
      <c r="E90" s="45">
        <f t="shared" si="6"/>
        <v>-837520.4</v>
      </c>
    </row>
    <row r="91" spans="1:5" s="8" customFormat="1" ht="30" customHeight="1">
      <c r="A91" s="41" t="s">
        <v>27</v>
      </c>
      <c r="B91" s="54">
        <f>B92+B93+B96+B98+B95+B100+B99</f>
        <v>19802700</v>
      </c>
      <c r="C91" s="54">
        <f>C92+C93+C96+C98+C95+C100+C99</f>
        <v>1404792.15</v>
      </c>
      <c r="D91" s="42">
        <f t="shared" si="10"/>
        <v>0.0709394249269039</v>
      </c>
      <c r="E91" s="45">
        <f t="shared" si="6"/>
        <v>-18397907.85</v>
      </c>
    </row>
    <row r="92" spans="1:5" s="8" customFormat="1" ht="15">
      <c r="A92" s="41" t="s">
        <v>82</v>
      </c>
      <c r="B92" s="70">
        <v>1623400</v>
      </c>
      <c r="C92" s="71">
        <v>455528.04</v>
      </c>
      <c r="D92" s="42">
        <f t="shared" si="10"/>
        <v>0.28060123198225945</v>
      </c>
      <c r="E92" s="45">
        <f t="shared" si="6"/>
        <v>-1167871.96</v>
      </c>
    </row>
    <row r="93" spans="1:5" s="8" customFormat="1" ht="15">
      <c r="A93" s="41" t="s">
        <v>181</v>
      </c>
      <c r="B93" s="70">
        <v>1498900</v>
      </c>
      <c r="C93" s="71">
        <v>557828.64</v>
      </c>
      <c r="D93" s="42">
        <f t="shared" si="10"/>
        <v>0.372158676362666</v>
      </c>
      <c r="E93" s="45">
        <f t="shared" si="6"/>
        <v>-941071.36</v>
      </c>
    </row>
    <row r="94" spans="1:5" s="8" customFormat="1" ht="15">
      <c r="A94" s="41" t="s">
        <v>53</v>
      </c>
      <c r="B94" s="70">
        <v>1030000</v>
      </c>
      <c r="C94" s="71">
        <v>410954.67</v>
      </c>
      <c r="D94" s="42">
        <f t="shared" si="10"/>
        <v>0.39898511650485435</v>
      </c>
      <c r="E94" s="45">
        <f t="shared" si="6"/>
        <v>-619045.3300000001</v>
      </c>
    </row>
    <row r="95" spans="1:5" s="8" customFormat="1" ht="15">
      <c r="A95" s="41" t="s">
        <v>183</v>
      </c>
      <c r="B95" s="70">
        <v>224700</v>
      </c>
      <c r="C95" s="71">
        <v>32500</v>
      </c>
      <c r="D95" s="42">
        <f>IF(B95=0,"   ",C95/B95)</f>
        <v>0.14463729417000445</v>
      </c>
      <c r="E95" s="45">
        <f>C95-B95</f>
        <v>-192200</v>
      </c>
    </row>
    <row r="96" spans="1:6" s="8" customFormat="1" ht="15">
      <c r="A96" s="41" t="s">
        <v>71</v>
      </c>
      <c r="B96" s="53">
        <v>940500</v>
      </c>
      <c r="C96" s="53">
        <v>290835.47</v>
      </c>
      <c r="D96" s="42">
        <f t="shared" si="10"/>
        <v>0.30923494949494945</v>
      </c>
      <c r="E96" s="45">
        <f t="shared" si="6"/>
        <v>-649664.53</v>
      </c>
      <c r="F96"/>
    </row>
    <row r="97" spans="1:6" ht="15">
      <c r="A97" s="41" t="s">
        <v>90</v>
      </c>
      <c r="B97" s="53">
        <v>660215</v>
      </c>
      <c r="C97" s="53">
        <v>205008.08</v>
      </c>
      <c r="D97" s="42">
        <f t="shared" si="10"/>
        <v>0.3105171497163802</v>
      </c>
      <c r="E97" s="65">
        <f t="shared" si="6"/>
        <v>-455206.92000000004</v>
      </c>
      <c r="F97" s="8"/>
    </row>
    <row r="98" spans="1:5" s="8" customFormat="1" ht="15">
      <c r="A98" s="41" t="s">
        <v>83</v>
      </c>
      <c r="B98" s="53">
        <v>84600</v>
      </c>
      <c r="C98" s="53">
        <v>54000</v>
      </c>
      <c r="D98" s="42">
        <f t="shared" si="10"/>
        <v>0.6382978723404256</v>
      </c>
      <c r="E98" s="45">
        <f t="shared" si="6"/>
        <v>-30600</v>
      </c>
    </row>
    <row r="99" spans="1:5" s="8" customFormat="1" ht="30">
      <c r="A99" s="61" t="s">
        <v>188</v>
      </c>
      <c r="B99" s="70">
        <v>120000</v>
      </c>
      <c r="C99" s="70">
        <v>14100</v>
      </c>
      <c r="D99" s="42">
        <f>IF(B99=0,"   ",C99/B99)</f>
        <v>0.1175</v>
      </c>
      <c r="E99" s="45">
        <f>C99-B99</f>
        <v>-105900</v>
      </c>
    </row>
    <row r="100" spans="1:5" s="8" customFormat="1" ht="15">
      <c r="A100" s="41" t="s">
        <v>204</v>
      </c>
      <c r="B100" s="70">
        <f>B101+B102</f>
        <v>15310600</v>
      </c>
      <c r="C100" s="70">
        <f>C101+C102</f>
        <v>0</v>
      </c>
      <c r="D100" s="42"/>
      <c r="E100" s="45"/>
    </row>
    <row r="101" spans="1:5" s="8" customFormat="1" ht="15">
      <c r="A101" s="61" t="s">
        <v>78</v>
      </c>
      <c r="B101" s="70">
        <v>13985400</v>
      </c>
      <c r="C101" s="70">
        <v>0</v>
      </c>
      <c r="D101" s="42">
        <f>IF(B101=0,"   ",C101/B101)</f>
        <v>0</v>
      </c>
      <c r="E101" s="45">
        <f>C101-B101</f>
        <v>-13985400</v>
      </c>
    </row>
    <row r="102" spans="1:5" s="8" customFormat="1" ht="15">
      <c r="A102" s="61" t="s">
        <v>79</v>
      </c>
      <c r="B102" s="70">
        <v>1325200</v>
      </c>
      <c r="C102" s="70">
        <v>0</v>
      </c>
      <c r="D102" s="42">
        <f>IF(B102=0,"   ",C102/B102)</f>
        <v>0</v>
      </c>
      <c r="E102" s="45">
        <f>C102-B102</f>
        <v>-1325200</v>
      </c>
    </row>
    <row r="103" spans="1:5" s="8" customFormat="1" ht="15">
      <c r="A103" s="41" t="s">
        <v>28</v>
      </c>
      <c r="B103" s="54">
        <f>B104+B112+B132+B110</f>
        <v>54885900</v>
      </c>
      <c r="C103" s="54">
        <f>C104+C112+C132+C110</f>
        <v>8416037.94</v>
      </c>
      <c r="D103" s="42">
        <f t="shared" si="10"/>
        <v>0.1533369761632769</v>
      </c>
      <c r="E103" s="45">
        <f t="shared" si="6"/>
        <v>-46469862.06</v>
      </c>
    </row>
    <row r="104" spans="1:5" s="8" customFormat="1" ht="15">
      <c r="A104" s="62" t="s">
        <v>107</v>
      </c>
      <c r="B104" s="54">
        <f>B105+B106+B107</f>
        <v>200600</v>
      </c>
      <c r="C104" s="54">
        <f>C105+C106+C107</f>
        <v>46109.34</v>
      </c>
      <c r="D104" s="42">
        <f aca="true" t="shared" si="11" ref="D104:D109">IF(B104=0,"   ",C104/B104)</f>
        <v>0.2298571286141575</v>
      </c>
      <c r="E104" s="45">
        <f aca="true" t="shared" si="12" ref="E104:E109">C104-B104</f>
        <v>-154490.66</v>
      </c>
    </row>
    <row r="105" spans="1:5" s="8" customFormat="1" ht="15">
      <c r="A105" s="62" t="s">
        <v>108</v>
      </c>
      <c r="B105" s="70">
        <v>100000</v>
      </c>
      <c r="C105" s="70">
        <v>0</v>
      </c>
      <c r="D105" s="42">
        <f t="shared" si="11"/>
        <v>0</v>
      </c>
      <c r="E105" s="45">
        <f t="shared" si="12"/>
        <v>-100000</v>
      </c>
    </row>
    <row r="106" spans="1:5" s="8" customFormat="1" ht="15">
      <c r="A106" s="62" t="s">
        <v>141</v>
      </c>
      <c r="B106" s="70">
        <v>0</v>
      </c>
      <c r="C106" s="70">
        <v>0</v>
      </c>
      <c r="D106" s="42" t="str">
        <f t="shared" si="11"/>
        <v>   </v>
      </c>
      <c r="E106" s="45">
        <f t="shared" si="12"/>
        <v>0</v>
      </c>
    </row>
    <row r="107" spans="1:5" s="8" customFormat="1" ht="30">
      <c r="A107" s="62" t="s">
        <v>122</v>
      </c>
      <c r="B107" s="70">
        <f>B108+B109</f>
        <v>100600</v>
      </c>
      <c r="C107" s="70">
        <f>C108+C109</f>
        <v>46109.34</v>
      </c>
      <c r="D107" s="42">
        <f t="shared" si="11"/>
        <v>0.4583433399602385</v>
      </c>
      <c r="E107" s="45">
        <f t="shared" si="12"/>
        <v>-54490.66</v>
      </c>
    </row>
    <row r="108" spans="1:5" s="8" customFormat="1" ht="15">
      <c r="A108" s="61" t="s">
        <v>78</v>
      </c>
      <c r="B108" s="70">
        <v>40600</v>
      </c>
      <c r="C108" s="70">
        <v>7100</v>
      </c>
      <c r="D108" s="42">
        <f t="shared" si="11"/>
        <v>0.1748768472906404</v>
      </c>
      <c r="E108" s="45">
        <f t="shared" si="12"/>
        <v>-33500</v>
      </c>
    </row>
    <row r="109" spans="1:6" s="8" customFormat="1" ht="15">
      <c r="A109" s="61" t="s">
        <v>74</v>
      </c>
      <c r="B109" s="70">
        <v>60000</v>
      </c>
      <c r="C109" s="70">
        <v>39009.34</v>
      </c>
      <c r="D109" s="42">
        <f t="shared" si="11"/>
        <v>0.6501556666666666</v>
      </c>
      <c r="E109" s="45">
        <f t="shared" si="12"/>
        <v>-20990.660000000003</v>
      </c>
      <c r="F109"/>
    </row>
    <row r="110" spans="1:5" ht="15">
      <c r="A110" s="62" t="s">
        <v>158</v>
      </c>
      <c r="B110" s="53">
        <f>B111</f>
        <v>1000000</v>
      </c>
      <c r="C110" s="53">
        <f>C111</f>
        <v>333236.84</v>
      </c>
      <c r="D110" s="42">
        <f>IF(B110=0,"   ",C110/B110)</f>
        <v>0.33323684000000003</v>
      </c>
      <c r="E110" s="65">
        <f>C110-B110</f>
        <v>-666763.1599999999</v>
      </c>
    </row>
    <row r="111" spans="1:6" ht="27.75" customHeight="1">
      <c r="A111" s="62" t="s">
        <v>205</v>
      </c>
      <c r="B111" s="53">
        <v>1000000</v>
      </c>
      <c r="C111" s="53">
        <v>333236.84</v>
      </c>
      <c r="D111" s="42">
        <f>IF(B111=0,"   ",C111/B111)</f>
        <v>0.33323684000000003</v>
      </c>
      <c r="E111" s="65">
        <f>C111-B111</f>
        <v>-666763.1599999999</v>
      </c>
      <c r="F111" s="8"/>
    </row>
    <row r="112" spans="1:5" s="8" customFormat="1" ht="15">
      <c r="A112" s="41" t="s">
        <v>29</v>
      </c>
      <c r="B112" s="54">
        <f>B122+B126+B118+B113+B131+B127+B130</f>
        <v>53518300</v>
      </c>
      <c r="C112" s="54">
        <f>C122+C126+C118+C113+C131+C127+C130</f>
        <v>8023191.76</v>
      </c>
      <c r="D112" s="42">
        <f aca="true" t="shared" si="13" ref="D112:D123">IF(B112=0,"   ",C112/B112)</f>
        <v>0.14991492181179147</v>
      </c>
      <c r="E112" s="45">
        <f aca="true" t="shared" si="14" ref="E112:E122">C112-B112</f>
        <v>-45495108.24</v>
      </c>
    </row>
    <row r="113" spans="1:5" s="8" customFormat="1" ht="30">
      <c r="A113" s="41" t="s">
        <v>127</v>
      </c>
      <c r="B113" s="70">
        <f>B114+B115+B117+B116</f>
        <v>574000</v>
      </c>
      <c r="C113" s="70">
        <f>C114+C115+C117+C116</f>
        <v>125168.83</v>
      </c>
      <c r="D113" s="42">
        <f t="shared" si="13"/>
        <v>0.2180641637630662</v>
      </c>
      <c r="E113" s="45">
        <f t="shared" si="14"/>
        <v>-448831.17</v>
      </c>
    </row>
    <row r="114" spans="1:5" s="8" customFormat="1" ht="15">
      <c r="A114" s="61" t="s">
        <v>84</v>
      </c>
      <c r="B114" s="53">
        <v>0</v>
      </c>
      <c r="C114" s="53">
        <v>0</v>
      </c>
      <c r="D114" s="42" t="str">
        <f t="shared" si="13"/>
        <v>   </v>
      </c>
      <c r="E114" s="45">
        <f t="shared" si="14"/>
        <v>0</v>
      </c>
    </row>
    <row r="115" spans="1:5" s="8" customFormat="1" ht="15">
      <c r="A115" s="61" t="s">
        <v>78</v>
      </c>
      <c r="B115" s="70">
        <v>0</v>
      </c>
      <c r="C115" s="53">
        <v>0</v>
      </c>
      <c r="D115" s="42" t="str">
        <f t="shared" si="13"/>
        <v>   </v>
      </c>
      <c r="E115" s="45">
        <f t="shared" si="14"/>
        <v>0</v>
      </c>
    </row>
    <row r="116" spans="1:5" s="8" customFormat="1" ht="15">
      <c r="A116" s="61" t="s">
        <v>79</v>
      </c>
      <c r="B116" s="70">
        <v>0</v>
      </c>
      <c r="C116" s="70">
        <v>0</v>
      </c>
      <c r="D116" s="42" t="str">
        <f t="shared" si="13"/>
        <v>   </v>
      </c>
      <c r="E116" s="45">
        <f t="shared" si="14"/>
        <v>0</v>
      </c>
    </row>
    <row r="117" spans="1:5" s="8" customFormat="1" ht="15">
      <c r="A117" s="61" t="s">
        <v>74</v>
      </c>
      <c r="B117" s="53">
        <v>574000</v>
      </c>
      <c r="C117" s="53">
        <v>125168.83</v>
      </c>
      <c r="D117" s="42">
        <f t="shared" si="13"/>
        <v>0.2180641637630662</v>
      </c>
      <c r="E117" s="45">
        <f t="shared" si="14"/>
        <v>-448831.17</v>
      </c>
    </row>
    <row r="118" spans="1:5" s="8" customFormat="1" ht="30">
      <c r="A118" s="41" t="s">
        <v>112</v>
      </c>
      <c r="B118" s="53">
        <f>B119+B120+B121</f>
        <v>1836400</v>
      </c>
      <c r="C118" s="53">
        <f>C119+C120+C121</f>
        <v>0</v>
      </c>
      <c r="D118" s="42">
        <f t="shared" si="13"/>
        <v>0</v>
      </c>
      <c r="E118" s="45">
        <f t="shared" si="14"/>
        <v>-1836400</v>
      </c>
    </row>
    <row r="119" spans="1:5" s="8" customFormat="1" ht="15">
      <c r="A119" s="61" t="s">
        <v>78</v>
      </c>
      <c r="B119" s="53">
        <v>1594900</v>
      </c>
      <c r="C119" s="53">
        <v>0</v>
      </c>
      <c r="D119" s="42">
        <f t="shared" si="13"/>
        <v>0</v>
      </c>
      <c r="E119" s="45">
        <f t="shared" si="14"/>
        <v>-1594900</v>
      </c>
    </row>
    <row r="120" spans="1:5" s="8" customFormat="1" ht="15">
      <c r="A120" s="61" t="s">
        <v>192</v>
      </c>
      <c r="B120" s="53">
        <v>241500</v>
      </c>
      <c r="C120" s="53">
        <v>0</v>
      </c>
      <c r="D120" s="42">
        <f t="shared" si="13"/>
        <v>0</v>
      </c>
      <c r="E120" s="45">
        <f t="shared" si="14"/>
        <v>-241500</v>
      </c>
    </row>
    <row r="121" spans="1:5" ht="15">
      <c r="A121" s="61" t="s">
        <v>167</v>
      </c>
      <c r="B121" s="53">
        <v>0</v>
      </c>
      <c r="C121" s="53">
        <v>0</v>
      </c>
      <c r="D121" s="42" t="str">
        <f>IF(B121=0,"   ",C121/B121)</f>
        <v>   </v>
      </c>
      <c r="E121" s="65">
        <f>C121-B121</f>
        <v>0</v>
      </c>
    </row>
    <row r="122" spans="1:5" s="8" customFormat="1" ht="15">
      <c r="A122" s="41" t="s">
        <v>91</v>
      </c>
      <c r="B122" s="70">
        <f>B123+B124+B125</f>
        <v>31644300</v>
      </c>
      <c r="C122" s="70">
        <f>C123+C124+C125</f>
        <v>4472554.13</v>
      </c>
      <c r="D122" s="42">
        <f t="shared" si="13"/>
        <v>0.14133838100384588</v>
      </c>
      <c r="E122" s="45">
        <f t="shared" si="14"/>
        <v>-27171745.87</v>
      </c>
    </row>
    <row r="123" spans="1:5" s="8" customFormat="1" ht="15">
      <c r="A123" s="61" t="s">
        <v>84</v>
      </c>
      <c r="B123" s="70">
        <v>0</v>
      </c>
      <c r="C123" s="70">
        <v>0</v>
      </c>
      <c r="D123" s="42" t="str">
        <f t="shared" si="13"/>
        <v>   </v>
      </c>
      <c r="E123" s="45"/>
    </row>
    <row r="124" spans="1:5" s="8" customFormat="1" ht="15">
      <c r="A124" s="61" t="s">
        <v>78</v>
      </c>
      <c r="B124" s="70">
        <v>27530500</v>
      </c>
      <c r="C124" s="70">
        <v>3891122.19</v>
      </c>
      <c r="D124" s="42">
        <f aca="true" t="shared" si="15" ref="D124:D130">IF(B124=0,"   ",C124/B124)</f>
        <v>0.141338595012804</v>
      </c>
      <c r="E124" s="45">
        <f aca="true" t="shared" si="16" ref="E124:E130">C124-B124</f>
        <v>-23639377.81</v>
      </c>
    </row>
    <row r="125" spans="1:5" s="8" customFormat="1" ht="15">
      <c r="A125" s="61" t="s">
        <v>79</v>
      </c>
      <c r="B125" s="70">
        <v>4113800</v>
      </c>
      <c r="C125" s="70">
        <v>581431.94</v>
      </c>
      <c r="D125" s="42">
        <f t="shared" si="15"/>
        <v>0.1413369488064563</v>
      </c>
      <c r="E125" s="45">
        <f t="shared" si="16"/>
        <v>-3532368.06</v>
      </c>
    </row>
    <row r="126" spans="1:6" s="8" customFormat="1" ht="15">
      <c r="A126" s="41" t="s">
        <v>92</v>
      </c>
      <c r="B126" s="53">
        <f>B127+B129+B128</f>
        <v>19394900</v>
      </c>
      <c r="C126" s="53">
        <f>C127+C129+C128</f>
        <v>3425468.8</v>
      </c>
      <c r="D126" s="42">
        <f t="shared" si="15"/>
        <v>0.17661698693986563</v>
      </c>
      <c r="E126" s="45">
        <f t="shared" si="16"/>
        <v>-15969431.2</v>
      </c>
      <c r="F126"/>
    </row>
    <row r="127" spans="1:6" ht="15">
      <c r="A127" s="61" t="s">
        <v>84</v>
      </c>
      <c r="B127" s="53">
        <v>0</v>
      </c>
      <c r="C127" s="53">
        <v>0</v>
      </c>
      <c r="D127" s="53" t="str">
        <f>IF(B127=0,"   ",C127/B127*100)</f>
        <v>   </v>
      </c>
      <c r="E127" s="65">
        <f t="shared" si="16"/>
        <v>0</v>
      </c>
      <c r="F127" s="8"/>
    </row>
    <row r="128" spans="1:5" s="8" customFormat="1" ht="15">
      <c r="A128" s="61" t="s">
        <v>78</v>
      </c>
      <c r="B128" s="53">
        <v>13879900</v>
      </c>
      <c r="C128" s="53">
        <v>2148475</v>
      </c>
      <c r="D128" s="42">
        <f t="shared" si="15"/>
        <v>0.15479038033415227</v>
      </c>
      <c r="E128" s="45">
        <f t="shared" si="16"/>
        <v>-11731425</v>
      </c>
    </row>
    <row r="129" spans="1:5" s="8" customFormat="1" ht="15">
      <c r="A129" s="61" t="s">
        <v>74</v>
      </c>
      <c r="B129" s="53">
        <v>5515000</v>
      </c>
      <c r="C129" s="53">
        <v>1276993.8</v>
      </c>
      <c r="D129" s="42">
        <f t="shared" si="15"/>
        <v>0.23154919310970082</v>
      </c>
      <c r="E129" s="45">
        <f t="shared" si="16"/>
        <v>-4238006.2</v>
      </c>
    </row>
    <row r="130" spans="1:5" s="8" customFormat="1" ht="30">
      <c r="A130" s="62" t="s">
        <v>170</v>
      </c>
      <c r="B130" s="53">
        <v>0</v>
      </c>
      <c r="C130" s="53">
        <v>0</v>
      </c>
      <c r="D130" s="42" t="str">
        <f t="shared" si="15"/>
        <v>   </v>
      </c>
      <c r="E130" s="45">
        <f t="shared" si="16"/>
        <v>0</v>
      </c>
    </row>
    <row r="131" spans="1:5" s="8" customFormat="1" ht="15">
      <c r="A131" s="41" t="s">
        <v>157</v>
      </c>
      <c r="B131" s="53">
        <v>68700</v>
      </c>
      <c r="C131" s="53">
        <v>0</v>
      </c>
      <c r="D131" s="42">
        <f aca="true" t="shared" si="17" ref="D131:D137">IF(B131=0,"   ",C131/B131)</f>
        <v>0</v>
      </c>
      <c r="E131" s="45">
        <f aca="true" t="shared" si="18" ref="E131:E141">C131-B131</f>
        <v>-68700</v>
      </c>
    </row>
    <row r="132" spans="1:5" s="8" customFormat="1" ht="15">
      <c r="A132" s="41" t="s">
        <v>44</v>
      </c>
      <c r="B132" s="54">
        <f>SUM(B133:B136)</f>
        <v>167000</v>
      </c>
      <c r="C132" s="54">
        <f>SUM(C133:C136)</f>
        <v>13500</v>
      </c>
      <c r="D132" s="42">
        <f t="shared" si="17"/>
        <v>0.08083832335329341</v>
      </c>
      <c r="E132" s="45">
        <f t="shared" si="18"/>
        <v>-153500</v>
      </c>
    </row>
    <row r="133" spans="1:5" s="8" customFormat="1" ht="30">
      <c r="A133" s="41" t="s">
        <v>136</v>
      </c>
      <c r="B133" s="54">
        <v>0</v>
      </c>
      <c r="C133" s="70">
        <v>0</v>
      </c>
      <c r="D133" s="42" t="str">
        <f t="shared" si="17"/>
        <v>   </v>
      </c>
      <c r="E133" s="45">
        <f t="shared" si="18"/>
        <v>0</v>
      </c>
    </row>
    <row r="134" spans="1:5" s="8" customFormat="1" ht="30">
      <c r="A134" s="41" t="s">
        <v>154</v>
      </c>
      <c r="B134" s="70">
        <v>30000</v>
      </c>
      <c r="C134" s="70">
        <v>0</v>
      </c>
      <c r="D134" s="42">
        <f t="shared" si="17"/>
        <v>0</v>
      </c>
      <c r="E134" s="45">
        <f t="shared" si="18"/>
        <v>-30000</v>
      </c>
    </row>
    <row r="135" spans="1:5" s="8" customFormat="1" ht="60">
      <c r="A135" s="41" t="s">
        <v>185</v>
      </c>
      <c r="B135" s="70">
        <v>0</v>
      </c>
      <c r="C135" s="70">
        <v>0</v>
      </c>
      <c r="D135" s="42" t="str">
        <f t="shared" si="17"/>
        <v>   </v>
      </c>
      <c r="E135" s="65">
        <f t="shared" si="18"/>
        <v>0</v>
      </c>
    </row>
    <row r="136" spans="1:5" s="8" customFormat="1" ht="45">
      <c r="A136" s="41" t="s">
        <v>186</v>
      </c>
      <c r="B136" s="70">
        <v>137000</v>
      </c>
      <c r="C136" s="70">
        <v>13500</v>
      </c>
      <c r="D136" s="42">
        <f>IF(B136=0,"   ",C136/B136)</f>
        <v>0.09854014598540146</v>
      </c>
      <c r="E136" s="65">
        <f t="shared" si="18"/>
        <v>-123500</v>
      </c>
    </row>
    <row r="137" spans="1:5" s="8" customFormat="1" ht="15">
      <c r="A137" s="41" t="s">
        <v>8</v>
      </c>
      <c r="B137" s="54">
        <f>B138+B147+B162</f>
        <v>35912006.06</v>
      </c>
      <c r="C137" s="54">
        <f>C138+C147+C162</f>
        <v>8145850.62</v>
      </c>
      <c r="D137" s="42">
        <f t="shared" si="17"/>
        <v>0.22682805873863787</v>
      </c>
      <c r="E137" s="45">
        <f t="shared" si="18"/>
        <v>-27766155.44</v>
      </c>
    </row>
    <row r="138" spans="1:5" s="8" customFormat="1" ht="15">
      <c r="A138" s="41" t="s">
        <v>72</v>
      </c>
      <c r="B138" s="54">
        <f>B139+B146+B144+B143</f>
        <v>400000</v>
      </c>
      <c r="C138" s="54">
        <f>C139+C146+C144+C143</f>
        <v>135000</v>
      </c>
      <c r="D138" s="42">
        <f aca="true" t="shared" si="19" ref="D138:D146">IF(B138=0,"   ",C138/B138)</f>
        <v>0.3375</v>
      </c>
      <c r="E138" s="45">
        <f t="shared" si="18"/>
        <v>-265000</v>
      </c>
    </row>
    <row r="139" spans="1:5" s="8" customFormat="1" ht="15">
      <c r="A139" s="41" t="s">
        <v>73</v>
      </c>
      <c r="B139" s="53">
        <f>SUM(B140:B142)</f>
        <v>400000</v>
      </c>
      <c r="C139" s="53">
        <f>SUM(C140:C142)</f>
        <v>135000</v>
      </c>
      <c r="D139" s="42">
        <f t="shared" si="19"/>
        <v>0.3375</v>
      </c>
      <c r="E139" s="45">
        <f t="shared" si="18"/>
        <v>-265000</v>
      </c>
    </row>
    <row r="140" spans="1:5" s="8" customFormat="1" ht="15">
      <c r="A140" s="61" t="s">
        <v>86</v>
      </c>
      <c r="B140" s="70">
        <v>0</v>
      </c>
      <c r="C140" s="70">
        <v>0</v>
      </c>
      <c r="D140" s="42" t="str">
        <f t="shared" si="19"/>
        <v>   </v>
      </c>
      <c r="E140" s="45">
        <f t="shared" si="18"/>
        <v>0</v>
      </c>
    </row>
    <row r="141" spans="1:5" s="8" customFormat="1" ht="15">
      <c r="A141" s="61" t="s">
        <v>100</v>
      </c>
      <c r="B141" s="70">
        <v>0</v>
      </c>
      <c r="C141" s="70">
        <v>0</v>
      </c>
      <c r="D141" s="42" t="str">
        <f t="shared" si="19"/>
        <v>   </v>
      </c>
      <c r="E141" s="45">
        <f t="shared" si="18"/>
        <v>0</v>
      </c>
    </row>
    <row r="142" spans="1:6" s="8" customFormat="1" ht="15">
      <c r="A142" s="61" t="s">
        <v>87</v>
      </c>
      <c r="B142" s="53">
        <v>400000</v>
      </c>
      <c r="C142" s="53">
        <v>135000</v>
      </c>
      <c r="D142" s="42">
        <f t="shared" si="19"/>
        <v>0.3375</v>
      </c>
      <c r="E142" s="45">
        <f>C142-B142</f>
        <v>-265000</v>
      </c>
      <c r="F142"/>
    </row>
    <row r="143" spans="1:6" ht="15">
      <c r="A143" s="41" t="s">
        <v>168</v>
      </c>
      <c r="B143" s="53">
        <v>0</v>
      </c>
      <c r="C143" s="53">
        <v>0</v>
      </c>
      <c r="D143" s="42" t="str">
        <f>IF(B143=0,"   ",C143/B143)</f>
        <v>   </v>
      </c>
      <c r="E143" s="65">
        <f>C143-B143</f>
        <v>0</v>
      </c>
      <c r="F143" s="8"/>
    </row>
    <row r="144" spans="1:5" s="8" customFormat="1" ht="30">
      <c r="A144" s="62" t="s">
        <v>159</v>
      </c>
      <c r="B144" s="70">
        <v>0</v>
      </c>
      <c r="C144" s="70">
        <f>SUM(C145)</f>
        <v>0</v>
      </c>
      <c r="D144" s="42" t="str">
        <f>IF(B144=0,"   ",C144/B144)</f>
        <v>   </v>
      </c>
      <c r="E144" s="45">
        <f>C144-B144</f>
        <v>0</v>
      </c>
    </row>
    <row r="145" spans="1:6" s="8" customFormat="1" ht="15">
      <c r="A145" s="61" t="s">
        <v>100</v>
      </c>
      <c r="B145" s="70">
        <v>0</v>
      </c>
      <c r="C145" s="70">
        <v>0</v>
      </c>
      <c r="D145" s="42" t="str">
        <f>IF(B145=0,"   ",C145/B145)</f>
        <v>   </v>
      </c>
      <c r="E145" s="45">
        <f>C145-B145</f>
        <v>0</v>
      </c>
      <c r="F145"/>
    </row>
    <row r="146" spans="1:6" ht="15">
      <c r="A146" s="41" t="s">
        <v>155</v>
      </c>
      <c r="B146" s="53">
        <v>0</v>
      </c>
      <c r="C146" s="53">
        <v>0</v>
      </c>
      <c r="D146" s="42" t="str">
        <f t="shared" si="19"/>
        <v>   </v>
      </c>
      <c r="E146" s="65">
        <f>C146-B146</f>
        <v>0</v>
      </c>
      <c r="F146" s="8"/>
    </row>
    <row r="147" spans="1:5" ht="15">
      <c r="A147" s="41" t="s">
        <v>37</v>
      </c>
      <c r="B147" s="53">
        <f>B148+B151+B149+B150+B152+B153+B160+B154+B161</f>
        <v>15285520</v>
      </c>
      <c r="C147" s="53">
        <f>C148+C151+C149+C150+C152+C153+C160+C154+C161</f>
        <v>4029111.81</v>
      </c>
      <c r="D147" s="53">
        <f>IF(B147=0,"   ",C147/B147*100)</f>
        <v>26.35901042293622</v>
      </c>
      <c r="E147" s="65">
        <f aca="true" t="shared" si="20" ref="E147:E173">C147-B147</f>
        <v>-11256408.19</v>
      </c>
    </row>
    <row r="148" spans="1:5" ht="14.25" customHeight="1">
      <c r="A148" s="41" t="s">
        <v>225</v>
      </c>
      <c r="B148" s="53">
        <v>400000</v>
      </c>
      <c r="C148" s="53">
        <v>23466.47</v>
      </c>
      <c r="D148" s="53">
        <f>IF(B148=0,"   ",C148/B148*100)</f>
        <v>5.8666175</v>
      </c>
      <c r="E148" s="65">
        <f t="shared" si="20"/>
        <v>-376533.53</v>
      </c>
    </row>
    <row r="149" spans="1:5" ht="14.25" customHeight="1">
      <c r="A149" s="41" t="s">
        <v>113</v>
      </c>
      <c r="B149" s="70">
        <v>0</v>
      </c>
      <c r="C149" s="70">
        <v>0</v>
      </c>
      <c r="D149" s="53" t="str">
        <f>IF(B149=0,"   ",C149/B149*100)</f>
        <v>   </v>
      </c>
      <c r="E149" s="65">
        <f t="shared" si="20"/>
        <v>0</v>
      </c>
    </row>
    <row r="150" spans="1:5" ht="14.25" customHeight="1">
      <c r="A150" s="41" t="s">
        <v>139</v>
      </c>
      <c r="B150" s="53">
        <v>290400</v>
      </c>
      <c r="C150" s="53">
        <v>5645.34</v>
      </c>
      <c r="D150" s="53">
        <f>IF(B150=0,"   ",C150/B150*100)</f>
        <v>1.9439876033057852</v>
      </c>
      <c r="E150" s="65">
        <f t="shared" si="20"/>
        <v>-284754.66</v>
      </c>
    </row>
    <row r="151" spans="1:6" ht="15" customHeight="1">
      <c r="A151" s="41" t="s">
        <v>129</v>
      </c>
      <c r="B151" s="53">
        <v>286000</v>
      </c>
      <c r="C151" s="53">
        <v>0</v>
      </c>
      <c r="D151" s="53">
        <f>IF(B151=0,"   ",C151/B151*100)</f>
        <v>0</v>
      </c>
      <c r="E151" s="65">
        <f t="shared" si="20"/>
        <v>-286000</v>
      </c>
      <c r="F151" s="8"/>
    </row>
    <row r="152" spans="1:5" s="8" customFormat="1" ht="30">
      <c r="A152" s="62" t="s">
        <v>143</v>
      </c>
      <c r="B152" s="70">
        <v>250000</v>
      </c>
      <c r="C152" s="70">
        <v>0</v>
      </c>
      <c r="D152" s="42">
        <f aca="true" t="shared" si="21" ref="D152:D161">IF(B152=0,"   ",C152/B152)</f>
        <v>0</v>
      </c>
      <c r="E152" s="45">
        <f t="shared" si="20"/>
        <v>-250000</v>
      </c>
    </row>
    <row r="153" spans="1:6" s="8" customFormat="1" ht="30">
      <c r="A153" s="61" t="s">
        <v>142</v>
      </c>
      <c r="B153" s="70">
        <v>500000</v>
      </c>
      <c r="C153" s="70">
        <v>0</v>
      </c>
      <c r="D153" s="42">
        <f t="shared" si="21"/>
        <v>0</v>
      </c>
      <c r="E153" s="45">
        <f t="shared" si="20"/>
        <v>-500000</v>
      </c>
      <c r="F153"/>
    </row>
    <row r="154" spans="1:5" ht="30">
      <c r="A154" s="41" t="s">
        <v>175</v>
      </c>
      <c r="B154" s="53">
        <f>SUM(B155:B157)</f>
        <v>6434320</v>
      </c>
      <c r="C154" s="53">
        <f>SUM(C155:C157)</f>
        <v>0</v>
      </c>
      <c r="D154" s="42">
        <f t="shared" si="21"/>
        <v>0</v>
      </c>
      <c r="E154" s="65">
        <f t="shared" si="20"/>
        <v>-6434320</v>
      </c>
    </row>
    <row r="155" spans="1:5" ht="15">
      <c r="A155" s="41" t="s">
        <v>166</v>
      </c>
      <c r="B155" s="53">
        <v>3860530</v>
      </c>
      <c r="C155" s="53">
        <v>0</v>
      </c>
      <c r="D155" s="42">
        <f t="shared" si="21"/>
        <v>0</v>
      </c>
      <c r="E155" s="65">
        <f t="shared" si="20"/>
        <v>-3860530</v>
      </c>
    </row>
    <row r="156" spans="1:5" ht="15">
      <c r="A156" s="41" t="s">
        <v>207</v>
      </c>
      <c r="B156" s="53">
        <v>1756400</v>
      </c>
      <c r="C156" s="53">
        <v>0</v>
      </c>
      <c r="D156" s="42">
        <f t="shared" si="21"/>
        <v>0</v>
      </c>
      <c r="E156" s="65">
        <f t="shared" si="20"/>
        <v>-1756400</v>
      </c>
    </row>
    <row r="157" spans="1:5" ht="15">
      <c r="A157" s="41" t="s">
        <v>206</v>
      </c>
      <c r="B157" s="53">
        <v>817390</v>
      </c>
      <c r="C157" s="53">
        <v>0</v>
      </c>
      <c r="D157" s="42">
        <f>IF(B157=0,"   ",C157/B157)</f>
        <v>0</v>
      </c>
      <c r="E157" s="65">
        <f t="shared" si="20"/>
        <v>-817390</v>
      </c>
    </row>
    <row r="158" spans="1:5" ht="17.25" customHeight="1">
      <c r="A158" s="78" t="s">
        <v>184</v>
      </c>
      <c r="B158" s="53">
        <v>0</v>
      </c>
      <c r="C158" s="53">
        <v>0</v>
      </c>
      <c r="D158" s="42" t="str">
        <f t="shared" si="21"/>
        <v>   </v>
      </c>
      <c r="E158" s="45">
        <f t="shared" si="20"/>
        <v>0</v>
      </c>
    </row>
    <row r="159" spans="1:5" ht="18.75" customHeight="1">
      <c r="A159" s="78" t="s">
        <v>74</v>
      </c>
      <c r="B159" s="53">
        <v>0</v>
      </c>
      <c r="C159" s="53">
        <v>0</v>
      </c>
      <c r="D159" s="42" t="str">
        <f t="shared" si="21"/>
        <v>   </v>
      </c>
      <c r="E159" s="45">
        <f t="shared" si="20"/>
        <v>0</v>
      </c>
    </row>
    <row r="160" spans="1:5" ht="14.25" customHeight="1">
      <c r="A160" s="78" t="s">
        <v>172</v>
      </c>
      <c r="B160" s="54">
        <v>4000000</v>
      </c>
      <c r="C160" s="54">
        <v>4000000</v>
      </c>
      <c r="D160" s="42">
        <f t="shared" si="21"/>
        <v>1</v>
      </c>
      <c r="E160" s="45">
        <f t="shared" si="20"/>
        <v>0</v>
      </c>
    </row>
    <row r="161" spans="1:5" ht="30.75" customHeight="1">
      <c r="A161" s="78" t="s">
        <v>224</v>
      </c>
      <c r="B161" s="54">
        <v>3124800</v>
      </c>
      <c r="C161" s="54">
        <v>0</v>
      </c>
      <c r="D161" s="42">
        <f t="shared" si="21"/>
        <v>0</v>
      </c>
      <c r="E161" s="45">
        <f t="shared" si="20"/>
        <v>-3124800</v>
      </c>
    </row>
    <row r="162" spans="1:5" ht="15">
      <c r="A162" s="41" t="s">
        <v>42</v>
      </c>
      <c r="B162" s="53">
        <f>B163+B165+B166+B167+B168+B164+B170+B174+B169</f>
        <v>20226486.06</v>
      </c>
      <c r="C162" s="53">
        <f>C163+C165+C166+C167+C168+C164+C170+C174+C169</f>
        <v>3981738.81</v>
      </c>
      <c r="D162" s="53">
        <f aca="true" t="shared" si="22" ref="D162:D168">IF(B162=0,"   ",C162/B162*100)</f>
        <v>19.685766465754558</v>
      </c>
      <c r="E162" s="65">
        <f t="shared" si="20"/>
        <v>-16244747.249999998</v>
      </c>
    </row>
    <row r="163" spans="1:5" ht="15">
      <c r="A163" s="41" t="s">
        <v>93</v>
      </c>
      <c r="B163" s="53">
        <v>5824000</v>
      </c>
      <c r="C163" s="53">
        <v>2266551.58</v>
      </c>
      <c r="D163" s="53">
        <f t="shared" si="22"/>
        <v>38.917437843406596</v>
      </c>
      <c r="E163" s="65">
        <f t="shared" si="20"/>
        <v>-3557448.42</v>
      </c>
    </row>
    <row r="164" spans="1:5" ht="15">
      <c r="A164" s="41" t="s">
        <v>140</v>
      </c>
      <c r="B164" s="53">
        <v>370000</v>
      </c>
      <c r="C164" s="53">
        <v>39990</v>
      </c>
      <c r="D164" s="53">
        <f t="shared" si="22"/>
        <v>10.808108108108108</v>
      </c>
      <c r="E164" s="65">
        <f t="shared" si="20"/>
        <v>-330010</v>
      </c>
    </row>
    <row r="165" spans="1:5" ht="15">
      <c r="A165" s="41" t="s">
        <v>94</v>
      </c>
      <c r="B165" s="53">
        <v>263000</v>
      </c>
      <c r="C165" s="53">
        <v>0</v>
      </c>
      <c r="D165" s="53">
        <f t="shared" si="22"/>
        <v>0</v>
      </c>
      <c r="E165" s="65">
        <f t="shared" si="20"/>
        <v>-263000</v>
      </c>
    </row>
    <row r="166" spans="1:5" ht="14.25" customHeight="1">
      <c r="A166" s="41" t="s">
        <v>95</v>
      </c>
      <c r="B166" s="53">
        <v>693900</v>
      </c>
      <c r="C166" s="53">
        <v>299003.91</v>
      </c>
      <c r="D166" s="53">
        <f t="shared" si="22"/>
        <v>43.09034587116299</v>
      </c>
      <c r="E166" s="65">
        <f t="shared" si="20"/>
        <v>-394896.09</v>
      </c>
    </row>
    <row r="167" spans="1:5" ht="13.5" customHeight="1">
      <c r="A167" s="41" t="s">
        <v>96</v>
      </c>
      <c r="B167" s="53">
        <v>2126110</v>
      </c>
      <c r="C167" s="53">
        <v>1186260.8</v>
      </c>
      <c r="D167" s="53">
        <f t="shared" si="22"/>
        <v>55.7948930205869</v>
      </c>
      <c r="E167" s="65">
        <f t="shared" si="20"/>
        <v>-939849.2</v>
      </c>
    </row>
    <row r="168" spans="1:5" ht="13.5" customHeight="1">
      <c r="A168" s="41" t="s">
        <v>137</v>
      </c>
      <c r="B168" s="53">
        <v>260400</v>
      </c>
      <c r="C168" s="53">
        <v>189932.52</v>
      </c>
      <c r="D168" s="53">
        <f t="shared" si="22"/>
        <v>72.93875576036865</v>
      </c>
      <c r="E168" s="65">
        <f t="shared" si="20"/>
        <v>-70467.48000000001</v>
      </c>
    </row>
    <row r="169" spans="1:5" ht="28.5" customHeight="1">
      <c r="A169" s="41" t="s">
        <v>190</v>
      </c>
      <c r="B169" s="53">
        <v>30000</v>
      </c>
      <c r="C169" s="53">
        <v>0</v>
      </c>
      <c r="D169" s="42">
        <f>IF(B169=0,"   ",C169/B169)</f>
        <v>0</v>
      </c>
      <c r="E169" s="65">
        <f>C169-B169</f>
        <v>-30000</v>
      </c>
    </row>
    <row r="170" spans="1:5" ht="27.75" customHeight="1">
      <c r="A170" s="62" t="s">
        <v>164</v>
      </c>
      <c r="B170" s="53">
        <f>B171+B173+B172</f>
        <v>6805686.459999999</v>
      </c>
      <c r="C170" s="53">
        <f>C171+C173+C172</f>
        <v>0</v>
      </c>
      <c r="D170" s="42">
        <f aca="true" t="shared" si="23" ref="D170:D177">IF(B170=0,"   ",C170/B170)</f>
        <v>0</v>
      </c>
      <c r="E170" s="65">
        <f t="shared" si="20"/>
        <v>-6805686.459999999</v>
      </c>
    </row>
    <row r="171" spans="1:5" ht="15">
      <c r="A171" s="41" t="s">
        <v>165</v>
      </c>
      <c r="B171" s="53">
        <v>6737629.6</v>
      </c>
      <c r="C171" s="53">
        <v>0</v>
      </c>
      <c r="D171" s="42">
        <f t="shared" si="23"/>
        <v>0</v>
      </c>
      <c r="E171" s="65">
        <f t="shared" si="20"/>
        <v>-6737629.6</v>
      </c>
    </row>
    <row r="172" spans="1:5" ht="15">
      <c r="A172" s="41" t="s">
        <v>166</v>
      </c>
      <c r="B172" s="53">
        <v>59209.47</v>
      </c>
      <c r="C172" s="53">
        <v>0</v>
      </c>
      <c r="D172" s="42">
        <f t="shared" si="23"/>
        <v>0</v>
      </c>
      <c r="E172" s="65">
        <f t="shared" si="20"/>
        <v>-59209.47</v>
      </c>
    </row>
    <row r="173" spans="1:5" ht="15">
      <c r="A173" s="62" t="s">
        <v>176</v>
      </c>
      <c r="B173" s="53">
        <v>8847.39</v>
      </c>
      <c r="C173" s="53">
        <v>0</v>
      </c>
      <c r="D173" s="42">
        <f t="shared" si="23"/>
        <v>0</v>
      </c>
      <c r="E173" s="65">
        <f t="shared" si="20"/>
        <v>-8847.39</v>
      </c>
    </row>
    <row r="174" spans="1:5" ht="27.75" customHeight="1">
      <c r="A174" s="62" t="s">
        <v>173</v>
      </c>
      <c r="B174" s="53">
        <f>B175+B177+B176</f>
        <v>3853389.5999999996</v>
      </c>
      <c r="C174" s="53">
        <f>C175+C177+C176</f>
        <v>0</v>
      </c>
      <c r="D174" s="42">
        <f t="shared" si="23"/>
        <v>0</v>
      </c>
      <c r="E174" s="65">
        <f>C174-B174</f>
        <v>-3853389.5999999996</v>
      </c>
    </row>
    <row r="175" spans="1:6" ht="15">
      <c r="A175" s="41" t="s">
        <v>174</v>
      </c>
      <c r="B175" s="53">
        <v>2311370</v>
      </c>
      <c r="C175" s="53">
        <v>0</v>
      </c>
      <c r="D175" s="42">
        <f t="shared" si="23"/>
        <v>0</v>
      </c>
      <c r="E175" s="65">
        <f>C175-B175</f>
        <v>-2311370</v>
      </c>
      <c r="F175" s="8"/>
    </row>
    <row r="176" spans="1:6" s="8" customFormat="1" ht="15">
      <c r="A176" s="41" t="s">
        <v>167</v>
      </c>
      <c r="B176" s="70">
        <v>944694.7</v>
      </c>
      <c r="C176" s="70">
        <v>0</v>
      </c>
      <c r="D176" s="42">
        <f t="shared" si="23"/>
        <v>0</v>
      </c>
      <c r="E176" s="45">
        <f>C176-B176</f>
        <v>-944694.7</v>
      </c>
      <c r="F176"/>
    </row>
    <row r="177" spans="1:6" ht="15">
      <c r="A177" s="41" t="s">
        <v>206</v>
      </c>
      <c r="B177" s="70">
        <v>597324.9</v>
      </c>
      <c r="C177" s="53">
        <v>0</v>
      </c>
      <c r="D177" s="42">
        <f t="shared" si="23"/>
        <v>0</v>
      </c>
      <c r="E177" s="65">
        <f>C177-B177</f>
        <v>-597324.9</v>
      </c>
      <c r="F177" s="8"/>
    </row>
    <row r="178" spans="1:5" s="8" customFormat="1" ht="15">
      <c r="A178" s="41" t="s">
        <v>75</v>
      </c>
      <c r="B178" s="54">
        <f>B179</f>
        <v>130000</v>
      </c>
      <c r="C178" s="54">
        <f>C179</f>
        <v>8000</v>
      </c>
      <c r="D178" s="42">
        <f aca="true" t="shared" si="24" ref="D178:D198">IF(B178=0,"   ",C178/B178)</f>
        <v>0.06153846153846154</v>
      </c>
      <c r="E178" s="45">
        <f aca="true" t="shared" si="25" ref="E178:E198">C178-B178</f>
        <v>-122000</v>
      </c>
    </row>
    <row r="179" spans="1:5" s="8" customFormat="1" ht="15">
      <c r="A179" s="41" t="s">
        <v>76</v>
      </c>
      <c r="B179" s="53">
        <v>130000</v>
      </c>
      <c r="C179" s="53">
        <v>8000</v>
      </c>
      <c r="D179" s="42">
        <f t="shared" si="24"/>
        <v>0.06153846153846154</v>
      </c>
      <c r="E179" s="45">
        <f t="shared" si="25"/>
        <v>-122000</v>
      </c>
    </row>
    <row r="180" spans="1:5" s="8" customFormat="1" ht="15">
      <c r="A180" s="41" t="s">
        <v>9</v>
      </c>
      <c r="B180" s="54">
        <f>B181+B188+B211+B216+B199</f>
        <v>348576388.3</v>
      </c>
      <c r="C180" s="54">
        <f>C181+C188+C211+C216+C199</f>
        <v>87366105.19</v>
      </c>
      <c r="D180" s="42">
        <f t="shared" si="24"/>
        <v>0.2506368994643691</v>
      </c>
      <c r="E180" s="45">
        <f t="shared" si="25"/>
        <v>-261210283.11</v>
      </c>
    </row>
    <row r="181" spans="1:5" s="8" customFormat="1" ht="15">
      <c r="A181" s="41" t="s">
        <v>54</v>
      </c>
      <c r="B181" s="54">
        <f>B182+B184+B187</f>
        <v>49711646.06</v>
      </c>
      <c r="C181" s="54">
        <f>C182+C184+C187</f>
        <v>21448200</v>
      </c>
      <c r="D181" s="42">
        <f t="shared" si="24"/>
        <v>0.43145221894509117</v>
      </c>
      <c r="E181" s="45">
        <f t="shared" si="25"/>
        <v>-28263446.060000002</v>
      </c>
    </row>
    <row r="182" spans="1:5" s="8" customFormat="1" ht="15">
      <c r="A182" s="41" t="s">
        <v>114</v>
      </c>
      <c r="B182" s="70">
        <v>46351646.06</v>
      </c>
      <c r="C182" s="71">
        <v>21443200</v>
      </c>
      <c r="D182" s="42">
        <f t="shared" si="24"/>
        <v>0.4626200323553299</v>
      </c>
      <c r="E182" s="45">
        <f t="shared" si="25"/>
        <v>-24908446.060000002</v>
      </c>
    </row>
    <row r="183" spans="1:5" s="8" customFormat="1" ht="17.25" customHeight="1">
      <c r="A183" s="61" t="s">
        <v>115</v>
      </c>
      <c r="B183" s="70">
        <v>40717700</v>
      </c>
      <c r="C183" s="71">
        <v>19046100</v>
      </c>
      <c r="D183" s="42">
        <f t="shared" si="24"/>
        <v>0.4677597212023272</v>
      </c>
      <c r="E183" s="45">
        <f t="shared" si="25"/>
        <v>-21671600</v>
      </c>
    </row>
    <row r="184" spans="1:5" s="8" customFormat="1" ht="15">
      <c r="A184" s="41" t="s">
        <v>171</v>
      </c>
      <c r="B184" s="70">
        <f>B185+B186</f>
        <v>3350000</v>
      </c>
      <c r="C184" s="70">
        <f>C185</f>
        <v>0</v>
      </c>
      <c r="D184" s="42">
        <f>IF(B184=0,"   ",C184/B184)</f>
        <v>0</v>
      </c>
      <c r="E184" s="45">
        <f>C184-B184</f>
        <v>-3350000</v>
      </c>
    </row>
    <row r="185" spans="1:5" s="8" customFormat="1" ht="15">
      <c r="A185" s="61" t="s">
        <v>208</v>
      </c>
      <c r="B185" s="70">
        <v>2200000</v>
      </c>
      <c r="C185" s="70">
        <v>0</v>
      </c>
      <c r="D185" s="42">
        <f>IF(B185=0,"   ",C185/B185)</f>
        <v>0</v>
      </c>
      <c r="E185" s="45">
        <f>C185-B185</f>
        <v>-2200000</v>
      </c>
    </row>
    <row r="186" spans="1:5" s="8" customFormat="1" ht="15">
      <c r="A186" s="61" t="s">
        <v>209</v>
      </c>
      <c r="B186" s="70">
        <v>1150000</v>
      </c>
      <c r="C186" s="70">
        <v>0</v>
      </c>
      <c r="D186" s="42">
        <f>IF(B186=0,"   ",C186/B186)</f>
        <v>0</v>
      </c>
      <c r="E186" s="45">
        <f>C186-B186</f>
        <v>-1150000</v>
      </c>
    </row>
    <row r="187" spans="1:5" s="8" customFormat="1" ht="15">
      <c r="A187" s="41" t="s">
        <v>138</v>
      </c>
      <c r="B187" s="70">
        <v>10000</v>
      </c>
      <c r="C187" s="70">
        <v>5000</v>
      </c>
      <c r="D187" s="42">
        <f t="shared" si="24"/>
        <v>0.5</v>
      </c>
      <c r="E187" s="45">
        <f t="shared" si="25"/>
        <v>-5000</v>
      </c>
    </row>
    <row r="188" spans="1:5" s="8" customFormat="1" ht="15">
      <c r="A188" s="41" t="s">
        <v>55</v>
      </c>
      <c r="B188" s="70">
        <f>B189+B191+B195+B198</f>
        <v>249333642.24</v>
      </c>
      <c r="C188" s="70">
        <f>C189+C191+C195+C198</f>
        <v>55749124.5</v>
      </c>
      <c r="D188" s="42">
        <f t="shared" si="24"/>
        <v>0.22359246830533125</v>
      </c>
      <c r="E188" s="45">
        <f t="shared" si="25"/>
        <v>-193584517.74</v>
      </c>
    </row>
    <row r="189" spans="1:5" s="8" customFormat="1" ht="15">
      <c r="A189" s="41" t="s">
        <v>114</v>
      </c>
      <c r="B189" s="70">
        <v>132691142.24</v>
      </c>
      <c r="C189" s="70">
        <v>55731400</v>
      </c>
      <c r="D189" s="42">
        <f t="shared" si="24"/>
        <v>0.4200084426072539</v>
      </c>
      <c r="E189" s="45">
        <f t="shared" si="25"/>
        <v>-76959742.24</v>
      </c>
    </row>
    <row r="190" spans="1:5" s="8" customFormat="1" ht="15.75" customHeight="1">
      <c r="A190" s="61" t="s">
        <v>115</v>
      </c>
      <c r="B190" s="70">
        <v>112714900</v>
      </c>
      <c r="C190" s="70">
        <v>47712600</v>
      </c>
      <c r="D190" s="42">
        <f t="shared" si="24"/>
        <v>0.4233033964453679</v>
      </c>
      <c r="E190" s="45">
        <f t="shared" si="25"/>
        <v>-65002300</v>
      </c>
    </row>
    <row r="191" spans="1:5" s="8" customFormat="1" ht="15">
      <c r="A191" s="41" t="s">
        <v>98</v>
      </c>
      <c r="B191" s="70">
        <f>B192+B193+B194</f>
        <v>1600000</v>
      </c>
      <c r="C191" s="70">
        <f>C192+C193+C194</f>
        <v>0</v>
      </c>
      <c r="D191" s="42">
        <f t="shared" si="24"/>
        <v>0</v>
      </c>
      <c r="E191" s="45">
        <f t="shared" si="25"/>
        <v>-1600000</v>
      </c>
    </row>
    <row r="192" spans="1:5" s="8" customFormat="1" ht="15">
      <c r="A192" s="61" t="s">
        <v>99</v>
      </c>
      <c r="B192" s="70">
        <v>0</v>
      </c>
      <c r="C192" s="70">
        <v>0</v>
      </c>
      <c r="D192" s="42" t="str">
        <f t="shared" si="24"/>
        <v>   </v>
      </c>
      <c r="E192" s="45">
        <f t="shared" si="25"/>
        <v>0</v>
      </c>
    </row>
    <row r="193" spans="1:5" s="8" customFormat="1" ht="29.25" customHeight="1">
      <c r="A193" s="61" t="s">
        <v>210</v>
      </c>
      <c r="B193" s="70">
        <v>600000</v>
      </c>
      <c r="C193" s="70">
        <v>0</v>
      </c>
      <c r="D193" s="42">
        <f t="shared" si="24"/>
        <v>0</v>
      </c>
      <c r="E193" s="45">
        <f t="shared" si="25"/>
        <v>-600000</v>
      </c>
    </row>
    <row r="194" spans="1:5" s="8" customFormat="1" ht="28.5" customHeight="1">
      <c r="A194" s="61" t="s">
        <v>213</v>
      </c>
      <c r="B194" s="70">
        <v>1000000</v>
      </c>
      <c r="C194" s="70">
        <v>0</v>
      </c>
      <c r="D194" s="42">
        <f>IF(B194=0,"   ",C194/B194)</f>
        <v>0</v>
      </c>
      <c r="E194" s="45">
        <f>C194-B194</f>
        <v>-1000000</v>
      </c>
    </row>
    <row r="195" spans="1:5" s="8" customFormat="1" ht="45">
      <c r="A195" s="79" t="s">
        <v>211</v>
      </c>
      <c r="B195" s="70">
        <f>B196+B197</f>
        <v>114942500</v>
      </c>
      <c r="C195" s="70">
        <v>0</v>
      </c>
      <c r="D195" s="42">
        <f t="shared" si="24"/>
        <v>0</v>
      </c>
      <c r="E195" s="45">
        <f t="shared" si="25"/>
        <v>-114942500</v>
      </c>
    </row>
    <row r="196" spans="1:5" s="8" customFormat="1" ht="15" customHeight="1">
      <c r="A196" s="61" t="s">
        <v>78</v>
      </c>
      <c r="B196" s="53">
        <v>109195400</v>
      </c>
      <c r="C196" s="53">
        <v>0</v>
      </c>
      <c r="D196" s="42">
        <f t="shared" si="24"/>
        <v>0</v>
      </c>
      <c r="E196" s="45">
        <f t="shared" si="25"/>
        <v>-109195400</v>
      </c>
    </row>
    <row r="197" spans="1:5" s="8" customFormat="1" ht="13.5" customHeight="1">
      <c r="A197" s="61" t="s">
        <v>178</v>
      </c>
      <c r="B197" s="53">
        <v>5747100</v>
      </c>
      <c r="C197" s="53">
        <v>0</v>
      </c>
      <c r="D197" s="42">
        <f t="shared" si="24"/>
        <v>0</v>
      </c>
      <c r="E197" s="45">
        <f t="shared" si="25"/>
        <v>-5747100</v>
      </c>
    </row>
    <row r="198" spans="1:5" s="8" customFormat="1" ht="15">
      <c r="A198" s="62" t="s">
        <v>212</v>
      </c>
      <c r="B198" s="70">
        <v>100000</v>
      </c>
      <c r="C198" s="70">
        <v>17724.5</v>
      </c>
      <c r="D198" s="42">
        <f t="shared" si="24"/>
        <v>0.177245</v>
      </c>
      <c r="E198" s="45">
        <f t="shared" si="25"/>
        <v>-82275.5</v>
      </c>
    </row>
    <row r="199" spans="1:5" s="8" customFormat="1" ht="15">
      <c r="A199" s="41" t="s">
        <v>160</v>
      </c>
      <c r="B199" s="70">
        <f>B200+B201+B204+B210+B207</f>
        <v>41514000</v>
      </c>
      <c r="C199" s="70">
        <f>C200+C201+C204+C210+C207</f>
        <v>8091500</v>
      </c>
      <c r="D199" s="42">
        <f>IF(B199=0,"   ",C199/B199)</f>
        <v>0.19491015079250373</v>
      </c>
      <c r="E199" s="45">
        <f aca="true" t="shared" si="26" ref="E199:E210">C199-B199</f>
        <v>-33422500</v>
      </c>
    </row>
    <row r="200" spans="1:5" s="8" customFormat="1" ht="15">
      <c r="A200" s="41" t="s">
        <v>97</v>
      </c>
      <c r="B200" s="70">
        <v>23593200</v>
      </c>
      <c r="C200" s="71">
        <v>8091500</v>
      </c>
      <c r="D200" s="42">
        <f>IF(B200=0,"   ",C200/B200)</f>
        <v>0.3429589881830358</v>
      </c>
      <c r="E200" s="45">
        <f t="shared" si="26"/>
        <v>-15501700</v>
      </c>
    </row>
    <row r="201" spans="1:5" s="8" customFormat="1" ht="45.75" customHeight="1">
      <c r="A201" s="41" t="s">
        <v>177</v>
      </c>
      <c r="B201" s="70">
        <f>SUM(B202:B203)</f>
        <v>610400</v>
      </c>
      <c r="C201" s="70">
        <f>SUM(C202:C203)</f>
        <v>0</v>
      </c>
      <c r="D201" s="42">
        <f>IF(B201=0,"   ",C201/B201)</f>
        <v>0</v>
      </c>
      <c r="E201" s="45">
        <f t="shared" si="26"/>
        <v>-610400</v>
      </c>
    </row>
    <row r="202" spans="1:5" s="8" customFormat="1" ht="15" customHeight="1">
      <c r="A202" s="61" t="s">
        <v>78</v>
      </c>
      <c r="B202" s="53">
        <v>531000</v>
      </c>
      <c r="C202" s="53">
        <v>0</v>
      </c>
      <c r="D202" s="42">
        <f>IF(B202=0,"   ",C202/B202)</f>
        <v>0</v>
      </c>
      <c r="E202" s="45">
        <f t="shared" si="26"/>
        <v>-531000</v>
      </c>
    </row>
    <row r="203" spans="1:5" s="8" customFormat="1" ht="13.5" customHeight="1">
      <c r="A203" s="61" t="s">
        <v>178</v>
      </c>
      <c r="B203" s="53">
        <v>79400</v>
      </c>
      <c r="C203" s="53">
        <v>0</v>
      </c>
      <c r="D203" s="42">
        <f>IF(B203=0,"   ",C203/B203)</f>
        <v>0</v>
      </c>
      <c r="E203" s="45">
        <f t="shared" si="26"/>
        <v>-79400</v>
      </c>
    </row>
    <row r="204" spans="1:5" ht="15" customHeight="1">
      <c r="A204" s="79" t="s">
        <v>214</v>
      </c>
      <c r="B204" s="70">
        <f>B205+B206</f>
        <v>13113900</v>
      </c>
      <c r="C204" s="70">
        <f>C205+C206</f>
        <v>0</v>
      </c>
      <c r="D204" s="53">
        <f>IF(B204=0,"   ",C204/B204*100)</f>
        <v>0</v>
      </c>
      <c r="E204" s="65">
        <f t="shared" si="26"/>
        <v>-13113900</v>
      </c>
    </row>
    <row r="205" spans="1:5" s="8" customFormat="1" ht="15" customHeight="1">
      <c r="A205" s="61" t="s">
        <v>78</v>
      </c>
      <c r="B205" s="53">
        <v>11409100</v>
      </c>
      <c r="C205" s="53">
        <v>0</v>
      </c>
      <c r="D205" s="42">
        <f>IF(B205=0,"   ",C205/B205)</f>
        <v>0</v>
      </c>
      <c r="E205" s="45">
        <f t="shared" si="26"/>
        <v>-11409100</v>
      </c>
    </row>
    <row r="206" spans="1:5" s="8" customFormat="1" ht="13.5" customHeight="1">
      <c r="A206" s="61" t="s">
        <v>178</v>
      </c>
      <c r="B206" s="53">
        <v>1704800</v>
      </c>
      <c r="C206" s="53">
        <v>0</v>
      </c>
      <c r="D206" s="42">
        <f>IF(B206=0,"   ",C206/B206)</f>
        <v>0</v>
      </c>
      <c r="E206" s="45">
        <f t="shared" si="26"/>
        <v>-1704800</v>
      </c>
    </row>
    <row r="207" spans="1:5" ht="28.5" customHeight="1">
      <c r="A207" s="79" t="s">
        <v>226</v>
      </c>
      <c r="B207" s="70">
        <f>B208+B209</f>
        <v>2696500</v>
      </c>
      <c r="C207" s="70">
        <f>C208+C209</f>
        <v>0</v>
      </c>
      <c r="D207" s="53">
        <f>IF(B207=0,"   ",C207/B207*100)</f>
        <v>0</v>
      </c>
      <c r="E207" s="65">
        <f t="shared" si="26"/>
        <v>-2696500</v>
      </c>
    </row>
    <row r="208" spans="1:5" s="8" customFormat="1" ht="15" customHeight="1">
      <c r="A208" s="61" t="s">
        <v>78</v>
      </c>
      <c r="B208" s="53">
        <v>2696500</v>
      </c>
      <c r="C208" s="53">
        <v>0</v>
      </c>
      <c r="D208" s="42">
        <f>IF(B208=0,"   ",C208/B208)</f>
        <v>0</v>
      </c>
      <c r="E208" s="45">
        <f t="shared" si="26"/>
        <v>-2696500</v>
      </c>
    </row>
    <row r="209" spans="1:5" s="8" customFormat="1" ht="13.5" customHeight="1">
      <c r="A209" s="61" t="s">
        <v>178</v>
      </c>
      <c r="B209" s="53">
        <v>0</v>
      </c>
      <c r="C209" s="53">
        <v>0</v>
      </c>
      <c r="D209" s="42" t="str">
        <f>IF(B209=0,"   ",C209/B209)</f>
        <v>   </v>
      </c>
      <c r="E209" s="45">
        <f t="shared" si="26"/>
        <v>0</v>
      </c>
    </row>
    <row r="210" spans="1:5" s="8" customFormat="1" ht="30.75" customHeight="1">
      <c r="A210" s="62" t="s">
        <v>215</v>
      </c>
      <c r="B210" s="53">
        <v>1500000</v>
      </c>
      <c r="C210" s="53">
        <v>0</v>
      </c>
      <c r="D210" s="42">
        <f>IF(B210=0,"   ",C210/B210)</f>
        <v>0</v>
      </c>
      <c r="E210" s="45">
        <f t="shared" si="26"/>
        <v>-1500000</v>
      </c>
    </row>
    <row r="211" spans="1:5" s="8" customFormat="1" ht="15">
      <c r="A211" s="41" t="s">
        <v>56</v>
      </c>
      <c r="B211" s="70">
        <f>B212+B213+B214+B215</f>
        <v>2128100</v>
      </c>
      <c r="C211" s="70">
        <f>C212+C213+C214+C215</f>
        <v>124200</v>
      </c>
      <c r="D211" s="42">
        <f aca="true" t="shared" si="27" ref="D211:D219">IF(B211=0,"   ",C211/B211)</f>
        <v>0.05836191908274987</v>
      </c>
      <c r="E211" s="45">
        <f aca="true" t="shared" si="28" ref="E211:E219">C211-B211</f>
        <v>-2003900</v>
      </c>
    </row>
    <row r="212" spans="1:5" s="8" customFormat="1" ht="15">
      <c r="A212" s="41" t="s">
        <v>116</v>
      </c>
      <c r="B212" s="70">
        <v>1935100</v>
      </c>
      <c r="C212" s="70">
        <v>0</v>
      </c>
      <c r="D212" s="42">
        <f t="shared" si="27"/>
        <v>0</v>
      </c>
      <c r="E212" s="45">
        <f t="shared" si="28"/>
        <v>-1935100</v>
      </c>
    </row>
    <row r="213" spans="1:5" s="8" customFormat="1" ht="15">
      <c r="A213" s="41" t="s">
        <v>117</v>
      </c>
      <c r="B213" s="70">
        <v>65000</v>
      </c>
      <c r="C213" s="70">
        <v>52200</v>
      </c>
      <c r="D213" s="42">
        <f t="shared" si="27"/>
        <v>0.803076923076923</v>
      </c>
      <c r="E213" s="45">
        <f t="shared" si="28"/>
        <v>-12800</v>
      </c>
    </row>
    <row r="214" spans="1:5" s="8" customFormat="1" ht="15">
      <c r="A214" s="41" t="s">
        <v>118</v>
      </c>
      <c r="B214" s="70">
        <v>20000</v>
      </c>
      <c r="C214" s="70">
        <v>0</v>
      </c>
      <c r="D214" s="42">
        <f t="shared" si="27"/>
        <v>0</v>
      </c>
      <c r="E214" s="45">
        <f t="shared" si="28"/>
        <v>-20000</v>
      </c>
    </row>
    <row r="215" spans="1:5" s="8" customFormat="1" ht="15">
      <c r="A215" s="41" t="s">
        <v>119</v>
      </c>
      <c r="B215" s="70">
        <v>108000</v>
      </c>
      <c r="C215" s="70">
        <v>72000</v>
      </c>
      <c r="D215" s="42">
        <f t="shared" si="27"/>
        <v>0.6666666666666666</v>
      </c>
      <c r="E215" s="45">
        <f t="shared" si="28"/>
        <v>-36000</v>
      </c>
    </row>
    <row r="216" spans="1:5" s="8" customFormat="1" ht="15">
      <c r="A216" s="41" t="s">
        <v>57</v>
      </c>
      <c r="B216" s="70">
        <v>5889000</v>
      </c>
      <c r="C216" s="70">
        <v>1953080.69</v>
      </c>
      <c r="D216" s="42">
        <f t="shared" si="27"/>
        <v>0.33164895398200034</v>
      </c>
      <c r="E216" s="45">
        <f t="shared" si="28"/>
        <v>-3935919.31</v>
      </c>
    </row>
    <row r="217" spans="1:5" s="8" customFormat="1" ht="15">
      <c r="A217" s="41" t="s">
        <v>7</v>
      </c>
      <c r="B217" s="70">
        <v>4059400</v>
      </c>
      <c r="C217" s="71">
        <v>1351292.16</v>
      </c>
      <c r="D217" s="42">
        <f t="shared" si="27"/>
        <v>0.33287977533625657</v>
      </c>
      <c r="E217" s="45">
        <f t="shared" si="28"/>
        <v>-2708107.84</v>
      </c>
    </row>
    <row r="218" spans="1:5" s="8" customFormat="1" ht="15">
      <c r="A218" s="41" t="s">
        <v>216</v>
      </c>
      <c r="B218" s="70">
        <v>20000</v>
      </c>
      <c r="C218" s="71">
        <v>0</v>
      </c>
      <c r="D218" s="42">
        <f t="shared" si="27"/>
        <v>0</v>
      </c>
      <c r="E218" s="45">
        <f t="shared" si="28"/>
        <v>-20000</v>
      </c>
    </row>
    <row r="219" spans="1:5" s="8" customFormat="1" ht="15" customHeight="1">
      <c r="A219" s="41" t="s">
        <v>123</v>
      </c>
      <c r="B219" s="70">
        <v>10000</v>
      </c>
      <c r="C219" s="71">
        <v>0</v>
      </c>
      <c r="D219" s="42">
        <f t="shared" si="27"/>
        <v>0</v>
      </c>
      <c r="E219" s="45">
        <f t="shared" si="28"/>
        <v>-10000</v>
      </c>
    </row>
    <row r="220" spans="1:5" s="8" customFormat="1" ht="15">
      <c r="A220" s="41" t="s">
        <v>80</v>
      </c>
      <c r="B220" s="77">
        <f>SUM(B221,)</f>
        <v>51713620.94</v>
      </c>
      <c r="C220" s="77">
        <f>SUM(C221,)</f>
        <v>6878548.32</v>
      </c>
      <c r="D220" s="42">
        <f aca="true" t="shared" si="29" ref="D220:D240">IF(B220=0,"   ",C220/B220)</f>
        <v>0.13301231271313876</v>
      </c>
      <c r="E220" s="45">
        <f aca="true" t="shared" si="30" ref="E220:E226">C220-B220</f>
        <v>-44835072.62</v>
      </c>
    </row>
    <row r="221" spans="1:5" s="8" customFormat="1" ht="13.5" customHeight="1">
      <c r="A221" s="41" t="s">
        <v>58</v>
      </c>
      <c r="B221" s="70">
        <f>B240+B237+B234+B230+B226+B223+B222+B244+B247+B248</f>
        <v>51713620.94</v>
      </c>
      <c r="C221" s="70">
        <f>C240+C237+C234+C230+C226+C223+C222+C244+C247+C248</f>
        <v>6878548.32</v>
      </c>
      <c r="D221" s="42">
        <f t="shared" si="29"/>
        <v>0.13301231271313876</v>
      </c>
      <c r="E221" s="45">
        <f t="shared" si="30"/>
        <v>-44835072.62</v>
      </c>
    </row>
    <row r="222" spans="1:5" s="8" customFormat="1" ht="15">
      <c r="A222" s="41" t="s">
        <v>97</v>
      </c>
      <c r="B222" s="70">
        <v>23601000</v>
      </c>
      <c r="C222" s="71">
        <v>6862448.86</v>
      </c>
      <c r="D222" s="42">
        <f t="shared" si="29"/>
        <v>0.29076941061819417</v>
      </c>
      <c r="E222" s="45">
        <f t="shared" si="30"/>
        <v>-16738551.14</v>
      </c>
    </row>
    <row r="223" spans="1:5" s="8" customFormat="1" ht="29.25" customHeight="1">
      <c r="A223" s="62" t="s">
        <v>179</v>
      </c>
      <c r="B223" s="70">
        <f>B224+B225</f>
        <v>1204100</v>
      </c>
      <c r="C223" s="70">
        <f>C224+C225</f>
        <v>0</v>
      </c>
      <c r="D223" s="42">
        <f t="shared" si="29"/>
        <v>0</v>
      </c>
      <c r="E223" s="45">
        <f t="shared" si="30"/>
        <v>-1204100</v>
      </c>
    </row>
    <row r="224" spans="1:5" s="8" customFormat="1" ht="15" customHeight="1">
      <c r="A224" s="61" t="s">
        <v>78</v>
      </c>
      <c r="B224" s="53">
        <v>1047600</v>
      </c>
      <c r="C224" s="53">
        <v>0</v>
      </c>
      <c r="D224" s="42">
        <f t="shared" si="29"/>
        <v>0</v>
      </c>
      <c r="E224" s="45">
        <f t="shared" si="30"/>
        <v>-1047600</v>
      </c>
    </row>
    <row r="225" spans="1:5" s="8" customFormat="1" ht="13.5" customHeight="1">
      <c r="A225" s="61" t="s">
        <v>178</v>
      </c>
      <c r="B225" s="53">
        <v>156500</v>
      </c>
      <c r="C225" s="53">
        <v>0</v>
      </c>
      <c r="D225" s="42">
        <f t="shared" si="29"/>
        <v>0</v>
      </c>
      <c r="E225" s="45">
        <f t="shared" si="30"/>
        <v>-156500</v>
      </c>
    </row>
    <row r="226" spans="1:5" s="8" customFormat="1" ht="15">
      <c r="A226" s="41" t="s">
        <v>162</v>
      </c>
      <c r="B226" s="70">
        <f>SUM(B227:B229)</f>
        <v>16099.46</v>
      </c>
      <c r="C226" s="70">
        <f>SUM(C227:C229)</f>
        <v>16099.46</v>
      </c>
      <c r="D226" s="42">
        <f t="shared" si="29"/>
        <v>1</v>
      </c>
      <c r="E226" s="45">
        <f t="shared" si="30"/>
        <v>0</v>
      </c>
    </row>
    <row r="227" spans="1:5" s="8" customFormat="1" ht="15" customHeight="1">
      <c r="A227" s="61" t="s">
        <v>84</v>
      </c>
      <c r="B227" s="53">
        <v>5634.81</v>
      </c>
      <c r="C227" s="53">
        <v>5634.81</v>
      </c>
      <c r="D227" s="42">
        <f t="shared" si="29"/>
        <v>1</v>
      </c>
      <c r="E227" s="45">
        <f aca="true" t="shared" si="31" ref="E227:E234">C227-B227</f>
        <v>0</v>
      </c>
    </row>
    <row r="228" spans="1:6" s="8" customFormat="1" ht="13.5" customHeight="1">
      <c r="A228" s="61" t="s">
        <v>78</v>
      </c>
      <c r="B228" s="53">
        <v>2414.92</v>
      </c>
      <c r="C228" s="53">
        <v>2414.92</v>
      </c>
      <c r="D228" s="42">
        <f t="shared" si="29"/>
        <v>1</v>
      </c>
      <c r="E228" s="45">
        <f t="shared" si="31"/>
        <v>0</v>
      </c>
      <c r="F228"/>
    </row>
    <row r="229" spans="1:5" ht="14.25" customHeight="1">
      <c r="A229" s="61" t="s">
        <v>79</v>
      </c>
      <c r="B229" s="53">
        <v>8049.73</v>
      </c>
      <c r="C229" s="53">
        <v>8049.73</v>
      </c>
      <c r="D229" s="42">
        <f t="shared" si="29"/>
        <v>1</v>
      </c>
      <c r="E229" s="65">
        <f t="shared" si="31"/>
        <v>0</v>
      </c>
    </row>
    <row r="230" spans="1:6" ht="18.75" customHeight="1">
      <c r="A230" s="41" t="s">
        <v>189</v>
      </c>
      <c r="B230" s="70">
        <f>SUM(B231:B233)</f>
        <v>2759021.48</v>
      </c>
      <c r="C230" s="70">
        <f>SUM(C231:C233)</f>
        <v>0</v>
      </c>
      <c r="D230" s="42">
        <f t="shared" si="29"/>
        <v>0</v>
      </c>
      <c r="E230" s="65">
        <f t="shared" si="31"/>
        <v>-2759021.48</v>
      </c>
      <c r="F230" s="8"/>
    </row>
    <row r="231" spans="1:5" s="8" customFormat="1" ht="15" customHeight="1">
      <c r="A231" s="61" t="s">
        <v>84</v>
      </c>
      <c r="B231" s="53">
        <v>2593478.52</v>
      </c>
      <c r="C231" s="53">
        <v>0</v>
      </c>
      <c r="D231" s="42">
        <f t="shared" si="29"/>
        <v>0</v>
      </c>
      <c r="E231" s="45">
        <f t="shared" si="31"/>
        <v>-2593478.52</v>
      </c>
    </row>
    <row r="232" spans="1:6" s="8" customFormat="1" ht="13.5" customHeight="1">
      <c r="A232" s="61" t="s">
        <v>78</v>
      </c>
      <c r="B232" s="53">
        <v>82771.48</v>
      </c>
      <c r="C232" s="53">
        <v>0</v>
      </c>
      <c r="D232" s="42">
        <f t="shared" si="29"/>
        <v>0</v>
      </c>
      <c r="E232" s="45">
        <f t="shared" si="31"/>
        <v>-82771.48</v>
      </c>
      <c r="F232"/>
    </row>
    <row r="233" spans="1:6" ht="14.25" customHeight="1">
      <c r="A233" s="61" t="s">
        <v>79</v>
      </c>
      <c r="B233" s="53">
        <v>82771.48</v>
      </c>
      <c r="C233" s="53">
        <v>0</v>
      </c>
      <c r="D233" s="42">
        <f t="shared" si="29"/>
        <v>0</v>
      </c>
      <c r="E233" s="65">
        <f t="shared" si="31"/>
        <v>-82771.48</v>
      </c>
      <c r="F233" s="8"/>
    </row>
    <row r="234" spans="1:5" s="8" customFormat="1" ht="30">
      <c r="A234" s="41" t="s">
        <v>182</v>
      </c>
      <c r="B234" s="70">
        <f>SUM(B235:B236)</f>
        <v>300000</v>
      </c>
      <c r="C234" s="70">
        <f>SUM(C235:C236)</f>
        <v>0</v>
      </c>
      <c r="D234" s="42">
        <f t="shared" si="29"/>
        <v>0</v>
      </c>
      <c r="E234" s="45">
        <f t="shared" si="31"/>
        <v>-300000</v>
      </c>
    </row>
    <row r="235" spans="1:5" s="8" customFormat="1" ht="15" customHeight="1">
      <c r="A235" s="61" t="s">
        <v>84</v>
      </c>
      <c r="B235" s="53">
        <v>200000</v>
      </c>
      <c r="C235" s="53">
        <v>0</v>
      </c>
      <c r="D235" s="42">
        <f t="shared" si="29"/>
        <v>0</v>
      </c>
      <c r="E235" s="45">
        <f aca="true" t="shared" si="32" ref="E235:E240">C235-B235</f>
        <v>-200000</v>
      </c>
    </row>
    <row r="236" spans="1:6" s="8" customFormat="1" ht="13.5" customHeight="1">
      <c r="A236" s="61" t="s">
        <v>78</v>
      </c>
      <c r="B236" s="53">
        <v>100000</v>
      </c>
      <c r="C236" s="53">
        <v>0</v>
      </c>
      <c r="D236" s="42">
        <f t="shared" si="29"/>
        <v>0</v>
      </c>
      <c r="E236" s="45">
        <f t="shared" si="32"/>
        <v>-100000</v>
      </c>
      <c r="F236"/>
    </row>
    <row r="237" spans="1:5" s="8" customFormat="1" ht="30.75" customHeight="1">
      <c r="A237" s="61" t="s">
        <v>217</v>
      </c>
      <c r="B237" s="70">
        <f>SUM(B238:B239)</f>
        <v>700000</v>
      </c>
      <c r="C237" s="70">
        <f>SUM(C238:C239)</f>
        <v>0</v>
      </c>
      <c r="D237" s="42">
        <f t="shared" si="29"/>
        <v>0</v>
      </c>
      <c r="E237" s="45">
        <f t="shared" si="32"/>
        <v>-700000</v>
      </c>
    </row>
    <row r="238" spans="1:5" s="8" customFormat="1" ht="15">
      <c r="A238" s="61" t="s">
        <v>78</v>
      </c>
      <c r="B238" s="70">
        <v>0</v>
      </c>
      <c r="C238" s="70">
        <v>0</v>
      </c>
      <c r="D238" s="42" t="str">
        <f t="shared" si="29"/>
        <v>   </v>
      </c>
      <c r="E238" s="45">
        <f t="shared" si="32"/>
        <v>0</v>
      </c>
    </row>
    <row r="239" spans="1:5" s="8" customFormat="1" ht="15">
      <c r="A239" s="61" t="s">
        <v>79</v>
      </c>
      <c r="B239" s="70">
        <v>700000</v>
      </c>
      <c r="C239" s="70">
        <v>0</v>
      </c>
      <c r="D239" s="42">
        <f t="shared" si="29"/>
        <v>0</v>
      </c>
      <c r="E239" s="45">
        <f t="shared" si="32"/>
        <v>-700000</v>
      </c>
    </row>
    <row r="240" spans="1:5" s="8" customFormat="1" ht="28.5" customHeight="1">
      <c r="A240" s="62" t="s">
        <v>218</v>
      </c>
      <c r="B240" s="70">
        <f>SUM(B241:B243)</f>
        <v>4410000</v>
      </c>
      <c r="C240" s="70">
        <v>0</v>
      </c>
      <c r="D240" s="42">
        <f t="shared" si="29"/>
        <v>0</v>
      </c>
      <c r="E240" s="45">
        <f t="shared" si="32"/>
        <v>-4410000</v>
      </c>
    </row>
    <row r="241" spans="1:5" s="8" customFormat="1" ht="15" customHeight="1">
      <c r="A241" s="61" t="s">
        <v>84</v>
      </c>
      <c r="B241" s="53">
        <v>2852417.06</v>
      </c>
      <c r="C241" s="53">
        <v>0</v>
      </c>
      <c r="D241" s="42">
        <f aca="true" t="shared" si="33" ref="D241:D261">IF(B241=0,"   ",C241/B241)</f>
        <v>0</v>
      </c>
      <c r="E241" s="45">
        <f aca="true" t="shared" si="34" ref="E241:E280">C241-B241</f>
        <v>-2852417.06</v>
      </c>
    </row>
    <row r="242" spans="1:5" s="8" customFormat="1" ht="13.5" customHeight="1">
      <c r="A242" s="61" t="s">
        <v>78</v>
      </c>
      <c r="B242" s="53">
        <v>1347582.94</v>
      </c>
      <c r="C242" s="53">
        <v>0</v>
      </c>
      <c r="D242" s="42">
        <f t="shared" si="33"/>
        <v>0</v>
      </c>
      <c r="E242" s="45">
        <f t="shared" si="34"/>
        <v>-1347582.94</v>
      </c>
    </row>
    <row r="243" spans="1:5" ht="14.25" customHeight="1">
      <c r="A243" s="61" t="s">
        <v>79</v>
      </c>
      <c r="B243" s="53">
        <v>210000</v>
      </c>
      <c r="C243" s="53">
        <v>0</v>
      </c>
      <c r="D243" s="42">
        <f t="shared" si="33"/>
        <v>0</v>
      </c>
      <c r="E243" s="65">
        <f t="shared" si="34"/>
        <v>-210000</v>
      </c>
    </row>
    <row r="244" spans="1:5" ht="18.75" customHeight="1">
      <c r="A244" s="41" t="s">
        <v>219</v>
      </c>
      <c r="B244" s="70">
        <f>B245+B246</f>
        <v>14710900</v>
      </c>
      <c r="C244" s="70">
        <f>C245+C246</f>
        <v>0</v>
      </c>
      <c r="D244" s="42">
        <f t="shared" si="33"/>
        <v>0</v>
      </c>
      <c r="E244" s="65">
        <f t="shared" si="34"/>
        <v>-14710900</v>
      </c>
    </row>
    <row r="245" spans="1:5" s="8" customFormat="1" ht="13.5" customHeight="1">
      <c r="A245" s="61" t="s">
        <v>78</v>
      </c>
      <c r="B245" s="53">
        <v>13975400</v>
      </c>
      <c r="C245" s="53">
        <v>0</v>
      </c>
      <c r="D245" s="42">
        <f t="shared" si="33"/>
        <v>0</v>
      </c>
      <c r="E245" s="45">
        <f t="shared" si="34"/>
        <v>-13975400</v>
      </c>
    </row>
    <row r="246" spans="1:5" ht="14.25" customHeight="1">
      <c r="A246" s="61" t="s">
        <v>74</v>
      </c>
      <c r="B246" s="53">
        <v>735500</v>
      </c>
      <c r="C246" s="53">
        <v>0</v>
      </c>
      <c r="D246" s="42">
        <f t="shared" si="33"/>
        <v>0</v>
      </c>
      <c r="E246" s="65">
        <f t="shared" si="34"/>
        <v>-735500</v>
      </c>
    </row>
    <row r="247" spans="1:5" ht="27" customHeight="1">
      <c r="A247" s="41" t="s">
        <v>220</v>
      </c>
      <c r="B247" s="70">
        <v>2652500</v>
      </c>
      <c r="C247" s="70">
        <v>0</v>
      </c>
      <c r="D247" s="42">
        <f t="shared" si="33"/>
        <v>0</v>
      </c>
      <c r="E247" s="65">
        <f t="shared" si="34"/>
        <v>-2652500</v>
      </c>
    </row>
    <row r="248" spans="1:5" s="8" customFormat="1" ht="15">
      <c r="A248" s="41" t="s">
        <v>221</v>
      </c>
      <c r="B248" s="54">
        <v>1360000</v>
      </c>
      <c r="C248" s="54">
        <v>0</v>
      </c>
      <c r="D248" s="42">
        <f>IF(B248=0,"   ",C248/B248)</f>
        <v>0</v>
      </c>
      <c r="E248" s="45">
        <f>C248-B248</f>
        <v>-1360000</v>
      </c>
    </row>
    <row r="249" spans="1:5" ht="16.5" customHeight="1">
      <c r="A249" s="41" t="s">
        <v>10</v>
      </c>
      <c r="B249" s="54">
        <f>SUM(B250,B251,B262)</f>
        <v>20858895.46</v>
      </c>
      <c r="C249" s="54">
        <f>SUM(C250,C251,C262)</f>
        <v>2453509.21</v>
      </c>
      <c r="D249" s="42">
        <f t="shared" si="33"/>
        <v>0.1176241193933286</v>
      </c>
      <c r="E249" s="45">
        <f t="shared" si="34"/>
        <v>-18405386.25</v>
      </c>
    </row>
    <row r="250" spans="1:6" ht="14.25" customHeight="1">
      <c r="A250" s="41" t="s">
        <v>59</v>
      </c>
      <c r="B250" s="70">
        <v>210800</v>
      </c>
      <c r="C250" s="71">
        <v>14980.95</v>
      </c>
      <c r="D250" s="42">
        <f t="shared" si="33"/>
        <v>0.07106712523719165</v>
      </c>
      <c r="E250" s="45">
        <f t="shared" si="34"/>
        <v>-195819.05</v>
      </c>
      <c r="F250" s="8"/>
    </row>
    <row r="251" spans="1:5" s="8" customFormat="1" ht="13.5" customHeight="1">
      <c r="A251" s="41" t="s">
        <v>38</v>
      </c>
      <c r="B251" s="54">
        <f>B252+B253+B257+B254+B261</f>
        <v>7999559.58</v>
      </c>
      <c r="C251" s="54">
        <f>C252+C253+C257+C254+C261</f>
        <v>803986.7</v>
      </c>
      <c r="D251" s="42">
        <f t="shared" si="33"/>
        <v>0.10050387048933011</v>
      </c>
      <c r="E251" s="45">
        <f t="shared" si="34"/>
        <v>-7195572.88</v>
      </c>
    </row>
    <row r="252" spans="1:5" s="8" customFormat="1" ht="13.5" customHeight="1">
      <c r="A252" s="41" t="s">
        <v>60</v>
      </c>
      <c r="B252" s="70">
        <v>50000</v>
      </c>
      <c r="C252" s="70">
        <v>5000</v>
      </c>
      <c r="D252" s="42">
        <f t="shared" si="33"/>
        <v>0.1</v>
      </c>
      <c r="E252" s="45">
        <f t="shared" si="34"/>
        <v>-45000</v>
      </c>
    </row>
    <row r="253" spans="1:5" s="8" customFormat="1" ht="13.5" customHeight="1">
      <c r="A253" s="41" t="s">
        <v>120</v>
      </c>
      <c r="B253" s="70">
        <v>88300</v>
      </c>
      <c r="C253" s="70">
        <v>0</v>
      </c>
      <c r="D253" s="42">
        <f t="shared" si="33"/>
        <v>0</v>
      </c>
      <c r="E253" s="45">
        <f t="shared" si="34"/>
        <v>-88300</v>
      </c>
    </row>
    <row r="254" spans="1:5" s="8" customFormat="1" ht="27" customHeight="1">
      <c r="A254" s="41" t="s">
        <v>145</v>
      </c>
      <c r="B254" s="70">
        <f>B255+B256</f>
        <v>2300600</v>
      </c>
      <c r="C254" s="70">
        <f>C255+C256</f>
        <v>798986.7</v>
      </c>
      <c r="D254" s="42">
        <f t="shared" si="33"/>
        <v>0.34729492306354864</v>
      </c>
      <c r="E254" s="45">
        <f t="shared" si="34"/>
        <v>-1501613.3</v>
      </c>
    </row>
    <row r="255" spans="1:5" s="8" customFormat="1" ht="13.5" customHeight="1">
      <c r="A255" s="61" t="s">
        <v>146</v>
      </c>
      <c r="B255" s="70">
        <v>1696600</v>
      </c>
      <c r="C255" s="70">
        <v>619109.2</v>
      </c>
      <c r="D255" s="42">
        <f t="shared" si="33"/>
        <v>0.3649117057644701</v>
      </c>
      <c r="E255" s="45">
        <f t="shared" si="34"/>
        <v>-1077490.8</v>
      </c>
    </row>
    <row r="256" spans="1:5" s="8" customFormat="1" ht="13.5" customHeight="1">
      <c r="A256" s="61" t="s">
        <v>147</v>
      </c>
      <c r="B256" s="70">
        <v>604000</v>
      </c>
      <c r="C256" s="70">
        <v>179877.5</v>
      </c>
      <c r="D256" s="42">
        <f t="shared" si="33"/>
        <v>0.29781043046357614</v>
      </c>
      <c r="E256" s="45">
        <f t="shared" si="34"/>
        <v>-424122.5</v>
      </c>
    </row>
    <row r="257" spans="1:5" s="8" customFormat="1" ht="74.25" customHeight="1">
      <c r="A257" s="62" t="s">
        <v>144</v>
      </c>
      <c r="B257" s="70">
        <f>B259+B258+B260</f>
        <v>5560659.58</v>
      </c>
      <c r="C257" s="70">
        <f>C259+C258+C260</f>
        <v>0</v>
      </c>
      <c r="D257" s="42">
        <f t="shared" si="33"/>
        <v>0</v>
      </c>
      <c r="E257" s="45">
        <f t="shared" si="34"/>
        <v>-5560659.58</v>
      </c>
    </row>
    <row r="258" spans="1:5" s="8" customFormat="1" ht="13.5" customHeight="1">
      <c r="A258" s="61" t="s">
        <v>84</v>
      </c>
      <c r="B258" s="70">
        <v>5153400</v>
      </c>
      <c r="C258" s="70">
        <v>0</v>
      </c>
      <c r="D258" s="42">
        <f t="shared" si="33"/>
        <v>0</v>
      </c>
      <c r="E258" s="45">
        <f t="shared" si="34"/>
        <v>-5153400</v>
      </c>
    </row>
    <row r="259" spans="1:5" s="8" customFormat="1" ht="13.5" customHeight="1">
      <c r="A259" s="61" t="s">
        <v>78</v>
      </c>
      <c r="B259" s="70">
        <v>328940.43</v>
      </c>
      <c r="C259" s="70">
        <v>0</v>
      </c>
      <c r="D259" s="42">
        <f t="shared" si="33"/>
        <v>0</v>
      </c>
      <c r="E259" s="45">
        <f t="shared" si="34"/>
        <v>-328940.43</v>
      </c>
    </row>
    <row r="260" spans="1:5" s="8" customFormat="1" ht="13.5" customHeight="1">
      <c r="A260" s="61" t="s">
        <v>79</v>
      </c>
      <c r="B260" s="70">
        <v>78319.15</v>
      </c>
      <c r="C260" s="70">
        <v>0</v>
      </c>
      <c r="D260" s="42">
        <f t="shared" si="33"/>
        <v>0</v>
      </c>
      <c r="E260" s="45">
        <f t="shared" si="34"/>
        <v>-78319.15</v>
      </c>
    </row>
    <row r="261" spans="1:5" s="8" customFormat="1" ht="26.25" customHeight="1">
      <c r="A261" s="41" t="s">
        <v>161</v>
      </c>
      <c r="B261" s="70">
        <v>0</v>
      </c>
      <c r="C261" s="71">
        <v>0</v>
      </c>
      <c r="D261" s="42" t="str">
        <f t="shared" si="33"/>
        <v>   </v>
      </c>
      <c r="E261" s="45">
        <f t="shared" si="34"/>
        <v>0</v>
      </c>
    </row>
    <row r="262" spans="1:5" s="8" customFormat="1" ht="14.25" customHeight="1">
      <c r="A262" s="41" t="s">
        <v>39</v>
      </c>
      <c r="B262" s="54">
        <f>B269+B265+B264+B263</f>
        <v>12648535.879999999</v>
      </c>
      <c r="C262" s="54">
        <f>C269+C265+C264+C263</f>
        <v>1634541.56</v>
      </c>
      <c r="D262" s="42">
        <f aca="true" t="shared" si="35" ref="D262:D280">IF(B262=0,"   ",C262/B262)</f>
        <v>0.12922772845073355</v>
      </c>
      <c r="E262" s="45">
        <f t="shared" si="34"/>
        <v>-11013994.319999998</v>
      </c>
    </row>
    <row r="263" spans="1:5" s="8" customFormat="1" ht="28.5" customHeight="1">
      <c r="A263" s="41" t="s">
        <v>121</v>
      </c>
      <c r="B263" s="70">
        <v>153714.37</v>
      </c>
      <c r="C263" s="71">
        <v>118034.27</v>
      </c>
      <c r="D263" s="42">
        <f t="shared" si="35"/>
        <v>0.7678805176119838</v>
      </c>
      <c r="E263" s="45">
        <f t="shared" si="34"/>
        <v>-35680.09999999999</v>
      </c>
    </row>
    <row r="264" spans="1:5" s="8" customFormat="1" ht="14.25" customHeight="1">
      <c r="A264" s="41" t="s">
        <v>61</v>
      </c>
      <c r="B264" s="70">
        <v>344400</v>
      </c>
      <c r="C264" s="71">
        <v>105307.29</v>
      </c>
      <c r="D264" s="42">
        <f t="shared" si="35"/>
        <v>0.3057702961672474</v>
      </c>
      <c r="E264" s="45">
        <f t="shared" si="34"/>
        <v>-239092.71000000002</v>
      </c>
    </row>
    <row r="265" spans="1:5" s="8" customFormat="1" ht="14.25" customHeight="1">
      <c r="A265" s="41" t="s">
        <v>88</v>
      </c>
      <c r="B265" s="70">
        <f>B266+B267+B268</f>
        <v>1927860</v>
      </c>
      <c r="C265" s="70">
        <f>C266+C267+C268</f>
        <v>0</v>
      </c>
      <c r="D265" s="42">
        <f t="shared" si="35"/>
        <v>0</v>
      </c>
      <c r="E265" s="45">
        <f t="shared" si="34"/>
        <v>-1927860</v>
      </c>
    </row>
    <row r="266" spans="1:5" s="8" customFormat="1" ht="13.5" customHeight="1">
      <c r="A266" s="61" t="s">
        <v>84</v>
      </c>
      <c r="B266" s="70">
        <v>723216.76</v>
      </c>
      <c r="C266" s="70">
        <v>0</v>
      </c>
      <c r="D266" s="42">
        <f t="shared" si="35"/>
        <v>0</v>
      </c>
      <c r="E266" s="45">
        <f t="shared" si="34"/>
        <v>-723216.76</v>
      </c>
    </row>
    <row r="267" spans="1:5" s="8" customFormat="1" ht="13.5" customHeight="1">
      <c r="A267" s="61" t="s">
        <v>78</v>
      </c>
      <c r="B267" s="70">
        <v>1204643.24</v>
      </c>
      <c r="C267" s="70">
        <v>0</v>
      </c>
      <c r="D267" s="42">
        <f t="shared" si="35"/>
        <v>0</v>
      </c>
      <c r="E267" s="45">
        <f t="shared" si="34"/>
        <v>-1204643.24</v>
      </c>
    </row>
    <row r="268" spans="1:5" s="8" customFormat="1" ht="13.5" customHeight="1">
      <c r="A268" s="61" t="s">
        <v>79</v>
      </c>
      <c r="B268" s="70">
        <v>0</v>
      </c>
      <c r="C268" s="70">
        <v>0</v>
      </c>
      <c r="D268" s="42" t="str">
        <f t="shared" si="35"/>
        <v>   </v>
      </c>
      <c r="E268" s="45">
        <f t="shared" si="34"/>
        <v>0</v>
      </c>
    </row>
    <row r="269" spans="1:5" s="8" customFormat="1" ht="27.75" customHeight="1">
      <c r="A269" s="41" t="s">
        <v>77</v>
      </c>
      <c r="B269" s="70">
        <f>B271+B270+B272</f>
        <v>10222561.51</v>
      </c>
      <c r="C269" s="70">
        <f>C271+C270+C272</f>
        <v>1411200</v>
      </c>
      <c r="D269" s="42">
        <f>IF(B269=0,"   ",C269/B269)</f>
        <v>0.13804759194840982</v>
      </c>
      <c r="E269" s="45">
        <f t="shared" si="34"/>
        <v>-8811361.51</v>
      </c>
    </row>
    <row r="270" spans="1:5" s="8" customFormat="1" ht="14.25" customHeight="1">
      <c r="A270" s="61" t="s">
        <v>84</v>
      </c>
      <c r="B270" s="70">
        <v>6473255.45</v>
      </c>
      <c r="C270" s="70">
        <v>904769.22</v>
      </c>
      <c r="D270" s="42">
        <f>IF(B270=0,"   ",C270/B270)</f>
        <v>0.13977035619689626</v>
      </c>
      <c r="E270" s="45">
        <f t="shared" si="34"/>
        <v>-5568486.23</v>
      </c>
    </row>
    <row r="271" spans="1:5" s="8" customFormat="1" ht="15" customHeight="1">
      <c r="A271" s="61" t="s">
        <v>78</v>
      </c>
      <c r="B271" s="70">
        <v>2541306.06</v>
      </c>
      <c r="C271" s="70">
        <v>355199.25</v>
      </c>
      <c r="D271" s="42">
        <f>IF(B271=0,"   ",C271/B271)</f>
        <v>0.13977035493316378</v>
      </c>
      <c r="E271" s="45">
        <f t="shared" si="34"/>
        <v>-2186106.81</v>
      </c>
    </row>
    <row r="272" spans="1:5" s="8" customFormat="1" ht="13.5" customHeight="1">
      <c r="A272" s="61" t="s">
        <v>79</v>
      </c>
      <c r="B272" s="70">
        <v>1208000</v>
      </c>
      <c r="C272" s="70">
        <v>151231.53</v>
      </c>
      <c r="D272" s="42">
        <f>IF(B272=0,"   ",C272/B272)</f>
        <v>0.12519166390728476</v>
      </c>
      <c r="E272" s="45">
        <f t="shared" si="34"/>
        <v>-1056768.47</v>
      </c>
    </row>
    <row r="273" spans="1:6" s="8" customFormat="1" ht="14.25" customHeight="1">
      <c r="A273" s="41" t="s">
        <v>62</v>
      </c>
      <c r="B273" s="54">
        <f>B274</f>
        <v>530000</v>
      </c>
      <c r="C273" s="54">
        <f>C274</f>
        <v>150597.61</v>
      </c>
      <c r="D273" s="42">
        <f t="shared" si="35"/>
        <v>0.28414643396226413</v>
      </c>
      <c r="E273" s="45">
        <f t="shared" si="34"/>
        <v>-379402.39</v>
      </c>
      <c r="F273" s="4"/>
    </row>
    <row r="274" spans="1:5" ht="14.25" customHeight="1">
      <c r="A274" s="41" t="s">
        <v>63</v>
      </c>
      <c r="B274" s="54">
        <v>530000</v>
      </c>
      <c r="C274" s="55">
        <v>150597.61</v>
      </c>
      <c r="D274" s="42">
        <f t="shared" si="35"/>
        <v>0.28414643396226413</v>
      </c>
      <c r="E274" s="45">
        <f t="shared" si="34"/>
        <v>-379402.39</v>
      </c>
    </row>
    <row r="275" spans="1:5" ht="29.25" customHeight="1">
      <c r="A275" s="41" t="s">
        <v>64</v>
      </c>
      <c r="B275" s="54">
        <f>B276</f>
        <v>50000</v>
      </c>
      <c r="C275" s="54">
        <f>C276</f>
        <v>0</v>
      </c>
      <c r="D275" s="42">
        <f t="shared" si="35"/>
        <v>0</v>
      </c>
      <c r="E275" s="45">
        <f t="shared" si="34"/>
        <v>-50000</v>
      </c>
    </row>
    <row r="276" spans="1:6" ht="13.5" customHeight="1">
      <c r="A276" s="41" t="s">
        <v>65</v>
      </c>
      <c r="B276" s="54">
        <v>50000</v>
      </c>
      <c r="C276" s="55">
        <v>0</v>
      </c>
      <c r="D276" s="42">
        <f t="shared" si="35"/>
        <v>0</v>
      </c>
      <c r="E276" s="45">
        <f t="shared" si="34"/>
        <v>-50000</v>
      </c>
      <c r="F276" s="8"/>
    </row>
    <row r="277" spans="1:5" s="8" customFormat="1" ht="14.25">
      <c r="A277" s="63" t="s">
        <v>11</v>
      </c>
      <c r="B277" s="57">
        <f>B53+B89+B91+B103+B137+B178+B180+B220+B249+B273+B275</f>
        <v>598235634.71</v>
      </c>
      <c r="C277" s="57">
        <f>C53+C89+C91+C103+C137+C178+C180+C220+C249+C273+C275</f>
        <v>145028432.98000002</v>
      </c>
      <c r="D277" s="44">
        <f t="shared" si="35"/>
        <v>0.2424269377572331</v>
      </c>
      <c r="E277" s="46">
        <f t="shared" si="34"/>
        <v>-453207201.73</v>
      </c>
    </row>
    <row r="278" spans="1:5" s="8" customFormat="1" ht="15.75" hidden="1" thickBot="1">
      <c r="A278" s="47" t="s">
        <v>12</v>
      </c>
      <c r="B278" s="60" t="e">
        <f>B56+B59+#REF!+B76+#REF!+B96+#REF!+#REF!+#REF!+#REF!+#REF!+#REF!+#REF!+#REF!+#REF!</f>
        <v>#REF!</v>
      </c>
      <c r="C278" s="48"/>
      <c r="D278" s="49" t="e">
        <f t="shared" si="35"/>
        <v>#REF!</v>
      </c>
      <c r="E278" s="50" t="e">
        <f t="shared" si="34"/>
        <v>#REF!</v>
      </c>
    </row>
    <row r="279" spans="1:5" s="8" customFormat="1" ht="15.75" hidden="1" thickBot="1">
      <c r="A279" s="35" t="s">
        <v>13</v>
      </c>
      <c r="B279" s="60" t="e">
        <f>B57+B60+B61+#REF!+#REF!+#REF!+#REF!+#REF!+#REF!+#REF!+#REF!+#REF!+#REF!+B249+B72</f>
        <v>#REF!</v>
      </c>
      <c r="C279" s="36">
        <v>815256</v>
      </c>
      <c r="D279" s="32" t="e">
        <f t="shared" si="35"/>
        <v>#REF!</v>
      </c>
      <c r="E279" s="33" t="e">
        <f t="shared" si="34"/>
        <v>#REF!</v>
      </c>
    </row>
    <row r="280" spans="1:6" s="8" customFormat="1" ht="15.75" hidden="1" thickBot="1">
      <c r="A280" s="37" t="s">
        <v>14</v>
      </c>
      <c r="B280" s="60" t="e">
        <f>B58+#REF!+B68+#REF!+#REF!+B98+#REF!+#REF!+#REF!+#REF!+#REF!+#REF!+#REF!+B250+B73</f>
        <v>#REF!</v>
      </c>
      <c r="C280" s="38">
        <v>1700000</v>
      </c>
      <c r="D280" s="32" t="e">
        <f t="shared" si="35"/>
        <v>#REF!</v>
      </c>
      <c r="E280" s="33" t="e">
        <f t="shared" si="34"/>
        <v>#REF!</v>
      </c>
      <c r="F280"/>
    </row>
    <row r="281" spans="1:5" ht="19.5" customHeight="1" thickBot="1">
      <c r="A281" s="66" t="s">
        <v>85</v>
      </c>
      <c r="B281" s="67">
        <f>B51-B277</f>
        <v>-31604344.700000048</v>
      </c>
      <c r="C281" s="67">
        <f>C51-C277</f>
        <v>-19431039.890000015</v>
      </c>
      <c r="D281" s="67"/>
      <c r="E281" s="68"/>
    </row>
    <row r="282" spans="1:5" ht="21" customHeight="1">
      <c r="A282" s="72"/>
      <c r="B282" s="73"/>
      <c r="C282" s="73"/>
      <c r="D282" s="73"/>
      <c r="E282" s="74"/>
    </row>
    <row r="283" spans="1:5" ht="19.5" customHeight="1">
      <c r="A283" s="64" t="s">
        <v>191</v>
      </c>
      <c r="B283" s="73"/>
      <c r="C283" s="73"/>
      <c r="D283" s="73"/>
      <c r="E283" s="74"/>
    </row>
    <row r="284" spans="1:5" ht="15" customHeight="1">
      <c r="A284" s="64" t="s">
        <v>35</v>
      </c>
      <c r="B284" s="73"/>
      <c r="C284" s="84" t="s">
        <v>193</v>
      </c>
      <c r="D284" s="84"/>
      <c r="E284" s="74"/>
    </row>
    <row r="285" spans="1:5" ht="39.75" customHeight="1">
      <c r="A285" s="72"/>
      <c r="B285" s="73"/>
      <c r="C285" s="73"/>
      <c r="D285" s="73"/>
      <c r="E285" s="74"/>
    </row>
    <row r="286" spans="2:5" ht="19.5" customHeight="1">
      <c r="B286" s="64"/>
      <c r="C286" s="83"/>
      <c r="D286" s="83"/>
      <c r="E286" s="83"/>
    </row>
    <row r="287" spans="2:5" ht="15" customHeight="1">
      <c r="B287" s="18"/>
      <c r="D287" s="34"/>
      <c r="E287" s="40"/>
    </row>
    <row r="288" spans="1:5" ht="19.5" customHeight="1">
      <c r="A288" s="72"/>
      <c r="B288" s="73"/>
      <c r="C288" s="73"/>
      <c r="D288" s="73"/>
      <c r="E288" s="74"/>
    </row>
    <row r="289" spans="1:5" ht="19.5" customHeight="1">
      <c r="A289" s="72"/>
      <c r="B289" s="73"/>
      <c r="C289" s="73"/>
      <c r="D289" s="73"/>
      <c r="E289" s="74"/>
    </row>
    <row r="290" spans="1:6" ht="19.5" customHeight="1">
      <c r="A290" s="72"/>
      <c r="B290" s="73"/>
      <c r="C290" s="73"/>
      <c r="D290" s="73"/>
      <c r="E290" s="74"/>
      <c r="F290" s="8"/>
    </row>
    <row r="291" spans="1:5" s="8" customFormat="1" ht="20.25" customHeight="1">
      <c r="A291" s="64"/>
      <c r="B291" s="64"/>
      <c r="C291" s="83"/>
      <c r="D291" s="83"/>
      <c r="E291" s="83"/>
    </row>
    <row r="292" spans="1:5" s="8" customFormat="1" ht="9.75" customHeight="1" hidden="1">
      <c r="A292" s="34"/>
      <c r="B292" s="34"/>
      <c r="C292" s="39"/>
      <c r="D292" s="34"/>
      <c r="E292" s="40"/>
    </row>
    <row r="293" spans="1:5" s="8" customFormat="1" ht="14.25" customHeight="1" hidden="1">
      <c r="A293" s="18"/>
      <c r="B293" s="18"/>
      <c r="C293" s="80"/>
      <c r="D293" s="80"/>
      <c r="E293" s="80"/>
    </row>
    <row r="294" spans="1:5" s="8" customFormat="1" ht="17.25" customHeight="1">
      <c r="A294" s="64"/>
      <c r="B294" s="18"/>
      <c r="C294" s="64"/>
      <c r="D294" s="69"/>
      <c r="E294" s="69"/>
    </row>
    <row r="295" spans="3:5" s="8" customFormat="1" ht="12.75">
      <c r="C295" s="7"/>
      <c r="E295" s="2"/>
    </row>
    <row r="296" spans="3:5" s="8" customFormat="1" ht="12.75">
      <c r="C296" s="7"/>
      <c r="E296" s="2"/>
    </row>
    <row r="297" spans="3:5" s="8" customFormat="1" ht="12.75">
      <c r="C297" s="7"/>
      <c r="E297" s="2"/>
    </row>
    <row r="298" spans="3:5" s="8" customFormat="1" ht="12.75">
      <c r="C298" s="7"/>
      <c r="E298" s="2"/>
    </row>
    <row r="299" spans="3:5" s="8" customFormat="1" ht="12.75">
      <c r="C299" s="7"/>
      <c r="E299" s="2"/>
    </row>
    <row r="300" spans="3:5" s="8" customFormat="1" ht="12.75">
      <c r="C300" s="7"/>
      <c r="E300" s="2"/>
    </row>
    <row r="301" spans="3:5" s="8" customFormat="1" ht="12.75">
      <c r="C301" s="7"/>
      <c r="E301" s="2"/>
    </row>
    <row r="302" spans="3:5" s="8" customFormat="1" ht="12.75">
      <c r="C302" s="7"/>
      <c r="E302" s="2"/>
    </row>
    <row r="303" spans="3:6" s="8" customFormat="1" ht="12.75">
      <c r="C303" s="7"/>
      <c r="E303" s="2"/>
      <c r="F303" s="4"/>
    </row>
    <row r="312" ht="11.25" customHeight="1"/>
    <row r="313" ht="11.25" customHeight="1" hidden="1"/>
    <row r="314" ht="12.75" hidden="1"/>
    <row r="315" ht="12.75" hidden="1"/>
    <row r="316" ht="12.75" hidden="1"/>
    <row r="317" ht="12.75" hidden="1"/>
    <row r="318" ht="12.75" hidden="1"/>
    <row r="319" ht="12.75" hidden="1"/>
  </sheetData>
  <sheetProtection/>
  <mergeCells count="5">
    <mergeCell ref="C293:E293"/>
    <mergeCell ref="A1:E1"/>
    <mergeCell ref="C291:E291"/>
    <mergeCell ref="C286:E286"/>
    <mergeCell ref="C284:D284"/>
  </mergeCells>
  <printOptions horizontalCentered="1" verticalCentered="1"/>
  <pageMargins left="0.4724409448818898" right="0.2362204724409449" top="0.2362204724409449" bottom="0.38" header="0.15748031496062992" footer="0.63"/>
  <pageSetup fitToHeight="4" fitToWidth="4" horizontalDpi="600" verticalDpi="600" orientation="portrait" paperSize="9" scale="70" r:id="rId1"/>
  <rowBreaks count="3" manualBreakCount="3">
    <brk id="55" max="4" man="1"/>
    <brk id="106" max="4" man="1"/>
    <brk id="1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2019-06-06T13:10:40Z</cp:lastPrinted>
  <dcterms:created xsi:type="dcterms:W3CDTF">2001-03-21T05:21:19Z</dcterms:created>
  <dcterms:modified xsi:type="dcterms:W3CDTF">2019-06-06T13:10:42Z</dcterms:modified>
  <cp:category/>
  <cp:version/>
  <cp:contentType/>
  <cp:contentStatus/>
</cp:coreProperties>
</file>