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'Лист1'!$A$1:$E$361</definedName>
  </definedNames>
  <calcPr fullCalcOnLoad="1"/>
</workbook>
</file>

<file path=xl/sharedStrings.xml><?xml version="1.0" encoding="utf-8"?>
<sst xmlns="http://schemas.openxmlformats.org/spreadsheetml/2006/main" count="342" uniqueCount="257">
  <si>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</si>
  <si>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</si>
  <si>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</si>
  <si>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</si>
  <si>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</si>
  <si>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</si>
  <si>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</si>
  <si>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</si>
  <si>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</si>
  <si>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</si>
  <si>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</si>
  <si>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</si>
  <si>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</si>
  <si>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</si>
  <si>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</si>
  <si>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</si>
  <si>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</si>
  <si>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</si>
  <si>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</si>
  <si>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</si>
  <si>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</si>
  <si>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</si>
  <si>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</si>
  <si>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</si>
  <si>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</si>
  <si>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</si>
  <si>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</si>
  <si>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</si>
  <si>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</si>
  <si>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</si>
  <si>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</si>
  <si>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</si>
  <si>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</si>
  <si>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</si>
  <si>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</si>
  <si>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</si>
  <si>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</si>
  <si>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</si>
  <si>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</si>
  <si>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</si>
  <si>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</si>
  <si>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</si>
  <si>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</si>
  <si>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</si>
  <si>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</si>
  <si>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>НАЦИОНАЛЬНАЯ ОБОРОНА</t>
  </si>
  <si>
    <t>субвенции бюджетам поселений на осуществление первичного воинского учета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</si>
  <si>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</si>
  <si>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</si>
  <si>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</si>
  <si>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</si>
  <si>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</si>
  <si>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</si>
  <si>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</si>
  <si>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</si>
  <si>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>в т.ч.  выплата единовременого пособия при всех формах устройства детей в семью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</si>
  <si>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</si>
  <si>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</si>
  <si>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</si>
  <si>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</si>
  <si>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</si>
  <si>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</si>
  <si>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 xml:space="preserve">                       из них: заработная плата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</si>
  <si>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</si>
  <si>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</si>
  <si>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</si>
  <si>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</si>
  <si>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</si>
  <si>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</si>
  <si>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 xml:space="preserve"> из них:  ЗАГСы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</si>
  <si>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</si>
  <si>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</si>
  <si>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</si>
  <si>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</si>
  <si>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</si>
  <si>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</si>
  <si>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</si>
  <si>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</si>
  <si>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</si>
  <si>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</si>
  <si>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в том числе: проездные</t>
  </si>
  <si>
    <t>Жилищное хозяйство</t>
  </si>
  <si>
    <t>за счет средств Фонда</t>
  </si>
  <si>
    <t>федеральные средства</t>
  </si>
  <si>
    <t xml:space="preserve">из них:  </t>
  </si>
  <si>
    <t>за счет средств республиканского бюджета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</si>
  <si>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</si>
  <si>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</si>
  <si>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                                                    классное руководство</t>
  </si>
  <si>
    <t>за счет средств районного бюджета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</si>
  <si>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</si>
  <si>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проведение ремонта жилых помещений, собственниками которых являются дети-сироты</t>
  </si>
  <si>
    <t xml:space="preserve">         ремонт жилфонда, собственниками которых являются дети-сироты</t>
  </si>
  <si>
    <t xml:space="preserve">                    на осуществление госполномочий ЧР в сфере трудовых отношений</t>
  </si>
  <si>
    <t xml:space="preserve">                    на приобретение жилья многодетным семьям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</si>
  <si>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</si>
  <si>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</si>
  <si>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 xml:space="preserve">         приобретение жилья многодетным семьям  (ср-ва респ. бюдж.)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</si>
  <si>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</si>
  <si>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</si>
  <si>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</si>
  <si>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           полномочия  в  сфере трудовых отношений</t>
  </si>
  <si>
    <t>Сельское хозяйство и рыболовство</t>
  </si>
  <si>
    <t>организация конкурсов,выставок и ярмарок</t>
  </si>
  <si>
    <t>в т. ч. за счет средств республ.бюджета (учебные  расходы)</t>
  </si>
  <si>
    <t xml:space="preserve">                     учебные расходы в общеобразоват. учр.</t>
  </si>
  <si>
    <t xml:space="preserve">              обеспечение пожарной  безопасности</t>
  </si>
  <si>
    <t>Прочие безвозмездные поступления</t>
  </si>
  <si>
    <t>Коммунальное хозяйство</t>
  </si>
  <si>
    <t>газификация населенных пунктов</t>
  </si>
  <si>
    <t>господдержка одаренной молодежи</t>
  </si>
  <si>
    <t>мер-я по вовл. молодежи в соцпрактику</t>
  </si>
  <si>
    <t>в том числе: оздоровительная компания детей</t>
  </si>
  <si>
    <t xml:space="preserve">         приобретение проездных билетов учащимся</t>
  </si>
  <si>
    <t xml:space="preserve">                    проведение меропр. для детей и молодежи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</si>
  <si>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</si>
  <si>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</si>
  <si>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</si>
  <si>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обеспечение безопасности участия детей в дорожном движении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</si>
  <si>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</si>
  <si>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</si>
  <si>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</si>
  <si>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</si>
  <si>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</si>
  <si>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</si>
  <si>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  учет граждан </t>
  </si>
  <si>
    <t>осуществление дорожной деятельности в границах муниципального района</t>
  </si>
  <si>
    <t>субсидии бюджетам поселений на софинансирование расходов по осуществлению дорожной деятельности в границах поселений</t>
  </si>
  <si>
    <t xml:space="preserve">          обеспечение жилыми помещениями детей-сирот</t>
  </si>
  <si>
    <t>проектирование и строительство дорог до сельских населенных пунктов</t>
  </si>
  <si>
    <t>содержание объектов коммунального хозяйства</t>
  </si>
  <si>
    <t>ежегодные денежные поощрения работникам образовательных организаций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</si>
  <si>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</si>
  <si>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</si>
  <si>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</si>
  <si>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</si>
  <si>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</si>
  <si>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</si>
  <si>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</si>
  <si>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</si>
  <si>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</si>
  <si>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</si>
  <si>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</si>
  <si>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организация и проведение  мероприятий</t>
  </si>
  <si>
    <t xml:space="preserve">            проведение землеустроительных (кадастровых) работ </t>
  </si>
  <si>
    <t>поощрение победителей экономического соревнования между сельскими, городским поселениями</t>
  </si>
  <si>
    <t xml:space="preserve">         в т.ч. капитальный ремонт жилфонда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</si>
  <si>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</si>
  <si>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</si>
  <si>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</si>
  <si>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</si>
  <si>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</si>
  <si>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>средства поселениям</t>
  </si>
  <si>
    <t>мероприятия по регулированию численности безнадзорных животных (поселениям)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</si>
  <si>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</si>
  <si>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</si>
  <si>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</si>
  <si>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</si>
  <si>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</si>
  <si>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</si>
  <si>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поощрение победителей республиканского смотра-конкурса на лучшее озеленение и благоустройство (респ.)</t>
  </si>
  <si>
    <t>содействие формированию положительного имиджа предпринимательской деятельности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</si>
  <si>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</si>
  <si>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</si>
  <si>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ежегодные гранты Главы ЧР образовательным организациям респ. ср-ва</t>
  </si>
  <si>
    <t>Транспорт</t>
  </si>
  <si>
    <t>субсидии на обеспечение перевозок пассажиров автомобильным транспортом</t>
  </si>
  <si>
    <t>в т. ч. за счет средств республиканского бюджета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</si>
  <si>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</si>
  <si>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</si>
  <si>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 xml:space="preserve">         переселение граждан из аварийного жилфонда</t>
  </si>
  <si>
    <t>Субсидии на поддержку отрасли культуры (комплектование книжных фондов)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</si>
  <si>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</si>
  <si>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организация проведения мероприятий по отлову и содержанию безнадзорных животных</t>
  </si>
  <si>
    <t>комплектование книжных фондов библиотек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</si>
  <si>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</si>
  <si>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</si>
  <si>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</si>
  <si>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</si>
  <si>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в т.ч. поддержка муниципальных программ формирования современной городской среды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</si>
  <si>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</si>
  <si>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</si>
  <si>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</si>
  <si>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назначение и выплата единовременного пособия гражданам, усыновившим (удочерившим) ребенка (детей)</t>
  </si>
  <si>
    <t xml:space="preserve">                    создание комиссий по делам несовершеннолетних</t>
  </si>
  <si>
    <t xml:space="preserve">                     субсидии на иные цели, в т.ч. 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</si>
  <si>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 (респ.)</t>
  </si>
  <si>
    <t>софинансирование расходных обязательств на повышение оплаты труда работников муниципальных учреждений культуры (респ.)</t>
  </si>
  <si>
    <t>субсидии МУП "ЖКХ"</t>
  </si>
  <si>
    <t>Дотации бюджетам поселений на выравнивание бюджетной обеспеченности (респ.)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</si>
  <si>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</si>
  <si>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</si>
  <si>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</si>
  <si>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>Реализация проектов развития общественной инфраструктуры, основанных на местных инициативах</t>
  </si>
  <si>
    <t xml:space="preserve">Прочие дотации бюджетам муниципальных районов </t>
  </si>
  <si>
    <t xml:space="preserve">             субсидии на выполнение мунзадания (МФЦ)</t>
  </si>
  <si>
    <t>из них на приобретение антитеррористического и досмотрового оборудования</t>
  </si>
  <si>
    <t xml:space="preserve">              ЕДДС</t>
  </si>
  <si>
    <t>благоустройство территории модульных фельдшерско-акушерских пунктов</t>
  </si>
  <si>
    <t>строительство объектов инженерной инфраструктуры для фельдшерско-акушерских пунктов</t>
  </si>
  <si>
    <t>осуществление мероприятии по профилактике и соблюдению правопорядка на улицах и в других общественных местах (респ.)</t>
  </si>
  <si>
    <t>Субсидии на реализацию мероприятий по устойчивому развитию сельских территорий</t>
  </si>
  <si>
    <t>Субсидии на реализацию мероприятий по обеспечению жильем молодых семей</t>
  </si>
  <si>
    <t>Субсидии на поддержку отрасли культуры (денежное поощрение лучшим муниципальным учреждениям культуры)</t>
  </si>
  <si>
    <t>Субсидии на поддержку отрасли культуры (денежное поощрение лучшим работникам муниципальных учреждений культуры)</t>
  </si>
  <si>
    <t>выплата денежного поощрения лучшим муниципальным учреждениям культуры и их работникам</t>
  </si>
  <si>
    <t xml:space="preserve">              подпрограмма "Безопасный город"</t>
  </si>
  <si>
    <t>приведение помещений, занимаемых участковыми уполномоченными полиции, в надлежащее состояние, в том числе проведение необходимых ремонтных работ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</si>
  <si>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</si>
  <si>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повышение уровня комплексного обустройства населенных пунктов, расположенных в сельской местности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</si>
  <si>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</si>
  <si>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</si>
  <si>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обеспечение развития и укрепления МТБ домов культуры</t>
  </si>
  <si>
    <t>И.о. начальника финансового отдела</t>
  </si>
  <si>
    <t>М.В. Хорькова</t>
  </si>
  <si>
    <t>монтаж котельных</t>
  </si>
  <si>
    <t>Налог, взимаемый в связи с применением патентной системы налогообложения</t>
  </si>
  <si>
    <t>Дотации бюджетам поселений на поддержку мер по обеспечению сбалансированности</t>
  </si>
  <si>
    <t>Уточненный план на 2019 год</t>
  </si>
  <si>
    <t>% исполне-ния к плану 2019 г.</t>
  </si>
  <si>
    <t>Отклонение от плана  2019 г            ( +, - )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</si>
  <si>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</si>
  <si>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ремонт, ремонт и содержание автомобильных дорог в границах муниципального района (республиканские средства)</t>
  </si>
  <si>
    <t>капитальный ремонт и ремонт дворовых территорий многоквартирных домов (республиканские средства)</t>
  </si>
  <si>
    <t>капитальный ремонт, ремонт и содержание автомобильных дорог в границах населенных пунктов поселений (республиканские средства)</t>
  </si>
  <si>
    <t>Субсидии на подготовку и проведение празднования на федеральном уровне памятных дат субъектов Российской Федерации</t>
  </si>
  <si>
    <t>Субсидии на софинансирование капитальных вложений в объекты муниципальной собственности</t>
  </si>
  <si>
    <t>в т.ч.</t>
  </si>
  <si>
    <t>строительство сельского дома культуры с. Аттиково</t>
  </si>
  <si>
    <t>строительство средней образовательной школы с. Байгулово</t>
  </si>
  <si>
    <t>реализация полномочий органов местного самоуправления, связанных с общегосударственным управлением (погашение задолженности за газ) (респ.)</t>
  </si>
  <si>
    <t>выполнение других обязательств муниципального образования (погашение задолженности за газ)</t>
  </si>
  <si>
    <t>выполнение других обязательств муниципального образования (возврат субсидии)</t>
  </si>
  <si>
    <t>выполнение других обязательств муниципального образования (членские взносы)</t>
  </si>
  <si>
    <t>ремонт кровли д/с Радуга</t>
  </si>
  <si>
    <t>оплата проектно-сметной документации по капитальному ремонту КСОШ № 3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</si>
  <si>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</si>
  <si>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ограждение территории ФОК «Атал» в целях обеспечения безопасности и антитеррористической защищенности</t>
  </si>
  <si>
    <t>денежные поощрения и гранты главы</t>
  </si>
  <si>
    <t>подготовка и проведение празднования на федеральном уровне памятных дат (ремонт районного дома культуры)</t>
  </si>
  <si>
    <t>строительство СДК  на 100 мест с. Аттиково (респ. ср-ва)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</si>
  <si>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</si>
  <si>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</si>
  <si>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</si>
  <si>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строительство (реконструкция)  ДОУ</t>
  </si>
  <si>
    <t>укрепление МТБ детских школ искусств</t>
  </si>
  <si>
    <t>укрепление материально-технической базы детских школ искусств</t>
  </si>
  <si>
    <t>СУБВЕНЦИИ БЮДЖЕТАМ БЮДЖЕТНОЙ СИСТЕМЫ</t>
  </si>
  <si>
    <t>укрепление материально-технической базы учреждений физической культуры и спорта (в части проведения капитального ремонта зданий муниципальных учреждений физической культуры и спорта)</t>
  </si>
  <si>
    <t>реализация отдельных полномочий в области обращения с твердыми коммунальными отходами (приобретение контейнеров)</t>
  </si>
  <si>
    <t>реализация отдельных полномочий  в области обращения с твердыми коммунальными отходами (респ.)</t>
  </si>
  <si>
    <t>укрепление МТБ учреждений в сфере физической культуры и спорта</t>
  </si>
  <si>
    <t xml:space="preserve">                   реализация проектов развития общественной инфраструктуры, основанных на местных инициативах (респ.)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</si>
  <si>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</si>
  <si>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</si>
  <si>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Анализ исполнения районного бюджета Козловского района на 01.08.2019 года</t>
  </si>
  <si>
    <t>Фактическое исполнение на 01.08.2019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</si>
</sst>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9"/>
  <sheetViews>
    <sheetView tabSelected="1" view="pageBreakPreview" zoomScaleSheetLayoutView="100" workbookViewId="0" topLeftCell="A1">
      <selection activeCell="A9" sqref="A9"/>
    </sheetView>
  </sheetViews>
  <sheetFormatPr defaultColWidth="9.00390625" defaultRowHeight="12.75"/>
  <cols>
    <col min="1" max="1" width="54.125" style="2" customWidth="1"/>
    <col min="2" max="2" width="15.125" style="2" customWidth="1"/>
    <col min="3" max="3" width="15.125" style="3" customWidth="1"/>
    <col min="4" max="4" width="10.25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0" t="s">
        <v>255</v>
      </c>
      <c r="B1" s="81"/>
      <c r="C1" s="81"/>
      <c r="D1" s="81"/>
      <c r="E1" s="81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218</v>
      </c>
      <c r="C3" s="44" t="s">
        <v>256</v>
      </c>
      <c r="D3" s="43" t="s">
        <v>219</v>
      </c>
      <c r="E3" s="45" t="s">
        <v>220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133</v>
      </c>
      <c r="B6" s="50">
        <f>SUM(B7)</f>
        <v>65124300</v>
      </c>
      <c r="C6" s="50">
        <f>SUM(C7)</f>
        <v>34055398.44</v>
      </c>
      <c r="D6" s="28">
        <f aca="true" t="shared" si="0" ref="D6:D36">IF(B6=0,"   ",C6/B6)</f>
        <v>0.5229292052275417</v>
      </c>
      <c r="E6" s="31">
        <f aca="true" t="shared" si="1" ref="E6:E36">C6-B6</f>
        <v>-31068901.560000002</v>
      </c>
    </row>
    <row r="7" spans="1:5" s="5" customFormat="1" ht="15" customHeight="1">
      <c r="A7" s="27" t="s">
        <v>28</v>
      </c>
      <c r="B7" s="51">
        <v>65124300</v>
      </c>
      <c r="C7" s="55">
        <v>34055398.44</v>
      </c>
      <c r="D7" s="28">
        <f t="shared" si="0"/>
        <v>0.5229292052275417</v>
      </c>
      <c r="E7" s="31">
        <f t="shared" si="1"/>
        <v>-31068901.560000002</v>
      </c>
    </row>
    <row r="8" spans="1:5" s="5" customFormat="1" ht="45" customHeight="1">
      <c r="A8" s="27" t="s">
        <v>98</v>
      </c>
      <c r="B8" s="50">
        <f>SUM(B9)</f>
        <v>2866000</v>
      </c>
      <c r="C8" s="50">
        <f>SUM(C9)</f>
        <v>1882146</v>
      </c>
      <c r="D8" s="28">
        <f t="shared" si="0"/>
        <v>0.656715282623866</v>
      </c>
      <c r="E8" s="31">
        <f t="shared" si="1"/>
        <v>-983854</v>
      </c>
    </row>
    <row r="9" spans="1:5" s="5" customFormat="1" ht="29.25" customHeight="1">
      <c r="A9" s="27" t="s">
        <v>99</v>
      </c>
      <c r="B9" s="51">
        <v>2866000</v>
      </c>
      <c r="C9" s="55">
        <v>1882146</v>
      </c>
      <c r="D9" s="28">
        <f t="shared" si="0"/>
        <v>0.656715282623866</v>
      </c>
      <c r="E9" s="31">
        <f t="shared" si="1"/>
        <v>-983854</v>
      </c>
    </row>
    <row r="10" spans="1:5" s="6" customFormat="1" ht="15">
      <c r="A10" s="39" t="s">
        <v>3</v>
      </c>
      <c r="B10" s="51">
        <f>SUM(B11:B13)</f>
        <v>7230900</v>
      </c>
      <c r="C10" s="51">
        <f>SUM(C11:C13)</f>
        <v>3927100.21</v>
      </c>
      <c r="D10" s="28">
        <f t="shared" si="0"/>
        <v>0.5430997814933134</v>
      </c>
      <c r="E10" s="31">
        <f t="shared" si="1"/>
        <v>-3303799.79</v>
      </c>
    </row>
    <row r="11" spans="1:5" s="5" customFormat="1" ht="28.5" customHeight="1">
      <c r="A11" s="27" t="s">
        <v>132</v>
      </c>
      <c r="B11" s="51">
        <v>6753500</v>
      </c>
      <c r="C11" s="55">
        <v>3417202.94</v>
      </c>
      <c r="D11" s="28">
        <f t="shared" si="0"/>
        <v>0.5059899222625305</v>
      </c>
      <c r="E11" s="31">
        <f t="shared" si="1"/>
        <v>-3336297.06</v>
      </c>
    </row>
    <row r="12" spans="1:5" s="5" customFormat="1" ht="15">
      <c r="A12" s="27" t="s">
        <v>15</v>
      </c>
      <c r="B12" s="51">
        <v>477400</v>
      </c>
      <c r="C12" s="55">
        <v>509897.27</v>
      </c>
      <c r="D12" s="28">
        <f>IF(B12=0,"   ",C12/B12)</f>
        <v>1.0680713657310432</v>
      </c>
      <c r="E12" s="31">
        <f>C12-B12</f>
        <v>32497.27000000002</v>
      </c>
    </row>
    <row r="13" spans="1:5" s="5" customFormat="1" ht="30">
      <c r="A13" s="27" t="s">
        <v>216</v>
      </c>
      <c r="B13" s="51">
        <v>0</v>
      </c>
      <c r="C13" s="51">
        <v>0</v>
      </c>
      <c r="D13" s="28" t="str">
        <f>IF(B13=0,"   ",C13/B13)</f>
        <v>   </v>
      </c>
      <c r="E13" s="31">
        <f>C13-B13</f>
        <v>0</v>
      </c>
    </row>
    <row r="14" spans="1:5" s="5" customFormat="1" ht="15">
      <c r="A14" s="39" t="s">
        <v>100</v>
      </c>
      <c r="B14" s="50">
        <f>B15+B16</f>
        <v>1516500</v>
      </c>
      <c r="C14" s="50">
        <f>C15+C16</f>
        <v>202350.56</v>
      </c>
      <c r="D14" s="28">
        <f t="shared" si="0"/>
        <v>0.13343261457303</v>
      </c>
      <c r="E14" s="31">
        <f t="shared" si="1"/>
        <v>-1314149.44</v>
      </c>
    </row>
    <row r="15" spans="1:5" s="5" customFormat="1" ht="15">
      <c r="A15" s="27" t="s">
        <v>147</v>
      </c>
      <c r="B15" s="51">
        <v>88100</v>
      </c>
      <c r="C15" s="55">
        <v>59476.67</v>
      </c>
      <c r="D15" s="28">
        <f t="shared" si="0"/>
        <v>0.6751040862656073</v>
      </c>
      <c r="E15" s="31">
        <f t="shared" si="1"/>
        <v>-28623.33</v>
      </c>
    </row>
    <row r="16" spans="1:5" s="5" customFormat="1" ht="15">
      <c r="A16" s="27" t="s">
        <v>148</v>
      </c>
      <c r="B16" s="51">
        <v>1428400</v>
      </c>
      <c r="C16" s="55">
        <v>142873.89</v>
      </c>
      <c r="D16" s="28">
        <f>IF(B16=0,"   ",C16/B16)</f>
        <v>0.10002372584710166</v>
      </c>
      <c r="E16" s="31">
        <f>C16-B16</f>
        <v>-1285526.1099999999</v>
      </c>
    </row>
    <row r="17" spans="1:5" s="5" customFormat="1" ht="30">
      <c r="A17" s="39" t="s">
        <v>134</v>
      </c>
      <c r="B17" s="51">
        <f>SUM(B18:B19)</f>
        <v>6000</v>
      </c>
      <c r="C17" s="51">
        <f>SUM(C18:C19)</f>
        <v>2374.74</v>
      </c>
      <c r="D17" s="28">
        <f>IF(B17=0,"   ",C17/B17)</f>
        <v>0.39579</v>
      </c>
      <c r="E17" s="31">
        <f>C17-B17</f>
        <v>-3625.26</v>
      </c>
    </row>
    <row r="18" spans="1:5" s="5" customFormat="1" ht="15">
      <c r="A18" s="27" t="s">
        <v>16</v>
      </c>
      <c r="B18" s="51">
        <v>6000</v>
      </c>
      <c r="C18" s="51">
        <v>0</v>
      </c>
      <c r="D18" s="28">
        <f>IF(B18=0,"   ",C18/B18)</f>
        <v>0</v>
      </c>
      <c r="E18" s="31">
        <f>C18-B18</f>
        <v>-6000</v>
      </c>
    </row>
    <row r="19" spans="1:5" s="5" customFormat="1" ht="15">
      <c r="A19" s="27" t="s">
        <v>39</v>
      </c>
      <c r="B19" s="51">
        <v>0</v>
      </c>
      <c r="C19" s="51">
        <v>2374.74</v>
      </c>
      <c r="D19" s="28" t="str">
        <f t="shared" si="0"/>
        <v>   </v>
      </c>
      <c r="E19" s="31">
        <f t="shared" si="1"/>
        <v>2374.74</v>
      </c>
    </row>
    <row r="20" spans="1:5" s="5" customFormat="1" ht="15">
      <c r="A20" s="39" t="s">
        <v>17</v>
      </c>
      <c r="B20" s="51">
        <v>1700000</v>
      </c>
      <c r="C20" s="51">
        <v>1313767.68</v>
      </c>
      <c r="D20" s="28">
        <f t="shared" si="0"/>
        <v>0.7728045176470588</v>
      </c>
      <c r="E20" s="31">
        <f t="shared" si="1"/>
        <v>-386232.32000000007</v>
      </c>
    </row>
    <row r="21" spans="1:5" s="5" customFormat="1" ht="17.25" customHeight="1">
      <c r="A21" s="39" t="s">
        <v>29</v>
      </c>
      <c r="B21" s="51">
        <v>0</v>
      </c>
      <c r="C21" s="51">
        <v>1494.33</v>
      </c>
      <c r="D21" s="28" t="str">
        <f t="shared" si="0"/>
        <v>   </v>
      </c>
      <c r="E21" s="31">
        <f t="shared" si="1"/>
        <v>1494.33</v>
      </c>
    </row>
    <row r="22" spans="1:5" s="5" customFormat="1" ht="44.25" customHeight="1">
      <c r="A22" s="39" t="s">
        <v>136</v>
      </c>
      <c r="B22" s="51">
        <f>SUM(B23:B24)</f>
        <v>7253200</v>
      </c>
      <c r="C22" s="51">
        <f>SUM(C23:C24)</f>
        <v>2518354.48</v>
      </c>
      <c r="D22" s="28">
        <f t="shared" si="0"/>
        <v>0.3472059890806816</v>
      </c>
      <c r="E22" s="31">
        <f t="shared" si="1"/>
        <v>-4734845.52</v>
      </c>
    </row>
    <row r="23" spans="1:5" s="5" customFormat="1" ht="15">
      <c r="A23" s="27" t="s">
        <v>63</v>
      </c>
      <c r="B23" s="51">
        <v>5773200</v>
      </c>
      <c r="C23" s="51">
        <v>1955020</v>
      </c>
      <c r="D23" s="28">
        <f t="shared" si="0"/>
        <v>0.3386371509734636</v>
      </c>
      <c r="E23" s="31">
        <f t="shared" si="1"/>
        <v>-3818180</v>
      </c>
    </row>
    <row r="24" spans="1:5" s="5" customFormat="1" ht="16.5" customHeight="1">
      <c r="A24" s="27" t="s">
        <v>180</v>
      </c>
      <c r="B24" s="51">
        <v>1480000</v>
      </c>
      <c r="C24" s="55">
        <v>563334.48</v>
      </c>
      <c r="D24" s="28">
        <f t="shared" si="0"/>
        <v>0.3806314054054054</v>
      </c>
      <c r="E24" s="31">
        <f t="shared" si="1"/>
        <v>-916665.52</v>
      </c>
    </row>
    <row r="25" spans="1:5" s="5" customFormat="1" ht="30" customHeight="1">
      <c r="A25" s="39" t="s">
        <v>18</v>
      </c>
      <c r="B25" s="51">
        <f>SUM(B26)</f>
        <v>250000</v>
      </c>
      <c r="C25" s="51">
        <f>SUM(C26)</f>
        <v>295637.97</v>
      </c>
      <c r="D25" s="28">
        <f t="shared" si="0"/>
        <v>1.1825518799999999</v>
      </c>
      <c r="E25" s="31">
        <f t="shared" si="1"/>
        <v>45637.96999999997</v>
      </c>
    </row>
    <row r="26" spans="1:5" s="5" customFormat="1" ht="15">
      <c r="A26" s="27" t="s">
        <v>19</v>
      </c>
      <c r="B26" s="51">
        <v>250000</v>
      </c>
      <c r="C26" s="51">
        <v>295637.97</v>
      </c>
      <c r="D26" s="28">
        <f t="shared" si="0"/>
        <v>1.1825518799999999</v>
      </c>
      <c r="E26" s="31">
        <f t="shared" si="1"/>
        <v>45637.96999999997</v>
      </c>
    </row>
    <row r="27" spans="1:5" s="5" customFormat="1" ht="30">
      <c r="A27" s="39" t="s">
        <v>137</v>
      </c>
      <c r="B27" s="51">
        <v>1900000</v>
      </c>
      <c r="C27" s="51">
        <v>859341.9</v>
      </c>
      <c r="D27" s="28">
        <f t="shared" si="0"/>
        <v>0.4522852105263158</v>
      </c>
      <c r="E27" s="31">
        <f t="shared" si="1"/>
        <v>-1040658.1</v>
      </c>
    </row>
    <row r="28" spans="1:5" s="5" customFormat="1" ht="30" customHeight="1">
      <c r="A28" s="39" t="s">
        <v>138</v>
      </c>
      <c r="B28" s="51">
        <f>SUM(B29,B30)</f>
        <v>11950000</v>
      </c>
      <c r="C28" s="51">
        <f>SUM(C29,C30)</f>
        <v>2585526.74</v>
      </c>
      <c r="D28" s="28">
        <f t="shared" si="0"/>
        <v>0.21636207029288704</v>
      </c>
      <c r="E28" s="31">
        <f t="shared" si="1"/>
        <v>-9364473.26</v>
      </c>
    </row>
    <row r="29" spans="1:5" s="5" customFormat="1" ht="30">
      <c r="A29" s="27" t="s">
        <v>139</v>
      </c>
      <c r="B29" s="51">
        <v>10300000</v>
      </c>
      <c r="C29" s="51">
        <v>102464</v>
      </c>
      <c r="D29" s="28">
        <f t="shared" si="0"/>
        <v>0.009947961165048544</v>
      </c>
      <c r="E29" s="31">
        <f t="shared" si="1"/>
        <v>-10197536</v>
      </c>
    </row>
    <row r="30" spans="1:5" s="5" customFormat="1" ht="15">
      <c r="A30" s="27" t="s">
        <v>34</v>
      </c>
      <c r="B30" s="51">
        <v>1650000</v>
      </c>
      <c r="C30" s="51">
        <v>2483062.74</v>
      </c>
      <c r="D30" s="28">
        <f t="shared" si="0"/>
        <v>1.5048865090909092</v>
      </c>
      <c r="E30" s="31">
        <f t="shared" si="1"/>
        <v>833062.7400000002</v>
      </c>
    </row>
    <row r="31" spans="1:5" s="5" customFormat="1" ht="17.25" customHeight="1">
      <c r="A31" s="39" t="s">
        <v>135</v>
      </c>
      <c r="B31" s="51">
        <v>3200000</v>
      </c>
      <c r="C31" s="51">
        <v>1593742.14</v>
      </c>
      <c r="D31" s="28">
        <f t="shared" si="0"/>
        <v>0.49804441875</v>
      </c>
      <c r="E31" s="31">
        <f t="shared" si="1"/>
        <v>-1606257.86</v>
      </c>
    </row>
    <row r="32" spans="1:5" s="5" customFormat="1" ht="15">
      <c r="A32" s="39" t="s">
        <v>20</v>
      </c>
      <c r="B32" s="51">
        <f>B33+B34</f>
        <v>0</v>
      </c>
      <c r="C32" s="51">
        <f>C33+C34</f>
        <v>-103474.65</v>
      </c>
      <c r="D32" s="28" t="str">
        <f t="shared" si="0"/>
        <v>   </v>
      </c>
      <c r="E32" s="31">
        <f t="shared" si="1"/>
        <v>-103474.65</v>
      </c>
    </row>
    <row r="33" spans="1:5" s="8" customFormat="1" ht="15" customHeight="1">
      <c r="A33" s="27" t="s">
        <v>30</v>
      </c>
      <c r="B33" s="51">
        <v>0</v>
      </c>
      <c r="C33" s="50">
        <v>-103474.65</v>
      </c>
      <c r="D33" s="28" t="str">
        <f t="shared" si="0"/>
        <v>   </v>
      </c>
      <c r="E33" s="31">
        <f t="shared" si="1"/>
        <v>-103474.65</v>
      </c>
    </row>
    <row r="34" spans="1:5" s="8" customFormat="1" ht="15" customHeight="1">
      <c r="A34" s="27" t="s">
        <v>141</v>
      </c>
      <c r="B34" s="51">
        <v>0</v>
      </c>
      <c r="C34" s="50">
        <v>0</v>
      </c>
      <c r="D34" s="28" t="str">
        <f t="shared" si="0"/>
        <v>   </v>
      </c>
      <c r="E34" s="31">
        <f t="shared" si="1"/>
        <v>0</v>
      </c>
    </row>
    <row r="35" spans="1:5" s="8" customFormat="1" ht="17.25" customHeight="1">
      <c r="A35" s="40" t="s">
        <v>4</v>
      </c>
      <c r="B35" s="52">
        <f>SUM(B6,B10,B17,B20,B21,B22,B25,B27,B28,B31,B32,B8,B14)</f>
        <v>102996900</v>
      </c>
      <c r="C35" s="52">
        <f>SUM(C6,C10,C17,C20,C21,C22,C25,C27,C28,C31,C32,C8,C14)</f>
        <v>49133760.54</v>
      </c>
      <c r="D35" s="30">
        <f t="shared" si="0"/>
        <v>0.47704115890866616</v>
      </c>
      <c r="E35" s="32">
        <f t="shared" si="1"/>
        <v>-53863139.46</v>
      </c>
    </row>
    <row r="36" spans="1:5" s="8" customFormat="1" ht="18" customHeight="1">
      <c r="A36" s="40" t="s">
        <v>68</v>
      </c>
      <c r="B36" s="52">
        <f>B37+B39+B42+B90+B115</f>
        <v>444608715.11</v>
      </c>
      <c r="C36" s="52">
        <f>C37+C39+C42+C90+C115</f>
        <v>182042548.48999998</v>
      </c>
      <c r="D36" s="30">
        <f t="shared" si="0"/>
        <v>0.40944439976836955</v>
      </c>
      <c r="E36" s="32">
        <f t="shared" si="1"/>
        <v>-262566166.62000003</v>
      </c>
    </row>
    <row r="37" spans="1:5" s="8" customFormat="1" ht="31.5" customHeight="1">
      <c r="A37" s="27" t="s">
        <v>40</v>
      </c>
      <c r="B37" s="51">
        <v>-21822100</v>
      </c>
      <c r="C37" s="51">
        <v>-21822100</v>
      </c>
      <c r="D37" s="28">
        <f aca="true" t="shared" si="2" ref="D37:D51">IF(B37=0,"   ",C37/B37)</f>
        <v>1</v>
      </c>
      <c r="E37" s="31">
        <f aca="true" t="shared" si="3" ref="E37:E51">C37-B37</f>
        <v>0</v>
      </c>
    </row>
    <row r="38" spans="1:5" s="8" customFormat="1" ht="46.5" customHeight="1">
      <c r="A38" s="27" t="s">
        <v>90</v>
      </c>
      <c r="B38" s="51">
        <v>0</v>
      </c>
      <c r="C38" s="50">
        <v>0</v>
      </c>
      <c r="D38" s="28" t="str">
        <f t="shared" si="2"/>
        <v>   </v>
      </c>
      <c r="E38" s="31">
        <f t="shared" si="3"/>
        <v>0</v>
      </c>
    </row>
    <row r="39" spans="1:5" s="8" customFormat="1" ht="18.75" customHeight="1">
      <c r="A39" s="27" t="s">
        <v>120</v>
      </c>
      <c r="B39" s="51">
        <f>B40+B41</f>
        <v>30477500</v>
      </c>
      <c r="C39" s="51">
        <f>C40+C41</f>
        <v>16647700</v>
      </c>
      <c r="D39" s="28">
        <f t="shared" si="2"/>
        <v>0.546229185464687</v>
      </c>
      <c r="E39" s="31">
        <f t="shared" si="3"/>
        <v>-13829800</v>
      </c>
    </row>
    <row r="40" spans="1:5" s="8" customFormat="1" ht="30" customHeight="1">
      <c r="A40" s="27" t="s">
        <v>121</v>
      </c>
      <c r="B40" s="51">
        <v>3990900</v>
      </c>
      <c r="C40" s="50">
        <v>2328200</v>
      </c>
      <c r="D40" s="28">
        <f t="shared" si="2"/>
        <v>0.5833771830915332</v>
      </c>
      <c r="E40" s="31">
        <f t="shared" si="3"/>
        <v>-1662700</v>
      </c>
    </row>
    <row r="41" spans="1:5" s="8" customFormat="1" ht="16.5" customHeight="1">
      <c r="A41" s="27" t="s">
        <v>194</v>
      </c>
      <c r="B41" s="51">
        <v>26486600</v>
      </c>
      <c r="C41" s="50">
        <v>14319500</v>
      </c>
      <c r="D41" s="28">
        <f>IF(B41=0,"   ",C41/B41)</f>
        <v>0.540631866679755</v>
      </c>
      <c r="E41" s="31">
        <f>C41-B41</f>
        <v>-12167100</v>
      </c>
    </row>
    <row r="42" spans="1:5" s="5" customFormat="1" ht="19.5" customHeight="1">
      <c r="A42" s="27" t="s">
        <v>21</v>
      </c>
      <c r="B42" s="51">
        <f>B48+B81+B51+B43+B72+B57+B66+B69+B54+B60+B63+B75</f>
        <v>242162840.74</v>
      </c>
      <c r="C42" s="51">
        <f>C48+C81+C51+C43+C72+C57+C66+C69+C54+C60+C63+C75</f>
        <v>65310822.66999999</v>
      </c>
      <c r="D42" s="28">
        <f t="shared" si="2"/>
        <v>0.2696979539487706</v>
      </c>
      <c r="E42" s="31">
        <f t="shared" si="3"/>
        <v>-176852018.07000002</v>
      </c>
    </row>
    <row r="43" spans="1:5" s="5" customFormat="1" ht="76.5" customHeight="1">
      <c r="A43" s="27" t="s">
        <v>221</v>
      </c>
      <c r="B43" s="51">
        <f>B45+B46+B47</f>
        <v>43005300</v>
      </c>
      <c r="C43" s="51">
        <f>C45+C46+C47</f>
        <v>21627212.13</v>
      </c>
      <c r="D43" s="28">
        <f>IF(B43=0,"   ",C43/B43)</f>
        <v>0.5028964367182649</v>
      </c>
      <c r="E43" s="31">
        <f>C43-B43</f>
        <v>-21378087.87</v>
      </c>
    </row>
    <row r="44" spans="1:5" s="5" customFormat="1" ht="15">
      <c r="A44" s="27" t="s">
        <v>122</v>
      </c>
      <c r="B44" s="51"/>
      <c r="C44" s="55"/>
      <c r="D44" s="28" t="str">
        <f>IF(B44=0,"   ",C44/B44)</f>
        <v>   </v>
      </c>
      <c r="E44" s="31">
        <f>C44-B44</f>
        <v>0</v>
      </c>
    </row>
    <row r="45" spans="1:5" s="5" customFormat="1" ht="45">
      <c r="A45" s="27" t="s">
        <v>222</v>
      </c>
      <c r="B45" s="51">
        <v>27530500</v>
      </c>
      <c r="C45" s="55">
        <v>14016039.19</v>
      </c>
      <c r="D45" s="28">
        <f>IF(B45=0,"   ",C45/B45)</f>
        <v>0.5091095036414158</v>
      </c>
      <c r="E45" s="31">
        <f>C45-B45</f>
        <v>-13514460.81</v>
      </c>
    </row>
    <row r="46" spans="1:5" s="5" customFormat="1" ht="45.75" customHeight="1">
      <c r="A46" s="27" t="s">
        <v>224</v>
      </c>
      <c r="B46" s="51">
        <v>13879900</v>
      </c>
      <c r="C46" s="55">
        <v>7611172.94</v>
      </c>
      <c r="D46" s="28">
        <f>IF(B46=0,"   ",C46/B46)</f>
        <v>0.5483593498512237</v>
      </c>
      <c r="E46" s="31">
        <f>C46-B46</f>
        <v>-6268727.06</v>
      </c>
    </row>
    <row r="47" spans="1:5" s="5" customFormat="1" ht="33" customHeight="1">
      <c r="A47" s="27" t="s">
        <v>223</v>
      </c>
      <c r="B47" s="51">
        <v>1594900</v>
      </c>
      <c r="C47" s="55">
        <v>0</v>
      </c>
      <c r="D47" s="28">
        <f>IF(B47=0,"   ",C47/B47)</f>
        <v>0</v>
      </c>
      <c r="E47" s="31">
        <f>C47-B47</f>
        <v>-1594900</v>
      </c>
    </row>
    <row r="48" spans="1:5" s="5" customFormat="1" ht="30">
      <c r="A48" s="27" t="s">
        <v>202</v>
      </c>
      <c r="B48" s="51">
        <f>B49+B50</f>
        <v>9014561.51</v>
      </c>
      <c r="C48" s="51">
        <f>C49+C50</f>
        <v>5827354.2</v>
      </c>
      <c r="D48" s="28">
        <f t="shared" si="2"/>
        <v>0.6464378986748963</v>
      </c>
      <c r="E48" s="31">
        <f t="shared" si="3"/>
        <v>-3187207.3099999996</v>
      </c>
    </row>
    <row r="49" spans="1:5" s="5" customFormat="1" ht="13.5" customHeight="1">
      <c r="A49" s="41" t="s">
        <v>83</v>
      </c>
      <c r="B49" s="51">
        <v>6473255.45</v>
      </c>
      <c r="C49" s="51">
        <v>4184557.64</v>
      </c>
      <c r="D49" s="28">
        <f t="shared" si="2"/>
        <v>0.6464378970244408</v>
      </c>
      <c r="E49" s="31">
        <f t="shared" si="3"/>
        <v>-2288697.81</v>
      </c>
    </row>
    <row r="50" spans="1:5" s="5" customFormat="1" ht="13.5" customHeight="1">
      <c r="A50" s="41" t="s">
        <v>64</v>
      </c>
      <c r="B50" s="51">
        <v>2541306.06</v>
      </c>
      <c r="C50" s="51">
        <v>1642796.56</v>
      </c>
      <c r="D50" s="28">
        <f t="shared" si="2"/>
        <v>0.646437902878963</v>
      </c>
      <c r="E50" s="31">
        <f t="shared" si="3"/>
        <v>-898509.5</v>
      </c>
    </row>
    <row r="51" spans="1:5" s="5" customFormat="1" ht="30">
      <c r="A51" s="27" t="s">
        <v>201</v>
      </c>
      <c r="B51" s="51">
        <f>B52+B53</f>
        <v>5482340.43</v>
      </c>
      <c r="C51" s="51">
        <f>C52+C53</f>
        <v>4978056.4399999995</v>
      </c>
      <c r="D51" s="28">
        <f t="shared" si="2"/>
        <v>0.9080166588633387</v>
      </c>
      <c r="E51" s="31">
        <f t="shared" si="3"/>
        <v>-504283.9900000002</v>
      </c>
    </row>
    <row r="52" spans="1:5" ht="16.5" customHeight="1">
      <c r="A52" s="41" t="s">
        <v>83</v>
      </c>
      <c r="B52" s="51">
        <v>5153400</v>
      </c>
      <c r="C52" s="65">
        <v>4679373.05</v>
      </c>
      <c r="D52" s="66">
        <f>IF(B52=0,"   ",C52/B52*100)</f>
        <v>90.80166589048007</v>
      </c>
      <c r="E52" s="67">
        <f>C52-B52</f>
        <v>-474026.9500000002</v>
      </c>
    </row>
    <row r="53" spans="1:5" ht="15.75" customHeight="1">
      <c r="A53" s="41" t="s">
        <v>64</v>
      </c>
      <c r="B53" s="51">
        <v>328940.43</v>
      </c>
      <c r="C53" s="65">
        <v>298683.39</v>
      </c>
      <c r="D53" s="66">
        <f>IF(B53=0,"   ",C53/B53*100)</f>
        <v>90.80166582137684</v>
      </c>
      <c r="E53" s="67">
        <f>C53-B53</f>
        <v>-30257.03999999998</v>
      </c>
    </row>
    <row r="54" spans="1:5" ht="30.75" customHeight="1">
      <c r="A54" s="39" t="s">
        <v>175</v>
      </c>
      <c r="B54" s="51">
        <f>B55+B56</f>
        <v>6796839.069999999</v>
      </c>
      <c r="C54" s="51">
        <f>C55+C56</f>
        <v>4538659.98</v>
      </c>
      <c r="D54" s="66">
        <f>IF(B54=0,"   ",C54/B54*100)</f>
        <v>66.77604005710262</v>
      </c>
      <c r="E54" s="67">
        <f>C54-B54</f>
        <v>-2258179.089999999</v>
      </c>
    </row>
    <row r="55" spans="1:5" ht="16.5" customHeight="1">
      <c r="A55" s="41" t="s">
        <v>83</v>
      </c>
      <c r="B55" s="51">
        <v>6737629.6</v>
      </c>
      <c r="C55" s="51">
        <v>4499122.24</v>
      </c>
      <c r="D55" s="66">
        <f>IF(B55=0,"   ",C55/B55*100)</f>
        <v>66.77604004826861</v>
      </c>
      <c r="E55" s="67">
        <f>C55-B55</f>
        <v>-2238507.3599999994</v>
      </c>
    </row>
    <row r="56" spans="1:5" ht="15.75" customHeight="1">
      <c r="A56" s="41" t="s">
        <v>64</v>
      </c>
      <c r="B56" s="51">
        <v>59209.47</v>
      </c>
      <c r="C56" s="51">
        <v>39537.74</v>
      </c>
      <c r="D56" s="66">
        <f>IF(B56=0,"   ",C56/B56*100)</f>
        <v>66.77604106235032</v>
      </c>
      <c r="E56" s="67">
        <f>C56-B56</f>
        <v>-19671.730000000003</v>
      </c>
    </row>
    <row r="57" spans="1:5" s="5" customFormat="1" ht="30">
      <c r="A57" s="27" t="s">
        <v>171</v>
      </c>
      <c r="B57" s="51">
        <f>B58+B59</f>
        <v>8049.7300000000005</v>
      </c>
      <c r="C57" s="51">
        <f>C58+C59</f>
        <v>8049.7300000000005</v>
      </c>
      <c r="D57" s="28">
        <f aca="true" t="shared" si="4" ref="D57:D69">IF(B57=0,"   ",C57/B57)</f>
        <v>1</v>
      </c>
      <c r="E57" s="31">
        <f aca="true" t="shared" si="5" ref="E57:E69">C57-B57</f>
        <v>0</v>
      </c>
    </row>
    <row r="58" spans="1:5" s="5" customFormat="1" ht="13.5" customHeight="1">
      <c r="A58" s="41" t="s">
        <v>83</v>
      </c>
      <c r="B58" s="51">
        <v>5634.81</v>
      </c>
      <c r="C58" s="51">
        <v>5634.81</v>
      </c>
      <c r="D58" s="28">
        <f t="shared" si="4"/>
        <v>1</v>
      </c>
      <c r="E58" s="31">
        <f t="shared" si="5"/>
        <v>0</v>
      </c>
    </row>
    <row r="59" spans="1:5" s="5" customFormat="1" ht="13.5" customHeight="1">
      <c r="A59" s="41" t="s">
        <v>64</v>
      </c>
      <c r="B59" s="51">
        <v>2414.92</v>
      </c>
      <c r="C59" s="51">
        <v>2414.92</v>
      </c>
      <c r="D59" s="28">
        <f t="shared" si="4"/>
        <v>1</v>
      </c>
      <c r="E59" s="31">
        <f t="shared" si="5"/>
        <v>0</v>
      </c>
    </row>
    <row r="60" spans="1:5" s="5" customFormat="1" ht="45">
      <c r="A60" s="27" t="s">
        <v>203</v>
      </c>
      <c r="B60" s="51">
        <f>B61+B62</f>
        <v>300000</v>
      </c>
      <c r="C60" s="51">
        <f>C61+C62</f>
        <v>300000</v>
      </c>
      <c r="D60" s="28">
        <f aca="true" t="shared" si="6" ref="D60:D65">IF(B60=0,"   ",C60/B60)</f>
        <v>1</v>
      </c>
      <c r="E60" s="31">
        <f aca="true" t="shared" si="7" ref="E60:E65">C60-B60</f>
        <v>0</v>
      </c>
    </row>
    <row r="61" spans="1:5" s="5" customFormat="1" ht="13.5" customHeight="1">
      <c r="A61" s="41" t="s">
        <v>83</v>
      </c>
      <c r="B61" s="51">
        <v>200000</v>
      </c>
      <c r="C61" s="51">
        <v>200000</v>
      </c>
      <c r="D61" s="28">
        <f t="shared" si="6"/>
        <v>1</v>
      </c>
      <c r="E61" s="31">
        <f t="shared" si="7"/>
        <v>0</v>
      </c>
    </row>
    <row r="62" spans="1:5" s="5" customFormat="1" ht="13.5" customHeight="1">
      <c r="A62" s="41" t="s">
        <v>64</v>
      </c>
      <c r="B62" s="51">
        <v>100000</v>
      </c>
      <c r="C62" s="51">
        <v>100000</v>
      </c>
      <c r="D62" s="28">
        <f t="shared" si="6"/>
        <v>1</v>
      </c>
      <c r="E62" s="31">
        <f t="shared" si="7"/>
        <v>0</v>
      </c>
    </row>
    <row r="63" spans="1:5" s="5" customFormat="1" ht="45">
      <c r="A63" s="27" t="s">
        <v>204</v>
      </c>
      <c r="B63" s="51">
        <f>B64+B65</f>
        <v>0</v>
      </c>
      <c r="C63" s="51">
        <f>C64+C65</f>
        <v>0</v>
      </c>
      <c r="D63" s="28" t="str">
        <f t="shared" si="6"/>
        <v>   </v>
      </c>
      <c r="E63" s="31">
        <f t="shared" si="7"/>
        <v>0</v>
      </c>
    </row>
    <row r="64" spans="1:5" s="5" customFormat="1" ht="13.5" customHeight="1">
      <c r="A64" s="41" t="s">
        <v>83</v>
      </c>
      <c r="B64" s="51">
        <v>0</v>
      </c>
      <c r="C64" s="51">
        <v>0</v>
      </c>
      <c r="D64" s="28" t="str">
        <f t="shared" si="6"/>
        <v>   </v>
      </c>
      <c r="E64" s="31">
        <f t="shared" si="7"/>
        <v>0</v>
      </c>
    </row>
    <row r="65" spans="1:5" s="5" customFormat="1" ht="13.5" customHeight="1">
      <c r="A65" s="41" t="s">
        <v>64</v>
      </c>
      <c r="B65" s="51">
        <v>0</v>
      </c>
      <c r="C65" s="51">
        <v>0</v>
      </c>
      <c r="D65" s="28" t="str">
        <f t="shared" si="6"/>
        <v>   </v>
      </c>
      <c r="E65" s="31">
        <f t="shared" si="7"/>
        <v>0</v>
      </c>
    </row>
    <row r="66" spans="1:5" s="5" customFormat="1" ht="60">
      <c r="A66" s="27" t="s">
        <v>208</v>
      </c>
      <c r="B66" s="51">
        <f>B67+B68</f>
        <v>2676250</v>
      </c>
      <c r="C66" s="51">
        <f>C67+C68</f>
        <v>0</v>
      </c>
      <c r="D66" s="28">
        <f t="shared" si="4"/>
        <v>0</v>
      </c>
      <c r="E66" s="31">
        <f t="shared" si="5"/>
        <v>-2676250</v>
      </c>
    </row>
    <row r="67" spans="1:5" s="5" customFormat="1" ht="13.5" customHeight="1">
      <c r="A67" s="41" t="s">
        <v>83</v>
      </c>
      <c r="B67" s="51">
        <v>2593478.52</v>
      </c>
      <c r="C67" s="51">
        <v>0</v>
      </c>
      <c r="D67" s="28">
        <f t="shared" si="4"/>
        <v>0</v>
      </c>
      <c r="E67" s="31">
        <f t="shared" si="5"/>
        <v>-2593478.52</v>
      </c>
    </row>
    <row r="68" spans="1:5" s="5" customFormat="1" ht="13.5" customHeight="1">
      <c r="A68" s="41" t="s">
        <v>64</v>
      </c>
      <c r="B68" s="51">
        <v>82771.48</v>
      </c>
      <c r="C68" s="51">
        <v>0</v>
      </c>
      <c r="D68" s="28">
        <f t="shared" si="4"/>
        <v>0</v>
      </c>
      <c r="E68" s="31">
        <f t="shared" si="5"/>
        <v>-82771.48</v>
      </c>
    </row>
    <row r="69" spans="1:5" s="5" customFormat="1" ht="45">
      <c r="A69" s="27" t="s">
        <v>172</v>
      </c>
      <c r="B69" s="51">
        <f>SUM(B70:B71)</f>
        <v>0</v>
      </c>
      <c r="C69" s="51">
        <f>SUM(C70:C71)</f>
        <v>0</v>
      </c>
      <c r="D69" s="28" t="str">
        <f t="shared" si="4"/>
        <v>   </v>
      </c>
      <c r="E69" s="31">
        <f t="shared" si="5"/>
        <v>0</v>
      </c>
    </row>
    <row r="70" spans="1:5" s="5" customFormat="1" ht="13.5" customHeight="1">
      <c r="A70" s="41" t="s">
        <v>83</v>
      </c>
      <c r="B70" s="51">
        <v>0</v>
      </c>
      <c r="C70" s="51">
        <v>0</v>
      </c>
      <c r="D70" s="28" t="str">
        <f aca="true" t="shared" si="8" ref="D70:D85">IF(B70=0,"   ",C70/B70)</f>
        <v>   </v>
      </c>
      <c r="E70" s="31">
        <f aca="true" t="shared" si="9" ref="E70:E78">C70-B70</f>
        <v>0</v>
      </c>
    </row>
    <row r="71" spans="1:5" s="5" customFormat="1" ht="13.5" customHeight="1">
      <c r="A71" s="41" t="s">
        <v>64</v>
      </c>
      <c r="B71" s="51">
        <v>0</v>
      </c>
      <c r="C71" s="51">
        <v>0</v>
      </c>
      <c r="D71" s="28" t="str">
        <f t="shared" si="8"/>
        <v>   </v>
      </c>
      <c r="E71" s="31">
        <f t="shared" si="9"/>
        <v>0</v>
      </c>
    </row>
    <row r="72" spans="1:5" s="5" customFormat="1" ht="45" customHeight="1">
      <c r="A72" s="27" t="s">
        <v>225</v>
      </c>
      <c r="B72" s="51">
        <f>B73+B74</f>
        <v>4200000</v>
      </c>
      <c r="C72" s="51">
        <f>C73+C74</f>
        <v>0</v>
      </c>
      <c r="D72" s="28">
        <f t="shared" si="8"/>
        <v>0</v>
      </c>
      <c r="E72" s="31">
        <f t="shared" si="9"/>
        <v>-4200000</v>
      </c>
    </row>
    <row r="73" spans="1:5" s="5" customFormat="1" ht="15" customHeight="1">
      <c r="A73" s="41" t="s">
        <v>83</v>
      </c>
      <c r="B73" s="51">
        <v>2852417.06</v>
      </c>
      <c r="C73" s="51">
        <v>0</v>
      </c>
      <c r="D73" s="28">
        <f t="shared" si="8"/>
        <v>0</v>
      </c>
      <c r="E73" s="31">
        <f t="shared" si="9"/>
        <v>-2852417.06</v>
      </c>
    </row>
    <row r="74" spans="1:5" s="5" customFormat="1" ht="15.75" customHeight="1">
      <c r="A74" s="41" t="s">
        <v>64</v>
      </c>
      <c r="B74" s="51">
        <v>1347582.94</v>
      </c>
      <c r="C74" s="51">
        <v>0</v>
      </c>
      <c r="D74" s="28">
        <f t="shared" si="8"/>
        <v>0</v>
      </c>
      <c r="E74" s="31">
        <f t="shared" si="9"/>
        <v>-1347582.94</v>
      </c>
    </row>
    <row r="75" spans="1:5" s="5" customFormat="1" ht="30" customHeight="1">
      <c r="A75" s="27" t="s">
        <v>226</v>
      </c>
      <c r="B75" s="51">
        <f>B77+B79</f>
        <v>123170800</v>
      </c>
      <c r="C75" s="51">
        <f>C77+C79</f>
        <v>1822189.56</v>
      </c>
      <c r="D75" s="28">
        <f t="shared" si="8"/>
        <v>0.014794006046887737</v>
      </c>
      <c r="E75" s="31">
        <f t="shared" si="9"/>
        <v>-121348610.44</v>
      </c>
    </row>
    <row r="76" spans="1:5" s="5" customFormat="1" ht="12" customHeight="1">
      <c r="A76" s="41" t="s">
        <v>227</v>
      </c>
      <c r="B76" s="51"/>
      <c r="C76" s="51"/>
      <c r="D76" s="28"/>
      <c r="E76" s="31"/>
    </row>
    <row r="77" spans="1:5" s="5" customFormat="1" ht="14.25" customHeight="1">
      <c r="A77" s="41" t="s">
        <v>228</v>
      </c>
      <c r="B77" s="51">
        <f>B78</f>
        <v>13975400</v>
      </c>
      <c r="C77" s="51">
        <f>C78</f>
        <v>1822189.56</v>
      </c>
      <c r="D77" s="28"/>
      <c r="E77" s="31"/>
    </row>
    <row r="78" spans="1:5" s="5" customFormat="1" ht="15.75" customHeight="1">
      <c r="A78" s="41" t="s">
        <v>64</v>
      </c>
      <c r="B78" s="51">
        <v>13975400</v>
      </c>
      <c r="C78" s="51">
        <v>1822189.56</v>
      </c>
      <c r="D78" s="28">
        <f t="shared" si="8"/>
        <v>0.1303855030983013</v>
      </c>
      <c r="E78" s="31">
        <f t="shared" si="9"/>
        <v>-12153210.44</v>
      </c>
    </row>
    <row r="79" spans="1:5" s="5" customFormat="1" ht="30.75" customHeight="1">
      <c r="A79" s="41" t="s">
        <v>229</v>
      </c>
      <c r="B79" s="51">
        <f>B80</f>
        <v>109195400</v>
      </c>
      <c r="C79" s="51"/>
      <c r="D79" s="28"/>
      <c r="E79" s="31"/>
    </row>
    <row r="80" spans="1:5" s="5" customFormat="1" ht="15.75" customHeight="1">
      <c r="A80" s="41" t="s">
        <v>64</v>
      </c>
      <c r="B80" s="51">
        <v>109195400</v>
      </c>
      <c r="C80" s="51">
        <v>0</v>
      </c>
      <c r="D80" s="28">
        <f>IF(B80=0,"   ",C80/B80)</f>
        <v>0</v>
      </c>
      <c r="E80" s="31">
        <f>C80-B80</f>
        <v>-109195400</v>
      </c>
    </row>
    <row r="81" spans="1:5" s="5" customFormat="1" ht="15">
      <c r="A81" s="27" t="s">
        <v>70</v>
      </c>
      <c r="B81" s="51">
        <f>B83+B84+B85+B86+B87+B88+B89</f>
        <v>47508700</v>
      </c>
      <c r="C81" s="51">
        <f>C83+C84+C85+C86+C87+C88+C89</f>
        <v>26209300.63</v>
      </c>
      <c r="D81" s="28">
        <f t="shared" si="8"/>
        <v>0.5516737067105604</v>
      </c>
      <c r="E81" s="31">
        <f aca="true" t="shared" si="10" ref="E81:E86">C81-B81</f>
        <v>-21299399.37</v>
      </c>
    </row>
    <row r="82" spans="1:5" s="5" customFormat="1" ht="15">
      <c r="A82" s="27" t="s">
        <v>122</v>
      </c>
      <c r="B82" s="51"/>
      <c r="C82" s="55"/>
      <c r="D82" s="28" t="str">
        <f t="shared" si="8"/>
        <v>   </v>
      </c>
      <c r="E82" s="31">
        <f t="shared" si="10"/>
        <v>0</v>
      </c>
    </row>
    <row r="83" spans="1:5" s="5" customFormat="1" ht="42" customHeight="1">
      <c r="A83" s="41" t="s">
        <v>187</v>
      </c>
      <c r="B83" s="51">
        <v>1047600</v>
      </c>
      <c r="C83" s="55">
        <v>523800</v>
      </c>
      <c r="D83" s="28">
        <f t="shared" si="8"/>
        <v>0.5</v>
      </c>
      <c r="E83" s="31">
        <f t="shared" si="10"/>
        <v>-523800</v>
      </c>
    </row>
    <row r="84" spans="1:5" s="5" customFormat="1" ht="44.25" customHeight="1">
      <c r="A84" s="41" t="s">
        <v>186</v>
      </c>
      <c r="B84" s="51">
        <v>531000</v>
      </c>
      <c r="C84" s="55">
        <v>88500</v>
      </c>
      <c r="D84" s="28">
        <f t="shared" si="8"/>
        <v>0.16666666666666666</v>
      </c>
      <c r="E84" s="31">
        <f t="shared" si="10"/>
        <v>-442500</v>
      </c>
    </row>
    <row r="85" spans="1:5" s="5" customFormat="1" ht="45">
      <c r="A85" s="41" t="s">
        <v>252</v>
      </c>
      <c r="B85" s="51">
        <v>5664400</v>
      </c>
      <c r="C85" s="51">
        <v>4651386.1</v>
      </c>
      <c r="D85" s="28">
        <f t="shared" si="8"/>
        <v>0.82116130569875</v>
      </c>
      <c r="E85" s="31">
        <f t="shared" si="10"/>
        <v>-1013013.9000000004</v>
      </c>
    </row>
    <row r="86" spans="1:5" ht="42.75" customHeight="1">
      <c r="A86" s="71" t="s">
        <v>200</v>
      </c>
      <c r="B86" s="51">
        <v>13985400</v>
      </c>
      <c r="C86" s="51">
        <v>8824436.1</v>
      </c>
      <c r="D86" s="66">
        <f>IF(B86=0,"   ",C86/B86*100)</f>
        <v>63.09748809472736</v>
      </c>
      <c r="E86" s="67">
        <f t="shared" si="10"/>
        <v>-5160963.9</v>
      </c>
    </row>
    <row r="87" spans="1:5" ht="31.5" customHeight="1">
      <c r="A87" s="71" t="s">
        <v>230</v>
      </c>
      <c r="B87" s="51">
        <v>12174700</v>
      </c>
      <c r="C87" s="51">
        <v>12121178.43</v>
      </c>
      <c r="D87" s="66">
        <f>IF(B87=0,"   ",C87/B87*100)</f>
        <v>99.56038694998645</v>
      </c>
      <c r="E87" s="67">
        <f>C87-B87</f>
        <v>-53521.5700000003</v>
      </c>
    </row>
    <row r="88" spans="1:5" ht="31.5" customHeight="1">
      <c r="A88" s="71" t="s">
        <v>246</v>
      </c>
      <c r="B88" s="51">
        <v>11409100</v>
      </c>
      <c r="C88" s="51">
        <v>0</v>
      </c>
      <c r="D88" s="66">
        <f>IF(B88=0,"   ",C88/B88*100)</f>
        <v>0</v>
      </c>
      <c r="E88" s="67">
        <f>C88-B88</f>
        <v>-11409100</v>
      </c>
    </row>
    <row r="89" spans="1:5" ht="57.75" customHeight="1">
      <c r="A89" s="71" t="s">
        <v>248</v>
      </c>
      <c r="B89" s="51">
        <v>2696500</v>
      </c>
      <c r="C89" s="51">
        <v>0</v>
      </c>
      <c r="D89" s="66">
        <f>IF(B89=0,"   ",C89/B89*100)</f>
        <v>0</v>
      </c>
      <c r="E89" s="67">
        <f>C89-B89</f>
        <v>-2696500</v>
      </c>
    </row>
    <row r="90" spans="1:5" s="5" customFormat="1" ht="19.5" customHeight="1">
      <c r="A90" s="27" t="s">
        <v>247</v>
      </c>
      <c r="B90" s="51">
        <f>B91+B92+B93+B94+B95+B111+B114</f>
        <v>178713574.37</v>
      </c>
      <c r="C90" s="51">
        <f>C91+C92+C93+C94+C95+C111+C114</f>
        <v>116100586.21999998</v>
      </c>
      <c r="D90" s="28">
        <f>IF(B90=0,"   ",C90/B90)</f>
        <v>0.6496461537926095</v>
      </c>
      <c r="E90" s="31">
        <f>C90-B90</f>
        <v>-62612988.15000002</v>
      </c>
    </row>
    <row r="91" spans="1:5" s="5" customFormat="1" ht="15" customHeight="1">
      <c r="A91" s="27" t="s">
        <v>71</v>
      </c>
      <c r="B91" s="51">
        <v>1623400</v>
      </c>
      <c r="C91" s="55">
        <v>722879</v>
      </c>
      <c r="D91" s="28">
        <f aca="true" t="shared" si="11" ref="D91:D103">IF(B91=0,"   ",C91/B91)</f>
        <v>0.4452870518664531</v>
      </c>
      <c r="E91" s="31">
        <f aca="true" t="shared" si="12" ref="E91:E103">C91-B91</f>
        <v>-900521</v>
      </c>
    </row>
    <row r="92" spans="1:5" s="5" customFormat="1" ht="27.75" customHeight="1">
      <c r="A92" s="69" t="s">
        <v>119</v>
      </c>
      <c r="B92" s="51">
        <v>8700</v>
      </c>
      <c r="C92" s="55">
        <v>0</v>
      </c>
      <c r="D92" s="28">
        <f t="shared" si="11"/>
        <v>0</v>
      </c>
      <c r="E92" s="31">
        <f t="shared" si="12"/>
        <v>-8700</v>
      </c>
    </row>
    <row r="93" spans="1:5" s="5" customFormat="1" ht="30">
      <c r="A93" s="27" t="s">
        <v>72</v>
      </c>
      <c r="B93" s="51">
        <v>1259300</v>
      </c>
      <c r="C93" s="55">
        <v>744800</v>
      </c>
      <c r="D93" s="28">
        <f t="shared" si="11"/>
        <v>0.5914396887159533</v>
      </c>
      <c r="E93" s="31">
        <f t="shared" si="12"/>
        <v>-514500</v>
      </c>
    </row>
    <row r="94" spans="1:5" s="5" customFormat="1" ht="30">
      <c r="A94" s="27" t="s">
        <v>73</v>
      </c>
      <c r="B94" s="51">
        <v>153714.37</v>
      </c>
      <c r="C94" s="55">
        <v>135514</v>
      </c>
      <c r="D94" s="28">
        <f t="shared" si="11"/>
        <v>0.8815961708719882</v>
      </c>
      <c r="E94" s="31">
        <f t="shared" si="12"/>
        <v>-18200.369999999995</v>
      </c>
    </row>
    <row r="95" spans="1:5" s="5" customFormat="1" ht="30">
      <c r="A95" s="27" t="s">
        <v>76</v>
      </c>
      <c r="B95" s="51">
        <f>B96+B98+B99+B100+B101+B102+B104+B97+B103+B105+B106+B109+B110</f>
        <v>173396200</v>
      </c>
      <c r="C95" s="51">
        <f>C96+C98+C99+C100+C101+C102+C104+C97+C103+C105+C106+C109+C110</f>
        <v>114377810.22999999</v>
      </c>
      <c r="D95" s="28">
        <f t="shared" si="11"/>
        <v>0.6596327383760427</v>
      </c>
      <c r="E95" s="31">
        <f t="shared" si="12"/>
        <v>-59018389.77000001</v>
      </c>
    </row>
    <row r="96" spans="1:5" s="5" customFormat="1" ht="15">
      <c r="A96" s="27" t="s">
        <v>77</v>
      </c>
      <c r="B96" s="51">
        <v>16406000</v>
      </c>
      <c r="C96" s="51">
        <v>11849100</v>
      </c>
      <c r="D96" s="28">
        <f t="shared" si="11"/>
        <v>0.7222418627331464</v>
      </c>
      <c r="E96" s="31">
        <f t="shared" si="12"/>
        <v>-4556900</v>
      </c>
    </row>
    <row r="97" spans="1:5" s="5" customFormat="1" ht="27.75" customHeight="1">
      <c r="A97" s="27" t="s">
        <v>117</v>
      </c>
      <c r="B97" s="51">
        <v>40717700</v>
      </c>
      <c r="C97" s="55">
        <v>26099200</v>
      </c>
      <c r="D97" s="28">
        <f>IF(B97=0,"   ",C97/B97)</f>
        <v>0.6409792301628039</v>
      </c>
      <c r="E97" s="31">
        <f>C97-B97</f>
        <v>-14618500</v>
      </c>
    </row>
    <row r="98" spans="1:5" s="5" customFormat="1" ht="15">
      <c r="A98" s="27" t="s">
        <v>105</v>
      </c>
      <c r="B98" s="51">
        <v>112714900</v>
      </c>
      <c r="C98" s="55">
        <v>74799900</v>
      </c>
      <c r="D98" s="28">
        <f t="shared" si="11"/>
        <v>0.6636203376838378</v>
      </c>
      <c r="E98" s="31">
        <f t="shared" si="12"/>
        <v>-37915000</v>
      </c>
    </row>
    <row r="99" spans="1:5" s="5" customFormat="1" ht="15">
      <c r="A99" s="27" t="s">
        <v>78</v>
      </c>
      <c r="B99" s="51">
        <v>843400</v>
      </c>
      <c r="C99" s="55">
        <v>390602.1</v>
      </c>
      <c r="D99" s="28">
        <f t="shared" si="11"/>
        <v>0.4631279345506284</v>
      </c>
      <c r="E99" s="31">
        <f t="shared" si="12"/>
        <v>-452797.9</v>
      </c>
    </row>
    <row r="100" spans="1:5" s="5" customFormat="1" ht="15">
      <c r="A100" s="27" t="s">
        <v>79</v>
      </c>
      <c r="B100" s="51">
        <v>3300</v>
      </c>
      <c r="C100" s="55">
        <v>0</v>
      </c>
      <c r="D100" s="28">
        <f t="shared" si="11"/>
        <v>0</v>
      </c>
      <c r="E100" s="31">
        <f t="shared" si="12"/>
        <v>-3300</v>
      </c>
    </row>
    <row r="101" spans="1:5" s="5" customFormat="1" ht="30">
      <c r="A101" s="27" t="s">
        <v>91</v>
      </c>
      <c r="B101" s="51">
        <v>0</v>
      </c>
      <c r="C101" s="55">
        <v>0</v>
      </c>
      <c r="D101" s="28" t="str">
        <f t="shared" si="11"/>
        <v>   </v>
      </c>
      <c r="E101" s="31">
        <f t="shared" si="12"/>
        <v>0</v>
      </c>
    </row>
    <row r="102" spans="1:5" s="5" customFormat="1" ht="16.5" customHeight="1">
      <c r="A102" s="27" t="s">
        <v>94</v>
      </c>
      <c r="B102" s="51">
        <v>0</v>
      </c>
      <c r="C102" s="55">
        <v>0</v>
      </c>
      <c r="D102" s="28" t="str">
        <f t="shared" si="11"/>
        <v>   </v>
      </c>
      <c r="E102" s="31">
        <f t="shared" si="12"/>
        <v>0</v>
      </c>
    </row>
    <row r="103" spans="1:5" s="5" customFormat="1" ht="15">
      <c r="A103" s="27" t="s">
        <v>123</v>
      </c>
      <c r="B103" s="51">
        <v>3000</v>
      </c>
      <c r="C103" s="55">
        <v>1500</v>
      </c>
      <c r="D103" s="28">
        <f t="shared" si="11"/>
        <v>0.5</v>
      </c>
      <c r="E103" s="31">
        <f t="shared" si="12"/>
        <v>-1500</v>
      </c>
    </row>
    <row r="104" spans="1:5" s="5" customFormat="1" ht="30">
      <c r="A104" s="27" t="s">
        <v>93</v>
      </c>
      <c r="B104" s="51">
        <v>55400</v>
      </c>
      <c r="C104" s="51">
        <v>20038.06</v>
      </c>
      <c r="D104" s="28">
        <f aca="true" t="shared" si="13" ref="D104:D114">IF(B104=0,"   ",C104/B104)</f>
        <v>0.3616978339350181</v>
      </c>
      <c r="E104" s="31">
        <f aca="true" t="shared" si="14" ref="E104:E114">C104-B104</f>
        <v>-35361.94</v>
      </c>
    </row>
    <row r="105" spans="1:5" s="5" customFormat="1" ht="30">
      <c r="A105" s="41" t="s">
        <v>182</v>
      </c>
      <c r="B105" s="51">
        <v>41500</v>
      </c>
      <c r="C105" s="51">
        <v>16129.8</v>
      </c>
      <c r="D105" s="28">
        <f t="shared" si="13"/>
        <v>0.38866987951807225</v>
      </c>
      <c r="E105" s="31">
        <f t="shared" si="14"/>
        <v>-25370.2</v>
      </c>
    </row>
    <row r="106" spans="1:5" s="5" customFormat="1" ht="28.5" customHeight="1">
      <c r="A106" s="27" t="s">
        <v>181</v>
      </c>
      <c r="B106" s="51">
        <f>B107+B108</f>
        <v>2300600</v>
      </c>
      <c r="C106" s="51">
        <f>C107+C108</f>
        <v>1129553.38</v>
      </c>
      <c r="D106" s="28">
        <f t="shared" si="13"/>
        <v>0.4909820829348865</v>
      </c>
      <c r="E106" s="31">
        <f>C106-B106</f>
        <v>-1171046.62</v>
      </c>
    </row>
    <row r="107" spans="1:5" s="5" customFormat="1" ht="15">
      <c r="A107" s="27" t="s">
        <v>149</v>
      </c>
      <c r="B107" s="51">
        <v>1696600</v>
      </c>
      <c r="C107" s="51">
        <v>862110.88</v>
      </c>
      <c r="D107" s="28">
        <f t="shared" si="13"/>
        <v>0.508140327714252</v>
      </c>
      <c r="E107" s="31">
        <f>C107-B107</f>
        <v>-834489.12</v>
      </c>
    </row>
    <row r="108" spans="1:5" s="5" customFormat="1" ht="15">
      <c r="A108" s="27" t="s">
        <v>150</v>
      </c>
      <c r="B108" s="51">
        <v>604000</v>
      </c>
      <c r="C108" s="55">
        <v>267442.5</v>
      </c>
      <c r="D108" s="28">
        <f t="shared" si="13"/>
        <v>0.4427855960264901</v>
      </c>
      <c r="E108" s="31">
        <f>C108-B108</f>
        <v>-336557.5</v>
      </c>
    </row>
    <row r="109" spans="1:5" s="5" customFormat="1" ht="30">
      <c r="A109" s="27" t="s">
        <v>184</v>
      </c>
      <c r="B109" s="51">
        <v>310400</v>
      </c>
      <c r="C109" s="55">
        <v>71786.89</v>
      </c>
      <c r="D109" s="28">
        <f t="shared" si="13"/>
        <v>0.23127219716494846</v>
      </c>
      <c r="E109" s="31">
        <f>C109-B109</f>
        <v>-238613.11</v>
      </c>
    </row>
    <row r="110" spans="1:5" s="5" customFormat="1" ht="45">
      <c r="A110" s="27" t="s">
        <v>183</v>
      </c>
      <c r="B110" s="51">
        <v>0</v>
      </c>
      <c r="C110" s="55">
        <v>0</v>
      </c>
      <c r="D110" s="28" t="str">
        <f t="shared" si="13"/>
        <v>   </v>
      </c>
      <c r="E110" s="31">
        <f>C110-B110</f>
        <v>0</v>
      </c>
    </row>
    <row r="111" spans="1:5" s="5" customFormat="1" ht="30">
      <c r="A111" s="27" t="s">
        <v>74</v>
      </c>
      <c r="B111" s="51">
        <f>B112+B113</f>
        <v>1927860</v>
      </c>
      <c r="C111" s="51">
        <f>C112+C113</f>
        <v>0</v>
      </c>
      <c r="D111" s="28">
        <f t="shared" si="13"/>
        <v>0</v>
      </c>
      <c r="E111" s="31">
        <f t="shared" si="14"/>
        <v>-1927860</v>
      </c>
    </row>
    <row r="112" spans="1:5" s="5" customFormat="1" ht="15">
      <c r="A112" s="41" t="s">
        <v>83</v>
      </c>
      <c r="B112" s="51">
        <v>723216.76</v>
      </c>
      <c r="C112" s="51">
        <v>0</v>
      </c>
      <c r="D112" s="28">
        <f t="shared" si="13"/>
        <v>0</v>
      </c>
      <c r="E112" s="31">
        <f t="shared" si="14"/>
        <v>-723216.76</v>
      </c>
    </row>
    <row r="113" spans="1:5" s="5" customFormat="1" ht="15">
      <c r="A113" s="41" t="s">
        <v>64</v>
      </c>
      <c r="B113" s="51">
        <v>1204643.24</v>
      </c>
      <c r="C113" s="55">
        <v>0</v>
      </c>
      <c r="D113" s="28">
        <f t="shared" si="13"/>
        <v>0</v>
      </c>
      <c r="E113" s="31">
        <f t="shared" si="14"/>
        <v>-1204643.24</v>
      </c>
    </row>
    <row r="114" spans="1:5" s="5" customFormat="1" ht="19.5" customHeight="1">
      <c r="A114" s="27" t="s">
        <v>75</v>
      </c>
      <c r="B114" s="51">
        <v>344400</v>
      </c>
      <c r="C114" s="55">
        <v>119582.99</v>
      </c>
      <c r="D114" s="28">
        <f t="shared" si="13"/>
        <v>0.3472212253193961</v>
      </c>
      <c r="E114" s="31">
        <f t="shared" si="14"/>
        <v>-224817.01</v>
      </c>
    </row>
    <row r="115" spans="1:5" s="5" customFormat="1" ht="20.25" customHeight="1">
      <c r="A115" s="27" t="s">
        <v>37</v>
      </c>
      <c r="B115" s="51">
        <f>SUM(B116:B119)</f>
        <v>15076900</v>
      </c>
      <c r="C115" s="51">
        <f>SUM(C116:C119)</f>
        <v>5805539.6</v>
      </c>
      <c r="D115" s="28">
        <f aca="true" t="shared" si="15" ref="D115:D144">IF(B115=0,"   ",C115/B115)</f>
        <v>0.3850618893804429</v>
      </c>
      <c r="E115" s="31">
        <f aca="true" t="shared" si="16" ref="E115:E121">C115-B115</f>
        <v>-9271360.4</v>
      </c>
    </row>
    <row r="116" spans="1:5" s="5" customFormat="1" ht="15">
      <c r="A116" s="27" t="s">
        <v>80</v>
      </c>
      <c r="B116" s="51">
        <v>88300</v>
      </c>
      <c r="C116" s="55">
        <v>0</v>
      </c>
      <c r="D116" s="28">
        <f t="shared" si="15"/>
        <v>0</v>
      </c>
      <c r="E116" s="31">
        <f t="shared" si="16"/>
        <v>-88300</v>
      </c>
    </row>
    <row r="117" spans="1:5" s="5" customFormat="1" ht="30">
      <c r="A117" s="27" t="s">
        <v>124</v>
      </c>
      <c r="B117" s="51">
        <v>11863800</v>
      </c>
      <c r="C117" s="55">
        <v>5805539.6</v>
      </c>
      <c r="D117" s="28">
        <f t="shared" si="15"/>
        <v>0.4893490787100254</v>
      </c>
      <c r="E117" s="31">
        <f t="shared" si="16"/>
        <v>-6058260.4</v>
      </c>
    </row>
    <row r="118" spans="1:5" s="5" customFormat="1" ht="45">
      <c r="A118" s="27" t="s">
        <v>249</v>
      </c>
      <c r="B118" s="51">
        <v>3124800</v>
      </c>
      <c r="C118" s="55">
        <v>0</v>
      </c>
      <c r="D118" s="28">
        <f>IF(B118=0,"   ",C118/B118)</f>
        <v>0</v>
      </c>
      <c r="E118" s="31">
        <f>C118-B118</f>
        <v>-3124800</v>
      </c>
    </row>
    <row r="119" spans="1:5" s="5" customFormat="1" ht="30">
      <c r="A119" s="27" t="s">
        <v>164</v>
      </c>
      <c r="B119" s="51">
        <v>0</v>
      </c>
      <c r="C119" s="55">
        <v>0</v>
      </c>
      <c r="D119" s="28" t="str">
        <f>IF(B119=0,"   ",C119/B119)</f>
        <v>   </v>
      </c>
      <c r="E119" s="31">
        <f>C119-B119</f>
        <v>0</v>
      </c>
    </row>
    <row r="120" spans="1:5" s="5" customFormat="1" ht="15">
      <c r="A120" s="27" t="s">
        <v>107</v>
      </c>
      <c r="B120" s="51">
        <v>0</v>
      </c>
      <c r="C120" s="55">
        <v>0</v>
      </c>
      <c r="D120" s="28" t="str">
        <f>IF(B120=0,"   ",C120/B120)</f>
        <v>   </v>
      </c>
      <c r="E120" s="31">
        <f>C120-B120</f>
        <v>0</v>
      </c>
    </row>
    <row r="121" spans="1:5" s="5" customFormat="1" ht="14.25">
      <c r="A121" s="56" t="s">
        <v>5</v>
      </c>
      <c r="B121" s="57">
        <f>B35+B36</f>
        <v>547605615.11</v>
      </c>
      <c r="C121" s="57">
        <f>SUM(C35,C36,)</f>
        <v>231176309.02999997</v>
      </c>
      <c r="D121" s="58">
        <f t="shared" si="15"/>
        <v>0.4221583976701235</v>
      </c>
      <c r="E121" s="59">
        <f t="shared" si="16"/>
        <v>-316429306.08000004</v>
      </c>
    </row>
    <row r="122" spans="1:5" s="7" customFormat="1" ht="15">
      <c r="A122" s="68" t="s">
        <v>6</v>
      </c>
      <c r="B122" s="53"/>
      <c r="C122" s="54"/>
      <c r="D122" s="28" t="str">
        <f t="shared" si="15"/>
        <v>   </v>
      </c>
      <c r="E122" s="29"/>
    </row>
    <row r="123" spans="1:5" s="5" customFormat="1" ht="15">
      <c r="A123" s="27" t="s">
        <v>22</v>
      </c>
      <c r="B123" s="51">
        <f>B124+B136+B138+B142+B143+B140</f>
        <v>49116425.8</v>
      </c>
      <c r="C123" s="51">
        <f>C124+C136+C138+C142+C143+C140</f>
        <v>30185237.27</v>
      </c>
      <c r="D123" s="28">
        <f t="shared" si="15"/>
        <v>0.6145650213415977</v>
      </c>
      <c r="E123" s="31">
        <f aca="true" t="shared" si="17" ref="E123:E172">C123-B123</f>
        <v>-18931188.529999997</v>
      </c>
    </row>
    <row r="124" spans="1:5" s="5" customFormat="1" ht="15">
      <c r="A124" s="27" t="s">
        <v>23</v>
      </c>
      <c r="B124" s="51">
        <v>17620700</v>
      </c>
      <c r="C124" s="55">
        <v>8174244.17</v>
      </c>
      <c r="D124" s="28">
        <f t="shared" si="15"/>
        <v>0.46390008172206554</v>
      </c>
      <c r="E124" s="31">
        <f t="shared" si="17"/>
        <v>-9446455.83</v>
      </c>
    </row>
    <row r="125" spans="1:5" s="5" customFormat="1" ht="15">
      <c r="A125" s="27" t="s">
        <v>7</v>
      </c>
      <c r="B125" s="51">
        <v>9227800</v>
      </c>
      <c r="C125" s="55">
        <v>4693744.52</v>
      </c>
      <c r="D125" s="28">
        <f t="shared" si="15"/>
        <v>0.508652606255012</v>
      </c>
      <c r="E125" s="31">
        <f t="shared" si="17"/>
        <v>-4534055.48</v>
      </c>
    </row>
    <row r="126" spans="1:5" s="5" customFormat="1" ht="30">
      <c r="A126" s="27" t="s">
        <v>41</v>
      </c>
      <c r="B126" s="51">
        <v>3300</v>
      </c>
      <c r="C126" s="51">
        <v>0</v>
      </c>
      <c r="D126" s="28">
        <f t="shared" si="15"/>
        <v>0</v>
      </c>
      <c r="E126" s="31">
        <f t="shared" si="17"/>
        <v>-3300</v>
      </c>
    </row>
    <row r="127" spans="1:5" s="5" customFormat="1" ht="28.5" customHeight="1">
      <c r="A127" s="27" t="s">
        <v>42</v>
      </c>
      <c r="B127" s="51">
        <v>310400</v>
      </c>
      <c r="C127" s="51">
        <v>71786.89</v>
      </c>
      <c r="D127" s="28">
        <f t="shared" si="15"/>
        <v>0.23127219716494846</v>
      </c>
      <c r="E127" s="31">
        <f t="shared" si="17"/>
        <v>-238613.11</v>
      </c>
    </row>
    <row r="128" spans="1:5" s="5" customFormat="1" ht="15">
      <c r="A128" s="27" t="s">
        <v>43</v>
      </c>
      <c r="B128" s="51">
        <v>229900</v>
      </c>
      <c r="C128" s="51">
        <v>56469.75</v>
      </c>
      <c r="D128" s="28">
        <f t="shared" si="15"/>
        <v>0.24562744671596345</v>
      </c>
      <c r="E128" s="31">
        <f t="shared" si="17"/>
        <v>-173430.25</v>
      </c>
    </row>
    <row r="129" spans="1:5" s="5" customFormat="1" ht="15">
      <c r="A129" s="27" t="s">
        <v>44</v>
      </c>
      <c r="B129" s="51">
        <v>843400</v>
      </c>
      <c r="C129" s="55">
        <v>390602.1</v>
      </c>
      <c r="D129" s="28">
        <f t="shared" si="15"/>
        <v>0.4631279345506284</v>
      </c>
      <c r="E129" s="31">
        <f t="shared" si="17"/>
        <v>-452797.9</v>
      </c>
    </row>
    <row r="130" spans="1:5" s="5" customFormat="1" ht="15">
      <c r="A130" s="27" t="s">
        <v>43</v>
      </c>
      <c r="B130" s="51">
        <v>623300</v>
      </c>
      <c r="C130" s="55">
        <v>292664.54</v>
      </c>
      <c r="D130" s="28">
        <f t="shared" si="15"/>
        <v>0.46954041392587836</v>
      </c>
      <c r="E130" s="31">
        <f t="shared" si="17"/>
        <v>-330635.46</v>
      </c>
    </row>
    <row r="131" spans="1:5" s="5" customFormat="1" ht="15">
      <c r="A131" s="27" t="s">
        <v>125</v>
      </c>
      <c r="B131" s="51">
        <v>3000</v>
      </c>
      <c r="C131" s="55">
        <v>1500</v>
      </c>
      <c r="D131" s="28">
        <f t="shared" si="15"/>
        <v>0.5</v>
      </c>
      <c r="E131" s="31">
        <f t="shared" si="17"/>
        <v>-1500</v>
      </c>
    </row>
    <row r="132" spans="1:5" s="5" customFormat="1" ht="28.5" customHeight="1">
      <c r="A132" s="27" t="s">
        <v>173</v>
      </c>
      <c r="B132" s="51">
        <v>900</v>
      </c>
      <c r="C132" s="51">
        <v>0</v>
      </c>
      <c r="D132" s="28">
        <f>IF(B132=0,"   ",C132/B132)</f>
        <v>0</v>
      </c>
      <c r="E132" s="31">
        <f>C132-B132</f>
        <v>-900</v>
      </c>
    </row>
    <row r="133" spans="1:5" s="5" customFormat="1" ht="15">
      <c r="A133" s="27" t="s">
        <v>43</v>
      </c>
      <c r="B133" s="51">
        <v>691</v>
      </c>
      <c r="C133" s="51">
        <v>0</v>
      </c>
      <c r="D133" s="28">
        <f>IF(B133=0,"   ",C133/B133)</f>
        <v>0</v>
      </c>
      <c r="E133" s="31">
        <f>C133-B133</f>
        <v>-691</v>
      </c>
    </row>
    <row r="134" spans="1:5" s="5" customFormat="1" ht="15">
      <c r="A134" s="27" t="s">
        <v>101</v>
      </c>
      <c r="B134" s="51">
        <v>55400</v>
      </c>
      <c r="C134" s="55">
        <v>20038.06</v>
      </c>
      <c r="D134" s="28">
        <f t="shared" si="15"/>
        <v>0.3616978339350181</v>
      </c>
      <c r="E134" s="31">
        <f t="shared" si="17"/>
        <v>-35361.94</v>
      </c>
    </row>
    <row r="135" spans="1:5" s="5" customFormat="1" ht="15">
      <c r="A135" s="27" t="s">
        <v>43</v>
      </c>
      <c r="B135" s="51">
        <v>41100</v>
      </c>
      <c r="C135" s="51">
        <v>15390.01</v>
      </c>
      <c r="D135" s="28">
        <f t="shared" si="15"/>
        <v>0.374452798053528</v>
      </c>
      <c r="E135" s="31">
        <f t="shared" si="17"/>
        <v>-25709.989999999998</v>
      </c>
    </row>
    <row r="136" spans="1:5" s="5" customFormat="1" ht="15.75" customHeight="1">
      <c r="A136" s="27" t="s">
        <v>95</v>
      </c>
      <c r="B136" s="51">
        <f>B137</f>
        <v>8700</v>
      </c>
      <c r="C136" s="51">
        <f>C137</f>
        <v>0</v>
      </c>
      <c r="D136" s="28">
        <f t="shared" si="15"/>
        <v>0</v>
      </c>
      <c r="E136" s="31">
        <f t="shared" si="17"/>
        <v>-8700</v>
      </c>
    </row>
    <row r="137" spans="1:5" s="5" customFormat="1" ht="30.75" customHeight="1">
      <c r="A137" s="27" t="s">
        <v>96</v>
      </c>
      <c r="B137" s="51">
        <v>8700</v>
      </c>
      <c r="C137" s="55">
        <v>0</v>
      </c>
      <c r="D137" s="28">
        <f t="shared" si="15"/>
        <v>0</v>
      </c>
      <c r="E137" s="31">
        <f t="shared" si="17"/>
        <v>-8700</v>
      </c>
    </row>
    <row r="138" spans="1:5" s="5" customFormat="1" ht="30">
      <c r="A138" s="27" t="s">
        <v>116</v>
      </c>
      <c r="B138" s="51">
        <v>4069100</v>
      </c>
      <c r="C138" s="55">
        <v>1843655.62</v>
      </c>
      <c r="D138" s="28">
        <f t="shared" si="15"/>
        <v>0.4530868300115505</v>
      </c>
      <c r="E138" s="31">
        <f t="shared" si="17"/>
        <v>-2225444.38</v>
      </c>
    </row>
    <row r="139" spans="1:5" s="5" customFormat="1" ht="15">
      <c r="A139" s="27" t="s">
        <v>7</v>
      </c>
      <c r="B139" s="51">
        <v>2664420</v>
      </c>
      <c r="C139" s="55">
        <v>1261979.48</v>
      </c>
      <c r="D139" s="28">
        <f t="shared" si="15"/>
        <v>0.47364134783555145</v>
      </c>
      <c r="E139" s="31">
        <f t="shared" si="17"/>
        <v>-1402440.52</v>
      </c>
    </row>
    <row r="140" spans="1:5" s="5" customFormat="1" ht="15">
      <c r="A140" s="27" t="s">
        <v>158</v>
      </c>
      <c r="B140" s="51">
        <f>B141</f>
        <v>54000</v>
      </c>
      <c r="C140" s="51">
        <f>C141</f>
        <v>0</v>
      </c>
      <c r="D140" s="28">
        <v>0</v>
      </c>
      <c r="E140" s="31">
        <f>C140-B140</f>
        <v>-54000</v>
      </c>
    </row>
    <row r="141" spans="1:5" s="5" customFormat="1" ht="30">
      <c r="A141" s="27" t="s">
        <v>159</v>
      </c>
      <c r="B141" s="51">
        <v>54000</v>
      </c>
      <c r="C141" s="55">
        <v>0</v>
      </c>
      <c r="D141" s="28">
        <f>IF(B141=0,"   ",C141/B141)</f>
        <v>0</v>
      </c>
      <c r="E141" s="31">
        <f>C141-B141</f>
        <v>-54000</v>
      </c>
    </row>
    <row r="142" spans="1:5" s="5" customFormat="1" ht="15">
      <c r="A142" s="27" t="s">
        <v>24</v>
      </c>
      <c r="B142" s="51">
        <v>931901.85</v>
      </c>
      <c r="C142" s="55">
        <v>0</v>
      </c>
      <c r="D142" s="28">
        <f t="shared" si="15"/>
        <v>0</v>
      </c>
      <c r="E142" s="31">
        <f t="shared" si="17"/>
        <v>-931901.85</v>
      </c>
    </row>
    <row r="143" spans="1:5" s="5" customFormat="1" ht="15">
      <c r="A143" s="27" t="s">
        <v>31</v>
      </c>
      <c r="B143" s="51">
        <f>B145+B147+B149+B148+B150+B151+B154+B152+B153</f>
        <v>26432023.95</v>
      </c>
      <c r="C143" s="51">
        <f>C145+C147+C149+C148+C150+C151+C154+C152+C153</f>
        <v>20167337.48</v>
      </c>
      <c r="D143" s="38">
        <f t="shared" si="15"/>
        <v>0.7629887714292874</v>
      </c>
      <c r="E143" s="31">
        <f t="shared" si="17"/>
        <v>-6264686.469999999</v>
      </c>
    </row>
    <row r="144" spans="1:5" s="5" customFormat="1" ht="15">
      <c r="A144" s="27" t="s">
        <v>84</v>
      </c>
      <c r="B144" s="51"/>
      <c r="C144" s="55"/>
      <c r="D144" s="28" t="str">
        <f t="shared" si="15"/>
        <v>   </v>
      </c>
      <c r="E144" s="31">
        <f t="shared" si="17"/>
        <v>0</v>
      </c>
    </row>
    <row r="145" spans="1:5" s="5" customFormat="1" ht="15">
      <c r="A145" s="27" t="s">
        <v>61</v>
      </c>
      <c r="B145" s="51">
        <v>8561700</v>
      </c>
      <c r="C145" s="55">
        <v>4110195.58</v>
      </c>
      <c r="D145" s="28">
        <f>IF(B145=0,"   ",C145/B145)</f>
        <v>0.4800676944999241</v>
      </c>
      <c r="E145" s="31">
        <f t="shared" si="17"/>
        <v>-4451504.42</v>
      </c>
    </row>
    <row r="146" spans="1:5" s="5" customFormat="1" ht="15">
      <c r="A146" s="27" t="s">
        <v>62</v>
      </c>
      <c r="B146" s="51">
        <v>6127000</v>
      </c>
      <c r="C146" s="55">
        <v>3224811.55</v>
      </c>
      <c r="D146" s="28">
        <f>IF(B146=0,"   ",C146/B146)</f>
        <v>0.5263279826995266</v>
      </c>
      <c r="E146" s="31">
        <f t="shared" si="17"/>
        <v>-2902188.45</v>
      </c>
    </row>
    <row r="147" spans="1:5" s="5" customFormat="1" ht="15">
      <c r="A147" s="27" t="s">
        <v>195</v>
      </c>
      <c r="B147" s="51">
        <v>2219900</v>
      </c>
      <c r="C147" s="51">
        <v>1023106.96</v>
      </c>
      <c r="D147" s="28">
        <f>IF(B147=0,"   ",C147/B147)</f>
        <v>0.46087975134015047</v>
      </c>
      <c r="E147" s="31">
        <f t="shared" si="17"/>
        <v>-1196793.04</v>
      </c>
    </row>
    <row r="148" spans="1:5" s="5" customFormat="1" ht="15">
      <c r="A148" s="27" t="s">
        <v>143</v>
      </c>
      <c r="B148" s="51">
        <v>100000</v>
      </c>
      <c r="C148" s="55">
        <v>0</v>
      </c>
      <c r="D148" s="28">
        <f>IF(B148=0,"   ",C148/B148)</f>
        <v>0</v>
      </c>
      <c r="E148" s="31">
        <f t="shared" si="17"/>
        <v>-100000</v>
      </c>
    </row>
    <row r="149" spans="1:5" s="5" customFormat="1" ht="15">
      <c r="A149" s="27" t="s">
        <v>142</v>
      </c>
      <c r="B149" s="51">
        <v>155000</v>
      </c>
      <c r="C149" s="55">
        <v>43814</v>
      </c>
      <c r="D149" s="28">
        <f>IF(B149=0,"   ",C149/B149)</f>
        <v>0.2826709677419355</v>
      </c>
      <c r="E149" s="31">
        <f t="shared" si="17"/>
        <v>-111186</v>
      </c>
    </row>
    <row r="150" spans="1:5" s="5" customFormat="1" ht="28.5" customHeight="1">
      <c r="A150" s="27" t="s">
        <v>144</v>
      </c>
      <c r="B150" s="51">
        <v>600000</v>
      </c>
      <c r="C150" s="51">
        <v>267000</v>
      </c>
      <c r="D150" s="28">
        <f aca="true" t="shared" si="18" ref="D150:D156">IF(B150=0,"   ",C150/B150)</f>
        <v>0.445</v>
      </c>
      <c r="E150" s="31">
        <f aca="true" t="shared" si="19" ref="E150:E156">C150-B150</f>
        <v>-333000</v>
      </c>
    </row>
    <row r="151" spans="1:5" s="5" customFormat="1" ht="30">
      <c r="A151" s="41" t="s">
        <v>231</v>
      </c>
      <c r="B151" s="51">
        <v>61523.95</v>
      </c>
      <c r="C151" s="51">
        <v>61523.95</v>
      </c>
      <c r="D151" s="28">
        <f t="shared" si="18"/>
        <v>1</v>
      </c>
      <c r="E151" s="31">
        <f t="shared" si="19"/>
        <v>0</v>
      </c>
    </row>
    <row r="152" spans="1:5" s="5" customFormat="1" ht="30">
      <c r="A152" s="41" t="s">
        <v>232</v>
      </c>
      <c r="B152" s="51">
        <v>650000</v>
      </c>
      <c r="C152" s="51">
        <v>650000</v>
      </c>
      <c r="D152" s="28">
        <f t="shared" si="18"/>
        <v>1</v>
      </c>
      <c r="E152" s="31">
        <f t="shared" si="19"/>
        <v>0</v>
      </c>
    </row>
    <row r="153" spans="1:5" s="5" customFormat="1" ht="30">
      <c r="A153" s="41" t="s">
        <v>233</v>
      </c>
      <c r="B153" s="51">
        <v>90000</v>
      </c>
      <c r="C153" s="51">
        <v>79308</v>
      </c>
      <c r="D153" s="28">
        <f t="shared" si="18"/>
        <v>0.8812</v>
      </c>
      <c r="E153" s="31">
        <f t="shared" si="19"/>
        <v>-10692</v>
      </c>
    </row>
    <row r="154" spans="1:5" s="5" customFormat="1" ht="43.5" customHeight="1">
      <c r="A154" s="41" t="s">
        <v>230</v>
      </c>
      <c r="B154" s="51">
        <f>SUM(B155:B156)</f>
        <v>13993900</v>
      </c>
      <c r="C154" s="51">
        <f>SUM(C155:C156)</f>
        <v>13932388.99</v>
      </c>
      <c r="D154" s="28">
        <f t="shared" si="18"/>
        <v>0.9956044412208177</v>
      </c>
      <c r="E154" s="31">
        <f t="shared" si="19"/>
        <v>-61511.00999999978</v>
      </c>
    </row>
    <row r="155" spans="1:5" s="5" customFormat="1" ht="15">
      <c r="A155" s="41" t="s">
        <v>64</v>
      </c>
      <c r="B155" s="51">
        <v>12174700</v>
      </c>
      <c r="C155" s="51">
        <v>12121178.43</v>
      </c>
      <c r="D155" s="28">
        <f t="shared" si="18"/>
        <v>0.9956038694998645</v>
      </c>
      <c r="E155" s="31">
        <f t="shared" si="19"/>
        <v>-53521.5700000003</v>
      </c>
    </row>
    <row r="156" spans="1:5" s="5" customFormat="1" ht="15">
      <c r="A156" s="41" t="s">
        <v>65</v>
      </c>
      <c r="B156" s="51">
        <v>1819200</v>
      </c>
      <c r="C156" s="51">
        <v>1811210.56</v>
      </c>
      <c r="D156" s="28">
        <f t="shared" si="18"/>
        <v>0.9956082673702726</v>
      </c>
      <c r="E156" s="31">
        <f t="shared" si="19"/>
        <v>-7989.439999999944</v>
      </c>
    </row>
    <row r="157" spans="1:5" s="5" customFormat="1" ht="15.75" customHeight="1">
      <c r="A157" s="27" t="s">
        <v>45</v>
      </c>
      <c r="B157" s="51">
        <f>SUM(B158)</f>
        <v>1259300</v>
      </c>
      <c r="C157" s="51">
        <f>SUM(C158)</f>
        <v>744800</v>
      </c>
      <c r="D157" s="28">
        <f aca="true" t="shared" si="20" ref="D157:D164">IF(B157=0,"   ",C157/B157)</f>
        <v>0.5914396887159533</v>
      </c>
      <c r="E157" s="31">
        <f t="shared" si="17"/>
        <v>-514500</v>
      </c>
    </row>
    <row r="158" spans="1:5" s="5" customFormat="1" ht="30">
      <c r="A158" s="27" t="s">
        <v>46</v>
      </c>
      <c r="B158" s="51">
        <v>1259300</v>
      </c>
      <c r="C158" s="55">
        <v>744800</v>
      </c>
      <c r="D158" s="28">
        <f t="shared" si="20"/>
        <v>0.5914396887159533</v>
      </c>
      <c r="E158" s="31">
        <f t="shared" si="17"/>
        <v>-514500</v>
      </c>
    </row>
    <row r="159" spans="1:5" s="5" customFormat="1" ht="32.25" customHeight="1">
      <c r="A159" s="27" t="s">
        <v>25</v>
      </c>
      <c r="B159" s="51">
        <f>SUM(B160,B162,B164,B161,B165,B168,B169)</f>
        <v>19542200</v>
      </c>
      <c r="C159" s="51">
        <f>SUM(C160,C162,C164,C161,C165,C168,C169)</f>
        <v>11710595.76</v>
      </c>
      <c r="D159" s="28">
        <f t="shared" si="20"/>
        <v>0.5992465413310681</v>
      </c>
      <c r="E159" s="31">
        <f t="shared" si="17"/>
        <v>-7831604.24</v>
      </c>
    </row>
    <row r="160" spans="1:5" s="5" customFormat="1" ht="15">
      <c r="A160" s="27" t="s">
        <v>69</v>
      </c>
      <c r="B160" s="51">
        <v>1623400</v>
      </c>
      <c r="C160" s="55">
        <v>722879</v>
      </c>
      <c r="D160" s="28">
        <f t="shared" si="20"/>
        <v>0.4452870518664531</v>
      </c>
      <c r="E160" s="31">
        <f t="shared" si="17"/>
        <v>-900521</v>
      </c>
    </row>
    <row r="161" spans="1:5" s="5" customFormat="1" ht="15">
      <c r="A161" s="27" t="s">
        <v>206</v>
      </c>
      <c r="B161" s="51">
        <v>224700</v>
      </c>
      <c r="C161" s="55">
        <v>45500</v>
      </c>
      <c r="D161" s="28">
        <f t="shared" si="20"/>
        <v>0.20249221183800623</v>
      </c>
      <c r="E161" s="31">
        <f>C161-B161</f>
        <v>-179200</v>
      </c>
    </row>
    <row r="162" spans="1:5" s="5" customFormat="1" ht="15">
      <c r="A162" s="27" t="s">
        <v>197</v>
      </c>
      <c r="B162" s="51">
        <v>1498900</v>
      </c>
      <c r="C162" s="55">
        <v>764786.76</v>
      </c>
      <c r="D162" s="28">
        <f t="shared" si="20"/>
        <v>0.5102320101407699</v>
      </c>
      <c r="E162" s="31">
        <f t="shared" si="17"/>
        <v>-734113.24</v>
      </c>
    </row>
    <row r="163" spans="1:5" s="5" customFormat="1" ht="15">
      <c r="A163" s="27" t="s">
        <v>47</v>
      </c>
      <c r="B163" s="51">
        <v>1030000</v>
      </c>
      <c r="C163" s="55">
        <v>555761.26</v>
      </c>
      <c r="D163" s="28">
        <f t="shared" si="20"/>
        <v>0.5395740388349515</v>
      </c>
      <c r="E163" s="31">
        <f t="shared" si="17"/>
        <v>-474238.74</v>
      </c>
    </row>
    <row r="164" spans="1:5" s="5" customFormat="1" ht="15">
      <c r="A164" s="27" t="s">
        <v>106</v>
      </c>
      <c r="B164" s="51">
        <v>0</v>
      </c>
      <c r="C164" s="55">
        <v>0</v>
      </c>
      <c r="D164" s="28" t="str">
        <f t="shared" si="20"/>
        <v>   </v>
      </c>
      <c r="E164" s="31">
        <f t="shared" si="17"/>
        <v>0</v>
      </c>
    </row>
    <row r="165" spans="1:5" s="5" customFormat="1" ht="45">
      <c r="A165" s="27" t="s">
        <v>207</v>
      </c>
      <c r="B165" s="51">
        <f>B166+B167</f>
        <v>0</v>
      </c>
      <c r="C165" s="51">
        <f>C166+C167</f>
        <v>0</v>
      </c>
      <c r="D165" s="28"/>
      <c r="E165" s="31"/>
    </row>
    <row r="166" spans="1:5" s="5" customFormat="1" ht="15">
      <c r="A166" s="41" t="s">
        <v>64</v>
      </c>
      <c r="B166" s="51">
        <v>0</v>
      </c>
      <c r="C166" s="51">
        <v>0</v>
      </c>
      <c r="D166" s="28" t="str">
        <f aca="true" t="shared" si="21" ref="D166:D171">IF(B166=0,"   ",C166/B166)</f>
        <v>   </v>
      </c>
      <c r="E166" s="31">
        <f aca="true" t="shared" si="22" ref="E166:E171">C166-B166</f>
        <v>0</v>
      </c>
    </row>
    <row r="167" spans="1:5" s="5" customFormat="1" ht="15">
      <c r="A167" s="41" t="s">
        <v>65</v>
      </c>
      <c r="B167" s="51">
        <v>0</v>
      </c>
      <c r="C167" s="51">
        <v>0</v>
      </c>
      <c r="D167" s="28" t="str">
        <f t="shared" si="21"/>
        <v>   </v>
      </c>
      <c r="E167" s="31">
        <f t="shared" si="22"/>
        <v>0</v>
      </c>
    </row>
    <row r="168" spans="1:5" s="5" customFormat="1" ht="30">
      <c r="A168" s="41" t="s">
        <v>210</v>
      </c>
      <c r="B168" s="51">
        <v>120000</v>
      </c>
      <c r="C168" s="51">
        <v>34400</v>
      </c>
      <c r="D168" s="28">
        <f t="shared" si="21"/>
        <v>0.2866666666666667</v>
      </c>
      <c r="E168" s="31">
        <f t="shared" si="22"/>
        <v>-85600</v>
      </c>
    </row>
    <row r="169" spans="1:5" s="5" customFormat="1" ht="30">
      <c r="A169" s="41" t="s">
        <v>196</v>
      </c>
      <c r="B169" s="51">
        <f>SUM(B170:B171)</f>
        <v>16075200</v>
      </c>
      <c r="C169" s="51">
        <f>SUM(C170:C171)</f>
        <v>10143030</v>
      </c>
      <c r="D169" s="28">
        <f t="shared" si="21"/>
        <v>0.6309737981487011</v>
      </c>
      <c r="E169" s="31">
        <f t="shared" si="22"/>
        <v>-5932170</v>
      </c>
    </row>
    <row r="170" spans="1:5" s="5" customFormat="1" ht="15">
      <c r="A170" s="41" t="s">
        <v>64</v>
      </c>
      <c r="B170" s="51">
        <v>13985400</v>
      </c>
      <c r="C170" s="51">
        <v>8824436.1</v>
      </c>
      <c r="D170" s="28">
        <f t="shared" si="21"/>
        <v>0.6309748809472736</v>
      </c>
      <c r="E170" s="31">
        <f t="shared" si="22"/>
        <v>-5160963.9</v>
      </c>
    </row>
    <row r="171" spans="1:5" s="5" customFormat="1" ht="15">
      <c r="A171" s="41" t="s">
        <v>65</v>
      </c>
      <c r="B171" s="51">
        <v>2089800</v>
      </c>
      <c r="C171" s="51">
        <v>1318593.9</v>
      </c>
      <c r="D171" s="28">
        <f t="shared" si="21"/>
        <v>0.6309665518231409</v>
      </c>
      <c r="E171" s="31">
        <f t="shared" si="22"/>
        <v>-771206.1000000001</v>
      </c>
    </row>
    <row r="172" spans="1:5" s="5" customFormat="1" ht="15">
      <c r="A172" s="27" t="s">
        <v>26</v>
      </c>
      <c r="B172" s="51">
        <f>B175+B183+B200+B181+B173</f>
        <v>48623400</v>
      </c>
      <c r="C172" s="51">
        <f>C175+C183+C200+C181+C173</f>
        <v>24542166.980000004</v>
      </c>
      <c r="D172" s="28">
        <f>IF(B172=0,"   ",C172/B172)</f>
        <v>0.5047398367864033</v>
      </c>
      <c r="E172" s="31">
        <f t="shared" si="17"/>
        <v>-24081233.019999996</v>
      </c>
    </row>
    <row r="173" spans="1:5" s="5" customFormat="1" ht="15">
      <c r="A173" s="39" t="s">
        <v>253</v>
      </c>
      <c r="B173" s="51">
        <f>SUM(B174:B174)</f>
        <v>65000</v>
      </c>
      <c r="C173" s="51">
        <f>SUM(C174:C174)</f>
        <v>65000</v>
      </c>
      <c r="D173" s="28">
        <f>IF(B173=0,"   ",C173/B173)</f>
        <v>1</v>
      </c>
      <c r="E173" s="67">
        <f>C173-B173</f>
        <v>0</v>
      </c>
    </row>
    <row r="174" spans="1:5" ht="29.25" customHeight="1">
      <c r="A174" s="27" t="s">
        <v>254</v>
      </c>
      <c r="B174" s="66">
        <v>65000</v>
      </c>
      <c r="C174" s="66">
        <v>65000</v>
      </c>
      <c r="D174" s="28">
        <f>IF(B174=0,"   ",C174/B174)</f>
        <v>1</v>
      </c>
      <c r="E174" s="67">
        <f>C174-B174</f>
        <v>0</v>
      </c>
    </row>
    <row r="175" spans="1:5" s="5" customFormat="1" ht="15">
      <c r="A175" s="39" t="s">
        <v>102</v>
      </c>
      <c r="B175" s="51">
        <f>B176+B177+B178</f>
        <v>140600</v>
      </c>
      <c r="C175" s="51">
        <f>C176+C177+C178</f>
        <v>55747.39</v>
      </c>
      <c r="D175" s="28">
        <f aca="true" t="shared" si="23" ref="D175:D189">IF(B175=0,"   ",C175/B175)</f>
        <v>0.3964963726884779</v>
      </c>
      <c r="E175" s="31">
        <f aca="true" t="shared" si="24" ref="E175:E189">C175-B175</f>
        <v>-84852.61</v>
      </c>
    </row>
    <row r="176" spans="1:5" s="5" customFormat="1" ht="15">
      <c r="A176" s="39" t="s">
        <v>103</v>
      </c>
      <c r="B176" s="51">
        <v>100000</v>
      </c>
      <c r="C176" s="51">
        <v>39617.59</v>
      </c>
      <c r="D176" s="28">
        <f t="shared" si="23"/>
        <v>0.39617589999999997</v>
      </c>
      <c r="E176" s="31">
        <f t="shared" si="24"/>
        <v>-60382.41</v>
      </c>
    </row>
    <row r="177" spans="1:5" s="5" customFormat="1" ht="15">
      <c r="A177" s="39" t="s">
        <v>151</v>
      </c>
      <c r="B177" s="51">
        <v>0</v>
      </c>
      <c r="C177" s="51">
        <v>0</v>
      </c>
      <c r="D177" s="28" t="str">
        <f t="shared" si="23"/>
        <v>   </v>
      </c>
      <c r="E177" s="31">
        <f t="shared" si="24"/>
        <v>0</v>
      </c>
    </row>
    <row r="178" spans="1:5" s="5" customFormat="1" ht="30">
      <c r="A178" s="39" t="s">
        <v>153</v>
      </c>
      <c r="B178" s="51">
        <f>B179+B180</f>
        <v>40600</v>
      </c>
      <c r="C178" s="51">
        <f>C179+C180</f>
        <v>16129.8</v>
      </c>
      <c r="D178" s="28">
        <f t="shared" si="23"/>
        <v>0.39728571428571424</v>
      </c>
      <c r="E178" s="31">
        <f t="shared" si="24"/>
        <v>-24470.2</v>
      </c>
    </row>
    <row r="179" spans="1:5" s="5" customFormat="1" ht="15">
      <c r="A179" s="41" t="s">
        <v>64</v>
      </c>
      <c r="B179" s="51">
        <v>40600</v>
      </c>
      <c r="C179" s="51">
        <v>16129.8</v>
      </c>
      <c r="D179" s="28">
        <f t="shared" si="23"/>
        <v>0.39728571428571424</v>
      </c>
      <c r="E179" s="31">
        <f t="shared" si="24"/>
        <v>-24470.2</v>
      </c>
    </row>
    <row r="180" spans="1:5" s="5" customFormat="1" ht="15">
      <c r="A180" s="41" t="s">
        <v>152</v>
      </c>
      <c r="B180" s="51">
        <v>0</v>
      </c>
      <c r="C180" s="51">
        <v>0</v>
      </c>
      <c r="D180" s="28" t="str">
        <f t="shared" si="23"/>
        <v>   </v>
      </c>
      <c r="E180" s="31">
        <f>C180-B180</f>
        <v>0</v>
      </c>
    </row>
    <row r="181" spans="1:5" ht="15">
      <c r="A181" s="39" t="s">
        <v>165</v>
      </c>
      <c r="B181" s="66">
        <f>B182</f>
        <v>1000000</v>
      </c>
      <c r="C181" s="66">
        <f>C182</f>
        <v>499855.26</v>
      </c>
      <c r="D181" s="28">
        <f>IF(B181=0,"   ",C181/B181)</f>
        <v>0.49985526</v>
      </c>
      <c r="E181" s="67">
        <f>C181-B181</f>
        <v>-500144.74</v>
      </c>
    </row>
    <row r="182" spans="1:5" ht="27.75" customHeight="1">
      <c r="A182" s="39" t="s">
        <v>166</v>
      </c>
      <c r="B182" s="66">
        <v>1000000</v>
      </c>
      <c r="C182" s="66">
        <v>499855.26</v>
      </c>
      <c r="D182" s="28">
        <f>IF(B182=0,"   ",C182/B182)</f>
        <v>0.49985526</v>
      </c>
      <c r="E182" s="67">
        <f>C182-B182</f>
        <v>-500144.74</v>
      </c>
    </row>
    <row r="183" spans="1:5" s="5" customFormat="1" ht="15">
      <c r="A183" s="27" t="s">
        <v>27</v>
      </c>
      <c r="B183" s="51">
        <f>B188+B189+B194+B184+B193+B197</f>
        <v>47387800</v>
      </c>
      <c r="C183" s="51">
        <f>C188+C189+C194+C184+C193+C197</f>
        <v>23921564.330000002</v>
      </c>
      <c r="D183" s="28">
        <f t="shared" si="23"/>
        <v>0.5048042814817316</v>
      </c>
      <c r="E183" s="31">
        <f t="shared" si="24"/>
        <v>-23466235.669999998</v>
      </c>
    </row>
    <row r="184" spans="1:5" s="5" customFormat="1" ht="30">
      <c r="A184" s="27" t="s">
        <v>129</v>
      </c>
      <c r="B184" s="51">
        <f>B186+B187</f>
        <v>0</v>
      </c>
      <c r="C184" s="51">
        <f>C186+C187</f>
        <v>0</v>
      </c>
      <c r="D184" s="28" t="str">
        <f t="shared" si="23"/>
        <v>   </v>
      </c>
      <c r="E184" s="31">
        <f t="shared" si="24"/>
        <v>0</v>
      </c>
    </row>
    <row r="185" spans="1:5" s="5" customFormat="1" ht="15">
      <c r="A185" s="41" t="s">
        <v>83</v>
      </c>
      <c r="B185" s="51">
        <v>0</v>
      </c>
      <c r="C185" s="51">
        <v>0</v>
      </c>
      <c r="D185" s="28" t="str">
        <f t="shared" si="23"/>
        <v>   </v>
      </c>
      <c r="E185" s="31">
        <f t="shared" si="24"/>
        <v>0</v>
      </c>
    </row>
    <row r="186" spans="1:5" s="5" customFormat="1" ht="15">
      <c r="A186" s="41" t="s">
        <v>64</v>
      </c>
      <c r="B186" s="51">
        <v>0</v>
      </c>
      <c r="C186" s="51">
        <v>0</v>
      </c>
      <c r="D186" s="28" t="str">
        <f>IF(B186=0,"   ",C186/B186)</f>
        <v>   </v>
      </c>
      <c r="E186" s="31">
        <f>C186-B186</f>
        <v>0</v>
      </c>
    </row>
    <row r="187" spans="1:5" s="5" customFormat="1" ht="15">
      <c r="A187" s="41" t="s">
        <v>65</v>
      </c>
      <c r="B187" s="51">
        <v>0</v>
      </c>
      <c r="C187" s="51">
        <v>0</v>
      </c>
      <c r="D187" s="28" t="str">
        <f>IF(B187=0,"   ",C187/B187)</f>
        <v>   </v>
      </c>
      <c r="E187" s="31">
        <f>C187-B187</f>
        <v>0</v>
      </c>
    </row>
    <row r="188" spans="1:5" s="5" customFormat="1" ht="27.75" customHeight="1">
      <c r="A188" s="27" t="s">
        <v>162</v>
      </c>
      <c r="B188" s="51">
        <v>1594900</v>
      </c>
      <c r="C188" s="51">
        <v>1126633.94</v>
      </c>
      <c r="D188" s="28">
        <f t="shared" si="23"/>
        <v>0.706397855664932</v>
      </c>
      <c r="E188" s="31">
        <f t="shared" si="24"/>
        <v>-468266.06000000006</v>
      </c>
    </row>
    <row r="189" spans="1:5" s="5" customFormat="1" ht="30">
      <c r="A189" s="27" t="s">
        <v>126</v>
      </c>
      <c r="B189" s="51">
        <f>B190+B191+B192</f>
        <v>31844300</v>
      </c>
      <c r="C189" s="51">
        <f>C190+C191+C192</f>
        <v>16310391.39</v>
      </c>
      <c r="D189" s="28">
        <f t="shared" si="23"/>
        <v>0.5121918644781013</v>
      </c>
      <c r="E189" s="31">
        <f t="shared" si="24"/>
        <v>-15533908.61</v>
      </c>
    </row>
    <row r="190" spans="1:5" s="5" customFormat="1" ht="15">
      <c r="A190" s="41" t="s">
        <v>83</v>
      </c>
      <c r="B190" s="51">
        <v>0</v>
      </c>
      <c r="C190" s="51">
        <v>0</v>
      </c>
      <c r="D190" s="28"/>
      <c r="E190" s="31"/>
    </row>
    <row r="191" spans="1:5" s="5" customFormat="1" ht="15">
      <c r="A191" s="41" t="s">
        <v>64</v>
      </c>
      <c r="B191" s="51">
        <v>27530500</v>
      </c>
      <c r="C191" s="51">
        <v>14016039.19</v>
      </c>
      <c r="D191" s="28">
        <f aca="true" t="shared" si="25" ref="D191:D209">IF(B191=0,"   ",C191/B191)</f>
        <v>0.5091095036414158</v>
      </c>
      <c r="E191" s="31">
        <f>C191-B191</f>
        <v>-13514460.81</v>
      </c>
    </row>
    <row r="192" spans="1:5" s="5" customFormat="1" ht="15">
      <c r="A192" s="41" t="s">
        <v>65</v>
      </c>
      <c r="B192" s="51">
        <v>4313800</v>
      </c>
      <c r="C192" s="51">
        <v>2294352.2</v>
      </c>
      <c r="D192" s="28">
        <f t="shared" si="25"/>
        <v>0.5318633687236312</v>
      </c>
      <c r="E192" s="31">
        <f>C192-B192</f>
        <v>-2019447.7999999998</v>
      </c>
    </row>
    <row r="193" spans="1:5" s="5" customFormat="1" ht="15">
      <c r="A193" s="27" t="s">
        <v>163</v>
      </c>
      <c r="B193" s="66">
        <v>68700</v>
      </c>
      <c r="C193" s="66">
        <v>0</v>
      </c>
      <c r="D193" s="28">
        <f>IF(B193=0,"   ",C193/B193)</f>
        <v>0</v>
      </c>
      <c r="E193" s="31">
        <f>C193-B193</f>
        <v>-68700</v>
      </c>
    </row>
    <row r="194" spans="1:5" s="5" customFormat="1" ht="45" customHeight="1">
      <c r="A194" s="27" t="s">
        <v>127</v>
      </c>
      <c r="B194" s="51">
        <f>B195+B196</f>
        <v>13879900</v>
      </c>
      <c r="C194" s="51">
        <f>C195+C196</f>
        <v>6484539</v>
      </c>
      <c r="D194" s="28">
        <f t="shared" si="25"/>
        <v>0.4671891728326573</v>
      </c>
      <c r="E194" s="31">
        <f>C194-B194</f>
        <v>-7395361</v>
      </c>
    </row>
    <row r="195" spans="1:5" s="5" customFormat="1" ht="15">
      <c r="A195" s="41" t="s">
        <v>83</v>
      </c>
      <c r="B195" s="51">
        <v>0</v>
      </c>
      <c r="C195" s="51">
        <v>0</v>
      </c>
      <c r="D195" s="28"/>
      <c r="E195" s="31"/>
    </row>
    <row r="196" spans="1:5" s="5" customFormat="1" ht="15">
      <c r="A196" s="41" t="s">
        <v>64</v>
      </c>
      <c r="B196" s="51">
        <v>13879900</v>
      </c>
      <c r="C196" s="51">
        <v>6484539</v>
      </c>
      <c r="D196" s="28">
        <f>IF(B196=0,"   ",C196/B196)</f>
        <v>0.4671891728326573</v>
      </c>
      <c r="E196" s="31">
        <f aca="true" t="shared" si="26" ref="E196:E205">C196-B196</f>
        <v>-7395361</v>
      </c>
    </row>
    <row r="197" spans="1:5" s="5" customFormat="1" ht="30" customHeight="1">
      <c r="A197" s="27" t="s">
        <v>193</v>
      </c>
      <c r="B197" s="51">
        <f>SUM(B198:B199)</f>
        <v>0</v>
      </c>
      <c r="C197" s="51">
        <f>SUM(C198:C199)</f>
        <v>0</v>
      </c>
      <c r="D197" s="28" t="str">
        <f>IF(B197=0,"   ",C197/B197)</f>
        <v>   </v>
      </c>
      <c r="E197" s="31">
        <f>C197-B197</f>
        <v>0</v>
      </c>
    </row>
    <row r="198" spans="1:5" s="5" customFormat="1" ht="13.5" customHeight="1">
      <c r="A198" s="41" t="s">
        <v>64</v>
      </c>
      <c r="B198" s="51">
        <v>0</v>
      </c>
      <c r="C198" s="51">
        <v>0</v>
      </c>
      <c r="D198" s="28" t="str">
        <f>IF(B198=0,"   ",C198/B198)</f>
        <v>   </v>
      </c>
      <c r="E198" s="31">
        <f>C198-B198</f>
        <v>0</v>
      </c>
    </row>
    <row r="199" spans="1:5" s="5" customFormat="1" ht="13.5" customHeight="1">
      <c r="A199" s="41" t="s">
        <v>65</v>
      </c>
      <c r="B199" s="51">
        <v>0</v>
      </c>
      <c r="C199" s="51">
        <v>0</v>
      </c>
      <c r="D199" s="28" t="str">
        <f>IF(B199=0,"   ",C199/B199)</f>
        <v>   </v>
      </c>
      <c r="E199" s="31">
        <f>C199-B199</f>
        <v>0</v>
      </c>
    </row>
    <row r="200" spans="1:5" s="5" customFormat="1" ht="15">
      <c r="A200" s="27" t="s">
        <v>38</v>
      </c>
      <c r="B200" s="51">
        <f>B201+B203+B202</f>
        <v>30000</v>
      </c>
      <c r="C200" s="51">
        <f>C201+C203+C202</f>
        <v>0</v>
      </c>
      <c r="D200" s="28">
        <f t="shared" si="25"/>
        <v>0</v>
      </c>
      <c r="E200" s="31">
        <f t="shared" si="26"/>
        <v>-30000</v>
      </c>
    </row>
    <row r="201" spans="1:5" s="5" customFormat="1" ht="30">
      <c r="A201" s="27" t="s">
        <v>145</v>
      </c>
      <c r="B201" s="51">
        <v>0</v>
      </c>
      <c r="C201" s="51">
        <v>0</v>
      </c>
      <c r="D201" s="28" t="str">
        <f>IF(B201=0,"   ",C201/B201)</f>
        <v>   </v>
      </c>
      <c r="E201" s="31">
        <f t="shared" si="26"/>
        <v>0</v>
      </c>
    </row>
    <row r="202" spans="1:5" s="5" customFormat="1" ht="30">
      <c r="A202" s="27" t="s">
        <v>161</v>
      </c>
      <c r="B202" s="51">
        <v>30000</v>
      </c>
      <c r="C202" s="51">
        <v>0</v>
      </c>
      <c r="D202" s="28">
        <f>IF(B202=0,"   ",C202/B202)</f>
        <v>0</v>
      </c>
      <c r="E202" s="31">
        <f t="shared" si="26"/>
        <v>-30000</v>
      </c>
    </row>
    <row r="203" spans="1:5" s="5" customFormat="1" ht="29.25" customHeight="1">
      <c r="A203" s="27" t="s">
        <v>160</v>
      </c>
      <c r="B203" s="51">
        <v>0</v>
      </c>
      <c r="C203" s="51">
        <v>0</v>
      </c>
      <c r="D203" s="28" t="str">
        <f>IF(B203=0,"   ",C203/B203)</f>
        <v>   </v>
      </c>
      <c r="E203" s="31">
        <f t="shared" si="26"/>
        <v>0</v>
      </c>
    </row>
    <row r="204" spans="1:5" s="5" customFormat="1" ht="15">
      <c r="A204" s="27" t="s">
        <v>8</v>
      </c>
      <c r="B204" s="51">
        <f>B205+B217+B224</f>
        <v>15080486.459999999</v>
      </c>
      <c r="C204" s="51">
        <f>C205+C217+C224</f>
        <v>8956725.650000002</v>
      </c>
      <c r="D204" s="28">
        <f t="shared" si="25"/>
        <v>0.5939281649671666</v>
      </c>
      <c r="E204" s="31">
        <f t="shared" si="26"/>
        <v>-6123760.809999997</v>
      </c>
    </row>
    <row r="205" spans="1:5" s="5" customFormat="1" ht="15">
      <c r="A205" s="27" t="s">
        <v>81</v>
      </c>
      <c r="B205" s="51">
        <f>B213+B206+B210</f>
        <v>0</v>
      </c>
      <c r="C205" s="51">
        <f>C213+C206+C210</f>
        <v>0</v>
      </c>
      <c r="D205" s="28" t="str">
        <f t="shared" si="25"/>
        <v>   </v>
      </c>
      <c r="E205" s="31">
        <f t="shared" si="26"/>
        <v>0</v>
      </c>
    </row>
    <row r="206" spans="1:5" s="5" customFormat="1" ht="15">
      <c r="A206" s="27" t="s">
        <v>146</v>
      </c>
      <c r="B206" s="51">
        <f>B207+B208+B209</f>
        <v>0</v>
      </c>
      <c r="C206" s="51">
        <f>C207+C208+C209</f>
        <v>0</v>
      </c>
      <c r="D206" s="28" t="str">
        <f t="shared" si="25"/>
        <v>   </v>
      </c>
      <c r="E206" s="31">
        <f aca="true" t="shared" si="27" ref="E206:E213">C206-B206</f>
        <v>0</v>
      </c>
    </row>
    <row r="207" spans="1:5" s="5" customFormat="1" ht="15">
      <c r="A207" s="41" t="s">
        <v>82</v>
      </c>
      <c r="B207" s="51">
        <v>0</v>
      </c>
      <c r="C207" s="51">
        <v>0</v>
      </c>
      <c r="D207" s="28" t="str">
        <f t="shared" si="25"/>
        <v>   </v>
      </c>
      <c r="E207" s="31">
        <f t="shared" si="27"/>
        <v>0</v>
      </c>
    </row>
    <row r="208" spans="1:5" s="5" customFormat="1" ht="15">
      <c r="A208" s="41" t="s">
        <v>85</v>
      </c>
      <c r="B208" s="51">
        <v>0</v>
      </c>
      <c r="C208" s="51">
        <v>0</v>
      </c>
      <c r="D208" s="28" t="str">
        <f t="shared" si="25"/>
        <v>   </v>
      </c>
      <c r="E208" s="31">
        <f t="shared" si="27"/>
        <v>0</v>
      </c>
    </row>
    <row r="209" spans="1:5" s="5" customFormat="1" ht="15">
      <c r="A209" s="41" t="s">
        <v>89</v>
      </c>
      <c r="B209" s="51">
        <v>0</v>
      </c>
      <c r="C209" s="51">
        <v>0</v>
      </c>
      <c r="D209" s="28" t="str">
        <f t="shared" si="25"/>
        <v>   </v>
      </c>
      <c r="E209" s="31">
        <f t="shared" si="27"/>
        <v>0</v>
      </c>
    </row>
    <row r="210" spans="1:5" s="5" customFormat="1" ht="30">
      <c r="A210" s="39" t="s">
        <v>92</v>
      </c>
      <c r="B210" s="51">
        <v>0</v>
      </c>
      <c r="C210" s="51">
        <f>SUM(C211)</f>
        <v>0</v>
      </c>
      <c r="D210" s="28" t="str">
        <f>IF(B210=0,"   ",C210/B210)</f>
        <v>   </v>
      </c>
      <c r="E210" s="31">
        <f t="shared" si="27"/>
        <v>0</v>
      </c>
    </row>
    <row r="211" spans="1:5" s="5" customFormat="1" ht="15">
      <c r="A211" s="41" t="s">
        <v>85</v>
      </c>
      <c r="B211" s="51">
        <v>0</v>
      </c>
      <c r="C211" s="51">
        <v>0</v>
      </c>
      <c r="D211" s="28" t="str">
        <f>IF(B211=0,"   ",C211/B211)</f>
        <v>   </v>
      </c>
      <c r="E211" s="31">
        <f t="shared" si="27"/>
        <v>0</v>
      </c>
    </row>
    <row r="212" spans="1:5" s="5" customFormat="1" ht="30">
      <c r="A212" s="27" t="s">
        <v>97</v>
      </c>
      <c r="B212" s="51">
        <v>0</v>
      </c>
      <c r="C212" s="51">
        <v>0</v>
      </c>
      <c r="D212" s="28" t="str">
        <f>IF(B212=0,"   ",C212/B212)</f>
        <v>   </v>
      </c>
      <c r="E212" s="31">
        <f t="shared" si="27"/>
        <v>0</v>
      </c>
    </row>
    <row r="213" spans="1:5" s="5" customFormat="1" ht="15">
      <c r="A213" s="27" t="s">
        <v>170</v>
      </c>
      <c r="B213" s="51">
        <f>B214+B215+B216</f>
        <v>0</v>
      </c>
      <c r="C213" s="51">
        <f>C214+C215+C216</f>
        <v>0</v>
      </c>
      <c r="D213" s="28" t="str">
        <f>IF(B213=0,"   ",C213/B213)</f>
        <v>   </v>
      </c>
      <c r="E213" s="31">
        <f t="shared" si="27"/>
        <v>0</v>
      </c>
    </row>
    <row r="214" spans="1:5" s="5" customFormat="1" ht="15">
      <c r="A214" s="27" t="s">
        <v>82</v>
      </c>
      <c r="B214" s="51">
        <v>0</v>
      </c>
      <c r="C214" s="51">
        <v>0</v>
      </c>
      <c r="D214" s="28" t="str">
        <f aca="true" t="shared" si="28" ref="D214:D228">IF(B214=0,"   ",C214/B214)</f>
        <v>   </v>
      </c>
      <c r="E214" s="31">
        <f aca="true" t="shared" si="29" ref="E214:E228">C214-B214</f>
        <v>0</v>
      </c>
    </row>
    <row r="215" spans="1:5" s="5" customFormat="1" ht="15">
      <c r="A215" s="27" t="s">
        <v>85</v>
      </c>
      <c r="B215" s="51">
        <v>0</v>
      </c>
      <c r="C215" s="51">
        <v>0</v>
      </c>
      <c r="D215" s="28" t="str">
        <f t="shared" si="28"/>
        <v>   </v>
      </c>
      <c r="E215" s="31">
        <f t="shared" si="29"/>
        <v>0</v>
      </c>
    </row>
    <row r="216" spans="1:5" s="5" customFormat="1" ht="15">
      <c r="A216" s="27" t="s">
        <v>89</v>
      </c>
      <c r="B216" s="51">
        <v>0</v>
      </c>
      <c r="C216" s="51">
        <v>0</v>
      </c>
      <c r="D216" s="28" t="str">
        <f t="shared" si="28"/>
        <v>   </v>
      </c>
      <c r="E216" s="31">
        <f t="shared" si="29"/>
        <v>0</v>
      </c>
    </row>
    <row r="217" spans="1:5" s="5" customFormat="1" ht="15">
      <c r="A217" s="39" t="s">
        <v>108</v>
      </c>
      <c r="B217" s="51">
        <f>B220+B222+B223+B221+B218+B219</f>
        <v>8274800</v>
      </c>
      <c r="C217" s="51">
        <f>C220+C222+C223+C221+C218+C219</f>
        <v>4412157.73</v>
      </c>
      <c r="D217" s="28">
        <f t="shared" si="28"/>
        <v>0.5332041535747089</v>
      </c>
      <c r="E217" s="31">
        <f t="shared" si="29"/>
        <v>-3862642.2699999996</v>
      </c>
    </row>
    <row r="218" spans="1:5" s="5" customFormat="1" ht="30">
      <c r="A218" s="41" t="s">
        <v>198</v>
      </c>
      <c r="B218" s="51">
        <v>250000</v>
      </c>
      <c r="C218" s="51">
        <v>12157.73</v>
      </c>
      <c r="D218" s="28">
        <f t="shared" si="28"/>
        <v>0.04863092</v>
      </c>
      <c r="E218" s="31">
        <f t="shared" si="29"/>
        <v>-237842.27</v>
      </c>
    </row>
    <row r="219" spans="1:5" s="5" customFormat="1" ht="30">
      <c r="A219" s="41" t="s">
        <v>199</v>
      </c>
      <c r="B219" s="51">
        <v>500000</v>
      </c>
      <c r="C219" s="51">
        <v>0</v>
      </c>
      <c r="D219" s="28">
        <f t="shared" si="28"/>
        <v>0</v>
      </c>
      <c r="E219" s="31">
        <f t="shared" si="29"/>
        <v>-500000</v>
      </c>
    </row>
    <row r="220" spans="1:5" s="5" customFormat="1" ht="15">
      <c r="A220" s="41" t="s">
        <v>109</v>
      </c>
      <c r="B220" s="51">
        <v>0</v>
      </c>
      <c r="C220" s="51">
        <v>0</v>
      </c>
      <c r="D220" s="28" t="str">
        <f t="shared" si="28"/>
        <v>   </v>
      </c>
      <c r="E220" s="31">
        <f t="shared" si="29"/>
        <v>0</v>
      </c>
    </row>
    <row r="221" spans="1:5" s="5" customFormat="1" ht="15">
      <c r="A221" s="41" t="s">
        <v>130</v>
      </c>
      <c r="B221" s="51">
        <v>0</v>
      </c>
      <c r="C221" s="51">
        <v>0</v>
      </c>
      <c r="D221" s="28" t="str">
        <f t="shared" si="28"/>
        <v>   </v>
      </c>
      <c r="E221" s="31">
        <f t="shared" si="29"/>
        <v>0</v>
      </c>
    </row>
    <row r="222" spans="1:5" ht="30.75" customHeight="1">
      <c r="A222" s="70" t="s">
        <v>250</v>
      </c>
      <c r="B222" s="65">
        <v>3124800</v>
      </c>
      <c r="C222" s="65">
        <v>0</v>
      </c>
      <c r="D222" s="28">
        <f t="shared" si="28"/>
        <v>0</v>
      </c>
      <c r="E222" s="31">
        <f t="shared" si="29"/>
        <v>-3124800</v>
      </c>
    </row>
    <row r="223" spans="1:5" ht="14.25" customHeight="1">
      <c r="A223" s="70" t="s">
        <v>188</v>
      </c>
      <c r="B223" s="65">
        <v>4400000</v>
      </c>
      <c r="C223" s="65">
        <v>4400000</v>
      </c>
      <c r="D223" s="28">
        <f t="shared" si="28"/>
        <v>1</v>
      </c>
      <c r="E223" s="31">
        <f t="shared" si="29"/>
        <v>0</v>
      </c>
    </row>
    <row r="224" spans="1:5" ht="15">
      <c r="A224" s="27" t="s">
        <v>178</v>
      </c>
      <c r="B224" s="66">
        <f>B225</f>
        <v>6805686.459999999</v>
      </c>
      <c r="C224" s="66">
        <f>C225</f>
        <v>4544567.920000001</v>
      </c>
      <c r="D224" s="28">
        <f t="shared" si="28"/>
        <v>0.6677604010573243</v>
      </c>
      <c r="E224" s="67">
        <f t="shared" si="29"/>
        <v>-2261118.539999998</v>
      </c>
    </row>
    <row r="225" spans="1:5" ht="27.75" customHeight="1">
      <c r="A225" s="39" t="s">
        <v>179</v>
      </c>
      <c r="B225" s="66">
        <f>B226+B228+B227</f>
        <v>6805686.459999999</v>
      </c>
      <c r="C225" s="66">
        <f>C226+C228+C227</f>
        <v>4544567.920000001</v>
      </c>
      <c r="D225" s="28">
        <f t="shared" si="28"/>
        <v>0.6677604010573243</v>
      </c>
      <c r="E225" s="67">
        <f t="shared" si="29"/>
        <v>-2261118.539999998</v>
      </c>
    </row>
    <row r="226" spans="1:5" ht="15">
      <c r="A226" s="27" t="s">
        <v>176</v>
      </c>
      <c r="B226" s="66">
        <v>6737629.6</v>
      </c>
      <c r="C226" s="66">
        <v>4499122.24</v>
      </c>
      <c r="D226" s="28">
        <f t="shared" si="28"/>
        <v>0.6677604004826861</v>
      </c>
      <c r="E226" s="67">
        <f t="shared" si="29"/>
        <v>-2238507.3599999994</v>
      </c>
    </row>
    <row r="227" spans="1:5" ht="15">
      <c r="A227" s="27" t="s">
        <v>177</v>
      </c>
      <c r="B227" s="66">
        <v>59209.47</v>
      </c>
      <c r="C227" s="66">
        <v>39537.74</v>
      </c>
      <c r="D227" s="28">
        <f t="shared" si="28"/>
        <v>0.6677604106235032</v>
      </c>
      <c r="E227" s="67">
        <f t="shared" si="29"/>
        <v>-19671.730000000003</v>
      </c>
    </row>
    <row r="228" spans="1:5" ht="15">
      <c r="A228" s="27" t="s">
        <v>211</v>
      </c>
      <c r="B228" s="66">
        <v>8847.39</v>
      </c>
      <c r="C228" s="66">
        <v>5907.94</v>
      </c>
      <c r="D228" s="28">
        <f t="shared" si="28"/>
        <v>0.6677607746465342</v>
      </c>
      <c r="E228" s="67">
        <f t="shared" si="29"/>
        <v>-2939.45</v>
      </c>
    </row>
    <row r="229" spans="1:5" s="5" customFormat="1" ht="15">
      <c r="A229" s="27" t="s">
        <v>9</v>
      </c>
      <c r="B229" s="51">
        <f>B230+B238+B265+B261+B249</f>
        <v>349168507.3</v>
      </c>
      <c r="C229" s="51">
        <f>C230+C238+C265+C261+C249</f>
        <v>130653858.61</v>
      </c>
      <c r="D229" s="28">
        <f aca="true" t="shared" si="30" ref="D229:D241">IF(B229=0,"   ",C229/B229)</f>
        <v>0.3741856893690137</v>
      </c>
      <c r="E229" s="31">
        <f aca="true" t="shared" si="31" ref="E229:E241">C229-B229</f>
        <v>-218514648.69</v>
      </c>
    </row>
    <row r="230" spans="1:5" s="5" customFormat="1" ht="15">
      <c r="A230" s="27" t="s">
        <v>48</v>
      </c>
      <c r="B230" s="51">
        <f>B231+B234+B233+B235+B237</f>
        <v>49921646.06</v>
      </c>
      <c r="C230" s="51">
        <f>C231+C234+C233+C235+C237</f>
        <v>28929600</v>
      </c>
      <c r="D230" s="28">
        <f t="shared" si="30"/>
        <v>0.579500122356342</v>
      </c>
      <c r="E230" s="31">
        <f t="shared" si="31"/>
        <v>-20992046.060000002</v>
      </c>
    </row>
    <row r="231" spans="1:5" s="5" customFormat="1" ht="15">
      <c r="A231" s="27" t="s">
        <v>86</v>
      </c>
      <c r="B231" s="51">
        <v>46351646.06</v>
      </c>
      <c r="C231" s="55">
        <v>28924600</v>
      </c>
      <c r="D231" s="28">
        <f t="shared" si="30"/>
        <v>0.6240253034931809</v>
      </c>
      <c r="E231" s="31">
        <f t="shared" si="31"/>
        <v>-17427046.060000002</v>
      </c>
    </row>
    <row r="232" spans="1:5" s="5" customFormat="1" ht="15">
      <c r="A232" s="41" t="s">
        <v>167</v>
      </c>
      <c r="B232" s="51">
        <v>40717700</v>
      </c>
      <c r="C232" s="55">
        <v>26099200</v>
      </c>
      <c r="D232" s="28">
        <f t="shared" si="30"/>
        <v>0.6409792301628039</v>
      </c>
      <c r="E232" s="31">
        <f>C232-B232</f>
        <v>-14618500</v>
      </c>
    </row>
    <row r="233" spans="1:5" s="5" customFormat="1" ht="30">
      <c r="A233" s="41" t="s">
        <v>131</v>
      </c>
      <c r="B233" s="51">
        <v>0</v>
      </c>
      <c r="C233" s="55">
        <v>0</v>
      </c>
      <c r="D233" s="28" t="str">
        <f>IF(B233=0,"   ",C233/B233)</f>
        <v>   </v>
      </c>
      <c r="E233" s="31">
        <f>C233-B233</f>
        <v>0</v>
      </c>
    </row>
    <row r="234" spans="1:5" s="5" customFormat="1" ht="15">
      <c r="A234" s="39" t="s">
        <v>114</v>
      </c>
      <c r="B234" s="51">
        <v>10000</v>
      </c>
      <c r="C234" s="51">
        <v>5000</v>
      </c>
      <c r="D234" s="28">
        <f t="shared" si="30"/>
        <v>0.5</v>
      </c>
      <c r="E234" s="31">
        <f t="shared" si="31"/>
        <v>-5000</v>
      </c>
    </row>
    <row r="235" spans="1:5" s="5" customFormat="1" ht="15">
      <c r="A235" s="27" t="s">
        <v>185</v>
      </c>
      <c r="B235" s="51">
        <f>B236</f>
        <v>1150000</v>
      </c>
      <c r="C235" s="51">
        <f>C236</f>
        <v>0</v>
      </c>
      <c r="D235" s="28">
        <f>IF(B235=0,"   ",C235/B235)</f>
        <v>0</v>
      </c>
      <c r="E235" s="31">
        <f>C235-B235</f>
        <v>-1150000</v>
      </c>
    </row>
    <row r="236" spans="1:5" s="5" customFormat="1" ht="15">
      <c r="A236" s="41" t="s">
        <v>234</v>
      </c>
      <c r="B236" s="51">
        <v>1150000</v>
      </c>
      <c r="C236" s="51">
        <v>0</v>
      </c>
      <c r="D236" s="28">
        <f>IF(B236=0,"   ",C236/B236)</f>
        <v>0</v>
      </c>
      <c r="E236" s="31">
        <f>C236-B236</f>
        <v>-1150000</v>
      </c>
    </row>
    <row r="237" spans="1:5" s="5" customFormat="1" ht="15">
      <c r="A237" s="41" t="s">
        <v>244</v>
      </c>
      <c r="B237" s="51">
        <v>2410000</v>
      </c>
      <c r="C237" s="51">
        <v>0</v>
      </c>
      <c r="D237" s="28">
        <f>IF(B237=0,"   ",C237/B237)</f>
        <v>0</v>
      </c>
      <c r="E237" s="31">
        <f>C237-B237</f>
        <v>-2410000</v>
      </c>
    </row>
    <row r="238" spans="1:5" s="5" customFormat="1" ht="15">
      <c r="A238" s="27" t="s">
        <v>49</v>
      </c>
      <c r="B238" s="51">
        <f>B239+B241+B248+B245</f>
        <v>249333642.24</v>
      </c>
      <c r="C238" s="51">
        <f>C239+C241+C248+C245</f>
        <v>85478374</v>
      </c>
      <c r="D238" s="28">
        <f t="shared" si="30"/>
        <v>0.34282727846939104</v>
      </c>
      <c r="E238" s="31">
        <f t="shared" si="31"/>
        <v>-163855268.24</v>
      </c>
    </row>
    <row r="239" spans="1:5" s="5" customFormat="1" ht="15">
      <c r="A239" s="27" t="s">
        <v>86</v>
      </c>
      <c r="B239" s="51">
        <v>132691142.24</v>
      </c>
      <c r="C239" s="51">
        <v>84644600</v>
      </c>
      <c r="D239" s="28">
        <f t="shared" si="30"/>
        <v>0.6379069361457628</v>
      </c>
      <c r="E239" s="31">
        <f t="shared" si="31"/>
        <v>-48046542.239999995</v>
      </c>
    </row>
    <row r="240" spans="1:5" s="5" customFormat="1" ht="30">
      <c r="A240" s="41" t="s">
        <v>104</v>
      </c>
      <c r="B240" s="51">
        <v>112714900</v>
      </c>
      <c r="C240" s="51">
        <v>74799900</v>
      </c>
      <c r="D240" s="28">
        <f t="shared" si="30"/>
        <v>0.6636203376838378</v>
      </c>
      <c r="E240" s="31">
        <f t="shared" si="31"/>
        <v>-37915000</v>
      </c>
    </row>
    <row r="241" spans="1:5" s="5" customFormat="1" ht="15">
      <c r="A241" s="27" t="s">
        <v>87</v>
      </c>
      <c r="B241" s="51">
        <f>B242+B243+B244</f>
        <v>1600000</v>
      </c>
      <c r="C241" s="51">
        <f>C242+C243+C244</f>
        <v>0</v>
      </c>
      <c r="D241" s="28">
        <f t="shared" si="30"/>
        <v>0</v>
      </c>
      <c r="E241" s="31">
        <f t="shared" si="31"/>
        <v>-1600000</v>
      </c>
    </row>
    <row r="242" spans="1:5" s="5" customFormat="1" ht="15">
      <c r="A242" s="41" t="s">
        <v>88</v>
      </c>
      <c r="B242" s="51">
        <v>0</v>
      </c>
      <c r="C242" s="51">
        <v>0</v>
      </c>
      <c r="D242" s="28" t="str">
        <f aca="true" t="shared" si="32" ref="D242:D247">IF(B242=0,"   ",C242/B242)</f>
        <v>   </v>
      </c>
      <c r="E242" s="31">
        <f aca="true" t="shared" si="33" ref="E242:E247">C242-B242</f>
        <v>0</v>
      </c>
    </row>
    <row r="243" spans="1:5" s="5" customFormat="1" ht="29.25" customHeight="1">
      <c r="A243" s="41" t="s">
        <v>235</v>
      </c>
      <c r="B243" s="51">
        <v>600000</v>
      </c>
      <c r="C243" s="51">
        <v>0</v>
      </c>
      <c r="D243" s="28">
        <f t="shared" si="32"/>
        <v>0</v>
      </c>
      <c r="E243" s="31">
        <f t="shared" si="33"/>
        <v>-600000</v>
      </c>
    </row>
    <row r="244" spans="1:5" s="5" customFormat="1" ht="14.25" customHeight="1">
      <c r="A244" s="41" t="s">
        <v>215</v>
      </c>
      <c r="B244" s="51">
        <v>1000000</v>
      </c>
      <c r="C244" s="51">
        <v>0</v>
      </c>
      <c r="D244" s="28">
        <f>IF(B244=0,"   ",C244/B244)</f>
        <v>0</v>
      </c>
      <c r="E244" s="31">
        <f>C244-B244</f>
        <v>-1000000</v>
      </c>
    </row>
    <row r="245" spans="1:5" s="5" customFormat="1" ht="45">
      <c r="A245" s="72" t="s">
        <v>236</v>
      </c>
      <c r="B245" s="51">
        <f>B246+B247</f>
        <v>114942500</v>
      </c>
      <c r="C245" s="51">
        <f>C246+C247</f>
        <v>773098.5</v>
      </c>
      <c r="D245" s="28">
        <f t="shared" si="32"/>
        <v>0.006725958631489658</v>
      </c>
      <c r="E245" s="31">
        <f t="shared" si="33"/>
        <v>-114169401.5</v>
      </c>
    </row>
    <row r="246" spans="1:5" s="5" customFormat="1" ht="15" customHeight="1">
      <c r="A246" s="41" t="s">
        <v>64</v>
      </c>
      <c r="B246" s="66">
        <v>109195400</v>
      </c>
      <c r="C246" s="66">
        <v>0</v>
      </c>
      <c r="D246" s="28">
        <f t="shared" si="32"/>
        <v>0</v>
      </c>
      <c r="E246" s="31">
        <f t="shared" si="33"/>
        <v>-109195400</v>
      </c>
    </row>
    <row r="247" spans="1:5" s="5" customFormat="1" ht="13.5" customHeight="1">
      <c r="A247" s="41" t="s">
        <v>191</v>
      </c>
      <c r="B247" s="66">
        <v>5747100</v>
      </c>
      <c r="C247" s="66">
        <v>773098.5</v>
      </c>
      <c r="D247" s="28">
        <f t="shared" si="32"/>
        <v>0.13451975779088585</v>
      </c>
      <c r="E247" s="31">
        <f t="shared" si="33"/>
        <v>-4974001.5</v>
      </c>
    </row>
    <row r="248" spans="1:5" s="5" customFormat="1" ht="15">
      <c r="A248" s="39" t="s">
        <v>140</v>
      </c>
      <c r="B248" s="51">
        <v>100000</v>
      </c>
      <c r="C248" s="51">
        <v>60675.5</v>
      </c>
      <c r="D248" s="28">
        <f aca="true" t="shared" si="34" ref="D248:D263">IF(B248=0,"   ",C248/B248)</f>
        <v>0.606755</v>
      </c>
      <c r="E248" s="31">
        <f aca="true" t="shared" si="35" ref="E248:E263">C248-B248</f>
        <v>-39324.5</v>
      </c>
    </row>
    <row r="249" spans="1:5" s="5" customFormat="1" ht="15">
      <c r="A249" s="27" t="s">
        <v>168</v>
      </c>
      <c r="B249" s="51">
        <f>B250+B251+B254+B260+B257</f>
        <v>41916909</v>
      </c>
      <c r="C249" s="51">
        <f>C250+C251+C254+C260</f>
        <v>13102900</v>
      </c>
      <c r="D249" s="28">
        <f t="shared" si="34"/>
        <v>0.3125922285920462</v>
      </c>
      <c r="E249" s="31">
        <f t="shared" si="35"/>
        <v>-28814009</v>
      </c>
    </row>
    <row r="250" spans="1:5" s="5" customFormat="1" ht="15">
      <c r="A250" s="27" t="s">
        <v>86</v>
      </c>
      <c r="B250" s="51">
        <v>23593200</v>
      </c>
      <c r="C250" s="55">
        <v>13001100</v>
      </c>
      <c r="D250" s="28">
        <f t="shared" si="34"/>
        <v>0.5510528457352118</v>
      </c>
      <c r="E250" s="31">
        <f t="shared" si="35"/>
        <v>-10592100</v>
      </c>
    </row>
    <row r="251" spans="1:5" s="5" customFormat="1" ht="45.75" customHeight="1">
      <c r="A251" s="27" t="s">
        <v>190</v>
      </c>
      <c r="B251" s="51">
        <f>SUM(B252:B253)</f>
        <v>610400</v>
      </c>
      <c r="C251" s="51">
        <f>SUM(C252:C253)</f>
        <v>101800</v>
      </c>
      <c r="D251" s="28">
        <f t="shared" si="34"/>
        <v>0.16677588466579293</v>
      </c>
      <c r="E251" s="31">
        <f t="shared" si="35"/>
        <v>-508600</v>
      </c>
    </row>
    <row r="252" spans="1:5" s="5" customFormat="1" ht="15" customHeight="1">
      <c r="A252" s="41" t="s">
        <v>64</v>
      </c>
      <c r="B252" s="66">
        <v>531000</v>
      </c>
      <c r="C252" s="66">
        <v>88500</v>
      </c>
      <c r="D252" s="28">
        <f t="shared" si="34"/>
        <v>0.16666666666666666</v>
      </c>
      <c r="E252" s="31">
        <f t="shared" si="35"/>
        <v>-442500</v>
      </c>
    </row>
    <row r="253" spans="1:5" s="5" customFormat="1" ht="13.5" customHeight="1">
      <c r="A253" s="41" t="s">
        <v>191</v>
      </c>
      <c r="B253" s="66">
        <v>79400</v>
      </c>
      <c r="C253" s="66">
        <v>13300</v>
      </c>
      <c r="D253" s="28">
        <f t="shared" si="34"/>
        <v>0.16750629722921914</v>
      </c>
      <c r="E253" s="31">
        <f t="shared" si="35"/>
        <v>-66100</v>
      </c>
    </row>
    <row r="254" spans="1:5" ht="15" customHeight="1">
      <c r="A254" s="72" t="s">
        <v>245</v>
      </c>
      <c r="B254" s="51">
        <f>B255+B256</f>
        <v>13113909</v>
      </c>
      <c r="C254" s="51">
        <f>C255+C256</f>
        <v>0</v>
      </c>
      <c r="D254" s="66">
        <f>IF(B254=0,"   ",C254/B254*100)</f>
        <v>0</v>
      </c>
      <c r="E254" s="67">
        <f aca="true" t="shared" si="36" ref="E254:E260">C254-B254</f>
        <v>-13113909</v>
      </c>
    </row>
    <row r="255" spans="1:5" s="5" customFormat="1" ht="15" customHeight="1">
      <c r="A255" s="41" t="s">
        <v>64</v>
      </c>
      <c r="B255" s="66">
        <v>11409100</v>
      </c>
      <c r="C255" s="66">
        <v>0</v>
      </c>
      <c r="D255" s="28">
        <f>IF(B255=0,"   ",C255/B255)</f>
        <v>0</v>
      </c>
      <c r="E255" s="31">
        <f t="shared" si="36"/>
        <v>-11409100</v>
      </c>
    </row>
    <row r="256" spans="1:5" s="5" customFormat="1" ht="13.5" customHeight="1">
      <c r="A256" s="41" t="s">
        <v>191</v>
      </c>
      <c r="B256" s="66">
        <v>1704809</v>
      </c>
      <c r="C256" s="66">
        <v>0</v>
      </c>
      <c r="D256" s="28">
        <f>IF(B256=0,"   ",C256/B256)</f>
        <v>0</v>
      </c>
      <c r="E256" s="31">
        <f t="shared" si="36"/>
        <v>-1704809</v>
      </c>
    </row>
    <row r="257" spans="1:5" ht="28.5" customHeight="1">
      <c r="A257" s="72" t="s">
        <v>251</v>
      </c>
      <c r="B257" s="51">
        <f>B258+B259</f>
        <v>3099400</v>
      </c>
      <c r="C257" s="51">
        <f>C258+C259</f>
        <v>0</v>
      </c>
      <c r="D257" s="66">
        <f>IF(B257=0,"   ",C257/B257*100)</f>
        <v>0</v>
      </c>
      <c r="E257" s="67">
        <f t="shared" si="36"/>
        <v>-3099400</v>
      </c>
    </row>
    <row r="258" spans="1:5" s="5" customFormat="1" ht="15" customHeight="1">
      <c r="A258" s="41" t="s">
        <v>64</v>
      </c>
      <c r="B258" s="66">
        <v>2696500</v>
      </c>
      <c r="C258" s="66">
        <v>0</v>
      </c>
      <c r="D258" s="28">
        <f>IF(B258=0,"   ",C258/B258)</f>
        <v>0</v>
      </c>
      <c r="E258" s="31">
        <f t="shared" si="36"/>
        <v>-2696500</v>
      </c>
    </row>
    <row r="259" spans="1:5" s="5" customFormat="1" ht="13.5" customHeight="1">
      <c r="A259" s="41" t="s">
        <v>191</v>
      </c>
      <c r="B259" s="66">
        <v>402900</v>
      </c>
      <c r="C259" s="66">
        <v>0</v>
      </c>
      <c r="D259" s="28">
        <f>IF(B259=0,"   ",C259/B259)</f>
        <v>0</v>
      </c>
      <c r="E259" s="31">
        <f t="shared" si="36"/>
        <v>-402900</v>
      </c>
    </row>
    <row r="260" spans="1:5" s="5" customFormat="1" ht="30.75" customHeight="1">
      <c r="A260" s="39" t="s">
        <v>237</v>
      </c>
      <c r="B260" s="66">
        <v>1500000</v>
      </c>
      <c r="C260" s="66">
        <v>0</v>
      </c>
      <c r="D260" s="28">
        <f>IF(B260=0,"   ",C260/B260)</f>
        <v>0</v>
      </c>
      <c r="E260" s="31">
        <f t="shared" si="36"/>
        <v>-1500000</v>
      </c>
    </row>
    <row r="261" spans="1:5" s="5" customFormat="1" ht="15">
      <c r="A261" s="39" t="s">
        <v>50</v>
      </c>
      <c r="B261" s="51">
        <f>B262+B263+B264</f>
        <v>2107310</v>
      </c>
      <c r="C261" s="51">
        <f>C262+C263+C264</f>
        <v>204500</v>
      </c>
      <c r="D261" s="28">
        <f t="shared" si="34"/>
        <v>0.09704314979760928</v>
      </c>
      <c r="E261" s="31">
        <f t="shared" si="35"/>
        <v>-1902810</v>
      </c>
    </row>
    <row r="262" spans="1:5" s="5" customFormat="1" ht="15">
      <c r="A262" s="27" t="s">
        <v>112</v>
      </c>
      <c r="B262" s="51">
        <v>1979310</v>
      </c>
      <c r="C262" s="51">
        <v>120000</v>
      </c>
      <c r="D262" s="28">
        <f t="shared" si="34"/>
        <v>0.060627188262576355</v>
      </c>
      <c r="E262" s="31">
        <f t="shared" si="35"/>
        <v>-1859310</v>
      </c>
    </row>
    <row r="263" spans="1:5" s="5" customFormat="1" ht="15">
      <c r="A263" s="27" t="s">
        <v>111</v>
      </c>
      <c r="B263" s="51">
        <v>20000</v>
      </c>
      <c r="C263" s="51">
        <v>12500</v>
      </c>
      <c r="D263" s="28">
        <f t="shared" si="34"/>
        <v>0.625</v>
      </c>
      <c r="E263" s="31">
        <f t="shared" si="35"/>
        <v>-7500</v>
      </c>
    </row>
    <row r="264" spans="1:5" s="5" customFormat="1" ht="15">
      <c r="A264" s="27" t="s">
        <v>110</v>
      </c>
      <c r="B264" s="51">
        <v>108000</v>
      </c>
      <c r="C264" s="51">
        <v>72000</v>
      </c>
      <c r="D264" s="28">
        <f aca="true" t="shared" si="37" ref="D264:D275">IF(B264=0,"   ",C264/B264)</f>
        <v>0.6666666666666666</v>
      </c>
      <c r="E264" s="31">
        <f aca="true" t="shared" si="38" ref="E264:E275">C264-B264</f>
        <v>-36000</v>
      </c>
    </row>
    <row r="265" spans="1:5" s="5" customFormat="1" ht="15">
      <c r="A265" s="27" t="s">
        <v>51</v>
      </c>
      <c r="B265" s="51">
        <v>5889000</v>
      </c>
      <c r="C265" s="51">
        <v>2938484.61</v>
      </c>
      <c r="D265" s="28">
        <f t="shared" si="37"/>
        <v>0.4989785379521141</v>
      </c>
      <c r="E265" s="31">
        <f t="shared" si="38"/>
        <v>-2950515.39</v>
      </c>
    </row>
    <row r="266" spans="1:5" s="5" customFormat="1" ht="15">
      <c r="A266" s="27" t="s">
        <v>7</v>
      </c>
      <c r="B266" s="51">
        <v>4059400</v>
      </c>
      <c r="C266" s="55">
        <v>2045209.75</v>
      </c>
      <c r="D266" s="28">
        <f t="shared" si="37"/>
        <v>0.5038207001034636</v>
      </c>
      <c r="E266" s="31">
        <f t="shared" si="38"/>
        <v>-2014190.25</v>
      </c>
    </row>
    <row r="267" spans="1:5" s="5" customFormat="1" ht="15">
      <c r="A267" s="27" t="s">
        <v>238</v>
      </c>
      <c r="B267" s="51">
        <v>20000</v>
      </c>
      <c r="C267" s="55">
        <v>0</v>
      </c>
      <c r="D267" s="28">
        <f t="shared" si="37"/>
        <v>0</v>
      </c>
      <c r="E267" s="31">
        <f t="shared" si="38"/>
        <v>-20000</v>
      </c>
    </row>
    <row r="268" spans="1:5" s="5" customFormat="1" ht="30">
      <c r="A268" s="27" t="s">
        <v>118</v>
      </c>
      <c r="B268" s="51">
        <v>10000</v>
      </c>
      <c r="C268" s="55">
        <v>0</v>
      </c>
      <c r="D268" s="28">
        <f t="shared" si="37"/>
        <v>0</v>
      </c>
      <c r="E268" s="31">
        <f t="shared" si="38"/>
        <v>-10000</v>
      </c>
    </row>
    <row r="269" spans="1:5" s="5" customFormat="1" ht="15">
      <c r="A269" s="27" t="s">
        <v>67</v>
      </c>
      <c r="B269" s="50">
        <f>SUM(B270,)</f>
        <v>45639100.089999996</v>
      </c>
      <c r="C269" s="50">
        <f>SUM(C270,)</f>
        <v>13100539.020000001</v>
      </c>
      <c r="D269" s="28">
        <f t="shared" si="37"/>
        <v>0.28704639211040156</v>
      </c>
      <c r="E269" s="31">
        <f t="shared" si="38"/>
        <v>-32538561.069999993</v>
      </c>
    </row>
    <row r="270" spans="1:5" s="5" customFormat="1" ht="13.5" customHeight="1">
      <c r="A270" s="27" t="s">
        <v>52</v>
      </c>
      <c r="B270" s="51">
        <f>B275+B271+B283+B294+B272+B279+B287+B290</f>
        <v>45639100.089999996</v>
      </c>
      <c r="C270" s="51">
        <f>C275+C271+C283+C294+C272+C279+C287+C290</f>
        <v>13100539.020000001</v>
      </c>
      <c r="D270" s="28">
        <f t="shared" si="37"/>
        <v>0.28704639211040156</v>
      </c>
      <c r="E270" s="31">
        <f t="shared" si="38"/>
        <v>-32538561.069999993</v>
      </c>
    </row>
    <row r="271" spans="1:5" s="5" customFormat="1" ht="15">
      <c r="A271" s="27" t="s">
        <v>86</v>
      </c>
      <c r="B271" s="51">
        <v>22367000</v>
      </c>
      <c r="C271" s="55">
        <v>10243200</v>
      </c>
      <c r="D271" s="28">
        <f t="shared" si="37"/>
        <v>0.4579603880717128</v>
      </c>
      <c r="E271" s="31">
        <f t="shared" si="38"/>
        <v>-12123800</v>
      </c>
    </row>
    <row r="272" spans="1:5" s="5" customFormat="1" ht="45">
      <c r="A272" s="39" t="s">
        <v>192</v>
      </c>
      <c r="B272" s="51">
        <f>SUM(B273:B274)</f>
        <v>1204200</v>
      </c>
      <c r="C272" s="51">
        <f>SUM(C273:C274)</f>
        <v>602050</v>
      </c>
      <c r="D272" s="28">
        <f t="shared" si="37"/>
        <v>0.4999584786580302</v>
      </c>
      <c r="E272" s="31">
        <f t="shared" si="38"/>
        <v>-602150</v>
      </c>
    </row>
    <row r="273" spans="1:5" s="5" customFormat="1" ht="15" customHeight="1">
      <c r="A273" s="41" t="s">
        <v>64</v>
      </c>
      <c r="B273" s="66">
        <v>1047600</v>
      </c>
      <c r="C273" s="66">
        <v>523800</v>
      </c>
      <c r="D273" s="28">
        <f t="shared" si="37"/>
        <v>0.5</v>
      </c>
      <c r="E273" s="31">
        <f t="shared" si="38"/>
        <v>-523800</v>
      </c>
    </row>
    <row r="274" spans="1:5" s="5" customFormat="1" ht="13.5" customHeight="1">
      <c r="A274" s="41" t="s">
        <v>191</v>
      </c>
      <c r="B274" s="66">
        <v>156600</v>
      </c>
      <c r="C274" s="66">
        <v>78250</v>
      </c>
      <c r="D274" s="28">
        <f t="shared" si="37"/>
        <v>0.4996807151979566</v>
      </c>
      <c r="E274" s="31">
        <f t="shared" si="38"/>
        <v>-78350</v>
      </c>
    </row>
    <row r="275" spans="1:5" s="5" customFormat="1" ht="15">
      <c r="A275" s="27" t="s">
        <v>174</v>
      </c>
      <c r="B275" s="51">
        <f>SUM(B276:B278)</f>
        <v>16099.46</v>
      </c>
      <c r="C275" s="51">
        <f>SUM(C276:C278)</f>
        <v>16099.46</v>
      </c>
      <c r="D275" s="28">
        <f t="shared" si="37"/>
        <v>1</v>
      </c>
      <c r="E275" s="31">
        <f t="shared" si="38"/>
        <v>0</v>
      </c>
    </row>
    <row r="276" spans="1:5" s="5" customFormat="1" ht="15" customHeight="1">
      <c r="A276" s="41" t="s">
        <v>83</v>
      </c>
      <c r="B276" s="66">
        <v>5634.81</v>
      </c>
      <c r="C276" s="66">
        <v>5634.81</v>
      </c>
      <c r="D276" s="28">
        <f aca="true" t="shared" si="39" ref="D276:D281">IF(B276=0,"   ",C276/B276)</f>
        <v>1</v>
      </c>
      <c r="E276" s="31">
        <f aca="true" t="shared" si="40" ref="E276:E294">C276-B276</f>
        <v>0</v>
      </c>
    </row>
    <row r="277" spans="1:5" s="5" customFormat="1" ht="13.5" customHeight="1">
      <c r="A277" s="41" t="s">
        <v>64</v>
      </c>
      <c r="B277" s="66">
        <v>2414.92</v>
      </c>
      <c r="C277" s="66">
        <v>2414.92</v>
      </c>
      <c r="D277" s="28">
        <f t="shared" si="39"/>
        <v>1</v>
      </c>
      <c r="E277" s="31">
        <f t="shared" si="40"/>
        <v>0</v>
      </c>
    </row>
    <row r="278" spans="1:5" ht="14.25" customHeight="1">
      <c r="A278" s="41" t="s">
        <v>65</v>
      </c>
      <c r="B278" s="66">
        <v>8049.73</v>
      </c>
      <c r="C278" s="66">
        <v>8049.73</v>
      </c>
      <c r="D278" s="28">
        <f t="shared" si="39"/>
        <v>1</v>
      </c>
      <c r="E278" s="67">
        <f t="shared" si="40"/>
        <v>0</v>
      </c>
    </row>
    <row r="279" spans="1:5" s="5" customFormat="1" ht="30">
      <c r="A279" s="27" t="s">
        <v>205</v>
      </c>
      <c r="B279" s="51">
        <f>SUM(B280:B282)</f>
        <v>350000</v>
      </c>
      <c r="C279" s="51">
        <f>SUM(C280:C282)</f>
        <v>350000</v>
      </c>
      <c r="D279" s="28">
        <f t="shared" si="39"/>
        <v>1</v>
      </c>
      <c r="E279" s="31">
        <f t="shared" si="40"/>
        <v>0</v>
      </c>
    </row>
    <row r="280" spans="1:5" s="5" customFormat="1" ht="15" customHeight="1">
      <c r="A280" s="41" t="s">
        <v>83</v>
      </c>
      <c r="B280" s="66">
        <v>200000</v>
      </c>
      <c r="C280" s="66">
        <v>200000</v>
      </c>
      <c r="D280" s="28">
        <f t="shared" si="39"/>
        <v>1</v>
      </c>
      <c r="E280" s="31">
        <f>C280-B280</f>
        <v>0</v>
      </c>
    </row>
    <row r="281" spans="1:5" s="5" customFormat="1" ht="13.5" customHeight="1">
      <c r="A281" s="41" t="s">
        <v>64</v>
      </c>
      <c r="B281" s="66">
        <v>100000</v>
      </c>
      <c r="C281" s="66">
        <v>100000</v>
      </c>
      <c r="D281" s="28">
        <f t="shared" si="39"/>
        <v>1</v>
      </c>
      <c r="E281" s="31">
        <f>C281-B281</f>
        <v>0</v>
      </c>
    </row>
    <row r="282" spans="1:5" ht="14.25" customHeight="1">
      <c r="A282" s="41" t="s">
        <v>65</v>
      </c>
      <c r="B282" s="66">
        <v>50000</v>
      </c>
      <c r="C282" s="66">
        <v>50000</v>
      </c>
      <c r="D282" s="28">
        <f>IF(B282=0,"   ",C282/B282)</f>
        <v>1</v>
      </c>
      <c r="E282" s="67">
        <f>C282-B282</f>
        <v>0</v>
      </c>
    </row>
    <row r="283" spans="1:5" ht="22.5" customHeight="1">
      <c r="A283" s="27" t="s">
        <v>212</v>
      </c>
      <c r="B283" s="51">
        <f>SUM(B284:B286)</f>
        <v>2759021.48</v>
      </c>
      <c r="C283" s="51">
        <f>SUM(C284:C286)</f>
        <v>0</v>
      </c>
      <c r="D283" s="28">
        <f aca="true" t="shared" si="41" ref="D283:D294">IF(B283=0,"   ",C283/B283)</f>
        <v>0</v>
      </c>
      <c r="E283" s="67">
        <f t="shared" si="40"/>
        <v>-2759021.48</v>
      </c>
    </row>
    <row r="284" spans="1:5" s="5" customFormat="1" ht="15" customHeight="1">
      <c r="A284" s="41" t="s">
        <v>83</v>
      </c>
      <c r="B284" s="66">
        <v>2593478.52</v>
      </c>
      <c r="C284" s="66">
        <v>0</v>
      </c>
      <c r="D284" s="28">
        <f t="shared" si="41"/>
        <v>0</v>
      </c>
      <c r="E284" s="31">
        <f t="shared" si="40"/>
        <v>-2593478.52</v>
      </c>
    </row>
    <row r="285" spans="1:5" s="5" customFormat="1" ht="13.5" customHeight="1">
      <c r="A285" s="41" t="s">
        <v>64</v>
      </c>
      <c r="B285" s="66">
        <v>82771.48</v>
      </c>
      <c r="C285" s="66">
        <v>0</v>
      </c>
      <c r="D285" s="28">
        <f t="shared" si="41"/>
        <v>0</v>
      </c>
      <c r="E285" s="31">
        <f t="shared" si="40"/>
        <v>-82771.48</v>
      </c>
    </row>
    <row r="286" spans="1:5" ht="14.25" customHeight="1">
      <c r="A286" s="41" t="s">
        <v>65</v>
      </c>
      <c r="B286" s="66">
        <v>82771.48</v>
      </c>
      <c r="C286" s="66">
        <v>0</v>
      </c>
      <c r="D286" s="28">
        <f t="shared" si="41"/>
        <v>0</v>
      </c>
      <c r="E286" s="67">
        <f t="shared" si="40"/>
        <v>-82771.48</v>
      </c>
    </row>
    <row r="287" spans="1:5" s="5" customFormat="1" ht="32.25" customHeight="1">
      <c r="A287" s="41" t="s">
        <v>209</v>
      </c>
      <c r="B287" s="51">
        <f>SUM(B288:B289)</f>
        <v>700000</v>
      </c>
      <c r="C287" s="51">
        <f>SUM(C288:C289)</f>
        <v>67000</v>
      </c>
      <c r="D287" s="28">
        <f t="shared" si="41"/>
        <v>0.09571428571428571</v>
      </c>
      <c r="E287" s="31">
        <f t="shared" si="40"/>
        <v>-633000</v>
      </c>
    </row>
    <row r="288" spans="1:5" s="5" customFormat="1" ht="15">
      <c r="A288" s="41" t="s">
        <v>64</v>
      </c>
      <c r="B288" s="51">
        <v>0</v>
      </c>
      <c r="C288" s="51">
        <v>0</v>
      </c>
      <c r="D288" s="28" t="str">
        <f t="shared" si="41"/>
        <v>   </v>
      </c>
      <c r="E288" s="31">
        <f t="shared" si="40"/>
        <v>0</v>
      </c>
    </row>
    <row r="289" spans="1:5" s="5" customFormat="1" ht="15">
      <c r="A289" s="41" t="s">
        <v>65</v>
      </c>
      <c r="B289" s="51">
        <v>700000</v>
      </c>
      <c r="C289" s="51">
        <v>67000</v>
      </c>
      <c r="D289" s="28">
        <f t="shared" si="41"/>
        <v>0.09571428571428571</v>
      </c>
      <c r="E289" s="31">
        <f t="shared" si="40"/>
        <v>-633000</v>
      </c>
    </row>
    <row r="290" spans="1:5" s="5" customFormat="1" ht="28.5" customHeight="1">
      <c r="A290" s="39" t="s">
        <v>239</v>
      </c>
      <c r="B290" s="51">
        <f>SUM(B291:B293)</f>
        <v>4267379.15</v>
      </c>
      <c r="C290" s="51">
        <v>0</v>
      </c>
      <c r="D290" s="28">
        <f t="shared" si="41"/>
        <v>0</v>
      </c>
      <c r="E290" s="31">
        <f t="shared" si="40"/>
        <v>-4267379.15</v>
      </c>
    </row>
    <row r="291" spans="1:5" s="5" customFormat="1" ht="15" customHeight="1">
      <c r="A291" s="41" t="s">
        <v>83</v>
      </c>
      <c r="B291" s="66">
        <v>2852417.06</v>
      </c>
      <c r="C291" s="66">
        <v>0</v>
      </c>
      <c r="D291" s="28">
        <f>IF(B291=0,"   ",C291/B291)</f>
        <v>0</v>
      </c>
      <c r="E291" s="31">
        <f>C291-B291</f>
        <v>-2852417.06</v>
      </c>
    </row>
    <row r="292" spans="1:5" s="5" customFormat="1" ht="13.5" customHeight="1">
      <c r="A292" s="41" t="s">
        <v>64</v>
      </c>
      <c r="B292" s="66">
        <v>1347582.94</v>
      </c>
      <c r="C292" s="66">
        <v>0</v>
      </c>
      <c r="D292" s="28">
        <f>IF(B292=0,"   ",C292/B292)</f>
        <v>0</v>
      </c>
      <c r="E292" s="31">
        <f>C292-B292</f>
        <v>-1347582.94</v>
      </c>
    </row>
    <row r="293" spans="1:5" ht="14.25" customHeight="1">
      <c r="A293" s="41" t="s">
        <v>65</v>
      </c>
      <c r="B293" s="66">
        <v>67379.15</v>
      </c>
      <c r="C293" s="66">
        <v>0</v>
      </c>
      <c r="D293" s="28">
        <f>IF(B293=0,"   ",C293/B293)</f>
        <v>0</v>
      </c>
      <c r="E293" s="67">
        <f>C293-B293</f>
        <v>-67379.15</v>
      </c>
    </row>
    <row r="294" spans="1:5" ht="18.75" customHeight="1">
      <c r="A294" s="27" t="s">
        <v>240</v>
      </c>
      <c r="B294" s="51">
        <v>13975400</v>
      </c>
      <c r="C294" s="51">
        <v>1822189.56</v>
      </c>
      <c r="D294" s="28">
        <f t="shared" si="41"/>
        <v>0.1303855030983013</v>
      </c>
      <c r="E294" s="67">
        <f t="shared" si="40"/>
        <v>-12153210.44</v>
      </c>
    </row>
    <row r="295" spans="1:5" ht="15.75" customHeight="1">
      <c r="A295" s="27" t="s">
        <v>10</v>
      </c>
      <c r="B295" s="51">
        <f>SUM(B296,B297,B308,)</f>
        <v>20828895.46</v>
      </c>
      <c r="C295" s="51">
        <f>SUM(C296,C297,C308,)</f>
        <v>13004481.23</v>
      </c>
      <c r="D295" s="28">
        <f aca="true" t="shared" si="42" ref="D295:D322">IF(B295=0,"   ",C295/B295)</f>
        <v>0.6243480963728453</v>
      </c>
      <c r="E295" s="31">
        <f aca="true" t="shared" si="43" ref="E295:E322">C295-B295</f>
        <v>-7824414.23</v>
      </c>
    </row>
    <row r="296" spans="1:5" ht="14.25" customHeight="1">
      <c r="A296" s="27" t="s">
        <v>53</v>
      </c>
      <c r="B296" s="51">
        <v>180800</v>
      </c>
      <c r="C296" s="55">
        <v>20973.33</v>
      </c>
      <c r="D296" s="28">
        <f t="shared" si="42"/>
        <v>0.11600293141592921</v>
      </c>
      <c r="E296" s="31">
        <f t="shared" si="43"/>
        <v>-159826.66999999998</v>
      </c>
    </row>
    <row r="297" spans="1:5" s="5" customFormat="1" ht="13.5" customHeight="1">
      <c r="A297" s="27" t="s">
        <v>35</v>
      </c>
      <c r="B297" s="51">
        <f>B298+B299+B304+B307+B300</f>
        <v>7999559.58</v>
      </c>
      <c r="C297" s="51">
        <f>C298+C299+C304+C307+C300</f>
        <v>6201724.909999999</v>
      </c>
      <c r="D297" s="28">
        <f t="shared" si="42"/>
        <v>0.7752582936572114</v>
      </c>
      <c r="E297" s="31">
        <f t="shared" si="43"/>
        <v>-1797834.6700000009</v>
      </c>
    </row>
    <row r="298" spans="1:5" s="5" customFormat="1" ht="13.5" customHeight="1">
      <c r="A298" s="27" t="s">
        <v>115</v>
      </c>
      <c r="B298" s="51">
        <v>50000</v>
      </c>
      <c r="C298" s="51">
        <v>23000</v>
      </c>
      <c r="D298" s="28">
        <f t="shared" si="42"/>
        <v>0.46</v>
      </c>
      <c r="E298" s="31">
        <f t="shared" si="43"/>
        <v>-27000</v>
      </c>
    </row>
    <row r="299" spans="1:5" s="5" customFormat="1" ht="13.5" customHeight="1">
      <c r="A299" s="27" t="s">
        <v>113</v>
      </c>
      <c r="B299" s="51">
        <v>88300</v>
      </c>
      <c r="C299" s="51">
        <v>0</v>
      </c>
      <c r="D299" s="28">
        <f t="shared" si="42"/>
        <v>0</v>
      </c>
      <c r="E299" s="31">
        <f t="shared" si="43"/>
        <v>-88300</v>
      </c>
    </row>
    <row r="300" spans="1:5" s="5" customFormat="1" ht="74.25" customHeight="1">
      <c r="A300" s="39" t="s">
        <v>157</v>
      </c>
      <c r="B300" s="51">
        <f>B302+B301+B303</f>
        <v>5560659.58</v>
      </c>
      <c r="C300" s="51">
        <f>C302+C301+C303</f>
        <v>5049171.529999999</v>
      </c>
      <c r="D300" s="28">
        <f t="shared" si="42"/>
        <v>0.9080166583403761</v>
      </c>
      <c r="E300" s="31">
        <f t="shared" si="43"/>
        <v>-511488.05000000075</v>
      </c>
    </row>
    <row r="301" spans="1:5" s="5" customFormat="1" ht="13.5" customHeight="1">
      <c r="A301" s="41" t="s">
        <v>83</v>
      </c>
      <c r="B301" s="51">
        <v>5153400</v>
      </c>
      <c r="C301" s="51">
        <v>4679373.05</v>
      </c>
      <c r="D301" s="28">
        <f t="shared" si="42"/>
        <v>0.9080166589048007</v>
      </c>
      <c r="E301" s="31">
        <f t="shared" si="43"/>
        <v>-474026.9500000002</v>
      </c>
    </row>
    <row r="302" spans="1:5" s="5" customFormat="1" ht="13.5" customHeight="1">
      <c r="A302" s="41" t="s">
        <v>64</v>
      </c>
      <c r="B302" s="51">
        <v>328940.43</v>
      </c>
      <c r="C302" s="51">
        <v>298683.39</v>
      </c>
      <c r="D302" s="28">
        <f t="shared" si="42"/>
        <v>0.9080166582137684</v>
      </c>
      <c r="E302" s="31">
        <f t="shared" si="43"/>
        <v>-30257.03999999998</v>
      </c>
    </row>
    <row r="303" spans="1:5" s="5" customFormat="1" ht="13.5" customHeight="1">
      <c r="A303" s="41" t="s">
        <v>65</v>
      </c>
      <c r="B303" s="51">
        <v>78319.15</v>
      </c>
      <c r="C303" s="51">
        <v>71115.09</v>
      </c>
      <c r="D303" s="28">
        <f t="shared" si="42"/>
        <v>0.9080166217329989</v>
      </c>
      <c r="E303" s="31">
        <f t="shared" si="43"/>
        <v>-7204.059999999998</v>
      </c>
    </row>
    <row r="304" spans="1:5" s="5" customFormat="1" ht="27" customHeight="1">
      <c r="A304" s="27" t="s">
        <v>154</v>
      </c>
      <c r="B304" s="51">
        <f>B305+B306</f>
        <v>2300600</v>
      </c>
      <c r="C304" s="51">
        <f>C305+C306</f>
        <v>1129553.38</v>
      </c>
      <c r="D304" s="28">
        <f t="shared" si="42"/>
        <v>0.4909820829348865</v>
      </c>
      <c r="E304" s="31">
        <f t="shared" si="43"/>
        <v>-1171046.62</v>
      </c>
    </row>
    <row r="305" spans="1:5" s="5" customFormat="1" ht="13.5" customHeight="1">
      <c r="A305" s="41" t="s">
        <v>155</v>
      </c>
      <c r="B305" s="51">
        <v>1696600</v>
      </c>
      <c r="C305" s="51">
        <v>862110.88</v>
      </c>
      <c r="D305" s="28">
        <f t="shared" si="42"/>
        <v>0.508140327714252</v>
      </c>
      <c r="E305" s="31">
        <f t="shared" si="43"/>
        <v>-834489.12</v>
      </c>
    </row>
    <row r="306" spans="1:5" s="5" customFormat="1" ht="13.5" customHeight="1">
      <c r="A306" s="41" t="s">
        <v>156</v>
      </c>
      <c r="B306" s="51">
        <v>604000</v>
      </c>
      <c r="C306" s="51">
        <v>267442.5</v>
      </c>
      <c r="D306" s="28">
        <f t="shared" si="42"/>
        <v>0.4427855960264901</v>
      </c>
      <c r="E306" s="31">
        <f t="shared" si="43"/>
        <v>-336557.5</v>
      </c>
    </row>
    <row r="307" spans="1:5" s="5" customFormat="1" ht="26.25" customHeight="1">
      <c r="A307" s="27" t="s">
        <v>169</v>
      </c>
      <c r="B307" s="51">
        <v>0</v>
      </c>
      <c r="C307" s="55">
        <v>0</v>
      </c>
      <c r="D307" s="28" t="str">
        <f t="shared" si="42"/>
        <v>   </v>
      </c>
      <c r="E307" s="31">
        <f t="shared" si="43"/>
        <v>0</v>
      </c>
    </row>
    <row r="308" spans="1:5" s="5" customFormat="1" ht="14.25" customHeight="1">
      <c r="A308" s="27" t="s">
        <v>36</v>
      </c>
      <c r="B308" s="51">
        <f>SUM(B309+B310+B311+B315)</f>
        <v>12648535.879999999</v>
      </c>
      <c r="C308" s="51">
        <f>SUM(C309+C310+C311+C315)</f>
        <v>6781782.99</v>
      </c>
      <c r="D308" s="28">
        <f t="shared" si="42"/>
        <v>0.5361713841301924</v>
      </c>
      <c r="E308" s="31">
        <f t="shared" si="43"/>
        <v>-5866752.889999999</v>
      </c>
    </row>
    <row r="309" spans="1:5" s="5" customFormat="1" ht="27.75" customHeight="1">
      <c r="A309" s="27" t="s">
        <v>55</v>
      </c>
      <c r="B309" s="51">
        <v>153714.37</v>
      </c>
      <c r="C309" s="55">
        <v>135514</v>
      </c>
      <c r="D309" s="28">
        <f t="shared" si="42"/>
        <v>0.8815961708719882</v>
      </c>
      <c r="E309" s="31">
        <f t="shared" si="43"/>
        <v>-18200.369999999995</v>
      </c>
    </row>
    <row r="310" spans="1:5" s="5" customFormat="1" ht="14.25" customHeight="1">
      <c r="A310" s="27" t="s">
        <v>56</v>
      </c>
      <c r="B310" s="51">
        <v>344400</v>
      </c>
      <c r="C310" s="55">
        <v>119468.99</v>
      </c>
      <c r="D310" s="28">
        <f t="shared" si="42"/>
        <v>0.3468902148664344</v>
      </c>
      <c r="E310" s="31">
        <f t="shared" si="43"/>
        <v>-224931.01</v>
      </c>
    </row>
    <row r="311" spans="1:5" s="5" customFormat="1" ht="16.5" customHeight="1">
      <c r="A311" s="27" t="s">
        <v>128</v>
      </c>
      <c r="B311" s="51">
        <f>B312+B313+B314</f>
        <v>1927860</v>
      </c>
      <c r="C311" s="51">
        <f>C312+C313+C314</f>
        <v>0</v>
      </c>
      <c r="D311" s="28">
        <f t="shared" si="42"/>
        <v>0</v>
      </c>
      <c r="E311" s="31">
        <f t="shared" si="43"/>
        <v>-1927860</v>
      </c>
    </row>
    <row r="312" spans="1:5" s="5" customFormat="1" ht="14.25" customHeight="1">
      <c r="A312" s="41" t="s">
        <v>83</v>
      </c>
      <c r="B312" s="51">
        <v>723216.76</v>
      </c>
      <c r="C312" s="51">
        <v>0</v>
      </c>
      <c r="D312" s="28">
        <f t="shared" si="42"/>
        <v>0</v>
      </c>
      <c r="E312" s="31">
        <f t="shared" si="43"/>
        <v>-723216.76</v>
      </c>
    </row>
    <row r="313" spans="1:5" s="5" customFormat="1" ht="13.5" customHeight="1">
      <c r="A313" s="41" t="s">
        <v>64</v>
      </c>
      <c r="B313" s="51">
        <v>1204643.24</v>
      </c>
      <c r="C313" s="51">
        <v>0</v>
      </c>
      <c r="D313" s="28">
        <f t="shared" si="42"/>
        <v>0</v>
      </c>
      <c r="E313" s="31">
        <f t="shared" si="43"/>
        <v>-1204643.24</v>
      </c>
    </row>
    <row r="314" spans="1:5" s="5" customFormat="1" ht="13.5" customHeight="1">
      <c r="A314" s="41" t="s">
        <v>65</v>
      </c>
      <c r="B314" s="51">
        <v>0</v>
      </c>
      <c r="C314" s="51">
        <v>0</v>
      </c>
      <c r="D314" s="28" t="str">
        <f t="shared" si="42"/>
        <v>   </v>
      </c>
      <c r="E314" s="31">
        <f t="shared" si="43"/>
        <v>0</v>
      </c>
    </row>
    <row r="315" spans="1:5" s="5" customFormat="1" ht="27" customHeight="1">
      <c r="A315" s="27" t="s">
        <v>54</v>
      </c>
      <c r="B315" s="51">
        <f>B317+B316+B318</f>
        <v>10222561.51</v>
      </c>
      <c r="C315" s="51">
        <f>C317+C316+C318</f>
        <v>6526800</v>
      </c>
      <c r="D315" s="28">
        <f t="shared" si="42"/>
        <v>0.6384701127613954</v>
      </c>
      <c r="E315" s="31">
        <f t="shared" si="43"/>
        <v>-3695761.51</v>
      </c>
    </row>
    <row r="316" spans="1:5" s="5" customFormat="1" ht="13.5" customHeight="1">
      <c r="A316" s="41" t="s">
        <v>83</v>
      </c>
      <c r="B316" s="51">
        <v>6473255.45</v>
      </c>
      <c r="C316" s="51">
        <v>4184557.64</v>
      </c>
      <c r="D316" s="28">
        <f t="shared" si="42"/>
        <v>0.6464378970244408</v>
      </c>
      <c r="E316" s="31">
        <f t="shared" si="43"/>
        <v>-2288697.81</v>
      </c>
    </row>
    <row r="317" spans="1:5" s="5" customFormat="1" ht="13.5" customHeight="1">
      <c r="A317" s="41" t="s">
        <v>64</v>
      </c>
      <c r="B317" s="51">
        <v>2541306.06</v>
      </c>
      <c r="C317" s="51">
        <v>1642796.54</v>
      </c>
      <c r="D317" s="28">
        <f t="shared" si="42"/>
        <v>0.646437895008994</v>
      </c>
      <c r="E317" s="31">
        <f t="shared" si="43"/>
        <v>-898509.52</v>
      </c>
    </row>
    <row r="318" spans="1:5" s="5" customFormat="1" ht="13.5" customHeight="1">
      <c r="A318" s="41" t="s">
        <v>89</v>
      </c>
      <c r="B318" s="51">
        <v>1208000</v>
      </c>
      <c r="C318" s="51">
        <v>699445.82</v>
      </c>
      <c r="D318" s="28">
        <f t="shared" si="42"/>
        <v>0.579011440397351</v>
      </c>
      <c r="E318" s="31">
        <f t="shared" si="43"/>
        <v>-508554.18000000005</v>
      </c>
    </row>
    <row r="319" spans="1:5" s="5" customFormat="1" ht="16.5" customHeight="1">
      <c r="A319" s="27" t="s">
        <v>57</v>
      </c>
      <c r="B319" s="51">
        <f>B320</f>
        <v>300000</v>
      </c>
      <c r="C319" s="51">
        <f>C320</f>
        <v>175856.21</v>
      </c>
      <c r="D319" s="28">
        <f t="shared" si="42"/>
        <v>0.5861873666666666</v>
      </c>
      <c r="E319" s="31">
        <f t="shared" si="43"/>
        <v>-124143.79000000001</v>
      </c>
    </row>
    <row r="320" spans="1:5" ht="14.25" customHeight="1">
      <c r="A320" s="27" t="s">
        <v>58</v>
      </c>
      <c r="B320" s="51">
        <v>300000</v>
      </c>
      <c r="C320" s="55">
        <v>175856.21</v>
      </c>
      <c r="D320" s="28">
        <f t="shared" si="42"/>
        <v>0.5861873666666666</v>
      </c>
      <c r="E320" s="31">
        <f t="shared" si="43"/>
        <v>-124143.79000000001</v>
      </c>
    </row>
    <row r="321" spans="1:5" ht="30.75" customHeight="1">
      <c r="A321" s="27" t="s">
        <v>59</v>
      </c>
      <c r="B321" s="51">
        <f>B322</f>
        <v>50000</v>
      </c>
      <c r="C321" s="51">
        <f>C322</f>
        <v>0</v>
      </c>
      <c r="D321" s="28">
        <f t="shared" si="42"/>
        <v>0</v>
      </c>
      <c r="E321" s="31">
        <f t="shared" si="43"/>
        <v>-50000</v>
      </c>
    </row>
    <row r="322" spans="1:5" ht="14.25" customHeight="1">
      <c r="A322" s="27" t="s">
        <v>60</v>
      </c>
      <c r="B322" s="51">
        <v>50000</v>
      </c>
      <c r="C322" s="55">
        <v>0</v>
      </c>
      <c r="D322" s="28">
        <f t="shared" si="42"/>
        <v>0</v>
      </c>
      <c r="E322" s="31">
        <f t="shared" si="43"/>
        <v>-50000</v>
      </c>
    </row>
    <row r="323" spans="1:5" s="5" customFormat="1" ht="15">
      <c r="A323" s="27" t="s">
        <v>32</v>
      </c>
      <c r="B323" s="51">
        <f>B326+B324+B325</f>
        <v>26452400</v>
      </c>
      <c r="C323" s="51">
        <f>C326+C324+C325</f>
        <v>18362236.1</v>
      </c>
      <c r="D323" s="28">
        <f aca="true" t="shared" si="44" ref="D323:D333">IF(B323=0,"   ",C323/B323)</f>
        <v>0.6941614409278554</v>
      </c>
      <c r="E323" s="31">
        <f aca="true" t="shared" si="45" ref="E323:E333">C323-B323</f>
        <v>-8090163.8999999985</v>
      </c>
    </row>
    <row r="324" spans="1:5" s="5" customFormat="1" ht="30">
      <c r="A324" s="27" t="s">
        <v>189</v>
      </c>
      <c r="B324" s="51">
        <v>16275000</v>
      </c>
      <c r="C324" s="55">
        <v>11750850</v>
      </c>
      <c r="D324" s="28">
        <f>IF(B324=0,"   ",C324/B324)</f>
        <v>0.7220184331797235</v>
      </c>
      <c r="E324" s="31">
        <f>C324-B324</f>
        <v>-4524150</v>
      </c>
    </row>
    <row r="325" spans="1:5" s="5" customFormat="1" ht="30">
      <c r="A325" s="27" t="s">
        <v>217</v>
      </c>
      <c r="B325" s="51">
        <v>4513000</v>
      </c>
      <c r="C325" s="55">
        <v>1960000</v>
      </c>
      <c r="D325" s="28">
        <f>IF(B325=0,"   ",C325/B325)</f>
        <v>0.4343009084865943</v>
      </c>
      <c r="E325" s="31">
        <f>C325-B325</f>
        <v>-2553000</v>
      </c>
    </row>
    <row r="326" spans="1:5" s="5" customFormat="1" ht="30" customHeight="1">
      <c r="A326" s="27" t="s">
        <v>193</v>
      </c>
      <c r="B326" s="51">
        <f>SUM(B327:B328)</f>
        <v>5664400</v>
      </c>
      <c r="C326" s="51">
        <f>SUM(C327:C328)</f>
        <v>4651386.1</v>
      </c>
      <c r="D326" s="28">
        <f t="shared" si="44"/>
        <v>0.82116130569875</v>
      </c>
      <c r="E326" s="31">
        <f>C326-B326</f>
        <v>-1013013.9000000004</v>
      </c>
    </row>
    <row r="327" spans="1:5" s="5" customFormat="1" ht="13.5" customHeight="1">
      <c r="A327" s="41" t="s">
        <v>64</v>
      </c>
      <c r="B327" s="51">
        <v>5664400</v>
      </c>
      <c r="C327" s="51">
        <v>4651386.1</v>
      </c>
      <c r="D327" s="28">
        <f>IF(B327=0,"   ",C327/B327)</f>
        <v>0.82116130569875</v>
      </c>
      <c r="E327" s="31">
        <f>C327-B327</f>
        <v>-1013013.9000000004</v>
      </c>
    </row>
    <row r="328" spans="1:5" s="5" customFormat="1" ht="13.5" customHeight="1">
      <c r="A328" s="41" t="s">
        <v>65</v>
      </c>
      <c r="B328" s="51">
        <v>0</v>
      </c>
      <c r="C328" s="51">
        <v>0</v>
      </c>
      <c r="D328" s="28" t="str">
        <f>IF(B328=0,"   ",C328/B328)</f>
        <v>   </v>
      </c>
      <c r="E328" s="31">
        <f>C328-B328</f>
        <v>0</v>
      </c>
    </row>
    <row r="329" spans="1:5" s="5" customFormat="1" ht="14.25">
      <c r="A329" s="56" t="s">
        <v>11</v>
      </c>
      <c r="B329" s="57">
        <f>B123+B157+B159+B172+B204+B229+B269+B295+B319+B321+B323</f>
        <v>576060715.11</v>
      </c>
      <c r="C329" s="57">
        <f>C123+C157+C159+C172+C204+C229+C269+C295+C319+C321+C323</f>
        <v>251436496.83</v>
      </c>
      <c r="D329" s="58">
        <f t="shared" si="44"/>
        <v>0.4364756877788267</v>
      </c>
      <c r="E329" s="59">
        <f t="shared" si="45"/>
        <v>-324624218.28</v>
      </c>
    </row>
    <row r="330" spans="1:5" s="5" customFormat="1" ht="15" thickBot="1">
      <c r="A330" s="60" t="s">
        <v>66</v>
      </c>
      <c r="B330" s="61">
        <f>B121-B329</f>
        <v>-28455100</v>
      </c>
      <c r="C330" s="61">
        <f>C121-C329</f>
        <v>-20260187.80000004</v>
      </c>
      <c r="D330" s="58">
        <f>IF(B330=0,"   ",C330/B330)</f>
        <v>0.7120055034071235</v>
      </c>
      <c r="E330" s="59">
        <f>C330-B330</f>
        <v>8194912.199999958</v>
      </c>
    </row>
    <row r="331" spans="1:5" s="5" customFormat="1" ht="12.75" hidden="1">
      <c r="A331" s="33" t="s">
        <v>12</v>
      </c>
      <c r="B331" s="34"/>
      <c r="C331" s="35"/>
      <c r="D331" s="36" t="str">
        <f t="shared" si="44"/>
        <v>   </v>
      </c>
      <c r="E331" s="37">
        <f t="shared" si="45"/>
        <v>0</v>
      </c>
    </row>
    <row r="332" spans="1:5" s="5" customFormat="1" ht="12.75" hidden="1">
      <c r="A332" s="24" t="s">
        <v>13</v>
      </c>
      <c r="B332" s="25">
        <v>1122919</v>
      </c>
      <c r="C332" s="26">
        <v>815256</v>
      </c>
      <c r="D332" s="22">
        <f t="shared" si="44"/>
        <v>0.7260149663510903</v>
      </c>
      <c r="E332" s="23">
        <f t="shared" si="45"/>
        <v>-307663</v>
      </c>
    </row>
    <row r="333" spans="1:5" s="5" customFormat="1" ht="12.75" hidden="1">
      <c r="A333" s="24" t="s">
        <v>14</v>
      </c>
      <c r="B333" s="25">
        <v>1700000</v>
      </c>
      <c r="C333" s="62">
        <v>1700000</v>
      </c>
      <c r="D333" s="63">
        <f t="shared" si="44"/>
        <v>1</v>
      </c>
      <c r="E333" s="64">
        <f t="shared" si="45"/>
        <v>0</v>
      </c>
    </row>
    <row r="334" spans="1:5" s="5" customFormat="1" ht="15.75">
      <c r="A334" s="73" t="s">
        <v>241</v>
      </c>
      <c r="B334" s="20"/>
      <c r="C334" s="19"/>
      <c r="D334" s="22"/>
      <c r="E334" s="23"/>
    </row>
    <row r="335" spans="1:5" s="5" customFormat="1" ht="15.75">
      <c r="A335" s="74" t="s">
        <v>242</v>
      </c>
      <c r="B335" s="75">
        <f>B9+B14+B45</f>
        <v>31913000</v>
      </c>
      <c r="C335" s="75">
        <f>C9+C14+C45</f>
        <v>16100535.75</v>
      </c>
      <c r="D335" s="28">
        <f>IF(B335=0,"   ",C335/B335)</f>
        <v>0.504513387961019</v>
      </c>
      <c r="E335" s="31">
        <f>C335-B335</f>
        <v>-15812464.25</v>
      </c>
    </row>
    <row r="336" spans="1:5" s="5" customFormat="1" ht="16.5" thickBot="1">
      <c r="A336" s="76" t="s">
        <v>243</v>
      </c>
      <c r="B336" s="77">
        <f>B189+B193</f>
        <v>31913000</v>
      </c>
      <c r="C336" s="77">
        <f>C189+C193</f>
        <v>16310391.39</v>
      </c>
      <c r="D336" s="78">
        <f>IF(B336=0,"   ",C336/B336)</f>
        <v>0.511089254849121</v>
      </c>
      <c r="E336" s="79">
        <f>C336-B336</f>
        <v>-15602608.61</v>
      </c>
    </row>
    <row r="337" spans="1:5" s="5" customFormat="1" ht="12.75">
      <c r="A337" s="46"/>
      <c r="B337" s="46"/>
      <c r="C337" s="47"/>
      <c r="D337" s="48"/>
      <c r="E337" s="49"/>
    </row>
    <row r="338" spans="1:5" s="5" customFormat="1" ht="18" customHeight="1">
      <c r="A338" s="46"/>
      <c r="B338" s="46"/>
      <c r="C338" s="47"/>
      <c r="D338" s="48"/>
      <c r="E338" s="49"/>
    </row>
    <row r="339" spans="1:5" s="5" customFormat="1" ht="16.5">
      <c r="A339" s="42" t="s">
        <v>213</v>
      </c>
      <c r="B339" s="46"/>
      <c r="C339" s="47"/>
      <c r="D339" s="48"/>
      <c r="E339" s="49"/>
    </row>
    <row r="340" spans="1:5" s="5" customFormat="1" ht="15.75" customHeight="1">
      <c r="A340" s="42" t="s">
        <v>33</v>
      </c>
      <c r="C340" s="82" t="s">
        <v>214</v>
      </c>
      <c r="D340" s="82"/>
      <c r="E340" s="49"/>
    </row>
    <row r="341" spans="1:5" s="5" customFormat="1" ht="16.5">
      <c r="A341" s="42"/>
      <c r="C341" s="42"/>
      <c r="D341" s="48"/>
      <c r="E341" s="49"/>
    </row>
    <row r="342" spans="1:5" s="5" customFormat="1" ht="16.5">
      <c r="A342" s="42"/>
      <c r="C342" s="42"/>
      <c r="D342" s="48"/>
      <c r="E342" s="49"/>
    </row>
    <row r="343" spans="1:5" s="5" customFormat="1" ht="16.5">
      <c r="A343" s="42"/>
      <c r="C343" s="42"/>
      <c r="D343" s="48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42"/>
      <c r="C354" s="42"/>
      <c r="D354" s="48"/>
      <c r="E354" s="49"/>
    </row>
    <row r="355" spans="1:5" s="5" customFormat="1" ht="16.5">
      <c r="A355" s="42"/>
      <c r="C355" s="42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C358" s="42"/>
      <c r="D358" s="48"/>
      <c r="E358" s="49"/>
    </row>
    <row r="359" spans="1:5" s="5" customFormat="1" ht="16.5">
      <c r="A359" s="42"/>
      <c r="C359" s="42"/>
      <c r="D359" s="48"/>
      <c r="E359" s="49"/>
    </row>
    <row r="360" spans="1:5" s="5" customFormat="1" ht="16.5">
      <c r="A360" s="42"/>
      <c r="C360" s="42"/>
      <c r="D360" s="48"/>
      <c r="E360" s="49"/>
    </row>
    <row r="361" spans="1:5" s="5" customFormat="1" ht="16.5">
      <c r="A361" s="42"/>
      <c r="C361" s="42"/>
      <c r="D361" s="48"/>
      <c r="E361" s="49"/>
    </row>
    <row r="362" spans="1:5" s="5" customFormat="1" ht="16.5">
      <c r="A362" s="42"/>
      <c r="C362" s="42"/>
      <c r="D362" s="48"/>
      <c r="E362" s="49"/>
    </row>
    <row r="363" spans="1:5" s="5" customFormat="1" ht="16.5">
      <c r="A363" s="42"/>
      <c r="C363" s="42"/>
      <c r="D363" s="48"/>
      <c r="E363" s="49"/>
    </row>
    <row r="364" spans="1:5" s="5" customFormat="1" ht="16.5">
      <c r="A364" s="42"/>
      <c r="C364" s="42"/>
      <c r="D364" s="48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42"/>
      <c r="C366" s="42"/>
      <c r="D366" s="48"/>
      <c r="E366" s="49"/>
    </row>
    <row r="367" spans="1:5" s="5" customFormat="1" ht="16.5">
      <c r="A367" s="42"/>
      <c r="C367" s="42"/>
      <c r="D367" s="48"/>
      <c r="E367" s="49"/>
    </row>
    <row r="368" spans="1:5" s="5" customFormat="1" ht="16.5">
      <c r="A368" s="42"/>
      <c r="C368" s="42"/>
      <c r="D368" s="48"/>
      <c r="E368" s="49"/>
    </row>
    <row r="369" spans="1:5" s="5" customFormat="1" ht="16.5">
      <c r="A369" s="42"/>
      <c r="C369" s="42"/>
      <c r="D369" s="48"/>
      <c r="E369" s="49"/>
    </row>
    <row r="370" spans="1:5" s="5" customFormat="1" ht="16.5">
      <c r="A370" s="42"/>
      <c r="C370" s="42"/>
      <c r="D370" s="48"/>
      <c r="E370" s="49"/>
    </row>
    <row r="371" spans="1:5" s="5" customFormat="1" ht="16.5">
      <c r="A371" s="42"/>
      <c r="C371" s="42"/>
      <c r="D371" s="48"/>
      <c r="E371" s="49"/>
    </row>
    <row r="372" spans="1:5" s="5" customFormat="1" ht="16.5">
      <c r="A372" s="42"/>
      <c r="C372" s="42"/>
      <c r="D372" s="48"/>
      <c r="E372" s="49"/>
    </row>
    <row r="373" spans="1:5" s="5" customFormat="1" ht="16.5">
      <c r="A373" s="42"/>
      <c r="C373" s="42"/>
      <c r="D373" s="48"/>
      <c r="E373" s="49"/>
    </row>
    <row r="374" spans="1:5" s="5" customFormat="1" ht="16.5">
      <c r="A374" s="42"/>
      <c r="C374" s="42"/>
      <c r="D374" s="48"/>
      <c r="E374" s="49"/>
    </row>
    <row r="375" spans="1:5" s="5" customFormat="1" ht="16.5">
      <c r="A375" s="42"/>
      <c r="C375" s="42"/>
      <c r="D375" s="48"/>
      <c r="E375" s="49"/>
    </row>
    <row r="376" spans="1:5" s="5" customFormat="1" ht="16.5">
      <c r="A376" s="42"/>
      <c r="C376" s="42"/>
      <c r="D376" s="48"/>
      <c r="E376" s="49"/>
    </row>
    <row r="377" spans="1:5" s="5" customFormat="1" ht="16.5">
      <c r="A377" s="42"/>
      <c r="C377" s="42"/>
      <c r="D377" s="48"/>
      <c r="E377" s="49"/>
    </row>
    <row r="378" spans="1:5" s="5" customFormat="1" ht="16.5">
      <c r="A378" s="42"/>
      <c r="C378" s="42"/>
      <c r="D378" s="48"/>
      <c r="E378" s="49"/>
    </row>
    <row r="379" spans="1:5" s="5" customFormat="1" ht="16.5">
      <c r="A379" s="42"/>
      <c r="C379" s="42"/>
      <c r="D379" s="48"/>
      <c r="E379" s="49"/>
    </row>
    <row r="380" spans="1:5" s="5" customFormat="1" ht="16.5">
      <c r="A380" s="42"/>
      <c r="C380" s="42"/>
      <c r="D380" s="48"/>
      <c r="E380" s="49"/>
    </row>
    <row r="381" spans="1:5" s="5" customFormat="1" ht="16.5">
      <c r="A381" s="42"/>
      <c r="C381" s="42"/>
      <c r="D381" s="48"/>
      <c r="E381" s="49"/>
    </row>
    <row r="382" spans="1:5" s="5" customFormat="1" ht="16.5">
      <c r="A382" s="42"/>
      <c r="C382" s="42"/>
      <c r="D382" s="48"/>
      <c r="E382" s="49"/>
    </row>
    <row r="383" spans="1:5" s="5" customFormat="1" ht="16.5">
      <c r="A383" s="42"/>
      <c r="C383" s="42"/>
      <c r="D383" s="48"/>
      <c r="E383" s="49"/>
    </row>
    <row r="384" spans="1:5" s="5" customFormat="1" ht="16.5">
      <c r="A384" s="42"/>
      <c r="C384" s="42"/>
      <c r="D384" s="48"/>
      <c r="E384" s="49"/>
    </row>
    <row r="385" spans="1:5" s="5" customFormat="1" ht="16.5">
      <c r="A385" s="42"/>
      <c r="C385" s="42"/>
      <c r="D385" s="48"/>
      <c r="E385" s="49"/>
    </row>
    <row r="386" spans="1:5" s="5" customFormat="1" ht="16.5">
      <c r="A386" s="42"/>
      <c r="C386" s="42"/>
      <c r="D386" s="48"/>
      <c r="E386" s="49"/>
    </row>
    <row r="387" spans="1:5" s="5" customFormat="1" ht="16.5">
      <c r="A387" s="42"/>
      <c r="C387" s="42"/>
      <c r="D387" s="48"/>
      <c r="E387" s="49"/>
    </row>
    <row r="388" spans="1:5" s="5" customFormat="1" ht="16.5">
      <c r="A388" s="42"/>
      <c r="B388" s="46"/>
      <c r="C388" s="47"/>
      <c r="D388" s="48"/>
      <c r="E388" s="49"/>
    </row>
    <row r="389" spans="1:5" s="5" customFormat="1" ht="13.5" customHeight="1">
      <c r="A389" s="42"/>
      <c r="C389" s="42"/>
      <c r="D389" s="48"/>
      <c r="E389" s="49"/>
    </row>
    <row r="399" ht="4.5" customHeight="1"/>
    <row r="400" ht="12.75" hidden="1"/>
  </sheetData>
  <sheetProtection/>
  <mergeCells count="2">
    <mergeCell ref="A1:E1"/>
    <mergeCell ref="C340:D340"/>
  </mergeCells>
  <printOptions horizontalCentered="1" verticalCentered="1"/>
  <pageMargins left="0.4330708661417323" right="0.15748031496062992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2019-08-06T08:20:24Z</cp:lastPrinted>
  <dcterms:created xsi:type="dcterms:W3CDTF">2001-03-21T05:21:19Z</dcterms:created>
  <dcterms:modified xsi:type="dcterms:W3CDTF">2019-08-06T08:20:28Z</dcterms:modified>
  <cp:category/>
  <cp:version/>
  <cp:contentType/>
  <cp:contentStatus/>
</cp:coreProperties>
</file>