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'Лист1'!$A$1:$E$285</definedName>
  </definedNames>
  <calcPr fullCalcOnLoad="1"/>
</workbook>
</file>

<file path=xl/sharedStrings.xml><?xml version="1.0" encoding="utf-8"?>
<sst xmlns="http://schemas.openxmlformats.org/spreadsheetml/2006/main" count="282" uniqueCount="225">
  <si>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</si>
  <si>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</si>
  <si>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</si>
  <si>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</si>
  <si>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</si>
  <si>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</si>
  <si>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</si>
  <si>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</si>
  <si>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</si>
  <si>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</si>
  <si>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</si>
  <si>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</si>
  <si>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</si>
  <si>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</si>
  <si>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</si>
  <si>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</si>
  <si>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</si>
  <si>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</si>
  <si>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</si>
  <si>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</si>
  <si>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</si>
  <si>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</si>
  <si>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</si>
  <si>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</si>
  <si>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</si>
  <si>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</si>
  <si>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</si>
  <si>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</si>
  <si>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</si>
  <si>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</si>
  <si>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</si>
  <si>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</si>
  <si>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</si>
  <si>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</si>
  <si>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</si>
  <si>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</si>
  <si>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</si>
  <si>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</si>
  <si>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</si>
  <si>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</si>
  <si>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</si>
  <si>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</si>
  <si>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</si>
  <si>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</si>
  <si>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</si>
  <si>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</si>
  <si>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</si>
  <si>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</si>
  <si>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</si>
  <si>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</si>
  <si>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</si>
  <si>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</si>
  <si>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</si>
  <si>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</si>
  <si>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</si>
  <si>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</si>
  <si>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</si>
  <si>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</si>
  <si>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</si>
  <si>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</si>
  <si>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</si>
  <si>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</si>
  <si>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</si>
  <si>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</si>
  <si>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</si>
  <si>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</si>
  <si>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</si>
  <si>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</si>
  <si>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</si>
  <si>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</si>
  <si>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</si>
  <si>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</si>
  <si>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</si>
  <si>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</si>
  <si>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</si>
  <si>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</si>
  <si>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</si>
  <si>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</si>
  <si>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</si>
  <si>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</si>
  <si>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</si>
  <si>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</si>
  <si>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</si>
  <si>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</si>
  <si>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</si>
  <si>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</si>
  <si>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</si>
  <si>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</si>
  <si>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</si>
  <si>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</si>
  <si>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</si>
  <si>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</si>
  <si>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</si>
  <si>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</si>
  <si>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</si>
  <si>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</si>
  <si>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</si>
  <si>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</si>
  <si>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</si>
  <si>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</si>
  <si>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</si>
  <si>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</si>
  <si>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</si>
  <si>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</si>
  <si>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</si>
  <si>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</si>
  <si>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</si>
  <si>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</si>
  <si>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</si>
  <si>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</si>
  <si>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</si>
  <si>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</si>
  <si>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</si>
  <si>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</si>
  <si>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</si>
  <si>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</si>
  <si>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</si>
  <si>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</si>
  <si>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</si>
  <si>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</si>
  <si>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</si>
  <si>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</si>
  <si>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</si>
  <si>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</si>
  <si>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</si>
  <si>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</si>
  <si>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</si>
  <si>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</si>
  <si>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</si>
  <si>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</si>
  <si>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</si>
  <si>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</si>
  <si>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</si>
  <si>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</si>
  <si>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</si>
  <si>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</si>
  <si>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</si>
  <si>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</si>
  <si>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</si>
  <si>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</si>
  <si>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</si>
  <si>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</si>
  <si>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</si>
  <si>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</si>
  <si>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</si>
  <si>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</si>
  <si>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</si>
  <si>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</si>
  <si>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</si>
  <si>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</si>
  <si>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</si>
  <si>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</si>
  <si>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</si>
  <si>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</si>
  <si>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</si>
  <si>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</si>
  <si>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</si>
  <si>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 xml:space="preserve">             разработка генеральных планов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</si>
  <si>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</si>
  <si>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</si>
  <si>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</si>
  <si>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</si>
  <si>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</si>
  <si>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</si>
  <si>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</si>
  <si>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</si>
  <si>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</si>
  <si>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</si>
  <si>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</si>
  <si>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</si>
  <si>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</si>
  <si>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</si>
  <si>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</si>
  <si>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</si>
  <si>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</si>
  <si>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</si>
  <si>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</si>
  <si>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</si>
  <si>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</si>
  <si>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</si>
  <si>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</si>
  <si>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</si>
  <si>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</si>
  <si>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</si>
  <si>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</si>
  <si>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</si>
  <si>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</si>
  <si>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</si>
  <si>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обеспечение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</si>
  <si>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</si>
  <si>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</si>
  <si>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</si>
  <si>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И.о. начальника финансового отдела</t>
  </si>
  <si>
    <t>средства поселений (софинансирование)</t>
  </si>
  <si>
    <t>М.В. Хорькова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</si>
  <si>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</si>
  <si>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</si>
  <si>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</si>
  <si>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</si>
  <si>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</si>
  <si>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</si>
  <si>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</si>
  <si>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</si>
  <si>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</si>
  <si>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</si>
  <si>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</si>
  <si>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</si>
  <si>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</si>
  <si>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</si>
  <si>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</si>
  <si>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</si>
  <si>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</si>
  <si>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</si>
  <si>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</si>
  <si>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</si>
  <si>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</si>
  <si>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</si>
  <si>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</si>
  <si>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</si>
  <si>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</si>
  <si>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</si>
  <si>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</si>
  <si>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Анализ исполнения консолидированного бюджета Козловского района  на  01.04.2019 года</t>
  </si>
  <si>
    <t>Фактическое исполнение на 01.04.2019</t>
  </si>
  <si>
    <t>реконструкция музея им. Лобачевского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</si>
</sst>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view="pageBreakPreview" zoomScaleSheetLayoutView="100" workbookViewId="0" topLeftCell="A248">
      <selection activeCell="C9" sqref="C9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222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196</v>
      </c>
      <c r="C4" s="21" t="s">
        <v>223</v>
      </c>
      <c r="D4" s="20" t="s">
        <v>197</v>
      </c>
      <c r="E4" s="22" t="s">
        <v>198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75849700</v>
      </c>
      <c r="C7" s="53">
        <f>SUM(C8)</f>
        <v>14602235.07</v>
      </c>
      <c r="D7" s="42">
        <f aca="true" t="shared" si="0" ref="D7:D13">IF(B7=0,"   ",C7/B7)</f>
        <v>0.19251539650123864</v>
      </c>
      <c r="E7" s="45">
        <f aca="true" t="shared" si="1" ref="E7:E13">C7-B7</f>
        <v>-61247464.93</v>
      </c>
      <c r="F7" s="8"/>
    </row>
    <row r="8" spans="1:5" s="8" customFormat="1" ht="15" customHeight="1">
      <c r="A8" s="41" t="s">
        <v>30</v>
      </c>
      <c r="B8" s="54">
        <v>75849700</v>
      </c>
      <c r="C8" s="55">
        <v>14602235.07</v>
      </c>
      <c r="D8" s="42">
        <f t="shared" si="0"/>
        <v>0.19251539650123864</v>
      </c>
      <c r="E8" s="45">
        <f t="shared" si="1"/>
        <v>-61247464.93</v>
      </c>
    </row>
    <row r="9" spans="1:5" s="8" customFormat="1" ht="45" customHeight="1">
      <c r="A9" s="41" t="s">
        <v>105</v>
      </c>
      <c r="B9" s="53">
        <f>SUM(B10)</f>
        <v>8560200</v>
      </c>
      <c r="C9" s="53">
        <f>SUM(C10)</f>
        <v>2432906.06</v>
      </c>
      <c r="D9" s="42">
        <f t="shared" si="0"/>
        <v>0.2842113572112801</v>
      </c>
      <c r="E9" s="45">
        <f t="shared" si="1"/>
        <v>-6127293.9399999995</v>
      </c>
    </row>
    <row r="10" spans="1:6" s="8" customFormat="1" ht="29.25" customHeight="1">
      <c r="A10" s="41" t="s">
        <v>106</v>
      </c>
      <c r="B10" s="54">
        <v>8560200</v>
      </c>
      <c r="C10" s="55">
        <v>2432906.06</v>
      </c>
      <c r="D10" s="42">
        <f t="shared" si="0"/>
        <v>0.2842113572112801</v>
      </c>
      <c r="E10" s="45">
        <f t="shared" si="1"/>
        <v>-6127293.9399999995</v>
      </c>
      <c r="F10" s="9"/>
    </row>
    <row r="11" spans="1:6" s="9" customFormat="1" ht="15">
      <c r="A11" s="41" t="s">
        <v>3</v>
      </c>
      <c r="B11" s="54">
        <f>SUM(B12:B14)</f>
        <v>7437900</v>
      </c>
      <c r="C11" s="54">
        <f>SUM(C12:C14)</f>
        <v>1839690.9300000002</v>
      </c>
      <c r="D11" s="42">
        <f t="shared" si="0"/>
        <v>0.2473401000282338</v>
      </c>
      <c r="E11" s="45">
        <f t="shared" si="1"/>
        <v>-5598209.07</v>
      </c>
      <c r="F11" s="8"/>
    </row>
    <row r="12" spans="1:5" s="8" customFormat="1" ht="15" customHeight="1">
      <c r="A12" s="41" t="s">
        <v>40</v>
      </c>
      <c r="B12" s="70">
        <v>6753500</v>
      </c>
      <c r="C12" s="71">
        <v>1451234.03</v>
      </c>
      <c r="D12" s="42">
        <f t="shared" si="0"/>
        <v>0.2148862115939883</v>
      </c>
      <c r="E12" s="45">
        <f t="shared" si="1"/>
        <v>-5302265.97</v>
      </c>
    </row>
    <row r="13" spans="1:5" s="8" customFormat="1" ht="15">
      <c r="A13" s="41" t="s">
        <v>15</v>
      </c>
      <c r="B13" s="54">
        <v>684400</v>
      </c>
      <c r="C13" s="55">
        <v>383143.9</v>
      </c>
      <c r="D13" s="42">
        <f t="shared" si="0"/>
        <v>0.5598245178258329</v>
      </c>
      <c r="E13" s="45">
        <f t="shared" si="1"/>
        <v>-301256.1</v>
      </c>
    </row>
    <row r="14" spans="1:5" s="8" customFormat="1" ht="30">
      <c r="A14" s="41" t="s">
        <v>195</v>
      </c>
      <c r="B14" s="70">
        <v>0</v>
      </c>
      <c r="C14" s="70">
        <v>5313</v>
      </c>
      <c r="D14" s="42" t="str">
        <f>IF(B14=0,"   ",C14/B14)</f>
        <v>   </v>
      </c>
      <c r="E14" s="45">
        <f>C14-B14</f>
        <v>5313</v>
      </c>
    </row>
    <row r="15" spans="1:6" s="9" customFormat="1" ht="15">
      <c r="A15" s="41" t="s">
        <v>68</v>
      </c>
      <c r="B15" s="54">
        <f>SUM(B16:B20)</f>
        <v>10616500</v>
      </c>
      <c r="C15" s="54">
        <f>SUM(C16:C20)</f>
        <v>1014911.24</v>
      </c>
      <c r="D15" s="42">
        <f aca="true" t="shared" si="2" ref="D15:D20">IF(B15=0,"   ",C15/B15)</f>
        <v>0.0955975359110818</v>
      </c>
      <c r="E15" s="45">
        <f aca="true" t="shared" si="3" ref="E15:E20">C15-B15</f>
        <v>-9601588.76</v>
      </c>
      <c r="F15" s="8"/>
    </row>
    <row r="16" spans="1:6" s="8" customFormat="1" ht="15">
      <c r="A16" s="41" t="s">
        <v>69</v>
      </c>
      <c r="B16" s="54">
        <v>4473000</v>
      </c>
      <c r="C16" s="54">
        <v>198869.51</v>
      </c>
      <c r="D16" s="42">
        <f t="shared" si="2"/>
        <v>0.04445998435054773</v>
      </c>
      <c r="E16" s="45">
        <f t="shared" si="3"/>
        <v>-4274130.49</v>
      </c>
      <c r="F16" s="9"/>
    </row>
    <row r="17" spans="1:5" s="9" customFormat="1" ht="15">
      <c r="A17" s="41" t="s">
        <v>153</v>
      </c>
      <c r="B17" s="54">
        <v>88100</v>
      </c>
      <c r="C17" s="71">
        <v>23093.17</v>
      </c>
      <c r="D17" s="42">
        <f>IF(B17=0,"   ",C17/B17)</f>
        <v>0.2621245175936436</v>
      </c>
      <c r="E17" s="45">
        <f>C17-B17</f>
        <v>-65006.83</v>
      </c>
    </row>
    <row r="18" spans="1:6" s="9" customFormat="1" ht="15">
      <c r="A18" s="41" t="s">
        <v>154</v>
      </c>
      <c r="B18" s="54">
        <v>1228400</v>
      </c>
      <c r="C18" s="71">
        <v>44916.98</v>
      </c>
      <c r="D18" s="42">
        <f t="shared" si="2"/>
        <v>0.036565434711820256</v>
      </c>
      <c r="E18" s="45">
        <f t="shared" si="3"/>
        <v>-1183483.02</v>
      </c>
      <c r="F18" s="8"/>
    </row>
    <row r="19" spans="1:5" s="8" customFormat="1" ht="15">
      <c r="A19" s="41" t="s">
        <v>151</v>
      </c>
      <c r="B19" s="54">
        <v>1559000</v>
      </c>
      <c r="C19" s="54">
        <v>520388.63</v>
      </c>
      <c r="D19" s="42">
        <f t="shared" si="2"/>
        <v>0.3337964271969211</v>
      </c>
      <c r="E19" s="45">
        <f t="shared" si="3"/>
        <v>-1038611.37</v>
      </c>
    </row>
    <row r="20" spans="1:5" s="8" customFormat="1" ht="15">
      <c r="A20" s="41" t="s">
        <v>152</v>
      </c>
      <c r="B20" s="54">
        <v>3268000</v>
      </c>
      <c r="C20" s="54">
        <v>227642.95</v>
      </c>
      <c r="D20" s="42">
        <f t="shared" si="2"/>
        <v>0.06965818543451653</v>
      </c>
      <c r="E20" s="45">
        <f t="shared" si="3"/>
        <v>-3040357.05</v>
      </c>
    </row>
    <row r="21" spans="1:5" s="8" customFormat="1" ht="30">
      <c r="A21" s="41" t="s">
        <v>41</v>
      </c>
      <c r="B21" s="54">
        <f>B22+B23</f>
        <v>6000</v>
      </c>
      <c r="C21" s="54">
        <f>C22+C23</f>
        <v>1536.04</v>
      </c>
      <c r="D21" s="42">
        <f aca="true" t="shared" si="4" ref="D21:D53">IF(B21=0,"   ",C21/B21)</f>
        <v>0.25600666666666666</v>
      </c>
      <c r="E21" s="45">
        <f aca="true" t="shared" si="5" ref="E21:E51">C21-B21</f>
        <v>-4463.96</v>
      </c>
    </row>
    <row r="22" spans="1:5" s="8" customFormat="1" ht="15">
      <c r="A22" s="41" t="s">
        <v>16</v>
      </c>
      <c r="B22" s="54">
        <v>6000</v>
      </c>
      <c r="C22" s="70">
        <v>0</v>
      </c>
      <c r="D22" s="42">
        <f t="shared" si="4"/>
        <v>0</v>
      </c>
      <c r="E22" s="45">
        <f t="shared" si="5"/>
        <v>-6000</v>
      </c>
    </row>
    <row r="23" spans="1:5" s="8" customFormat="1" ht="15">
      <c r="A23" s="41" t="s">
        <v>45</v>
      </c>
      <c r="B23" s="54">
        <v>0</v>
      </c>
      <c r="C23" s="70">
        <v>1536.04</v>
      </c>
      <c r="D23" s="42" t="str">
        <f t="shared" si="4"/>
        <v>   </v>
      </c>
      <c r="E23" s="45">
        <f t="shared" si="5"/>
        <v>1536.04</v>
      </c>
    </row>
    <row r="24" spans="1:5" s="8" customFormat="1" ht="15">
      <c r="A24" s="41" t="s">
        <v>17</v>
      </c>
      <c r="B24" s="54">
        <v>1700000</v>
      </c>
      <c r="C24" s="70">
        <v>529234.61</v>
      </c>
      <c r="D24" s="42">
        <f t="shared" si="4"/>
        <v>0.31131447647058824</v>
      </c>
      <c r="E24" s="45">
        <f t="shared" si="5"/>
        <v>-1170765.3900000001</v>
      </c>
    </row>
    <row r="25" spans="1:5" s="8" customFormat="1" ht="45">
      <c r="A25" s="41" t="s">
        <v>129</v>
      </c>
      <c r="B25" s="54">
        <v>0</v>
      </c>
      <c r="C25" s="54">
        <v>52539.38</v>
      </c>
      <c r="D25" s="42" t="str">
        <f t="shared" si="4"/>
        <v>   </v>
      </c>
      <c r="E25" s="45">
        <f t="shared" si="5"/>
        <v>52539.38</v>
      </c>
    </row>
    <row r="26" spans="1:5" s="8" customFormat="1" ht="14.25">
      <c r="A26" s="63" t="s">
        <v>102</v>
      </c>
      <c r="B26" s="56">
        <f>B7+B11+B15+B21+B24+B25+B9</f>
        <v>104170300</v>
      </c>
      <c r="C26" s="56">
        <f>C7+C11+C15+C21+C24+C25+C9</f>
        <v>20473053.329999994</v>
      </c>
      <c r="D26" s="44">
        <f t="shared" si="4"/>
        <v>0.19653445684614515</v>
      </c>
      <c r="E26" s="46">
        <f t="shared" si="5"/>
        <v>-83697246.67</v>
      </c>
    </row>
    <row r="27" spans="1:5" s="8" customFormat="1" ht="45" customHeight="1">
      <c r="A27" s="41" t="s">
        <v>132</v>
      </c>
      <c r="B27" s="54">
        <f>SUM(B28:B30)</f>
        <v>10293900</v>
      </c>
      <c r="C27" s="54">
        <f>SUM(C28:C30)</f>
        <v>1098980.61</v>
      </c>
      <c r="D27" s="42">
        <f t="shared" si="4"/>
        <v>0.10676037361932796</v>
      </c>
      <c r="E27" s="45">
        <f t="shared" si="5"/>
        <v>-9194919.39</v>
      </c>
    </row>
    <row r="28" spans="1:5" s="8" customFormat="1" ht="15">
      <c r="A28" s="41" t="s">
        <v>67</v>
      </c>
      <c r="B28" s="54">
        <v>7983700</v>
      </c>
      <c r="C28" s="54">
        <v>771535.81</v>
      </c>
      <c r="D28" s="42">
        <f t="shared" si="4"/>
        <v>0.09663887796385136</v>
      </c>
      <c r="E28" s="51">
        <f t="shared" si="5"/>
        <v>-7212164.1899999995</v>
      </c>
    </row>
    <row r="29" spans="1:5" s="8" customFormat="1" ht="17.25" customHeight="1">
      <c r="A29" s="41" t="s">
        <v>170</v>
      </c>
      <c r="B29" s="54">
        <v>1734500</v>
      </c>
      <c r="C29" s="55">
        <v>172254.21</v>
      </c>
      <c r="D29" s="42">
        <f t="shared" si="4"/>
        <v>0.09931058518304986</v>
      </c>
      <c r="E29" s="45">
        <f t="shared" si="5"/>
        <v>-1562245.79</v>
      </c>
    </row>
    <row r="30" spans="1:5" s="8" customFormat="1" ht="89.25" customHeight="1">
      <c r="A30" s="41" t="s">
        <v>199</v>
      </c>
      <c r="B30" s="54">
        <v>575700</v>
      </c>
      <c r="C30" s="55">
        <v>155190.59</v>
      </c>
      <c r="D30" s="42">
        <f t="shared" si="4"/>
        <v>0.2695685079034219</v>
      </c>
      <c r="E30" s="45">
        <f t="shared" si="5"/>
        <v>-420509.41000000003</v>
      </c>
    </row>
    <row r="31" spans="1:5" s="8" customFormat="1" ht="29.25" customHeight="1">
      <c r="A31" s="41" t="s">
        <v>18</v>
      </c>
      <c r="B31" s="54">
        <f>SUM(B32)</f>
        <v>250000</v>
      </c>
      <c r="C31" s="54">
        <f>SUM(C32)</f>
        <v>283943.77</v>
      </c>
      <c r="D31" s="42">
        <f t="shared" si="4"/>
        <v>1.1357750800000002</v>
      </c>
      <c r="E31" s="45">
        <f t="shared" si="5"/>
        <v>33943.77000000002</v>
      </c>
    </row>
    <row r="32" spans="1:5" s="8" customFormat="1" ht="15">
      <c r="A32" s="41" t="s">
        <v>19</v>
      </c>
      <c r="B32" s="54">
        <v>250000</v>
      </c>
      <c r="C32" s="70">
        <v>283943.77</v>
      </c>
      <c r="D32" s="42">
        <f t="shared" si="4"/>
        <v>1.1357750800000002</v>
      </c>
      <c r="E32" s="45">
        <f t="shared" si="5"/>
        <v>33943.77000000002</v>
      </c>
    </row>
    <row r="33" spans="1:5" s="8" customFormat="1" ht="30">
      <c r="A33" s="41" t="s">
        <v>131</v>
      </c>
      <c r="B33" s="54">
        <v>1900000</v>
      </c>
      <c r="C33" s="54">
        <v>320824.55</v>
      </c>
      <c r="D33" s="42">
        <f t="shared" si="4"/>
        <v>0.16885502631578947</v>
      </c>
      <c r="E33" s="45">
        <f t="shared" si="5"/>
        <v>-1579175.45</v>
      </c>
    </row>
    <row r="34" spans="1:5" s="8" customFormat="1" ht="30.75" customHeight="1">
      <c r="A34" s="41" t="s">
        <v>133</v>
      </c>
      <c r="B34" s="54">
        <f>B35+B36</f>
        <v>12150000</v>
      </c>
      <c r="C34" s="54">
        <f>C35+C36</f>
        <v>411488.8</v>
      </c>
      <c r="D34" s="42">
        <f t="shared" si="4"/>
        <v>0.033867390946502055</v>
      </c>
      <c r="E34" s="45">
        <f t="shared" si="5"/>
        <v>-11738511.2</v>
      </c>
    </row>
    <row r="35" spans="1:5" s="8" customFormat="1" ht="30">
      <c r="A35" s="41" t="s">
        <v>134</v>
      </c>
      <c r="B35" s="70">
        <v>10500000</v>
      </c>
      <c r="C35" s="54">
        <v>4655.64</v>
      </c>
      <c r="D35" s="42">
        <f t="shared" si="4"/>
        <v>0.00044339428571428573</v>
      </c>
      <c r="E35" s="45">
        <f t="shared" si="5"/>
        <v>-10495344.36</v>
      </c>
    </row>
    <row r="36" spans="1:5" s="8" customFormat="1" ht="30">
      <c r="A36" s="41" t="s">
        <v>110</v>
      </c>
      <c r="B36" s="54">
        <v>1650000</v>
      </c>
      <c r="C36" s="54">
        <v>406833.16</v>
      </c>
      <c r="D36" s="42">
        <f t="shared" si="4"/>
        <v>0.2465655515151515</v>
      </c>
      <c r="E36" s="45">
        <f t="shared" si="5"/>
        <v>-1243166.84</v>
      </c>
    </row>
    <row r="37" spans="1:5" s="8" customFormat="1" ht="15">
      <c r="A37" s="41" t="s">
        <v>20</v>
      </c>
      <c r="B37" s="54">
        <v>3200000</v>
      </c>
      <c r="C37" s="54">
        <v>472162.96</v>
      </c>
      <c r="D37" s="42">
        <f t="shared" si="4"/>
        <v>0.147550925</v>
      </c>
      <c r="E37" s="45">
        <f t="shared" si="5"/>
        <v>-2727837.04</v>
      </c>
    </row>
    <row r="38" spans="1:6" s="8" customFormat="1" ht="15">
      <c r="A38" s="41" t="s">
        <v>21</v>
      </c>
      <c r="B38" s="54">
        <f>B39+B41+B40</f>
        <v>0</v>
      </c>
      <c r="C38" s="54">
        <f>C39+C41+C40</f>
        <v>-108509.81</v>
      </c>
      <c r="D38" s="42" t="str">
        <f t="shared" si="4"/>
        <v>   </v>
      </c>
      <c r="E38" s="45">
        <f t="shared" si="5"/>
        <v>-108509.81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-108509.81</v>
      </c>
      <c r="D39" s="42" t="str">
        <f t="shared" si="4"/>
        <v>   </v>
      </c>
      <c r="E39" s="45">
        <f t="shared" si="5"/>
        <v>-108509.81</v>
      </c>
    </row>
    <row r="40" spans="1:5" s="11" customFormat="1" ht="15" customHeight="1">
      <c r="A40" s="41" t="s">
        <v>104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103</v>
      </c>
      <c r="B42" s="56">
        <f>B27+B31+B34+B37+B38+B33</f>
        <v>27793900</v>
      </c>
      <c r="C42" s="56">
        <f>C27+C31+C34+C37+C38+C33</f>
        <v>2478890.88</v>
      </c>
      <c r="D42" s="44">
        <f t="shared" si="4"/>
        <v>0.08918830678674097</v>
      </c>
      <c r="E42" s="46">
        <f t="shared" si="5"/>
        <v>-25315009.12</v>
      </c>
    </row>
    <row r="43" spans="1:5" s="11" customFormat="1" ht="14.25">
      <c r="A43" s="63" t="s">
        <v>4</v>
      </c>
      <c r="B43" s="56">
        <f>SUM(B26,B42)</f>
        <v>131964200</v>
      </c>
      <c r="C43" s="56">
        <f>SUM(C26,C42)</f>
        <v>22951944.209999993</v>
      </c>
      <c r="D43" s="44">
        <f t="shared" si="4"/>
        <v>0.17392553594080815</v>
      </c>
      <c r="E43" s="46">
        <f t="shared" si="5"/>
        <v>-109012255.79</v>
      </c>
    </row>
    <row r="44" spans="1:5" s="11" customFormat="1" ht="18" customHeight="1">
      <c r="A44" s="63" t="s">
        <v>81</v>
      </c>
      <c r="B44" s="56">
        <f>SUM(B45:B50)</f>
        <v>389933275.64</v>
      </c>
      <c r="C44" s="56">
        <f>SUM(C45:C50,)</f>
        <v>23517946.66</v>
      </c>
      <c r="D44" s="44">
        <f t="shared" si="4"/>
        <v>0.06031274612662857</v>
      </c>
      <c r="E44" s="46">
        <f t="shared" si="5"/>
        <v>-366415328.97999996</v>
      </c>
    </row>
    <row r="45" spans="1:5" s="11" customFormat="1" ht="30" customHeight="1">
      <c r="A45" s="41" t="s">
        <v>46</v>
      </c>
      <c r="B45" s="54">
        <v>-21822100</v>
      </c>
      <c r="C45" s="54">
        <v>-21822100</v>
      </c>
      <c r="D45" s="42">
        <f t="shared" si="4"/>
        <v>1</v>
      </c>
      <c r="E45" s="45">
        <f t="shared" si="5"/>
        <v>0</v>
      </c>
    </row>
    <row r="46" spans="1:6" s="11" customFormat="1" ht="15" customHeight="1">
      <c r="A46" s="41" t="s">
        <v>127</v>
      </c>
      <c r="B46" s="54">
        <v>30477500</v>
      </c>
      <c r="C46" s="54">
        <v>997800</v>
      </c>
      <c r="D46" s="42">
        <f t="shared" si="4"/>
        <v>0.03273890575014355</v>
      </c>
      <c r="E46" s="45">
        <f t="shared" si="5"/>
        <v>-29479700</v>
      </c>
      <c r="F46" s="8"/>
    </row>
    <row r="47" spans="1:5" s="8" customFormat="1" ht="15">
      <c r="A47" s="41" t="s">
        <v>23</v>
      </c>
      <c r="B47" s="54">
        <v>223448140.74</v>
      </c>
      <c r="C47" s="55">
        <v>2439456.19</v>
      </c>
      <c r="D47" s="42">
        <f t="shared" si="4"/>
        <v>0.010917325970675695</v>
      </c>
      <c r="E47" s="45">
        <f t="shared" si="5"/>
        <v>-221008684.55</v>
      </c>
    </row>
    <row r="48" spans="1:5" s="8" customFormat="1" ht="15">
      <c r="A48" s="41" t="s">
        <v>22</v>
      </c>
      <c r="B48" s="54">
        <v>156326760</v>
      </c>
      <c r="C48" s="55">
        <v>41902790.47</v>
      </c>
      <c r="D48" s="42">
        <f t="shared" si="4"/>
        <v>0.26804617757062194</v>
      </c>
      <c r="E48" s="45">
        <f t="shared" si="5"/>
        <v>-114423969.53</v>
      </c>
    </row>
    <row r="49" spans="1:5" s="8" customFormat="1" ht="15">
      <c r="A49" s="41" t="s">
        <v>43</v>
      </c>
      <c r="B49" s="54">
        <v>88300</v>
      </c>
      <c r="C49" s="55">
        <v>0</v>
      </c>
      <c r="D49" s="42">
        <f t="shared" si="4"/>
        <v>0</v>
      </c>
      <c r="E49" s="45">
        <f t="shared" si="5"/>
        <v>-88300</v>
      </c>
    </row>
    <row r="50" spans="1:5" s="8" customFormat="1" ht="15">
      <c r="A50" s="41" t="s">
        <v>112</v>
      </c>
      <c r="B50" s="54">
        <v>1414674.9</v>
      </c>
      <c r="C50" s="55">
        <v>0</v>
      </c>
      <c r="D50" s="42">
        <f t="shared" si="4"/>
        <v>0</v>
      </c>
      <c r="E50" s="45">
        <f t="shared" si="5"/>
        <v>-1414674.9</v>
      </c>
    </row>
    <row r="51" spans="1:6" s="8" customFormat="1" ht="16.5" customHeight="1">
      <c r="A51" s="63" t="s">
        <v>5</v>
      </c>
      <c r="B51" s="57">
        <f>SUM(B43,B44)</f>
        <v>521897475.64</v>
      </c>
      <c r="C51" s="57">
        <f>SUM(C43,C44)</f>
        <v>46469890.86999999</v>
      </c>
      <c r="D51" s="44">
        <f t="shared" si="4"/>
        <v>0.08904026756024105</v>
      </c>
      <c r="E51" s="46">
        <f t="shared" si="5"/>
        <v>-475427584.77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64572823.95</v>
      </c>
      <c r="C53" s="54">
        <f>C54+C68+C72+C73+C66+C70</f>
        <v>8544114.29</v>
      </c>
      <c r="D53" s="42">
        <f t="shared" si="4"/>
        <v>0.13231749468810397</v>
      </c>
      <c r="E53" s="45">
        <f aca="true" t="shared" si="6" ref="E53:E103">C53-B53</f>
        <v>-56028709.660000004</v>
      </c>
    </row>
    <row r="54" spans="1:5" s="8" customFormat="1" ht="15">
      <c r="A54" s="41" t="s">
        <v>25</v>
      </c>
      <c r="B54" s="54">
        <v>30685100</v>
      </c>
      <c r="C54" s="55">
        <v>5180870.55</v>
      </c>
      <c r="D54" s="42">
        <f aca="true" t="shared" si="7" ref="D54:D81">IF(B54=0,"   ",C54/B54)</f>
        <v>0.16883994349048886</v>
      </c>
      <c r="E54" s="45">
        <f t="shared" si="6"/>
        <v>-25504229.45</v>
      </c>
    </row>
    <row r="55" spans="1:5" s="8" customFormat="1" ht="15">
      <c r="A55" s="41" t="s">
        <v>7</v>
      </c>
      <c r="B55" s="54">
        <v>17282014</v>
      </c>
      <c r="C55" s="55">
        <v>3277614.19</v>
      </c>
      <c r="D55" s="42">
        <f t="shared" si="7"/>
        <v>0.1896546426822707</v>
      </c>
      <c r="E55" s="45">
        <f t="shared" si="6"/>
        <v>-14004399.81</v>
      </c>
    </row>
    <row r="56" spans="1:5" s="8" customFormat="1" ht="16.5" customHeight="1">
      <c r="A56" s="41" t="s">
        <v>47</v>
      </c>
      <c r="B56" s="70">
        <v>3300</v>
      </c>
      <c r="C56" s="70">
        <v>0</v>
      </c>
      <c r="D56" s="42">
        <f t="shared" si="7"/>
        <v>0</v>
      </c>
      <c r="E56" s="45">
        <f t="shared" si="6"/>
        <v>-3300</v>
      </c>
    </row>
    <row r="57" spans="1:5" s="8" customFormat="1" ht="27" customHeight="1">
      <c r="A57" s="41" t="s">
        <v>48</v>
      </c>
      <c r="B57" s="70">
        <v>310400</v>
      </c>
      <c r="C57" s="70">
        <v>29259.6</v>
      </c>
      <c r="D57" s="42">
        <f t="shared" si="7"/>
        <v>0.09426417525773195</v>
      </c>
      <c r="E57" s="45">
        <f t="shared" si="6"/>
        <v>-281140.4</v>
      </c>
    </row>
    <row r="58" spans="1:5" s="8" customFormat="1" ht="15">
      <c r="A58" s="41" t="s">
        <v>49</v>
      </c>
      <c r="B58" s="70">
        <v>229900</v>
      </c>
      <c r="C58" s="70">
        <v>20134</v>
      </c>
      <c r="D58" s="42">
        <f t="shared" si="7"/>
        <v>0.08757720748151371</v>
      </c>
      <c r="E58" s="45">
        <f t="shared" si="6"/>
        <v>-209766</v>
      </c>
    </row>
    <row r="59" spans="1:5" s="8" customFormat="1" ht="15">
      <c r="A59" s="41" t="s">
        <v>50</v>
      </c>
      <c r="B59" s="70">
        <v>843400</v>
      </c>
      <c r="C59" s="71">
        <v>143359.43</v>
      </c>
      <c r="D59" s="42">
        <f t="shared" si="7"/>
        <v>0.16997798197770927</v>
      </c>
      <c r="E59" s="45">
        <f t="shared" si="6"/>
        <v>-700040.5700000001</v>
      </c>
    </row>
    <row r="60" spans="1:5" s="8" customFormat="1" ht="15">
      <c r="A60" s="41" t="s">
        <v>49</v>
      </c>
      <c r="B60" s="70">
        <v>623300</v>
      </c>
      <c r="C60" s="71">
        <v>103395.52</v>
      </c>
      <c r="D60" s="42">
        <f t="shared" si="7"/>
        <v>0.16588403657949624</v>
      </c>
      <c r="E60" s="45">
        <f t="shared" si="6"/>
        <v>-519904.48</v>
      </c>
    </row>
    <row r="61" spans="1:5" s="8" customFormat="1" ht="15">
      <c r="A61" s="41" t="s">
        <v>51</v>
      </c>
      <c r="B61" s="70">
        <v>3000</v>
      </c>
      <c r="C61" s="71">
        <v>0</v>
      </c>
      <c r="D61" s="42">
        <f t="shared" si="7"/>
        <v>0</v>
      </c>
      <c r="E61" s="45">
        <f t="shared" si="6"/>
        <v>-3000</v>
      </c>
    </row>
    <row r="62" spans="1:5" s="8" customFormat="1" ht="28.5" customHeight="1">
      <c r="A62" s="41" t="s">
        <v>164</v>
      </c>
      <c r="B62" s="70">
        <v>900</v>
      </c>
      <c r="C62" s="70">
        <v>0</v>
      </c>
      <c r="D62" s="42">
        <f t="shared" si="7"/>
        <v>0</v>
      </c>
      <c r="E62" s="45">
        <f t="shared" si="6"/>
        <v>-900</v>
      </c>
    </row>
    <row r="63" spans="1:5" s="8" customFormat="1" ht="15">
      <c r="A63" s="41" t="s">
        <v>49</v>
      </c>
      <c r="B63" s="70">
        <v>691</v>
      </c>
      <c r="C63" s="70">
        <v>0</v>
      </c>
      <c r="D63" s="42">
        <f t="shared" si="7"/>
        <v>0</v>
      </c>
      <c r="E63" s="45">
        <f t="shared" si="6"/>
        <v>-691</v>
      </c>
    </row>
    <row r="64" spans="1:5" s="8" customFormat="1" ht="15">
      <c r="A64" s="41" t="s">
        <v>107</v>
      </c>
      <c r="B64" s="70">
        <v>55400</v>
      </c>
      <c r="C64" s="71">
        <v>3121.65</v>
      </c>
      <c r="D64" s="42">
        <f t="shared" si="7"/>
        <v>0.05634747292418773</v>
      </c>
      <c r="E64" s="45">
        <f t="shared" si="6"/>
        <v>-52278.35</v>
      </c>
    </row>
    <row r="65" spans="1:5" s="8" customFormat="1" ht="15">
      <c r="A65" s="41" t="s">
        <v>49</v>
      </c>
      <c r="B65" s="70">
        <v>41100</v>
      </c>
      <c r="C65" s="70">
        <v>2397.5</v>
      </c>
      <c r="D65" s="42">
        <f t="shared" si="7"/>
        <v>0.058333333333333334</v>
      </c>
      <c r="E65" s="45">
        <f t="shared" si="6"/>
        <v>-38702.5</v>
      </c>
    </row>
    <row r="66" spans="1:5" s="8" customFormat="1" ht="15.75" customHeight="1">
      <c r="A66" s="41" t="s">
        <v>125</v>
      </c>
      <c r="B66" s="70">
        <f>B67</f>
        <v>8700</v>
      </c>
      <c r="C66" s="70">
        <f>C67</f>
        <v>0</v>
      </c>
      <c r="D66" s="42">
        <f t="shared" si="7"/>
        <v>0</v>
      </c>
      <c r="E66" s="45">
        <f t="shared" si="6"/>
        <v>-8700</v>
      </c>
    </row>
    <row r="67" spans="1:5" s="8" customFormat="1" ht="30.75" customHeight="1">
      <c r="A67" s="41" t="s">
        <v>126</v>
      </c>
      <c r="B67" s="70">
        <v>8700</v>
      </c>
      <c r="C67" s="71">
        <v>0</v>
      </c>
      <c r="D67" s="42">
        <f t="shared" si="7"/>
        <v>0</v>
      </c>
      <c r="E67" s="45">
        <f t="shared" si="6"/>
        <v>-8700</v>
      </c>
    </row>
    <row r="68" spans="1:5" s="8" customFormat="1" ht="15">
      <c r="A68" s="41" t="s">
        <v>36</v>
      </c>
      <c r="B68" s="70">
        <v>4069100</v>
      </c>
      <c r="C68" s="71">
        <v>764983.42</v>
      </c>
      <c r="D68" s="42">
        <f t="shared" si="7"/>
        <v>0.18799818633112975</v>
      </c>
      <c r="E68" s="45">
        <f t="shared" si="6"/>
        <v>-3304116.58</v>
      </c>
    </row>
    <row r="69" spans="1:5" s="8" customFormat="1" ht="15">
      <c r="A69" s="41" t="s">
        <v>7</v>
      </c>
      <c r="B69" s="70">
        <v>2664720</v>
      </c>
      <c r="C69" s="71">
        <v>490359.08</v>
      </c>
      <c r="D69" s="42">
        <f t="shared" si="7"/>
        <v>0.18401898886186918</v>
      </c>
      <c r="E69" s="45">
        <f t="shared" si="6"/>
        <v>-2174360.92</v>
      </c>
    </row>
    <row r="70" spans="1:5" s="8" customFormat="1" ht="15">
      <c r="A70" s="41" t="s">
        <v>149</v>
      </c>
      <c r="B70" s="70">
        <f>B71</f>
        <v>0</v>
      </c>
      <c r="C70" s="70">
        <f>C71</f>
        <v>0</v>
      </c>
      <c r="D70" s="42" t="str">
        <f t="shared" si="7"/>
        <v>   </v>
      </c>
      <c r="E70" s="45">
        <f t="shared" si="6"/>
        <v>0</v>
      </c>
    </row>
    <row r="71" spans="1:5" s="8" customFormat="1" ht="30">
      <c r="A71" s="41" t="s">
        <v>150</v>
      </c>
      <c r="B71" s="70">
        <v>0</v>
      </c>
      <c r="C71" s="71">
        <v>0</v>
      </c>
      <c r="D71" s="42" t="str">
        <f t="shared" si="7"/>
        <v>   </v>
      </c>
      <c r="E71" s="45">
        <f t="shared" si="6"/>
        <v>0</v>
      </c>
    </row>
    <row r="72" spans="1:5" s="8" customFormat="1" ht="15">
      <c r="A72" s="41" t="s">
        <v>26</v>
      </c>
      <c r="B72" s="53">
        <v>2026600</v>
      </c>
      <c r="C72" s="55">
        <v>0</v>
      </c>
      <c r="D72" s="42">
        <f t="shared" si="7"/>
        <v>0</v>
      </c>
      <c r="E72" s="45">
        <f t="shared" si="6"/>
        <v>-2026600</v>
      </c>
    </row>
    <row r="73" spans="1:5" s="8" customFormat="1" ht="15">
      <c r="A73" s="41" t="s">
        <v>34</v>
      </c>
      <c r="B73" s="54">
        <f>B74+B76+B78+B77+B79+B81+B80+B88+B82+B85+B86+B87</f>
        <v>27783323.95</v>
      </c>
      <c r="C73" s="54">
        <f>C74+C76+C78+C77+C79+C81+C80+C88+C82+C85+C86+C87</f>
        <v>2598260.32</v>
      </c>
      <c r="D73" s="76">
        <f t="shared" si="7"/>
        <v>0.09351869937074249</v>
      </c>
      <c r="E73" s="45">
        <f t="shared" si="6"/>
        <v>-25185063.63</v>
      </c>
    </row>
    <row r="74" spans="1:5" s="8" customFormat="1" ht="15">
      <c r="A74" s="41" t="s">
        <v>89</v>
      </c>
      <c r="B74" s="70">
        <v>9597700</v>
      </c>
      <c r="C74" s="71">
        <v>1316038.16</v>
      </c>
      <c r="D74" s="52">
        <f t="shared" si="7"/>
        <v>0.13712016003834251</v>
      </c>
      <c r="E74" s="45">
        <f t="shared" si="6"/>
        <v>-8281661.84</v>
      </c>
    </row>
    <row r="75" spans="1:5" s="8" customFormat="1" ht="15">
      <c r="A75" s="41" t="s">
        <v>66</v>
      </c>
      <c r="B75" s="70">
        <v>6577100</v>
      </c>
      <c r="C75" s="71">
        <v>1057970.36</v>
      </c>
      <c r="D75" s="42">
        <f t="shared" si="7"/>
        <v>0.16085666327104653</v>
      </c>
      <c r="E75" s="45">
        <f t="shared" si="6"/>
        <v>-5519129.64</v>
      </c>
    </row>
    <row r="76" spans="1:5" s="8" customFormat="1" ht="15">
      <c r="A76" s="41" t="s">
        <v>181</v>
      </c>
      <c r="B76" s="70">
        <v>2219900</v>
      </c>
      <c r="C76" s="70">
        <v>268106.96</v>
      </c>
      <c r="D76" s="42">
        <f t="shared" si="7"/>
        <v>0.12077434118653994</v>
      </c>
      <c r="E76" s="45">
        <f t="shared" si="6"/>
        <v>-1951793.04</v>
      </c>
    </row>
    <row r="77" spans="1:5" s="8" customFormat="1" ht="15">
      <c r="A77" s="41" t="s">
        <v>111</v>
      </c>
      <c r="B77" s="70">
        <v>100000</v>
      </c>
      <c r="C77" s="71">
        <v>0</v>
      </c>
      <c r="D77" s="42">
        <f t="shared" si="7"/>
        <v>0</v>
      </c>
      <c r="E77" s="45">
        <f t="shared" si="6"/>
        <v>-100000</v>
      </c>
    </row>
    <row r="78" spans="1:5" s="8" customFormat="1" ht="15">
      <c r="A78" s="41" t="s">
        <v>135</v>
      </c>
      <c r="B78" s="70">
        <v>153000</v>
      </c>
      <c r="C78" s="71">
        <v>28800</v>
      </c>
      <c r="D78" s="42">
        <f t="shared" si="7"/>
        <v>0.18823529411764706</v>
      </c>
      <c r="E78" s="45">
        <f t="shared" si="6"/>
        <v>-124200</v>
      </c>
    </row>
    <row r="79" spans="1:5" s="8" customFormat="1" ht="16.5" customHeight="1">
      <c r="A79" s="41" t="s">
        <v>136</v>
      </c>
      <c r="B79" s="70">
        <v>800000</v>
      </c>
      <c r="C79" s="70">
        <v>86480</v>
      </c>
      <c r="D79" s="42">
        <f t="shared" si="7"/>
        <v>0.1081</v>
      </c>
      <c r="E79" s="45">
        <f t="shared" si="6"/>
        <v>-713520</v>
      </c>
    </row>
    <row r="80" spans="1:6" ht="60.75" customHeight="1">
      <c r="A80" s="41" t="s">
        <v>188</v>
      </c>
      <c r="B80" s="53">
        <v>0</v>
      </c>
      <c r="C80" s="53">
        <v>0</v>
      </c>
      <c r="D80" s="42" t="str">
        <f t="shared" si="7"/>
        <v>   </v>
      </c>
      <c r="E80" s="65">
        <f t="shared" si="6"/>
        <v>0</v>
      </c>
      <c r="F80" s="8"/>
    </row>
    <row r="81" spans="1:5" s="8" customFormat="1" ht="15">
      <c r="A81" s="41" t="s">
        <v>157</v>
      </c>
      <c r="B81" s="53">
        <v>0</v>
      </c>
      <c r="C81" s="53">
        <v>0</v>
      </c>
      <c r="D81" s="42" t="str">
        <f t="shared" si="7"/>
        <v>   </v>
      </c>
      <c r="E81" s="45">
        <f t="shared" si="6"/>
        <v>0</v>
      </c>
    </row>
    <row r="82" spans="1:5" s="8" customFormat="1" ht="45.75" customHeight="1">
      <c r="A82" s="62" t="s">
        <v>200</v>
      </c>
      <c r="B82" s="70">
        <f>SUM(B83:B84)</f>
        <v>13993900</v>
      </c>
      <c r="C82" s="70">
        <f>SUM(C83:C84)</f>
        <v>0</v>
      </c>
      <c r="D82" s="42">
        <f aca="true" t="shared" si="8" ref="D82:D88">IF(B82=0,"   ",C82/B82)</f>
        <v>0</v>
      </c>
      <c r="E82" s="45">
        <f aca="true" t="shared" si="9" ref="E82:E88">C82-B82</f>
        <v>-13993900</v>
      </c>
    </row>
    <row r="83" spans="1:5" s="8" customFormat="1" ht="15">
      <c r="A83" s="61" t="s">
        <v>78</v>
      </c>
      <c r="B83" s="70">
        <v>12174700</v>
      </c>
      <c r="C83" s="70">
        <v>0</v>
      </c>
      <c r="D83" s="42">
        <f t="shared" si="8"/>
        <v>0</v>
      </c>
      <c r="E83" s="45">
        <f t="shared" si="9"/>
        <v>-12174700</v>
      </c>
    </row>
    <row r="84" spans="1:5" s="8" customFormat="1" ht="15">
      <c r="A84" s="61" t="s">
        <v>79</v>
      </c>
      <c r="B84" s="70">
        <v>1819200</v>
      </c>
      <c r="C84" s="70">
        <v>0</v>
      </c>
      <c r="D84" s="42">
        <f t="shared" si="8"/>
        <v>0</v>
      </c>
      <c r="E84" s="45">
        <f t="shared" si="9"/>
        <v>-1819200</v>
      </c>
    </row>
    <row r="85" spans="1:5" s="8" customFormat="1" ht="30">
      <c r="A85" s="62" t="s">
        <v>204</v>
      </c>
      <c r="B85" s="70">
        <v>78823.95</v>
      </c>
      <c r="C85" s="70">
        <v>69527.2</v>
      </c>
      <c r="D85" s="42">
        <f t="shared" si="8"/>
        <v>0.8820567860402835</v>
      </c>
      <c r="E85" s="45">
        <f t="shared" si="9"/>
        <v>-9296.75</v>
      </c>
    </row>
    <row r="86" spans="1:5" s="8" customFormat="1" ht="30">
      <c r="A86" s="62" t="s">
        <v>201</v>
      </c>
      <c r="B86" s="70">
        <v>650000</v>
      </c>
      <c r="C86" s="70">
        <v>650000</v>
      </c>
      <c r="D86" s="42">
        <f t="shared" si="8"/>
        <v>1</v>
      </c>
      <c r="E86" s="45">
        <f t="shared" si="9"/>
        <v>0</v>
      </c>
    </row>
    <row r="87" spans="1:5" s="8" customFormat="1" ht="30">
      <c r="A87" s="62" t="s">
        <v>202</v>
      </c>
      <c r="B87" s="70">
        <v>90000</v>
      </c>
      <c r="C87" s="70">
        <v>79308</v>
      </c>
      <c r="D87" s="42">
        <f t="shared" si="8"/>
        <v>0.8812</v>
      </c>
      <c r="E87" s="45">
        <f t="shared" si="9"/>
        <v>-10692</v>
      </c>
    </row>
    <row r="88" spans="1:5" s="8" customFormat="1" ht="15">
      <c r="A88" s="62" t="s">
        <v>203</v>
      </c>
      <c r="B88" s="70">
        <v>100000</v>
      </c>
      <c r="C88" s="53">
        <v>100000</v>
      </c>
      <c r="D88" s="42">
        <f t="shared" si="8"/>
        <v>1</v>
      </c>
      <c r="E88" s="45">
        <f t="shared" si="9"/>
        <v>0</v>
      </c>
    </row>
    <row r="89" spans="1:5" s="8" customFormat="1" ht="15.75" customHeight="1">
      <c r="A89" s="41" t="s">
        <v>52</v>
      </c>
      <c r="B89" s="53">
        <f>SUM(B90)</f>
        <v>1259300</v>
      </c>
      <c r="C89" s="53">
        <f>SUM(C90)</f>
        <v>222204.05</v>
      </c>
      <c r="D89" s="42">
        <f aca="true" t="shared" si="10" ref="D89:D103">IF(B89=0,"   ",C89/B89)</f>
        <v>0.17645044866195506</v>
      </c>
      <c r="E89" s="45">
        <f t="shared" si="6"/>
        <v>-1037095.95</v>
      </c>
    </row>
    <row r="90" spans="1:5" s="8" customFormat="1" ht="15">
      <c r="A90" s="41" t="s">
        <v>70</v>
      </c>
      <c r="B90" s="53">
        <v>1259300</v>
      </c>
      <c r="C90" s="53">
        <v>222204.05</v>
      </c>
      <c r="D90" s="42">
        <f t="shared" si="10"/>
        <v>0.17645044866195506</v>
      </c>
      <c r="E90" s="45">
        <f t="shared" si="6"/>
        <v>-1037095.95</v>
      </c>
    </row>
    <row r="91" spans="1:5" s="8" customFormat="1" ht="30" customHeight="1">
      <c r="A91" s="41" t="s">
        <v>27</v>
      </c>
      <c r="B91" s="54">
        <f>B92+B93+B96+B98+B95+B100+B99</f>
        <v>14683100</v>
      </c>
      <c r="C91" s="54">
        <f>C92+C93+C96+C98+C95+C100+C99</f>
        <v>746501.9600000001</v>
      </c>
      <c r="D91" s="42">
        <f t="shared" si="10"/>
        <v>0.05084089599607713</v>
      </c>
      <c r="E91" s="45">
        <f t="shared" si="6"/>
        <v>-13936598.04</v>
      </c>
    </row>
    <row r="92" spans="1:5" s="8" customFormat="1" ht="15">
      <c r="A92" s="41" t="s">
        <v>82</v>
      </c>
      <c r="B92" s="70">
        <v>1620400</v>
      </c>
      <c r="C92" s="71">
        <v>285000</v>
      </c>
      <c r="D92" s="42">
        <f t="shared" si="10"/>
        <v>0.1758824981486053</v>
      </c>
      <c r="E92" s="45">
        <f t="shared" si="6"/>
        <v>-1335400</v>
      </c>
    </row>
    <row r="93" spans="1:5" s="8" customFormat="1" ht="15">
      <c r="A93" s="41" t="s">
        <v>182</v>
      </c>
      <c r="B93" s="70">
        <v>1498900</v>
      </c>
      <c r="C93" s="71">
        <v>306284.33</v>
      </c>
      <c r="D93" s="42">
        <f t="shared" si="10"/>
        <v>0.20433940222830077</v>
      </c>
      <c r="E93" s="45">
        <f t="shared" si="6"/>
        <v>-1192615.67</v>
      </c>
    </row>
    <row r="94" spans="1:5" s="8" customFormat="1" ht="15">
      <c r="A94" s="41" t="s">
        <v>53</v>
      </c>
      <c r="B94" s="70">
        <v>1030000</v>
      </c>
      <c r="C94" s="71">
        <v>138176.62</v>
      </c>
      <c r="D94" s="42">
        <f t="shared" si="10"/>
        <v>0.13415205825242718</v>
      </c>
      <c r="E94" s="45">
        <f t="shared" si="6"/>
        <v>-891823.38</v>
      </c>
    </row>
    <row r="95" spans="1:5" s="8" customFormat="1" ht="15">
      <c r="A95" s="41" t="s">
        <v>184</v>
      </c>
      <c r="B95" s="70">
        <v>224700</v>
      </c>
      <c r="C95" s="71">
        <v>19500</v>
      </c>
      <c r="D95" s="42">
        <f>IF(B95=0,"   ",C95/B95)</f>
        <v>0.08678237650200267</v>
      </c>
      <c r="E95" s="45">
        <f>C95-B95</f>
        <v>-205200</v>
      </c>
    </row>
    <row r="96" spans="1:6" s="8" customFormat="1" ht="15">
      <c r="A96" s="41" t="s">
        <v>71</v>
      </c>
      <c r="B96" s="53">
        <v>940500</v>
      </c>
      <c r="C96" s="53">
        <v>135717.63</v>
      </c>
      <c r="D96" s="42">
        <f t="shared" si="10"/>
        <v>0.14430370015948965</v>
      </c>
      <c r="E96" s="45">
        <f t="shared" si="6"/>
        <v>-804782.37</v>
      </c>
      <c r="F96"/>
    </row>
    <row r="97" spans="1:6" ht="15">
      <c r="A97" s="41" t="s">
        <v>90</v>
      </c>
      <c r="B97" s="53">
        <v>660215</v>
      </c>
      <c r="C97" s="53">
        <v>56637.65</v>
      </c>
      <c r="D97" s="42">
        <f t="shared" si="10"/>
        <v>0.08578667555266088</v>
      </c>
      <c r="E97" s="65">
        <f t="shared" si="6"/>
        <v>-603577.35</v>
      </c>
      <c r="F97" s="8"/>
    </row>
    <row r="98" spans="1:5" s="8" customFormat="1" ht="15">
      <c r="A98" s="41" t="s">
        <v>83</v>
      </c>
      <c r="B98" s="54">
        <v>84600</v>
      </c>
      <c r="C98" s="55">
        <v>0</v>
      </c>
      <c r="D98" s="42">
        <f t="shared" si="10"/>
        <v>0</v>
      </c>
      <c r="E98" s="45">
        <f t="shared" si="6"/>
        <v>-84600</v>
      </c>
    </row>
    <row r="99" spans="1:5" s="8" customFormat="1" ht="30">
      <c r="A99" s="61" t="s">
        <v>189</v>
      </c>
      <c r="B99" s="70">
        <v>120000</v>
      </c>
      <c r="C99" s="70">
        <v>0</v>
      </c>
      <c r="D99" s="42">
        <f>IF(B99=0,"   ",C99/B99)</f>
        <v>0</v>
      </c>
      <c r="E99" s="45">
        <f>C99-B99</f>
        <v>-120000</v>
      </c>
    </row>
    <row r="100" spans="1:5" s="8" customFormat="1" ht="15">
      <c r="A100" s="41" t="s">
        <v>205</v>
      </c>
      <c r="B100" s="70">
        <f>B101+B102</f>
        <v>10194000</v>
      </c>
      <c r="C100" s="70">
        <f>C101+C102</f>
        <v>0</v>
      </c>
      <c r="D100" s="42"/>
      <c r="E100" s="45"/>
    </row>
    <row r="101" spans="1:5" s="8" customFormat="1" ht="15">
      <c r="A101" s="61" t="s">
        <v>78</v>
      </c>
      <c r="B101" s="70">
        <v>8868800</v>
      </c>
      <c r="C101" s="70">
        <v>0</v>
      </c>
      <c r="D101" s="42">
        <f>IF(B101=0,"   ",C101/B101)</f>
        <v>0</v>
      </c>
      <c r="E101" s="45">
        <f>C101-B101</f>
        <v>-8868800</v>
      </c>
    </row>
    <row r="102" spans="1:5" s="8" customFormat="1" ht="15">
      <c r="A102" s="61" t="s">
        <v>79</v>
      </c>
      <c r="B102" s="70">
        <v>1325200</v>
      </c>
      <c r="C102" s="70">
        <v>0</v>
      </c>
      <c r="D102" s="42">
        <f>IF(B102=0,"   ",C102/B102)</f>
        <v>0</v>
      </c>
      <c r="E102" s="45">
        <f>C102-B102</f>
        <v>-1325200</v>
      </c>
    </row>
    <row r="103" spans="1:5" s="8" customFormat="1" ht="15">
      <c r="A103" s="41" t="s">
        <v>28</v>
      </c>
      <c r="B103" s="54">
        <f>B104+B112+B132+B110</f>
        <v>54955900</v>
      </c>
      <c r="C103" s="54">
        <f>C104+C112+C132+C110</f>
        <v>3742387.79</v>
      </c>
      <c r="D103" s="42">
        <f t="shared" si="10"/>
        <v>0.06809801659148518</v>
      </c>
      <c r="E103" s="45">
        <f t="shared" si="6"/>
        <v>-51213512.21</v>
      </c>
    </row>
    <row r="104" spans="1:5" s="8" customFormat="1" ht="15">
      <c r="A104" s="62" t="s">
        <v>108</v>
      </c>
      <c r="B104" s="54">
        <f>B105+B106+B107</f>
        <v>270600</v>
      </c>
      <c r="C104" s="54">
        <f>C105+C106+C107</f>
        <v>0</v>
      </c>
      <c r="D104" s="42">
        <f aca="true" t="shared" si="11" ref="D104:D109">IF(B104=0,"   ",C104/B104)</f>
        <v>0</v>
      </c>
      <c r="E104" s="45">
        <f aca="true" t="shared" si="12" ref="E104:E109">C104-B104</f>
        <v>-270600</v>
      </c>
    </row>
    <row r="105" spans="1:5" s="8" customFormat="1" ht="15">
      <c r="A105" s="62" t="s">
        <v>109</v>
      </c>
      <c r="B105" s="70">
        <v>100000</v>
      </c>
      <c r="C105" s="70">
        <v>0</v>
      </c>
      <c r="D105" s="42">
        <f t="shared" si="11"/>
        <v>0</v>
      </c>
      <c r="E105" s="45">
        <f t="shared" si="12"/>
        <v>-100000</v>
      </c>
    </row>
    <row r="106" spans="1:5" s="8" customFormat="1" ht="15">
      <c r="A106" s="62" t="s">
        <v>142</v>
      </c>
      <c r="B106" s="70">
        <v>70000</v>
      </c>
      <c r="C106" s="70">
        <v>0</v>
      </c>
      <c r="D106" s="42">
        <f t="shared" si="11"/>
        <v>0</v>
      </c>
      <c r="E106" s="45">
        <f t="shared" si="12"/>
        <v>-70000</v>
      </c>
    </row>
    <row r="107" spans="1:5" s="8" customFormat="1" ht="30">
      <c r="A107" s="62" t="s">
        <v>123</v>
      </c>
      <c r="B107" s="70">
        <f>B108+B109</f>
        <v>100600</v>
      </c>
      <c r="C107" s="70">
        <f>C108+C109</f>
        <v>0</v>
      </c>
      <c r="D107" s="42">
        <f t="shared" si="11"/>
        <v>0</v>
      </c>
      <c r="E107" s="45">
        <f t="shared" si="12"/>
        <v>-100600</v>
      </c>
    </row>
    <row r="108" spans="1:5" s="8" customFormat="1" ht="15">
      <c r="A108" s="61" t="s">
        <v>78</v>
      </c>
      <c r="B108" s="70">
        <v>40600</v>
      </c>
      <c r="C108" s="70">
        <v>0</v>
      </c>
      <c r="D108" s="42">
        <f t="shared" si="11"/>
        <v>0</v>
      </c>
      <c r="E108" s="45">
        <f t="shared" si="12"/>
        <v>-40600</v>
      </c>
    </row>
    <row r="109" spans="1:6" s="8" customFormat="1" ht="15">
      <c r="A109" s="61" t="s">
        <v>74</v>
      </c>
      <c r="B109" s="70">
        <v>60000</v>
      </c>
      <c r="C109" s="70">
        <v>0</v>
      </c>
      <c r="D109" s="42">
        <f t="shared" si="11"/>
        <v>0</v>
      </c>
      <c r="E109" s="45">
        <f t="shared" si="12"/>
        <v>-60000</v>
      </c>
      <c r="F109"/>
    </row>
    <row r="110" spans="1:5" ht="15">
      <c r="A110" s="62" t="s">
        <v>159</v>
      </c>
      <c r="B110" s="53">
        <f>B111</f>
        <v>1000000</v>
      </c>
      <c r="C110" s="53">
        <f>C111</f>
        <v>0</v>
      </c>
      <c r="D110" s="42">
        <f>IF(B110=0,"   ",C110/B110)</f>
        <v>0</v>
      </c>
      <c r="E110" s="65">
        <f>C110-B110</f>
        <v>-1000000</v>
      </c>
    </row>
    <row r="111" spans="1:6" ht="27.75" customHeight="1">
      <c r="A111" s="62" t="s">
        <v>206</v>
      </c>
      <c r="B111" s="53">
        <v>1000000</v>
      </c>
      <c r="C111" s="53">
        <v>0</v>
      </c>
      <c r="D111" s="42">
        <f>IF(B111=0,"   ",C111/B111)</f>
        <v>0</v>
      </c>
      <c r="E111" s="65">
        <f>C111-B111</f>
        <v>-1000000</v>
      </c>
      <c r="F111" s="8"/>
    </row>
    <row r="112" spans="1:5" s="8" customFormat="1" ht="15">
      <c r="A112" s="41" t="s">
        <v>29</v>
      </c>
      <c r="B112" s="54">
        <f>B122+B126+B118+B113+B131+B127+B130</f>
        <v>53518300</v>
      </c>
      <c r="C112" s="54">
        <f>C122+C126+C118+C113+C131+C127+C130</f>
        <v>3742387.79</v>
      </c>
      <c r="D112" s="42">
        <f aca="true" t="shared" si="13" ref="D112:D123">IF(B112=0,"   ",C112/B112)</f>
        <v>0.06992725460263124</v>
      </c>
      <c r="E112" s="45">
        <f aca="true" t="shared" si="14" ref="E112:E122">C112-B112</f>
        <v>-49775912.21</v>
      </c>
    </row>
    <row r="113" spans="1:5" s="8" customFormat="1" ht="30">
      <c r="A113" s="41" t="s">
        <v>128</v>
      </c>
      <c r="B113" s="70">
        <f>B114+B115+B117+B116</f>
        <v>574000</v>
      </c>
      <c r="C113" s="70">
        <f>C114+C115+C117+C116</f>
        <v>30568.83</v>
      </c>
      <c r="D113" s="42">
        <f t="shared" si="13"/>
        <v>0.05325580139372823</v>
      </c>
      <c r="E113" s="45">
        <f t="shared" si="14"/>
        <v>-543431.17</v>
      </c>
    </row>
    <row r="114" spans="1:5" s="8" customFormat="1" ht="15">
      <c r="A114" s="61" t="s">
        <v>84</v>
      </c>
      <c r="B114" s="53">
        <v>0</v>
      </c>
      <c r="C114" s="53">
        <v>0</v>
      </c>
      <c r="D114" s="42" t="str">
        <f t="shared" si="13"/>
        <v>   </v>
      </c>
      <c r="E114" s="45">
        <f t="shared" si="14"/>
        <v>0</v>
      </c>
    </row>
    <row r="115" spans="1:5" s="8" customFormat="1" ht="15">
      <c r="A115" s="61" t="s">
        <v>78</v>
      </c>
      <c r="B115" s="70">
        <v>0</v>
      </c>
      <c r="C115" s="53">
        <v>0</v>
      </c>
      <c r="D115" s="42" t="str">
        <f t="shared" si="13"/>
        <v>   </v>
      </c>
      <c r="E115" s="45">
        <f t="shared" si="14"/>
        <v>0</v>
      </c>
    </row>
    <row r="116" spans="1:5" s="8" customFormat="1" ht="15">
      <c r="A116" s="61" t="s">
        <v>79</v>
      </c>
      <c r="B116" s="70">
        <v>0</v>
      </c>
      <c r="C116" s="70">
        <v>0</v>
      </c>
      <c r="D116" s="42" t="str">
        <f t="shared" si="13"/>
        <v>   </v>
      </c>
      <c r="E116" s="45">
        <f t="shared" si="14"/>
        <v>0</v>
      </c>
    </row>
    <row r="117" spans="1:5" s="8" customFormat="1" ht="15">
      <c r="A117" s="61" t="s">
        <v>74</v>
      </c>
      <c r="B117" s="53">
        <v>574000</v>
      </c>
      <c r="C117" s="53">
        <v>30568.83</v>
      </c>
      <c r="D117" s="42">
        <f t="shared" si="13"/>
        <v>0.05325580139372823</v>
      </c>
      <c r="E117" s="45">
        <f t="shared" si="14"/>
        <v>-543431.17</v>
      </c>
    </row>
    <row r="118" spans="1:5" s="8" customFormat="1" ht="30">
      <c r="A118" s="41" t="s">
        <v>113</v>
      </c>
      <c r="B118" s="53">
        <f>B119+B120+B121</f>
        <v>1836400</v>
      </c>
      <c r="C118" s="53">
        <f>C119+C120+C121</f>
        <v>0</v>
      </c>
      <c r="D118" s="42">
        <f t="shared" si="13"/>
        <v>0</v>
      </c>
      <c r="E118" s="45">
        <f t="shared" si="14"/>
        <v>-1836400</v>
      </c>
    </row>
    <row r="119" spans="1:5" s="8" customFormat="1" ht="15">
      <c r="A119" s="61" t="s">
        <v>78</v>
      </c>
      <c r="B119" s="53">
        <v>1594900</v>
      </c>
      <c r="C119" s="53">
        <v>0</v>
      </c>
      <c r="D119" s="42">
        <f t="shared" si="13"/>
        <v>0</v>
      </c>
      <c r="E119" s="45">
        <f t="shared" si="14"/>
        <v>-1594900</v>
      </c>
    </row>
    <row r="120" spans="1:5" s="8" customFormat="1" ht="15">
      <c r="A120" s="61" t="s">
        <v>193</v>
      </c>
      <c r="B120" s="53">
        <v>241500</v>
      </c>
      <c r="C120" s="53">
        <v>0</v>
      </c>
      <c r="D120" s="42">
        <f t="shared" si="13"/>
        <v>0</v>
      </c>
      <c r="E120" s="45">
        <f t="shared" si="14"/>
        <v>-241500</v>
      </c>
    </row>
    <row r="121" spans="1:5" ht="15">
      <c r="A121" s="61" t="s">
        <v>168</v>
      </c>
      <c r="B121" s="53">
        <v>0</v>
      </c>
      <c r="C121" s="53">
        <v>0</v>
      </c>
      <c r="D121" s="42" t="str">
        <f>IF(B121=0,"   ",C121/B121)</f>
        <v>   </v>
      </c>
      <c r="E121" s="65">
        <f>C121-B121</f>
        <v>0</v>
      </c>
    </row>
    <row r="122" spans="1:5" s="8" customFormat="1" ht="15">
      <c r="A122" s="41" t="s">
        <v>91</v>
      </c>
      <c r="B122" s="70">
        <f>B123+B124+B125</f>
        <v>31644300</v>
      </c>
      <c r="C122" s="70">
        <f>C123+C124+C125</f>
        <v>2803973.16</v>
      </c>
      <c r="D122" s="42">
        <f t="shared" si="13"/>
        <v>0.08860910685336697</v>
      </c>
      <c r="E122" s="45">
        <f t="shared" si="14"/>
        <v>-28840326.84</v>
      </c>
    </row>
    <row r="123" spans="1:5" s="8" customFormat="1" ht="15">
      <c r="A123" s="61" t="s">
        <v>84</v>
      </c>
      <c r="B123" s="70">
        <v>0</v>
      </c>
      <c r="C123" s="70">
        <v>0</v>
      </c>
      <c r="D123" s="42" t="str">
        <f t="shared" si="13"/>
        <v>   </v>
      </c>
      <c r="E123" s="45"/>
    </row>
    <row r="124" spans="1:5" s="8" customFormat="1" ht="15">
      <c r="A124" s="61" t="s">
        <v>78</v>
      </c>
      <c r="B124" s="70">
        <v>27530500</v>
      </c>
      <c r="C124" s="70">
        <v>2439456.19</v>
      </c>
      <c r="D124" s="42">
        <f aca="true" t="shared" si="15" ref="D124:D130">IF(B124=0,"   ",C124/B124)</f>
        <v>0.08860922213544978</v>
      </c>
      <c r="E124" s="45">
        <f aca="true" t="shared" si="16" ref="E124:E130">C124-B124</f>
        <v>-25091043.81</v>
      </c>
    </row>
    <row r="125" spans="1:5" s="8" customFormat="1" ht="15">
      <c r="A125" s="61" t="s">
        <v>79</v>
      </c>
      <c r="B125" s="70">
        <v>4113800</v>
      </c>
      <c r="C125" s="70">
        <v>364516.97</v>
      </c>
      <c r="D125" s="42">
        <f t="shared" si="15"/>
        <v>0.08860833535903544</v>
      </c>
      <c r="E125" s="45">
        <f t="shared" si="16"/>
        <v>-3749283.0300000003</v>
      </c>
    </row>
    <row r="126" spans="1:6" s="8" customFormat="1" ht="15">
      <c r="A126" s="41" t="s">
        <v>92</v>
      </c>
      <c r="B126" s="53">
        <f>B127+B129+B128</f>
        <v>19394900</v>
      </c>
      <c r="C126" s="53">
        <f>C127+C129+C128</f>
        <v>907845.8</v>
      </c>
      <c r="D126" s="42">
        <f t="shared" si="15"/>
        <v>0.04680848057994628</v>
      </c>
      <c r="E126" s="45">
        <f t="shared" si="16"/>
        <v>-18487054.2</v>
      </c>
      <c r="F126"/>
    </row>
    <row r="127" spans="1:6" ht="15">
      <c r="A127" s="61" t="s">
        <v>84</v>
      </c>
      <c r="B127" s="53">
        <v>0</v>
      </c>
      <c r="C127" s="53">
        <v>0</v>
      </c>
      <c r="D127" s="53" t="str">
        <f>IF(B127=0,"   ",C127/B127*100)</f>
        <v>   </v>
      </c>
      <c r="E127" s="65">
        <f t="shared" si="16"/>
        <v>0</v>
      </c>
      <c r="F127" s="8"/>
    </row>
    <row r="128" spans="1:5" s="8" customFormat="1" ht="15">
      <c r="A128" s="61" t="s">
        <v>78</v>
      </c>
      <c r="B128" s="53">
        <v>13879900</v>
      </c>
      <c r="C128" s="53">
        <v>0</v>
      </c>
      <c r="D128" s="42">
        <f t="shared" si="15"/>
        <v>0</v>
      </c>
      <c r="E128" s="45">
        <f t="shared" si="16"/>
        <v>-13879900</v>
      </c>
    </row>
    <row r="129" spans="1:5" s="8" customFormat="1" ht="15">
      <c r="A129" s="61" t="s">
        <v>74</v>
      </c>
      <c r="B129" s="53">
        <v>5515000</v>
      </c>
      <c r="C129" s="53">
        <v>907845.8</v>
      </c>
      <c r="D129" s="42">
        <f t="shared" si="15"/>
        <v>0.1646139256572983</v>
      </c>
      <c r="E129" s="45">
        <f t="shared" si="16"/>
        <v>-4607154.2</v>
      </c>
    </row>
    <row r="130" spans="1:5" s="8" customFormat="1" ht="30">
      <c r="A130" s="62" t="s">
        <v>171</v>
      </c>
      <c r="B130" s="53">
        <v>0</v>
      </c>
      <c r="C130" s="53">
        <v>0</v>
      </c>
      <c r="D130" s="42" t="str">
        <f t="shared" si="15"/>
        <v>   </v>
      </c>
      <c r="E130" s="45">
        <f t="shared" si="16"/>
        <v>0</v>
      </c>
    </row>
    <row r="131" spans="1:5" s="8" customFormat="1" ht="15">
      <c r="A131" s="41" t="s">
        <v>158</v>
      </c>
      <c r="B131" s="53">
        <v>68700</v>
      </c>
      <c r="C131" s="53">
        <v>0</v>
      </c>
      <c r="D131" s="42">
        <f aca="true" t="shared" si="17" ref="D131:D137">IF(B131=0,"   ",C131/B131)</f>
        <v>0</v>
      </c>
      <c r="E131" s="45">
        <f aca="true" t="shared" si="18" ref="E131:E141">C131-B131</f>
        <v>-68700</v>
      </c>
    </row>
    <row r="132" spans="1:5" s="8" customFormat="1" ht="15">
      <c r="A132" s="41" t="s">
        <v>44</v>
      </c>
      <c r="B132" s="54">
        <f>SUM(B133:B136)</f>
        <v>167000</v>
      </c>
      <c r="C132" s="54">
        <f>SUM(C133:C136)</f>
        <v>0</v>
      </c>
      <c r="D132" s="42">
        <f t="shared" si="17"/>
        <v>0</v>
      </c>
      <c r="E132" s="45">
        <f t="shared" si="18"/>
        <v>-167000</v>
      </c>
    </row>
    <row r="133" spans="1:5" s="8" customFormat="1" ht="30">
      <c r="A133" s="41" t="s">
        <v>137</v>
      </c>
      <c r="B133" s="54">
        <v>0</v>
      </c>
      <c r="C133" s="70">
        <v>0</v>
      </c>
      <c r="D133" s="42" t="str">
        <f t="shared" si="17"/>
        <v>   </v>
      </c>
      <c r="E133" s="45">
        <f t="shared" si="18"/>
        <v>0</v>
      </c>
    </row>
    <row r="134" spans="1:5" s="8" customFormat="1" ht="30">
      <c r="A134" s="41" t="s">
        <v>155</v>
      </c>
      <c r="B134" s="70">
        <v>30000</v>
      </c>
      <c r="C134" s="70">
        <v>0</v>
      </c>
      <c r="D134" s="42">
        <f t="shared" si="17"/>
        <v>0</v>
      </c>
      <c r="E134" s="45">
        <f t="shared" si="18"/>
        <v>-30000</v>
      </c>
    </row>
    <row r="135" spans="1:5" s="8" customFormat="1" ht="60">
      <c r="A135" s="41" t="s">
        <v>186</v>
      </c>
      <c r="B135" s="70">
        <v>0</v>
      </c>
      <c r="C135" s="70">
        <v>0</v>
      </c>
      <c r="D135" s="42" t="str">
        <f t="shared" si="17"/>
        <v>   </v>
      </c>
      <c r="E135" s="65">
        <f t="shared" si="18"/>
        <v>0</v>
      </c>
    </row>
    <row r="136" spans="1:5" s="8" customFormat="1" ht="45">
      <c r="A136" s="41" t="s">
        <v>187</v>
      </c>
      <c r="B136" s="70">
        <v>137000</v>
      </c>
      <c r="C136" s="70">
        <v>0</v>
      </c>
      <c r="D136" s="42">
        <f>IF(B136=0,"   ",C136/B136)</f>
        <v>0</v>
      </c>
      <c r="E136" s="65">
        <f t="shared" si="18"/>
        <v>-137000</v>
      </c>
    </row>
    <row r="137" spans="1:5" s="8" customFormat="1" ht="15">
      <c r="A137" s="41" t="s">
        <v>8</v>
      </c>
      <c r="B137" s="54">
        <f>B138+B147+B161</f>
        <v>32787206.06</v>
      </c>
      <c r="C137" s="54">
        <f>C138+C147+C161</f>
        <v>4014362.42</v>
      </c>
      <c r="D137" s="42">
        <f t="shared" si="17"/>
        <v>0.1224368557861804</v>
      </c>
      <c r="E137" s="45">
        <f t="shared" si="18"/>
        <v>-28772843.64</v>
      </c>
    </row>
    <row r="138" spans="1:5" s="8" customFormat="1" ht="15">
      <c r="A138" s="41" t="s">
        <v>72</v>
      </c>
      <c r="B138" s="54">
        <f>B139+B146+B144+B143</f>
        <v>400000</v>
      </c>
      <c r="C138" s="54">
        <f>C139+C146+C144+C143</f>
        <v>0</v>
      </c>
      <c r="D138" s="42">
        <f aca="true" t="shared" si="19" ref="D138:D146">IF(B138=0,"   ",C138/B138)</f>
        <v>0</v>
      </c>
      <c r="E138" s="45">
        <f t="shared" si="18"/>
        <v>-400000</v>
      </c>
    </row>
    <row r="139" spans="1:5" s="8" customFormat="1" ht="15">
      <c r="A139" s="41" t="s">
        <v>73</v>
      </c>
      <c r="B139" s="53">
        <v>400000</v>
      </c>
      <c r="C139" s="53">
        <v>0</v>
      </c>
      <c r="D139" s="42">
        <f t="shared" si="19"/>
        <v>0</v>
      </c>
      <c r="E139" s="45">
        <f t="shared" si="18"/>
        <v>-400000</v>
      </c>
    </row>
    <row r="140" spans="1:5" s="8" customFormat="1" ht="15">
      <c r="A140" s="61" t="s">
        <v>86</v>
      </c>
      <c r="B140" s="70">
        <v>0</v>
      </c>
      <c r="C140" s="70">
        <v>0</v>
      </c>
      <c r="D140" s="42" t="str">
        <f t="shared" si="19"/>
        <v>   </v>
      </c>
      <c r="E140" s="45">
        <f t="shared" si="18"/>
        <v>0</v>
      </c>
    </row>
    <row r="141" spans="1:5" s="8" customFormat="1" ht="15">
      <c r="A141" s="61" t="s">
        <v>101</v>
      </c>
      <c r="B141" s="70">
        <v>0</v>
      </c>
      <c r="C141" s="70">
        <v>0</v>
      </c>
      <c r="D141" s="42" t="str">
        <f t="shared" si="19"/>
        <v>   </v>
      </c>
      <c r="E141" s="45">
        <f t="shared" si="18"/>
        <v>0</v>
      </c>
    </row>
    <row r="142" spans="1:6" s="8" customFormat="1" ht="15">
      <c r="A142" s="61" t="s">
        <v>87</v>
      </c>
      <c r="B142" s="53">
        <v>400000</v>
      </c>
      <c r="C142" s="53">
        <v>0</v>
      </c>
      <c r="D142" s="42">
        <f t="shared" si="19"/>
        <v>0</v>
      </c>
      <c r="E142" s="45">
        <f>C142-B142</f>
        <v>-400000</v>
      </c>
      <c r="F142"/>
    </row>
    <row r="143" spans="1:6" ht="15">
      <c r="A143" s="41" t="s">
        <v>169</v>
      </c>
      <c r="B143" s="53">
        <v>0</v>
      </c>
      <c r="C143" s="53">
        <v>0</v>
      </c>
      <c r="D143" s="42" t="str">
        <f>IF(B143=0,"   ",C143/B143)</f>
        <v>   </v>
      </c>
      <c r="E143" s="65">
        <f>C143-B143</f>
        <v>0</v>
      </c>
      <c r="F143" s="8"/>
    </row>
    <row r="144" spans="1:5" s="8" customFormat="1" ht="30">
      <c r="A144" s="62" t="s">
        <v>160</v>
      </c>
      <c r="B144" s="70">
        <v>0</v>
      </c>
      <c r="C144" s="70">
        <f>SUM(C145)</f>
        <v>0</v>
      </c>
      <c r="D144" s="42" t="str">
        <f>IF(B144=0,"   ",C144/B144)</f>
        <v>   </v>
      </c>
      <c r="E144" s="45">
        <f>C144-B144</f>
        <v>0</v>
      </c>
    </row>
    <row r="145" spans="1:6" s="8" customFormat="1" ht="15">
      <c r="A145" s="61" t="s">
        <v>101</v>
      </c>
      <c r="B145" s="70">
        <v>0</v>
      </c>
      <c r="C145" s="70">
        <v>0</v>
      </c>
      <c r="D145" s="42" t="str">
        <f>IF(B145=0,"   ",C145/B145)</f>
        <v>   </v>
      </c>
      <c r="E145" s="45">
        <f>C145-B145</f>
        <v>0</v>
      </c>
      <c r="F145"/>
    </row>
    <row r="146" spans="1:6" ht="15">
      <c r="A146" s="41" t="s">
        <v>156</v>
      </c>
      <c r="B146" s="53">
        <v>0</v>
      </c>
      <c r="C146" s="53">
        <v>0</v>
      </c>
      <c r="D146" s="42" t="str">
        <f t="shared" si="19"/>
        <v>   </v>
      </c>
      <c r="E146" s="65">
        <f>C146-B146</f>
        <v>0</v>
      </c>
      <c r="F146" s="8"/>
    </row>
    <row r="147" spans="1:5" ht="15">
      <c r="A147" s="41" t="s">
        <v>37</v>
      </c>
      <c r="B147" s="53">
        <f>B148+B151+B149+B150+B152+B153+B160+B154</f>
        <v>12160720</v>
      </c>
      <c r="C147" s="53">
        <f>C148+C151+C149+C150+C152+C153+C160+C154</f>
        <v>2000000</v>
      </c>
      <c r="D147" s="53">
        <f>IF(B147=0,"   ",C147/B147*100)</f>
        <v>16.446394621371102</v>
      </c>
      <c r="E147" s="65">
        <f aca="true" t="shared" si="20" ref="E147:E172">C147-B147</f>
        <v>-10160720</v>
      </c>
    </row>
    <row r="148" spans="1:5" ht="14.25" customHeight="1">
      <c r="A148" s="41" t="s">
        <v>93</v>
      </c>
      <c r="B148" s="53">
        <v>400000</v>
      </c>
      <c r="C148" s="53">
        <v>0</v>
      </c>
      <c r="D148" s="53">
        <f>IF(B148=0,"   ",C148/B148*100)</f>
        <v>0</v>
      </c>
      <c r="E148" s="65">
        <f t="shared" si="20"/>
        <v>-400000</v>
      </c>
    </row>
    <row r="149" spans="1:5" ht="14.25" customHeight="1">
      <c r="A149" s="41" t="s">
        <v>114</v>
      </c>
      <c r="B149" s="70">
        <v>0</v>
      </c>
      <c r="C149" s="70">
        <v>0</v>
      </c>
      <c r="D149" s="53" t="str">
        <f>IF(B149=0,"   ",C149/B149*100)</f>
        <v>   </v>
      </c>
      <c r="E149" s="65">
        <f t="shared" si="20"/>
        <v>0</v>
      </c>
    </row>
    <row r="150" spans="1:5" ht="14.25" customHeight="1">
      <c r="A150" s="41" t="s">
        <v>140</v>
      </c>
      <c r="B150" s="53">
        <v>290400</v>
      </c>
      <c r="C150" s="53">
        <v>0</v>
      </c>
      <c r="D150" s="53">
        <f>IF(B150=0,"   ",C150/B150*100)</f>
        <v>0</v>
      </c>
      <c r="E150" s="65">
        <f t="shared" si="20"/>
        <v>-290400</v>
      </c>
    </row>
    <row r="151" spans="1:6" ht="15" customHeight="1">
      <c r="A151" s="41" t="s">
        <v>130</v>
      </c>
      <c r="B151" s="53">
        <v>286000</v>
      </c>
      <c r="C151" s="53">
        <v>0</v>
      </c>
      <c r="D151" s="53">
        <f>IF(B151=0,"   ",C151/B151*100)</f>
        <v>0</v>
      </c>
      <c r="E151" s="65">
        <f t="shared" si="20"/>
        <v>-286000</v>
      </c>
      <c r="F151" s="8"/>
    </row>
    <row r="152" spans="1:5" s="8" customFormat="1" ht="30">
      <c r="A152" s="62" t="s">
        <v>144</v>
      </c>
      <c r="B152" s="70">
        <v>250000</v>
      </c>
      <c r="C152" s="70">
        <v>0</v>
      </c>
      <c r="D152" s="42">
        <f aca="true" t="shared" si="21" ref="D152:D160">IF(B152=0,"   ",C152/B152)</f>
        <v>0</v>
      </c>
      <c r="E152" s="45">
        <f t="shared" si="20"/>
        <v>-250000</v>
      </c>
    </row>
    <row r="153" spans="1:6" s="8" customFormat="1" ht="30">
      <c r="A153" s="61" t="s">
        <v>143</v>
      </c>
      <c r="B153" s="70">
        <v>500000</v>
      </c>
      <c r="C153" s="70">
        <v>0</v>
      </c>
      <c r="D153" s="42">
        <f t="shared" si="21"/>
        <v>0</v>
      </c>
      <c r="E153" s="45">
        <f t="shared" si="20"/>
        <v>-500000</v>
      </c>
      <c r="F153"/>
    </row>
    <row r="154" spans="1:5" ht="30">
      <c r="A154" s="41" t="s">
        <v>176</v>
      </c>
      <c r="B154" s="53">
        <f>SUM(B155:B157)</f>
        <v>6434320</v>
      </c>
      <c r="C154" s="53">
        <f>SUM(C155:C157)</f>
        <v>0</v>
      </c>
      <c r="D154" s="42">
        <f t="shared" si="21"/>
        <v>0</v>
      </c>
      <c r="E154" s="65">
        <f t="shared" si="20"/>
        <v>-6434320</v>
      </c>
    </row>
    <row r="155" spans="1:5" ht="15">
      <c r="A155" s="41" t="s">
        <v>167</v>
      </c>
      <c r="B155" s="53">
        <v>3860530</v>
      </c>
      <c r="C155" s="53">
        <v>0</v>
      </c>
      <c r="D155" s="42">
        <f t="shared" si="21"/>
        <v>0</v>
      </c>
      <c r="E155" s="65">
        <f t="shared" si="20"/>
        <v>-3860530</v>
      </c>
    </row>
    <row r="156" spans="1:5" ht="15">
      <c r="A156" s="41" t="s">
        <v>208</v>
      </c>
      <c r="B156" s="53">
        <v>1756400</v>
      </c>
      <c r="C156" s="53">
        <v>0</v>
      </c>
      <c r="D156" s="42">
        <f t="shared" si="21"/>
        <v>0</v>
      </c>
      <c r="E156" s="65">
        <f t="shared" si="20"/>
        <v>-1756400</v>
      </c>
    </row>
    <row r="157" spans="1:5" ht="15">
      <c r="A157" s="41" t="s">
        <v>207</v>
      </c>
      <c r="B157" s="53">
        <v>817390</v>
      </c>
      <c r="C157" s="53">
        <v>0</v>
      </c>
      <c r="D157" s="42">
        <f>IF(B157=0,"   ",C157/B157)</f>
        <v>0</v>
      </c>
      <c r="E157" s="65">
        <f t="shared" si="20"/>
        <v>-817390</v>
      </c>
    </row>
    <row r="158" spans="1:5" ht="17.25" customHeight="1">
      <c r="A158" s="78" t="s">
        <v>185</v>
      </c>
      <c r="B158" s="53">
        <v>0</v>
      </c>
      <c r="C158" s="53">
        <v>0</v>
      </c>
      <c r="D158" s="42" t="str">
        <f t="shared" si="21"/>
        <v>   </v>
      </c>
      <c r="E158" s="45">
        <f t="shared" si="20"/>
        <v>0</v>
      </c>
    </row>
    <row r="159" spans="1:5" ht="18.75" customHeight="1">
      <c r="A159" s="78" t="s">
        <v>74</v>
      </c>
      <c r="B159" s="53">
        <v>0</v>
      </c>
      <c r="C159" s="53">
        <v>0</v>
      </c>
      <c r="D159" s="42" t="str">
        <f t="shared" si="21"/>
        <v>   </v>
      </c>
      <c r="E159" s="45">
        <f t="shared" si="20"/>
        <v>0</v>
      </c>
    </row>
    <row r="160" spans="1:5" ht="14.25" customHeight="1">
      <c r="A160" s="78" t="s">
        <v>173</v>
      </c>
      <c r="B160" s="54">
        <v>4000000</v>
      </c>
      <c r="C160" s="54">
        <v>2000000</v>
      </c>
      <c r="D160" s="42">
        <f t="shared" si="21"/>
        <v>0.5</v>
      </c>
      <c r="E160" s="45">
        <f t="shared" si="20"/>
        <v>-2000000</v>
      </c>
    </row>
    <row r="161" spans="1:5" ht="15">
      <c r="A161" s="41" t="s">
        <v>42</v>
      </c>
      <c r="B161" s="53">
        <f>B162+B164+B165+B166+B167+B163+B169+B173+B168</f>
        <v>20226486.06</v>
      </c>
      <c r="C161" s="53">
        <f>C162+C164+C165+C166+C167+C163+C169+C173+C168</f>
        <v>2014362.4200000002</v>
      </c>
      <c r="D161" s="53">
        <f aca="true" t="shared" si="22" ref="D161:D167">IF(B161=0,"   ",C161/B161*100)</f>
        <v>9.95903299280251</v>
      </c>
      <c r="E161" s="65">
        <f t="shared" si="20"/>
        <v>-18212123.639999997</v>
      </c>
    </row>
    <row r="162" spans="1:5" ht="15">
      <c r="A162" s="41" t="s">
        <v>94</v>
      </c>
      <c r="B162" s="53">
        <v>5824000</v>
      </c>
      <c r="C162" s="53">
        <v>1408485.32</v>
      </c>
      <c r="D162" s="53">
        <f t="shared" si="22"/>
        <v>24.184157280219782</v>
      </c>
      <c r="E162" s="65">
        <f t="shared" si="20"/>
        <v>-4415514.68</v>
      </c>
    </row>
    <row r="163" spans="1:5" ht="15">
      <c r="A163" s="41" t="s">
        <v>141</v>
      </c>
      <c r="B163" s="53">
        <v>370000</v>
      </c>
      <c r="C163" s="53">
        <v>0</v>
      </c>
      <c r="D163" s="53">
        <f t="shared" si="22"/>
        <v>0</v>
      </c>
      <c r="E163" s="65">
        <f t="shared" si="20"/>
        <v>-370000</v>
      </c>
    </row>
    <row r="164" spans="1:5" ht="15">
      <c r="A164" s="41" t="s">
        <v>95</v>
      </c>
      <c r="B164" s="53">
        <v>263000</v>
      </c>
      <c r="C164" s="53">
        <v>0</v>
      </c>
      <c r="D164" s="53">
        <f t="shared" si="22"/>
        <v>0</v>
      </c>
      <c r="E164" s="65">
        <f t="shared" si="20"/>
        <v>-263000</v>
      </c>
    </row>
    <row r="165" spans="1:5" ht="14.25" customHeight="1">
      <c r="A165" s="41" t="s">
        <v>96</v>
      </c>
      <c r="B165" s="53">
        <v>693900</v>
      </c>
      <c r="C165" s="53">
        <v>98908</v>
      </c>
      <c r="D165" s="53">
        <f t="shared" si="22"/>
        <v>14.253927078829804</v>
      </c>
      <c r="E165" s="65">
        <f t="shared" si="20"/>
        <v>-594992</v>
      </c>
    </row>
    <row r="166" spans="1:5" ht="13.5" customHeight="1">
      <c r="A166" s="41" t="s">
        <v>97</v>
      </c>
      <c r="B166" s="53">
        <v>2126110</v>
      </c>
      <c r="C166" s="53">
        <v>398379.29</v>
      </c>
      <c r="D166" s="53">
        <f t="shared" si="22"/>
        <v>18.737473131681803</v>
      </c>
      <c r="E166" s="65">
        <f t="shared" si="20"/>
        <v>-1727730.71</v>
      </c>
    </row>
    <row r="167" spans="1:5" ht="13.5" customHeight="1">
      <c r="A167" s="41" t="s">
        <v>138</v>
      </c>
      <c r="B167" s="53">
        <v>260400</v>
      </c>
      <c r="C167" s="53">
        <v>108589.81</v>
      </c>
      <c r="D167" s="53">
        <f t="shared" si="22"/>
        <v>41.701155913978496</v>
      </c>
      <c r="E167" s="65">
        <f t="shared" si="20"/>
        <v>-151810.19</v>
      </c>
    </row>
    <row r="168" spans="1:5" ht="28.5" customHeight="1">
      <c r="A168" s="41" t="s">
        <v>191</v>
      </c>
      <c r="B168" s="53">
        <v>30000</v>
      </c>
      <c r="C168" s="53">
        <v>0</v>
      </c>
      <c r="D168" s="42">
        <f>IF(B168=0,"   ",C168/B168)</f>
        <v>0</v>
      </c>
      <c r="E168" s="65">
        <f>C168-B168</f>
        <v>-30000</v>
      </c>
    </row>
    <row r="169" spans="1:5" ht="27.75" customHeight="1">
      <c r="A169" s="62" t="s">
        <v>165</v>
      </c>
      <c r="B169" s="53">
        <f>B170+B172+B171</f>
        <v>6805686.459999999</v>
      </c>
      <c r="C169" s="53">
        <f>C170+C172+C171</f>
        <v>0</v>
      </c>
      <c r="D169" s="42">
        <f aca="true" t="shared" si="23" ref="D169:D176">IF(B169=0,"   ",C169/B169)</f>
        <v>0</v>
      </c>
      <c r="E169" s="65">
        <f t="shared" si="20"/>
        <v>-6805686.459999999</v>
      </c>
    </row>
    <row r="170" spans="1:5" ht="15">
      <c r="A170" s="41" t="s">
        <v>166</v>
      </c>
      <c r="B170" s="53">
        <v>6737629.6</v>
      </c>
      <c r="C170" s="53">
        <v>0</v>
      </c>
      <c r="D170" s="42">
        <f t="shared" si="23"/>
        <v>0</v>
      </c>
      <c r="E170" s="65">
        <f t="shared" si="20"/>
        <v>-6737629.6</v>
      </c>
    </row>
    <row r="171" spans="1:5" ht="15">
      <c r="A171" s="41" t="s">
        <v>167</v>
      </c>
      <c r="B171" s="53">
        <v>59209.47</v>
      </c>
      <c r="C171" s="53">
        <v>0</v>
      </c>
      <c r="D171" s="42">
        <f t="shared" si="23"/>
        <v>0</v>
      </c>
      <c r="E171" s="65">
        <f t="shared" si="20"/>
        <v>-59209.47</v>
      </c>
    </row>
    <row r="172" spans="1:5" ht="15">
      <c r="A172" s="62" t="s">
        <v>177</v>
      </c>
      <c r="B172" s="53">
        <v>8847.39</v>
      </c>
      <c r="C172" s="53">
        <v>0</v>
      </c>
      <c r="D172" s="42">
        <f t="shared" si="23"/>
        <v>0</v>
      </c>
      <c r="E172" s="65">
        <f t="shared" si="20"/>
        <v>-8847.39</v>
      </c>
    </row>
    <row r="173" spans="1:5" ht="27.75" customHeight="1">
      <c r="A173" s="62" t="s">
        <v>174</v>
      </c>
      <c r="B173" s="53">
        <f>B174+B176+B175</f>
        <v>3853389.5999999996</v>
      </c>
      <c r="C173" s="53">
        <f>C174+C176+C175</f>
        <v>0</v>
      </c>
      <c r="D173" s="42">
        <f t="shared" si="23"/>
        <v>0</v>
      </c>
      <c r="E173" s="65">
        <f>C173-B173</f>
        <v>-3853389.5999999996</v>
      </c>
    </row>
    <row r="174" spans="1:6" ht="15">
      <c r="A174" s="41" t="s">
        <v>175</v>
      </c>
      <c r="B174" s="53">
        <v>2311370</v>
      </c>
      <c r="C174" s="53">
        <v>0</v>
      </c>
      <c r="D174" s="42">
        <f t="shared" si="23"/>
        <v>0</v>
      </c>
      <c r="E174" s="65">
        <f>C174-B174</f>
        <v>-2311370</v>
      </c>
      <c r="F174" s="8"/>
    </row>
    <row r="175" spans="1:6" s="8" customFormat="1" ht="15">
      <c r="A175" s="41" t="s">
        <v>168</v>
      </c>
      <c r="B175" s="70">
        <v>944694.7</v>
      </c>
      <c r="C175" s="70">
        <v>0</v>
      </c>
      <c r="D175" s="42">
        <f t="shared" si="23"/>
        <v>0</v>
      </c>
      <c r="E175" s="45">
        <f>C175-B175</f>
        <v>-944694.7</v>
      </c>
      <c r="F175"/>
    </row>
    <row r="176" spans="1:6" ht="15">
      <c r="A176" s="41" t="s">
        <v>207</v>
      </c>
      <c r="B176" s="70">
        <v>597324.9</v>
      </c>
      <c r="C176" s="53">
        <v>0</v>
      </c>
      <c r="D176" s="42">
        <f t="shared" si="23"/>
        <v>0</v>
      </c>
      <c r="E176" s="65">
        <f>C176-B176</f>
        <v>-597324.9</v>
      </c>
      <c r="F176" s="8"/>
    </row>
    <row r="177" spans="1:5" s="8" customFormat="1" ht="15">
      <c r="A177" s="41" t="s">
        <v>75</v>
      </c>
      <c r="B177" s="54">
        <f>B178</f>
        <v>130000</v>
      </c>
      <c r="C177" s="54">
        <f>C178</f>
        <v>0</v>
      </c>
      <c r="D177" s="42">
        <f aca="true" t="shared" si="24" ref="D177:D197">IF(B177=0,"   ",C177/B177)</f>
        <v>0</v>
      </c>
      <c r="E177" s="45">
        <f aca="true" t="shared" si="25" ref="E177:E197">C177-B177</f>
        <v>-130000</v>
      </c>
    </row>
    <row r="178" spans="1:5" s="8" customFormat="1" ht="15">
      <c r="A178" s="41" t="s">
        <v>76</v>
      </c>
      <c r="B178" s="53">
        <v>130000</v>
      </c>
      <c r="C178" s="53">
        <v>0</v>
      </c>
      <c r="D178" s="42">
        <f t="shared" si="24"/>
        <v>0</v>
      </c>
      <c r="E178" s="45">
        <f t="shared" si="25"/>
        <v>-130000</v>
      </c>
    </row>
    <row r="179" spans="1:5" s="8" customFormat="1" ht="15">
      <c r="A179" s="41" t="s">
        <v>9</v>
      </c>
      <c r="B179" s="54">
        <f>B180+B187+B207+B212+B198</f>
        <v>312100888.3</v>
      </c>
      <c r="C179" s="54">
        <f>C180+C187+C207+C212+C198</f>
        <v>47107433.02</v>
      </c>
      <c r="D179" s="42">
        <f t="shared" si="24"/>
        <v>0.1509365554087082</v>
      </c>
      <c r="E179" s="45">
        <f t="shared" si="25"/>
        <v>-264993455.28</v>
      </c>
    </row>
    <row r="180" spans="1:5" s="8" customFormat="1" ht="15">
      <c r="A180" s="41" t="s">
        <v>54</v>
      </c>
      <c r="B180" s="54">
        <f>B181+B183+B186</f>
        <v>43001846.06</v>
      </c>
      <c r="C180" s="54">
        <f>C181+C183+C186</f>
        <v>10198200</v>
      </c>
      <c r="D180" s="42">
        <f t="shared" si="24"/>
        <v>0.2371572603132099</v>
      </c>
      <c r="E180" s="45">
        <f t="shared" si="25"/>
        <v>-32803646.060000002</v>
      </c>
    </row>
    <row r="181" spans="1:5" s="8" customFormat="1" ht="15">
      <c r="A181" s="41" t="s">
        <v>115</v>
      </c>
      <c r="B181" s="70">
        <v>39641846.06</v>
      </c>
      <c r="C181" s="71">
        <v>10193200</v>
      </c>
      <c r="D181" s="42">
        <f t="shared" si="24"/>
        <v>0.2571323238724064</v>
      </c>
      <c r="E181" s="45">
        <f t="shared" si="25"/>
        <v>-29448646.060000002</v>
      </c>
    </row>
    <row r="182" spans="1:5" s="8" customFormat="1" ht="17.25" customHeight="1">
      <c r="A182" s="61" t="s">
        <v>116</v>
      </c>
      <c r="B182" s="70">
        <v>34007900</v>
      </c>
      <c r="C182" s="71">
        <v>9107100</v>
      </c>
      <c r="D182" s="42">
        <f t="shared" si="24"/>
        <v>0.2677936597084795</v>
      </c>
      <c r="E182" s="45">
        <f t="shared" si="25"/>
        <v>-24900800</v>
      </c>
    </row>
    <row r="183" spans="1:5" s="8" customFormat="1" ht="15">
      <c r="A183" s="41" t="s">
        <v>172</v>
      </c>
      <c r="B183" s="70">
        <f>B184+B185</f>
        <v>3350000</v>
      </c>
      <c r="C183" s="70">
        <f>C184</f>
        <v>0</v>
      </c>
      <c r="D183" s="42">
        <f>IF(B183=0,"   ",C183/B183)</f>
        <v>0</v>
      </c>
      <c r="E183" s="45">
        <f>C183-B183</f>
        <v>-3350000</v>
      </c>
    </row>
    <row r="184" spans="1:5" s="8" customFormat="1" ht="15">
      <c r="A184" s="61" t="s">
        <v>209</v>
      </c>
      <c r="B184" s="70">
        <v>2200000</v>
      </c>
      <c r="C184" s="70">
        <v>0</v>
      </c>
      <c r="D184" s="42">
        <f>IF(B184=0,"   ",C184/B184)</f>
        <v>0</v>
      </c>
      <c r="E184" s="45">
        <f>C184-B184</f>
        <v>-2200000</v>
      </c>
    </row>
    <row r="185" spans="1:5" s="8" customFormat="1" ht="15">
      <c r="A185" s="61" t="s">
        <v>210</v>
      </c>
      <c r="B185" s="70">
        <v>1150000</v>
      </c>
      <c r="C185" s="70">
        <v>0</v>
      </c>
      <c r="D185" s="42">
        <f>IF(B185=0,"   ",C185/B185)</f>
        <v>0</v>
      </c>
      <c r="E185" s="45">
        <f>C185-B185</f>
        <v>-1150000</v>
      </c>
    </row>
    <row r="186" spans="1:5" s="8" customFormat="1" ht="15">
      <c r="A186" s="41" t="s">
        <v>139</v>
      </c>
      <c r="B186" s="70">
        <v>10000</v>
      </c>
      <c r="C186" s="70">
        <v>5000</v>
      </c>
      <c r="D186" s="42">
        <f t="shared" si="24"/>
        <v>0.5</v>
      </c>
      <c r="E186" s="45">
        <f t="shared" si="25"/>
        <v>-5000</v>
      </c>
    </row>
    <row r="187" spans="1:5" s="8" customFormat="1" ht="15">
      <c r="A187" s="41" t="s">
        <v>55</v>
      </c>
      <c r="B187" s="70">
        <f>B188+B190+B194+B197</f>
        <v>233673542.24</v>
      </c>
      <c r="C187" s="70">
        <f>C188+C190+C194+C197</f>
        <v>31622410</v>
      </c>
      <c r="D187" s="42">
        <f t="shared" si="24"/>
        <v>0.1353273019138874</v>
      </c>
      <c r="E187" s="45">
        <f t="shared" si="25"/>
        <v>-202051132.24</v>
      </c>
    </row>
    <row r="188" spans="1:5" s="8" customFormat="1" ht="15">
      <c r="A188" s="41" t="s">
        <v>115</v>
      </c>
      <c r="B188" s="70">
        <v>117031042.24</v>
      </c>
      <c r="C188" s="70">
        <v>31617600</v>
      </c>
      <c r="D188" s="42">
        <f t="shared" si="24"/>
        <v>0.27016421792741613</v>
      </c>
      <c r="E188" s="45">
        <f t="shared" si="25"/>
        <v>-85413442.24</v>
      </c>
    </row>
    <row r="189" spans="1:5" s="8" customFormat="1" ht="15.75" customHeight="1">
      <c r="A189" s="61" t="s">
        <v>116</v>
      </c>
      <c r="B189" s="70">
        <v>97054800</v>
      </c>
      <c r="C189" s="70">
        <v>27286400</v>
      </c>
      <c r="D189" s="42">
        <f t="shared" si="24"/>
        <v>0.28114426076814336</v>
      </c>
      <c r="E189" s="45">
        <f t="shared" si="25"/>
        <v>-69768400</v>
      </c>
    </row>
    <row r="190" spans="1:5" s="8" customFormat="1" ht="15">
      <c r="A190" s="41" t="s">
        <v>99</v>
      </c>
      <c r="B190" s="70">
        <f>B191+B192+B193</f>
        <v>1600000</v>
      </c>
      <c r="C190" s="70">
        <f>C191+C192+C193</f>
        <v>0</v>
      </c>
      <c r="D190" s="42">
        <f t="shared" si="24"/>
        <v>0</v>
      </c>
      <c r="E190" s="45">
        <f t="shared" si="25"/>
        <v>-1600000</v>
      </c>
    </row>
    <row r="191" spans="1:5" s="8" customFormat="1" ht="15">
      <c r="A191" s="61" t="s">
        <v>100</v>
      </c>
      <c r="B191" s="70">
        <v>0</v>
      </c>
      <c r="C191" s="70">
        <v>0</v>
      </c>
      <c r="D191" s="42" t="str">
        <f t="shared" si="24"/>
        <v>   </v>
      </c>
      <c r="E191" s="45">
        <f t="shared" si="25"/>
        <v>0</v>
      </c>
    </row>
    <row r="192" spans="1:5" s="8" customFormat="1" ht="29.25" customHeight="1">
      <c r="A192" s="61" t="s">
        <v>211</v>
      </c>
      <c r="B192" s="70">
        <v>600000</v>
      </c>
      <c r="C192" s="70">
        <v>0</v>
      </c>
      <c r="D192" s="42">
        <f t="shared" si="24"/>
        <v>0</v>
      </c>
      <c r="E192" s="45">
        <f t="shared" si="25"/>
        <v>-600000</v>
      </c>
    </row>
    <row r="193" spans="1:5" s="8" customFormat="1" ht="28.5" customHeight="1">
      <c r="A193" s="61" t="s">
        <v>214</v>
      </c>
      <c r="B193" s="70">
        <v>1000000</v>
      </c>
      <c r="C193" s="70">
        <v>0</v>
      </c>
      <c r="D193" s="42">
        <f>IF(B193=0,"   ",C193/B193)</f>
        <v>0</v>
      </c>
      <c r="E193" s="45">
        <f>C193-B193</f>
        <v>-1000000</v>
      </c>
    </row>
    <row r="194" spans="1:5" s="8" customFormat="1" ht="45">
      <c r="A194" s="79" t="s">
        <v>212</v>
      </c>
      <c r="B194" s="70">
        <f>B195+B196</f>
        <v>114942500</v>
      </c>
      <c r="C194" s="70">
        <v>0</v>
      </c>
      <c r="D194" s="42">
        <f t="shared" si="24"/>
        <v>0</v>
      </c>
      <c r="E194" s="45">
        <f t="shared" si="25"/>
        <v>-114942500</v>
      </c>
    </row>
    <row r="195" spans="1:5" s="8" customFormat="1" ht="15" customHeight="1">
      <c r="A195" s="61" t="s">
        <v>78</v>
      </c>
      <c r="B195" s="53">
        <v>109195400</v>
      </c>
      <c r="C195" s="53">
        <v>0</v>
      </c>
      <c r="D195" s="42">
        <f t="shared" si="24"/>
        <v>0</v>
      </c>
      <c r="E195" s="45">
        <f t="shared" si="25"/>
        <v>-109195400</v>
      </c>
    </row>
    <row r="196" spans="1:5" s="8" customFormat="1" ht="13.5" customHeight="1">
      <c r="A196" s="61" t="s">
        <v>179</v>
      </c>
      <c r="B196" s="53">
        <v>5747100</v>
      </c>
      <c r="C196" s="53">
        <v>0</v>
      </c>
      <c r="D196" s="42">
        <f t="shared" si="24"/>
        <v>0</v>
      </c>
      <c r="E196" s="45">
        <f t="shared" si="25"/>
        <v>-5747100</v>
      </c>
    </row>
    <row r="197" spans="1:5" s="8" customFormat="1" ht="15">
      <c r="A197" s="62" t="s">
        <v>213</v>
      </c>
      <c r="B197" s="70">
        <v>100000</v>
      </c>
      <c r="C197" s="70">
        <v>4810</v>
      </c>
      <c r="D197" s="42">
        <f t="shared" si="24"/>
        <v>0.0481</v>
      </c>
      <c r="E197" s="45">
        <f t="shared" si="25"/>
        <v>-95190</v>
      </c>
    </row>
    <row r="198" spans="1:5" s="8" customFormat="1" ht="15">
      <c r="A198" s="41" t="s">
        <v>161</v>
      </c>
      <c r="B198" s="70">
        <f>B199+B200+B203+B206</f>
        <v>27408400</v>
      </c>
      <c r="C198" s="70">
        <f>C199+C200+C203+C206</f>
        <v>4207800</v>
      </c>
      <c r="D198" s="42">
        <f>IF(B198=0,"   ",C198/B198)</f>
        <v>0.1535222778418295</v>
      </c>
      <c r="E198" s="45">
        <f aca="true" t="shared" si="26" ref="E198:E206">C198-B198</f>
        <v>-23200600</v>
      </c>
    </row>
    <row r="199" spans="1:5" s="8" customFormat="1" ht="15">
      <c r="A199" s="41" t="s">
        <v>98</v>
      </c>
      <c r="B199" s="70">
        <v>23593200</v>
      </c>
      <c r="C199" s="71">
        <v>4207800</v>
      </c>
      <c r="D199" s="42">
        <f>IF(B199=0,"   ",C199/B199)</f>
        <v>0.17834799857586084</v>
      </c>
      <c r="E199" s="45">
        <f t="shared" si="26"/>
        <v>-19385400</v>
      </c>
    </row>
    <row r="200" spans="1:5" s="8" customFormat="1" ht="45.75" customHeight="1">
      <c r="A200" s="41" t="s">
        <v>178</v>
      </c>
      <c r="B200" s="70">
        <f>SUM(B201:B202)</f>
        <v>610400</v>
      </c>
      <c r="C200" s="70">
        <f>SUM(C201:C202)</f>
        <v>0</v>
      </c>
      <c r="D200" s="42">
        <f>IF(B200=0,"   ",C200/B200)</f>
        <v>0</v>
      </c>
      <c r="E200" s="45">
        <f t="shared" si="26"/>
        <v>-610400</v>
      </c>
    </row>
    <row r="201" spans="1:5" s="8" customFormat="1" ht="15" customHeight="1">
      <c r="A201" s="61" t="s">
        <v>78</v>
      </c>
      <c r="B201" s="53">
        <v>531000</v>
      </c>
      <c r="C201" s="53">
        <v>0</v>
      </c>
      <c r="D201" s="42">
        <f>IF(B201=0,"   ",C201/B201)</f>
        <v>0</v>
      </c>
      <c r="E201" s="45">
        <f t="shared" si="26"/>
        <v>-531000</v>
      </c>
    </row>
    <row r="202" spans="1:5" s="8" customFormat="1" ht="13.5" customHeight="1">
      <c r="A202" s="61" t="s">
        <v>179</v>
      </c>
      <c r="B202" s="53">
        <v>79400</v>
      </c>
      <c r="C202" s="53">
        <v>0</v>
      </c>
      <c r="D202" s="42">
        <f>IF(B202=0,"   ",C202/B202)</f>
        <v>0</v>
      </c>
      <c r="E202" s="45">
        <f t="shared" si="26"/>
        <v>-79400</v>
      </c>
    </row>
    <row r="203" spans="1:5" ht="15" customHeight="1">
      <c r="A203" s="79" t="s">
        <v>215</v>
      </c>
      <c r="B203" s="70">
        <f>B204+B205</f>
        <v>1704800</v>
      </c>
      <c r="C203" s="70">
        <f>C204+C205</f>
        <v>0</v>
      </c>
      <c r="D203" s="53">
        <f>IF(B203=0,"   ",C203/B203*100)</f>
        <v>0</v>
      </c>
      <c r="E203" s="65">
        <f t="shared" si="26"/>
        <v>-1704800</v>
      </c>
    </row>
    <row r="204" spans="1:5" s="8" customFormat="1" ht="15" customHeight="1">
      <c r="A204" s="61" t="s">
        <v>78</v>
      </c>
      <c r="B204" s="53">
        <v>0</v>
      </c>
      <c r="C204" s="53">
        <v>0</v>
      </c>
      <c r="D204" s="42" t="str">
        <f>IF(B204=0,"   ",C204/B204)</f>
        <v>   </v>
      </c>
      <c r="E204" s="45">
        <f t="shared" si="26"/>
        <v>0</v>
      </c>
    </row>
    <row r="205" spans="1:5" s="8" customFormat="1" ht="13.5" customHeight="1">
      <c r="A205" s="61" t="s">
        <v>179</v>
      </c>
      <c r="B205" s="53">
        <v>1704800</v>
      </c>
      <c r="C205" s="53">
        <v>0</v>
      </c>
      <c r="D205" s="42">
        <f>IF(B205=0,"   ",C205/B205)</f>
        <v>0</v>
      </c>
      <c r="E205" s="45">
        <f t="shared" si="26"/>
        <v>-1704800</v>
      </c>
    </row>
    <row r="206" spans="1:5" s="8" customFormat="1" ht="30.75" customHeight="1">
      <c r="A206" s="62" t="s">
        <v>216</v>
      </c>
      <c r="B206" s="53">
        <v>1500000</v>
      </c>
      <c r="C206" s="53">
        <v>0</v>
      </c>
      <c r="D206" s="42">
        <f>IF(B206=0,"   ",C206/B206)</f>
        <v>0</v>
      </c>
      <c r="E206" s="45">
        <f t="shared" si="26"/>
        <v>-1500000</v>
      </c>
    </row>
    <row r="207" spans="1:5" s="8" customFormat="1" ht="15">
      <c r="A207" s="41" t="s">
        <v>56</v>
      </c>
      <c r="B207" s="70">
        <f>B208+B209+B210+B211</f>
        <v>2128100</v>
      </c>
      <c r="C207" s="70">
        <f>C208+C209+C210+C211</f>
        <v>62200</v>
      </c>
      <c r="D207" s="42">
        <f aca="true" t="shared" si="27" ref="D207:D215">IF(B207=0,"   ",C207/B207)</f>
        <v>0.02922794981438842</v>
      </c>
      <c r="E207" s="45">
        <f aca="true" t="shared" si="28" ref="E207:E215">C207-B207</f>
        <v>-2065900</v>
      </c>
    </row>
    <row r="208" spans="1:5" s="8" customFormat="1" ht="15">
      <c r="A208" s="41" t="s">
        <v>117</v>
      </c>
      <c r="B208" s="70">
        <v>1935100</v>
      </c>
      <c r="C208" s="70">
        <v>0</v>
      </c>
      <c r="D208" s="42">
        <f t="shared" si="27"/>
        <v>0</v>
      </c>
      <c r="E208" s="45">
        <f t="shared" si="28"/>
        <v>-1935100</v>
      </c>
    </row>
    <row r="209" spans="1:5" s="8" customFormat="1" ht="15">
      <c r="A209" s="41" t="s">
        <v>118</v>
      </c>
      <c r="B209" s="70">
        <v>65000</v>
      </c>
      <c r="C209" s="70">
        <v>14200</v>
      </c>
      <c r="D209" s="42">
        <f t="shared" si="27"/>
        <v>0.21846153846153846</v>
      </c>
      <c r="E209" s="45">
        <f t="shared" si="28"/>
        <v>-50800</v>
      </c>
    </row>
    <row r="210" spans="1:5" s="8" customFormat="1" ht="15">
      <c r="A210" s="41" t="s">
        <v>119</v>
      </c>
      <c r="B210" s="70">
        <v>20000</v>
      </c>
      <c r="C210" s="70">
        <v>0</v>
      </c>
      <c r="D210" s="42">
        <f t="shared" si="27"/>
        <v>0</v>
      </c>
      <c r="E210" s="45">
        <f t="shared" si="28"/>
        <v>-20000</v>
      </c>
    </row>
    <row r="211" spans="1:5" s="8" customFormat="1" ht="15">
      <c r="A211" s="41" t="s">
        <v>120</v>
      </c>
      <c r="B211" s="70">
        <v>108000</v>
      </c>
      <c r="C211" s="70">
        <v>48000</v>
      </c>
      <c r="D211" s="42">
        <f t="shared" si="27"/>
        <v>0.4444444444444444</v>
      </c>
      <c r="E211" s="45">
        <f t="shared" si="28"/>
        <v>-60000</v>
      </c>
    </row>
    <row r="212" spans="1:5" s="8" customFormat="1" ht="15">
      <c r="A212" s="41" t="s">
        <v>57</v>
      </c>
      <c r="B212" s="70">
        <v>5889000</v>
      </c>
      <c r="C212" s="70">
        <v>1016823.02</v>
      </c>
      <c r="D212" s="42">
        <f t="shared" si="27"/>
        <v>0.1726648021735439</v>
      </c>
      <c r="E212" s="45">
        <f t="shared" si="28"/>
        <v>-4872176.98</v>
      </c>
    </row>
    <row r="213" spans="1:5" s="8" customFormat="1" ht="15">
      <c r="A213" s="41" t="s">
        <v>7</v>
      </c>
      <c r="B213" s="70">
        <v>4059400</v>
      </c>
      <c r="C213" s="71">
        <v>726437.74</v>
      </c>
      <c r="D213" s="42">
        <f t="shared" si="27"/>
        <v>0.17895199783219196</v>
      </c>
      <c r="E213" s="45">
        <f t="shared" si="28"/>
        <v>-3332962.26</v>
      </c>
    </row>
    <row r="214" spans="1:5" s="8" customFormat="1" ht="15">
      <c r="A214" s="41" t="s">
        <v>217</v>
      </c>
      <c r="B214" s="70">
        <v>20000</v>
      </c>
      <c r="C214" s="71">
        <v>0</v>
      </c>
      <c r="D214" s="42">
        <f t="shared" si="27"/>
        <v>0</v>
      </c>
      <c r="E214" s="45">
        <f t="shared" si="28"/>
        <v>-20000</v>
      </c>
    </row>
    <row r="215" spans="1:5" s="8" customFormat="1" ht="15" customHeight="1">
      <c r="A215" s="41" t="s">
        <v>124</v>
      </c>
      <c r="B215" s="70">
        <v>10000</v>
      </c>
      <c r="C215" s="71">
        <v>0</v>
      </c>
      <c r="D215" s="42">
        <f t="shared" si="27"/>
        <v>0</v>
      </c>
      <c r="E215" s="45">
        <f t="shared" si="28"/>
        <v>-10000</v>
      </c>
    </row>
    <row r="216" spans="1:5" s="8" customFormat="1" ht="15">
      <c r="A216" s="41" t="s">
        <v>80</v>
      </c>
      <c r="B216" s="77">
        <f>SUM(B217,)</f>
        <v>51713620.94</v>
      </c>
      <c r="C216" s="77">
        <f>SUM(C217,)</f>
        <v>4069700</v>
      </c>
      <c r="D216" s="42">
        <f aca="true" t="shared" si="29" ref="D216:D236">IF(B216=0,"   ",C216/B216)</f>
        <v>0.07869686798226355</v>
      </c>
      <c r="E216" s="45">
        <f aca="true" t="shared" si="30" ref="E216:E222">C216-B216</f>
        <v>-47643920.94</v>
      </c>
    </row>
    <row r="217" spans="1:5" s="8" customFormat="1" ht="13.5" customHeight="1">
      <c r="A217" s="41" t="s">
        <v>58</v>
      </c>
      <c r="B217" s="70">
        <f>B236+B233+B230+B226+B222+B219+B218+B240+B243+B244</f>
        <v>51713620.94</v>
      </c>
      <c r="C217" s="70">
        <f>C236+C233+C230+C226+C222+C219+C218+C240+C243+C244</f>
        <v>4069700</v>
      </c>
      <c r="D217" s="42">
        <f t="shared" si="29"/>
        <v>0.07869686798226355</v>
      </c>
      <c r="E217" s="45">
        <f t="shared" si="30"/>
        <v>-47643920.94</v>
      </c>
    </row>
    <row r="218" spans="1:5" s="8" customFormat="1" ht="15">
      <c r="A218" s="41" t="s">
        <v>98</v>
      </c>
      <c r="B218" s="70">
        <v>23601000</v>
      </c>
      <c r="C218" s="71">
        <v>4069700</v>
      </c>
      <c r="D218" s="42">
        <f t="shared" si="29"/>
        <v>0.1724376085759078</v>
      </c>
      <c r="E218" s="45">
        <f t="shared" si="30"/>
        <v>-19531300</v>
      </c>
    </row>
    <row r="219" spans="1:5" s="8" customFormat="1" ht="29.25" customHeight="1">
      <c r="A219" s="62" t="s">
        <v>180</v>
      </c>
      <c r="B219" s="70">
        <f>B220+B221</f>
        <v>1204100</v>
      </c>
      <c r="C219" s="70">
        <f>C220+C221</f>
        <v>0</v>
      </c>
      <c r="D219" s="42">
        <f t="shared" si="29"/>
        <v>0</v>
      </c>
      <c r="E219" s="45">
        <f t="shared" si="30"/>
        <v>-1204100</v>
      </c>
    </row>
    <row r="220" spans="1:5" s="8" customFormat="1" ht="15" customHeight="1">
      <c r="A220" s="61" t="s">
        <v>78</v>
      </c>
      <c r="B220" s="53">
        <v>1047600</v>
      </c>
      <c r="C220" s="53">
        <v>0</v>
      </c>
      <c r="D220" s="42">
        <f t="shared" si="29"/>
        <v>0</v>
      </c>
      <c r="E220" s="45">
        <f t="shared" si="30"/>
        <v>-1047600</v>
      </c>
    </row>
    <row r="221" spans="1:5" s="8" customFormat="1" ht="13.5" customHeight="1">
      <c r="A221" s="61" t="s">
        <v>179</v>
      </c>
      <c r="B221" s="53">
        <v>156500</v>
      </c>
      <c r="C221" s="53">
        <v>0</v>
      </c>
      <c r="D221" s="42">
        <f t="shared" si="29"/>
        <v>0</v>
      </c>
      <c r="E221" s="45">
        <f t="shared" si="30"/>
        <v>-156500</v>
      </c>
    </row>
    <row r="222" spans="1:5" s="8" customFormat="1" ht="15">
      <c r="A222" s="41" t="s">
        <v>163</v>
      </c>
      <c r="B222" s="70">
        <f>SUM(B223:B225)</f>
        <v>16099.46</v>
      </c>
      <c r="C222" s="70">
        <f>SUM(C223:C225)</f>
        <v>0</v>
      </c>
      <c r="D222" s="42">
        <f t="shared" si="29"/>
        <v>0</v>
      </c>
      <c r="E222" s="45">
        <f t="shared" si="30"/>
        <v>-16099.46</v>
      </c>
    </row>
    <row r="223" spans="1:5" s="8" customFormat="1" ht="15" customHeight="1">
      <c r="A223" s="61" t="s">
        <v>84</v>
      </c>
      <c r="B223" s="53">
        <v>5634.81</v>
      </c>
      <c r="C223" s="53">
        <v>0</v>
      </c>
      <c r="D223" s="42">
        <f t="shared" si="29"/>
        <v>0</v>
      </c>
      <c r="E223" s="45">
        <f aca="true" t="shared" si="31" ref="E223:E230">C223-B223</f>
        <v>-5634.81</v>
      </c>
    </row>
    <row r="224" spans="1:6" s="8" customFormat="1" ht="13.5" customHeight="1">
      <c r="A224" s="61" t="s">
        <v>78</v>
      </c>
      <c r="B224" s="53">
        <v>2414.92</v>
      </c>
      <c r="C224" s="53">
        <v>0</v>
      </c>
      <c r="D224" s="42">
        <f t="shared" si="29"/>
        <v>0</v>
      </c>
      <c r="E224" s="45">
        <f t="shared" si="31"/>
        <v>-2414.92</v>
      </c>
      <c r="F224"/>
    </row>
    <row r="225" spans="1:5" ht="14.25" customHeight="1">
      <c r="A225" s="61" t="s">
        <v>79</v>
      </c>
      <c r="B225" s="53">
        <v>8049.73</v>
      </c>
      <c r="C225" s="53">
        <v>0</v>
      </c>
      <c r="D225" s="42">
        <f t="shared" si="29"/>
        <v>0</v>
      </c>
      <c r="E225" s="65">
        <f t="shared" si="31"/>
        <v>-8049.73</v>
      </c>
    </row>
    <row r="226" spans="1:6" ht="18.75" customHeight="1">
      <c r="A226" s="41" t="s">
        <v>190</v>
      </c>
      <c r="B226" s="70">
        <f>SUM(B227:B229)</f>
        <v>2759021.48</v>
      </c>
      <c r="C226" s="70">
        <f>SUM(C227:C229)</f>
        <v>0</v>
      </c>
      <c r="D226" s="42">
        <f t="shared" si="29"/>
        <v>0</v>
      </c>
      <c r="E226" s="65">
        <f t="shared" si="31"/>
        <v>-2759021.48</v>
      </c>
      <c r="F226" s="8"/>
    </row>
    <row r="227" spans="1:5" s="8" customFormat="1" ht="15" customHeight="1">
      <c r="A227" s="61" t="s">
        <v>84</v>
      </c>
      <c r="B227" s="53">
        <v>2593478.52</v>
      </c>
      <c r="C227" s="53">
        <v>0</v>
      </c>
      <c r="D227" s="42">
        <f t="shared" si="29"/>
        <v>0</v>
      </c>
      <c r="E227" s="45">
        <f t="shared" si="31"/>
        <v>-2593478.52</v>
      </c>
    </row>
    <row r="228" spans="1:6" s="8" customFormat="1" ht="13.5" customHeight="1">
      <c r="A228" s="61" t="s">
        <v>78</v>
      </c>
      <c r="B228" s="53">
        <v>82771.48</v>
      </c>
      <c r="C228" s="53">
        <v>0</v>
      </c>
      <c r="D228" s="42">
        <f t="shared" si="29"/>
        <v>0</v>
      </c>
      <c r="E228" s="45">
        <f t="shared" si="31"/>
        <v>-82771.48</v>
      </c>
      <c r="F228"/>
    </row>
    <row r="229" spans="1:6" ht="14.25" customHeight="1">
      <c r="A229" s="61" t="s">
        <v>79</v>
      </c>
      <c r="B229" s="53">
        <v>82771.48</v>
      </c>
      <c r="C229" s="53">
        <v>0</v>
      </c>
      <c r="D229" s="42">
        <f t="shared" si="29"/>
        <v>0</v>
      </c>
      <c r="E229" s="65">
        <f t="shared" si="31"/>
        <v>-82771.48</v>
      </c>
      <c r="F229" s="8"/>
    </row>
    <row r="230" spans="1:5" s="8" customFormat="1" ht="30">
      <c r="A230" s="41" t="s">
        <v>183</v>
      </c>
      <c r="B230" s="70">
        <f>SUM(B231:B232)</f>
        <v>300000</v>
      </c>
      <c r="C230" s="70">
        <f>SUM(C231:C232)</f>
        <v>0</v>
      </c>
      <c r="D230" s="42">
        <f t="shared" si="29"/>
        <v>0</v>
      </c>
      <c r="E230" s="45">
        <f t="shared" si="31"/>
        <v>-300000</v>
      </c>
    </row>
    <row r="231" spans="1:5" s="8" customFormat="1" ht="15" customHeight="1">
      <c r="A231" s="61" t="s">
        <v>84</v>
      </c>
      <c r="B231" s="53">
        <v>200000</v>
      </c>
      <c r="C231" s="53">
        <v>0</v>
      </c>
      <c r="D231" s="42">
        <f t="shared" si="29"/>
        <v>0</v>
      </c>
      <c r="E231" s="45">
        <f aca="true" t="shared" si="32" ref="E231:E236">C231-B231</f>
        <v>-200000</v>
      </c>
    </row>
    <row r="232" spans="1:6" s="8" customFormat="1" ht="13.5" customHeight="1">
      <c r="A232" s="61" t="s">
        <v>78</v>
      </c>
      <c r="B232" s="53">
        <v>100000</v>
      </c>
      <c r="C232" s="53">
        <v>0</v>
      </c>
      <c r="D232" s="42">
        <f t="shared" si="29"/>
        <v>0</v>
      </c>
      <c r="E232" s="45">
        <f t="shared" si="32"/>
        <v>-100000</v>
      </c>
      <c r="F232"/>
    </row>
    <row r="233" spans="1:5" s="8" customFormat="1" ht="30.75" customHeight="1">
      <c r="A233" s="61" t="s">
        <v>218</v>
      </c>
      <c r="B233" s="70">
        <f>SUM(B234:B235)</f>
        <v>700000</v>
      </c>
      <c r="C233" s="70">
        <f>SUM(C234:C235)</f>
        <v>0</v>
      </c>
      <c r="D233" s="42">
        <f t="shared" si="29"/>
        <v>0</v>
      </c>
      <c r="E233" s="45">
        <f t="shared" si="32"/>
        <v>-700000</v>
      </c>
    </row>
    <row r="234" spans="1:5" s="8" customFormat="1" ht="15">
      <c r="A234" s="61" t="s">
        <v>78</v>
      </c>
      <c r="B234" s="70">
        <v>0</v>
      </c>
      <c r="C234" s="70">
        <v>0</v>
      </c>
      <c r="D234" s="42" t="str">
        <f t="shared" si="29"/>
        <v>   </v>
      </c>
      <c r="E234" s="45">
        <f t="shared" si="32"/>
        <v>0</v>
      </c>
    </row>
    <row r="235" spans="1:5" s="8" customFormat="1" ht="15">
      <c r="A235" s="61" t="s">
        <v>79</v>
      </c>
      <c r="B235" s="70">
        <v>700000</v>
      </c>
      <c r="C235" s="70">
        <v>0</v>
      </c>
      <c r="D235" s="42">
        <f t="shared" si="29"/>
        <v>0</v>
      </c>
      <c r="E235" s="45">
        <f t="shared" si="32"/>
        <v>-700000</v>
      </c>
    </row>
    <row r="236" spans="1:5" s="8" customFormat="1" ht="28.5" customHeight="1">
      <c r="A236" s="62" t="s">
        <v>219</v>
      </c>
      <c r="B236" s="70">
        <f>SUM(B237:B239)</f>
        <v>4410000</v>
      </c>
      <c r="C236" s="70">
        <v>0</v>
      </c>
      <c r="D236" s="42">
        <f t="shared" si="29"/>
        <v>0</v>
      </c>
      <c r="E236" s="45">
        <f t="shared" si="32"/>
        <v>-4410000</v>
      </c>
    </row>
    <row r="237" spans="1:5" s="8" customFormat="1" ht="15" customHeight="1">
      <c r="A237" s="61" t="s">
        <v>84</v>
      </c>
      <c r="B237" s="53">
        <v>2852417.06</v>
      </c>
      <c r="C237" s="53">
        <v>0</v>
      </c>
      <c r="D237" s="42">
        <f aca="true" t="shared" si="33" ref="D237:D257">IF(B237=0,"   ",C237/B237)</f>
        <v>0</v>
      </c>
      <c r="E237" s="45">
        <f aca="true" t="shared" si="34" ref="E237:E276">C237-B237</f>
        <v>-2852417.06</v>
      </c>
    </row>
    <row r="238" spans="1:5" s="8" customFormat="1" ht="13.5" customHeight="1">
      <c r="A238" s="61" t="s">
        <v>78</v>
      </c>
      <c r="B238" s="53">
        <v>1347582.94</v>
      </c>
      <c r="C238" s="53">
        <v>0</v>
      </c>
      <c r="D238" s="42">
        <f t="shared" si="33"/>
        <v>0</v>
      </c>
      <c r="E238" s="45">
        <f t="shared" si="34"/>
        <v>-1347582.94</v>
      </c>
    </row>
    <row r="239" spans="1:5" ht="14.25" customHeight="1">
      <c r="A239" s="61" t="s">
        <v>79</v>
      </c>
      <c r="B239" s="53">
        <v>210000</v>
      </c>
      <c r="C239" s="53">
        <v>0</v>
      </c>
      <c r="D239" s="42">
        <f t="shared" si="33"/>
        <v>0</v>
      </c>
      <c r="E239" s="65">
        <f t="shared" si="34"/>
        <v>-210000</v>
      </c>
    </row>
    <row r="240" spans="1:5" ht="18.75" customHeight="1">
      <c r="A240" s="41" t="s">
        <v>220</v>
      </c>
      <c r="B240" s="70">
        <f>B241+B242</f>
        <v>14710900</v>
      </c>
      <c r="C240" s="70">
        <f>C241+C242</f>
        <v>0</v>
      </c>
      <c r="D240" s="42">
        <f t="shared" si="33"/>
        <v>0</v>
      </c>
      <c r="E240" s="65">
        <f t="shared" si="34"/>
        <v>-14710900</v>
      </c>
    </row>
    <row r="241" spans="1:5" s="8" customFormat="1" ht="13.5" customHeight="1">
      <c r="A241" s="61" t="s">
        <v>78</v>
      </c>
      <c r="B241" s="53">
        <v>13975400</v>
      </c>
      <c r="C241" s="53">
        <v>0</v>
      </c>
      <c r="D241" s="42">
        <f t="shared" si="33"/>
        <v>0</v>
      </c>
      <c r="E241" s="45">
        <f t="shared" si="34"/>
        <v>-13975400</v>
      </c>
    </row>
    <row r="242" spans="1:5" ht="14.25" customHeight="1">
      <c r="A242" s="61" t="s">
        <v>74</v>
      </c>
      <c r="B242" s="53">
        <v>735500</v>
      </c>
      <c r="C242" s="53">
        <v>0</v>
      </c>
      <c r="D242" s="42">
        <f t="shared" si="33"/>
        <v>0</v>
      </c>
      <c r="E242" s="65">
        <f t="shared" si="34"/>
        <v>-735500</v>
      </c>
    </row>
    <row r="243" spans="1:5" ht="27" customHeight="1">
      <c r="A243" s="41" t="s">
        <v>221</v>
      </c>
      <c r="B243" s="70">
        <v>2652500</v>
      </c>
      <c r="C243" s="70">
        <v>0</v>
      </c>
      <c r="D243" s="42">
        <f t="shared" si="33"/>
        <v>0</v>
      </c>
      <c r="E243" s="65">
        <f t="shared" si="34"/>
        <v>-2652500</v>
      </c>
    </row>
    <row r="244" spans="1:5" s="8" customFormat="1" ht="15">
      <c r="A244" s="41" t="s">
        <v>224</v>
      </c>
      <c r="B244" s="54">
        <v>1360000</v>
      </c>
      <c r="C244" s="54">
        <v>0</v>
      </c>
      <c r="D244" s="42">
        <f>IF(B244=0,"   ",C244/B244)</f>
        <v>0</v>
      </c>
      <c r="E244" s="45">
        <f>C244-B244</f>
        <v>-1360000</v>
      </c>
    </row>
    <row r="245" spans="1:5" ht="16.5" customHeight="1">
      <c r="A245" s="41" t="s">
        <v>10</v>
      </c>
      <c r="B245" s="54">
        <f>SUM(B246,B247,B258)</f>
        <v>20718981.09</v>
      </c>
      <c r="C245" s="54">
        <f>SUM(C246,C247,C258)</f>
        <v>625334.55</v>
      </c>
      <c r="D245" s="42">
        <f t="shared" si="33"/>
        <v>0.030181723091673524</v>
      </c>
      <c r="E245" s="45">
        <f t="shared" si="34"/>
        <v>-20093646.54</v>
      </c>
    </row>
    <row r="246" spans="1:6" ht="14.25" customHeight="1">
      <c r="A246" s="41" t="s">
        <v>59</v>
      </c>
      <c r="B246" s="70">
        <v>210800</v>
      </c>
      <c r="C246" s="71">
        <v>11984.76</v>
      </c>
      <c r="D246" s="42">
        <f t="shared" si="33"/>
        <v>0.056853700189753324</v>
      </c>
      <c r="E246" s="45">
        <f t="shared" si="34"/>
        <v>-198815.24</v>
      </c>
      <c r="F246" s="8"/>
    </row>
    <row r="247" spans="1:5" s="8" customFormat="1" ht="13.5" customHeight="1">
      <c r="A247" s="41" t="s">
        <v>38</v>
      </c>
      <c r="B247" s="54">
        <f>B248+B249+B253+B250+B257</f>
        <v>7999559.58</v>
      </c>
      <c r="C247" s="54">
        <f>C248+C249+C253+C250+C257</f>
        <v>461562.52</v>
      </c>
      <c r="D247" s="42">
        <f t="shared" si="33"/>
        <v>0.057698491446200345</v>
      </c>
      <c r="E247" s="45">
        <f t="shared" si="34"/>
        <v>-7537997.0600000005</v>
      </c>
    </row>
    <row r="248" spans="1:5" s="8" customFormat="1" ht="13.5" customHeight="1">
      <c r="A248" s="41" t="s">
        <v>60</v>
      </c>
      <c r="B248" s="70">
        <v>50000</v>
      </c>
      <c r="C248" s="70">
        <v>0</v>
      </c>
      <c r="D248" s="42">
        <f t="shared" si="33"/>
        <v>0</v>
      </c>
      <c r="E248" s="45">
        <f t="shared" si="34"/>
        <v>-50000</v>
      </c>
    </row>
    <row r="249" spans="1:5" s="8" customFormat="1" ht="13.5" customHeight="1">
      <c r="A249" s="41" t="s">
        <v>121</v>
      </c>
      <c r="B249" s="70">
        <v>88300</v>
      </c>
      <c r="C249" s="70">
        <v>0</v>
      </c>
      <c r="D249" s="42">
        <f t="shared" si="33"/>
        <v>0</v>
      </c>
      <c r="E249" s="45">
        <f t="shared" si="34"/>
        <v>-88300</v>
      </c>
    </row>
    <row r="250" spans="1:5" s="8" customFormat="1" ht="27" customHeight="1">
      <c r="A250" s="41" t="s">
        <v>146</v>
      </c>
      <c r="B250" s="70">
        <f>B251+B252</f>
        <v>2300600</v>
      </c>
      <c r="C250" s="70">
        <f>C251+C252</f>
        <v>461562.52</v>
      </c>
      <c r="D250" s="42">
        <f t="shared" si="33"/>
        <v>0.2006270190385117</v>
      </c>
      <c r="E250" s="45">
        <f t="shared" si="34"/>
        <v>-1839037.48</v>
      </c>
    </row>
    <row r="251" spans="1:5" s="8" customFormat="1" ht="13.5" customHeight="1">
      <c r="A251" s="61" t="s">
        <v>147</v>
      </c>
      <c r="B251" s="70">
        <v>1696600</v>
      </c>
      <c r="C251" s="70">
        <v>371887.52</v>
      </c>
      <c r="D251" s="42">
        <f t="shared" si="33"/>
        <v>0.219195756218319</v>
      </c>
      <c r="E251" s="45">
        <f t="shared" si="34"/>
        <v>-1324712.48</v>
      </c>
    </row>
    <row r="252" spans="1:5" s="8" customFormat="1" ht="13.5" customHeight="1">
      <c r="A252" s="61" t="s">
        <v>148</v>
      </c>
      <c r="B252" s="70">
        <v>604000</v>
      </c>
      <c r="C252" s="70">
        <v>89675</v>
      </c>
      <c r="D252" s="42">
        <f t="shared" si="33"/>
        <v>0.14846854304635762</v>
      </c>
      <c r="E252" s="45">
        <f t="shared" si="34"/>
        <v>-514325</v>
      </c>
    </row>
    <row r="253" spans="1:5" s="8" customFormat="1" ht="74.25" customHeight="1">
      <c r="A253" s="62" t="s">
        <v>145</v>
      </c>
      <c r="B253" s="70">
        <f>B255+B254+B256</f>
        <v>5560659.58</v>
      </c>
      <c r="C253" s="70">
        <f>C255+C254+C256</f>
        <v>0</v>
      </c>
      <c r="D253" s="42">
        <f t="shared" si="33"/>
        <v>0</v>
      </c>
      <c r="E253" s="45">
        <f t="shared" si="34"/>
        <v>-5560659.58</v>
      </c>
    </row>
    <row r="254" spans="1:5" s="8" customFormat="1" ht="13.5" customHeight="1">
      <c r="A254" s="61" t="s">
        <v>84</v>
      </c>
      <c r="B254" s="70">
        <v>5153400</v>
      </c>
      <c r="C254" s="70">
        <v>0</v>
      </c>
      <c r="D254" s="42">
        <f t="shared" si="33"/>
        <v>0</v>
      </c>
      <c r="E254" s="45">
        <f t="shared" si="34"/>
        <v>-5153400</v>
      </c>
    </row>
    <row r="255" spans="1:5" s="8" customFormat="1" ht="13.5" customHeight="1">
      <c r="A255" s="61" t="s">
        <v>78</v>
      </c>
      <c r="B255" s="70">
        <v>328940.43</v>
      </c>
      <c r="C255" s="70">
        <v>0</v>
      </c>
      <c r="D255" s="42">
        <f t="shared" si="33"/>
        <v>0</v>
      </c>
      <c r="E255" s="45">
        <f t="shared" si="34"/>
        <v>-328940.43</v>
      </c>
    </row>
    <row r="256" spans="1:5" s="8" customFormat="1" ht="13.5" customHeight="1">
      <c r="A256" s="61" t="s">
        <v>79</v>
      </c>
      <c r="B256" s="70">
        <v>78319.15</v>
      </c>
      <c r="C256" s="70">
        <v>0</v>
      </c>
      <c r="D256" s="42">
        <f t="shared" si="33"/>
        <v>0</v>
      </c>
      <c r="E256" s="45">
        <f t="shared" si="34"/>
        <v>-78319.15</v>
      </c>
    </row>
    <row r="257" spans="1:5" s="8" customFormat="1" ht="26.25" customHeight="1">
      <c r="A257" s="41" t="s">
        <v>162</v>
      </c>
      <c r="B257" s="70">
        <v>0</v>
      </c>
      <c r="C257" s="71">
        <v>0</v>
      </c>
      <c r="D257" s="42" t="str">
        <f t="shared" si="33"/>
        <v>   </v>
      </c>
      <c r="E257" s="45">
        <f t="shared" si="34"/>
        <v>0</v>
      </c>
    </row>
    <row r="258" spans="1:5" s="8" customFormat="1" ht="14.25" customHeight="1">
      <c r="A258" s="41" t="s">
        <v>39</v>
      </c>
      <c r="B258" s="54">
        <f>B265+B261+B260+B259</f>
        <v>12508621.51</v>
      </c>
      <c r="C258" s="54">
        <f>C265+C261+C260+C259</f>
        <v>151787.27000000002</v>
      </c>
      <c r="D258" s="42">
        <f aca="true" t="shared" si="35" ref="D258:D276">IF(B258=0,"   ",C258/B258)</f>
        <v>0.012134612105630816</v>
      </c>
      <c r="E258" s="45">
        <f t="shared" si="34"/>
        <v>-12356834.24</v>
      </c>
    </row>
    <row r="259" spans="1:5" s="8" customFormat="1" ht="28.5" customHeight="1">
      <c r="A259" s="41" t="s">
        <v>122</v>
      </c>
      <c r="B259" s="70">
        <v>139800</v>
      </c>
      <c r="C259" s="71">
        <v>83795.45</v>
      </c>
      <c r="D259" s="42">
        <f t="shared" si="35"/>
        <v>0.5993952074391988</v>
      </c>
      <c r="E259" s="45">
        <f t="shared" si="34"/>
        <v>-56004.55</v>
      </c>
    </row>
    <row r="260" spans="1:5" s="8" customFormat="1" ht="14.25" customHeight="1">
      <c r="A260" s="41" t="s">
        <v>61</v>
      </c>
      <c r="B260" s="70">
        <v>344400</v>
      </c>
      <c r="C260" s="71">
        <v>67991.82</v>
      </c>
      <c r="D260" s="42">
        <f t="shared" si="35"/>
        <v>0.19742108013937285</v>
      </c>
      <c r="E260" s="45">
        <f t="shared" si="34"/>
        <v>-276408.18</v>
      </c>
    </row>
    <row r="261" spans="1:5" s="8" customFormat="1" ht="14.25" customHeight="1">
      <c r="A261" s="41" t="s">
        <v>88</v>
      </c>
      <c r="B261" s="70">
        <f>B262+B263+B264</f>
        <v>1927860</v>
      </c>
      <c r="C261" s="70">
        <f>C262+C263+C264</f>
        <v>0</v>
      </c>
      <c r="D261" s="42">
        <f t="shared" si="35"/>
        <v>0</v>
      </c>
      <c r="E261" s="45">
        <f t="shared" si="34"/>
        <v>-1927860</v>
      </c>
    </row>
    <row r="262" spans="1:5" s="8" customFormat="1" ht="13.5" customHeight="1">
      <c r="A262" s="61" t="s">
        <v>84</v>
      </c>
      <c r="B262" s="70">
        <v>723216.76</v>
      </c>
      <c r="C262" s="70">
        <v>0</v>
      </c>
      <c r="D262" s="42">
        <f t="shared" si="35"/>
        <v>0</v>
      </c>
      <c r="E262" s="45">
        <f t="shared" si="34"/>
        <v>-723216.76</v>
      </c>
    </row>
    <row r="263" spans="1:5" s="8" customFormat="1" ht="13.5" customHeight="1">
      <c r="A263" s="61" t="s">
        <v>78</v>
      </c>
      <c r="B263" s="70">
        <v>1204643.24</v>
      </c>
      <c r="C263" s="70">
        <v>0</v>
      </c>
      <c r="D263" s="42">
        <f t="shared" si="35"/>
        <v>0</v>
      </c>
      <c r="E263" s="45">
        <f t="shared" si="34"/>
        <v>-1204643.24</v>
      </c>
    </row>
    <row r="264" spans="1:5" s="8" customFormat="1" ht="13.5" customHeight="1">
      <c r="A264" s="61" t="s">
        <v>79</v>
      </c>
      <c r="B264" s="70">
        <v>0</v>
      </c>
      <c r="C264" s="70">
        <v>0</v>
      </c>
      <c r="D264" s="42" t="str">
        <f t="shared" si="35"/>
        <v>   </v>
      </c>
      <c r="E264" s="45">
        <f t="shared" si="34"/>
        <v>0</v>
      </c>
    </row>
    <row r="265" spans="1:5" s="8" customFormat="1" ht="27.75" customHeight="1">
      <c r="A265" s="41" t="s">
        <v>77</v>
      </c>
      <c r="B265" s="70">
        <f>B267+B266+B268</f>
        <v>10096561.51</v>
      </c>
      <c r="C265" s="70">
        <f>C267+C266+C268</f>
        <v>0</v>
      </c>
      <c r="D265" s="42">
        <f>IF(B265=0,"   ",C265/B265)</f>
        <v>0</v>
      </c>
      <c r="E265" s="45">
        <f t="shared" si="34"/>
        <v>-10096561.51</v>
      </c>
    </row>
    <row r="266" spans="1:5" s="8" customFormat="1" ht="14.25" customHeight="1">
      <c r="A266" s="61" t="s">
        <v>84</v>
      </c>
      <c r="B266" s="70">
        <v>6473255.45</v>
      </c>
      <c r="C266" s="70">
        <v>0</v>
      </c>
      <c r="D266" s="42">
        <f>IF(B266=0,"   ",C266/B266)</f>
        <v>0</v>
      </c>
      <c r="E266" s="45">
        <f t="shared" si="34"/>
        <v>-6473255.45</v>
      </c>
    </row>
    <row r="267" spans="1:5" s="8" customFormat="1" ht="15" customHeight="1">
      <c r="A267" s="61" t="s">
        <v>78</v>
      </c>
      <c r="B267" s="70">
        <v>2541306.06</v>
      </c>
      <c r="C267" s="70">
        <v>0</v>
      </c>
      <c r="D267" s="42">
        <f>IF(B267=0,"   ",C267/B267)</f>
        <v>0</v>
      </c>
      <c r="E267" s="45">
        <f t="shared" si="34"/>
        <v>-2541306.06</v>
      </c>
    </row>
    <row r="268" spans="1:5" s="8" customFormat="1" ht="13.5" customHeight="1">
      <c r="A268" s="61" t="s">
        <v>79</v>
      </c>
      <c r="B268" s="70">
        <v>1082000</v>
      </c>
      <c r="C268" s="70">
        <v>0</v>
      </c>
      <c r="D268" s="42">
        <f>IF(B268=0,"   ",C268/B268)</f>
        <v>0</v>
      </c>
      <c r="E268" s="45">
        <f t="shared" si="34"/>
        <v>-1082000</v>
      </c>
    </row>
    <row r="269" spans="1:6" s="8" customFormat="1" ht="14.25" customHeight="1">
      <c r="A269" s="41" t="s">
        <v>62</v>
      </c>
      <c r="B269" s="54">
        <f>B270</f>
        <v>530000</v>
      </c>
      <c r="C269" s="54">
        <f>C270</f>
        <v>99077.61</v>
      </c>
      <c r="D269" s="42">
        <f t="shared" si="35"/>
        <v>0.18693888679245282</v>
      </c>
      <c r="E269" s="45">
        <f t="shared" si="34"/>
        <v>-430922.39</v>
      </c>
      <c r="F269" s="4"/>
    </row>
    <row r="270" spans="1:5" ht="14.25" customHeight="1">
      <c r="A270" s="41" t="s">
        <v>63</v>
      </c>
      <c r="B270" s="54">
        <v>530000</v>
      </c>
      <c r="C270" s="55">
        <v>99077.61</v>
      </c>
      <c r="D270" s="42">
        <f t="shared" si="35"/>
        <v>0.18693888679245282</v>
      </c>
      <c r="E270" s="45">
        <f t="shared" si="34"/>
        <v>-430922.39</v>
      </c>
    </row>
    <row r="271" spans="1:5" ht="29.25" customHeight="1">
      <c r="A271" s="41" t="s">
        <v>64</v>
      </c>
      <c r="B271" s="54">
        <f>B272</f>
        <v>50000</v>
      </c>
      <c r="C271" s="54">
        <f>C272</f>
        <v>0</v>
      </c>
      <c r="D271" s="42">
        <f t="shared" si="35"/>
        <v>0</v>
      </c>
      <c r="E271" s="45">
        <f t="shared" si="34"/>
        <v>-50000</v>
      </c>
    </row>
    <row r="272" spans="1:6" ht="13.5" customHeight="1">
      <c r="A272" s="41" t="s">
        <v>65</v>
      </c>
      <c r="B272" s="54">
        <v>50000</v>
      </c>
      <c r="C272" s="55">
        <v>0</v>
      </c>
      <c r="D272" s="42">
        <f t="shared" si="35"/>
        <v>0</v>
      </c>
      <c r="E272" s="45">
        <f t="shared" si="34"/>
        <v>-50000</v>
      </c>
      <c r="F272" s="8"/>
    </row>
    <row r="273" spans="1:5" s="8" customFormat="1" ht="14.25">
      <c r="A273" s="63" t="s">
        <v>11</v>
      </c>
      <c r="B273" s="57">
        <f>B53+B89+B91+B103+B137+B177+B179+B216+B245+B269+B271</f>
        <v>553501820.34</v>
      </c>
      <c r="C273" s="57">
        <f>C53+C89+C91+C103+C137+C177+C179+C216+C245+C269+C271</f>
        <v>69171115.69</v>
      </c>
      <c r="D273" s="44">
        <f t="shared" si="35"/>
        <v>0.12496998771839665</v>
      </c>
      <c r="E273" s="46">
        <f t="shared" si="34"/>
        <v>-484330704.65000004</v>
      </c>
    </row>
    <row r="274" spans="1:5" s="8" customFormat="1" ht="15.75" hidden="1" thickBot="1">
      <c r="A274" s="47" t="s">
        <v>12</v>
      </c>
      <c r="B274" s="60" t="e">
        <f>B56+B59+#REF!+B76+#REF!+B96+#REF!+#REF!+#REF!+#REF!+#REF!+#REF!+#REF!+#REF!+#REF!</f>
        <v>#REF!</v>
      </c>
      <c r="C274" s="48"/>
      <c r="D274" s="49" t="e">
        <f t="shared" si="35"/>
        <v>#REF!</v>
      </c>
      <c r="E274" s="50" t="e">
        <f t="shared" si="34"/>
        <v>#REF!</v>
      </c>
    </row>
    <row r="275" spans="1:5" s="8" customFormat="1" ht="15.75" hidden="1" thickBot="1">
      <c r="A275" s="35" t="s">
        <v>13</v>
      </c>
      <c r="B275" s="60" t="e">
        <f>B57+B60+B61+#REF!+#REF!+#REF!+#REF!+#REF!+#REF!+#REF!+#REF!+#REF!+#REF!+B245+B72</f>
        <v>#REF!</v>
      </c>
      <c r="C275" s="36">
        <v>815256</v>
      </c>
      <c r="D275" s="32" t="e">
        <f t="shared" si="35"/>
        <v>#REF!</v>
      </c>
      <c r="E275" s="33" t="e">
        <f t="shared" si="34"/>
        <v>#REF!</v>
      </c>
    </row>
    <row r="276" spans="1:6" s="8" customFormat="1" ht="15.75" hidden="1" thickBot="1">
      <c r="A276" s="37" t="s">
        <v>14</v>
      </c>
      <c r="B276" s="60" t="e">
        <f>B58+#REF!+B68+#REF!+#REF!+B98+#REF!+#REF!+#REF!+#REF!+#REF!+#REF!+#REF!+B246+B73</f>
        <v>#REF!</v>
      </c>
      <c r="C276" s="38">
        <v>1700000</v>
      </c>
      <c r="D276" s="32" t="e">
        <f t="shared" si="35"/>
        <v>#REF!</v>
      </c>
      <c r="E276" s="33" t="e">
        <f t="shared" si="34"/>
        <v>#REF!</v>
      </c>
      <c r="F276"/>
    </row>
    <row r="277" spans="1:5" ht="19.5" customHeight="1" thickBot="1">
      <c r="A277" s="66" t="s">
        <v>85</v>
      </c>
      <c r="B277" s="67">
        <f>B51-B273</f>
        <v>-31604344.700000048</v>
      </c>
      <c r="C277" s="67">
        <f>C51-C273</f>
        <v>-22701224.820000008</v>
      </c>
      <c r="D277" s="67"/>
      <c r="E277" s="68"/>
    </row>
    <row r="278" spans="1:5" ht="21" customHeight="1">
      <c r="A278" s="72"/>
      <c r="B278" s="73"/>
      <c r="C278" s="73"/>
      <c r="D278" s="73"/>
      <c r="E278" s="74"/>
    </row>
    <row r="279" spans="1:5" ht="19.5" customHeight="1">
      <c r="A279" s="64" t="s">
        <v>192</v>
      </c>
      <c r="B279" s="73"/>
      <c r="C279" s="73"/>
      <c r="D279" s="73"/>
      <c r="E279" s="74"/>
    </row>
    <row r="280" spans="1:5" ht="15" customHeight="1">
      <c r="A280" s="64" t="s">
        <v>35</v>
      </c>
      <c r="B280" s="73"/>
      <c r="C280" s="84" t="s">
        <v>194</v>
      </c>
      <c r="D280" s="84"/>
      <c r="E280" s="74"/>
    </row>
    <row r="281" spans="1:5" ht="39.75" customHeight="1">
      <c r="A281" s="72"/>
      <c r="B281" s="73"/>
      <c r="C281" s="73"/>
      <c r="D281" s="73"/>
      <c r="E281" s="74"/>
    </row>
    <row r="282" spans="2:5" ht="19.5" customHeight="1">
      <c r="B282" s="64"/>
      <c r="C282" s="83"/>
      <c r="D282" s="83"/>
      <c r="E282" s="83"/>
    </row>
    <row r="283" spans="2:5" ht="15" customHeight="1">
      <c r="B283" s="18"/>
      <c r="D283" s="34"/>
      <c r="E283" s="40"/>
    </row>
    <row r="284" spans="1:5" ht="19.5" customHeight="1">
      <c r="A284" s="72"/>
      <c r="B284" s="73"/>
      <c r="C284" s="73"/>
      <c r="D284" s="73"/>
      <c r="E284" s="74"/>
    </row>
    <row r="285" spans="1:5" ht="19.5" customHeight="1">
      <c r="A285" s="72"/>
      <c r="B285" s="73"/>
      <c r="C285" s="73"/>
      <c r="D285" s="73"/>
      <c r="E285" s="74"/>
    </row>
    <row r="286" spans="1:6" ht="19.5" customHeight="1">
      <c r="A286" s="72"/>
      <c r="B286" s="73"/>
      <c r="C286" s="73"/>
      <c r="D286" s="73"/>
      <c r="E286" s="74"/>
      <c r="F286" s="8"/>
    </row>
    <row r="287" spans="1:5" s="8" customFormat="1" ht="20.25" customHeight="1">
      <c r="A287" s="64"/>
      <c r="B287" s="64"/>
      <c r="C287" s="83"/>
      <c r="D287" s="83"/>
      <c r="E287" s="83"/>
    </row>
    <row r="288" spans="1:5" s="8" customFormat="1" ht="9.75" customHeight="1" hidden="1">
      <c r="A288" s="34"/>
      <c r="B288" s="34"/>
      <c r="C288" s="39"/>
      <c r="D288" s="34"/>
      <c r="E288" s="40"/>
    </row>
    <row r="289" spans="1:5" s="8" customFormat="1" ht="14.25" customHeight="1" hidden="1">
      <c r="A289" s="18"/>
      <c r="B289" s="18"/>
      <c r="C289" s="80"/>
      <c r="D289" s="80"/>
      <c r="E289" s="80"/>
    </row>
    <row r="290" spans="1:5" s="8" customFormat="1" ht="17.25" customHeight="1">
      <c r="A290" s="64"/>
      <c r="B290" s="18"/>
      <c r="C290" s="64"/>
      <c r="D290" s="69"/>
      <c r="E290" s="69"/>
    </row>
    <row r="291" spans="3:5" s="8" customFormat="1" ht="12.75">
      <c r="C291" s="7"/>
      <c r="E291" s="2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6" s="8" customFormat="1" ht="12.75">
      <c r="C299" s="7"/>
      <c r="E299" s="2"/>
      <c r="F299" s="4"/>
    </row>
    <row r="308" ht="11.25" customHeight="1"/>
    <row r="309" ht="11.25" customHeight="1" hidden="1"/>
    <row r="310" ht="12.75" hidden="1"/>
    <row r="311" ht="12.75" hidden="1"/>
    <row r="312" ht="12.75" hidden="1"/>
    <row r="313" ht="12.75" hidden="1"/>
    <row r="314" ht="12.75" hidden="1"/>
    <row r="315" ht="12.75" hidden="1"/>
  </sheetData>
  <sheetProtection/>
  <mergeCells count="5">
    <mergeCell ref="C289:E289"/>
    <mergeCell ref="A1:E1"/>
    <mergeCell ref="C287:E287"/>
    <mergeCell ref="C282:E282"/>
    <mergeCell ref="C280:D280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5" max="4" man="1"/>
    <brk id="106" max="4" man="1"/>
    <brk id="1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2019-04-10T08:45:58Z</cp:lastPrinted>
  <dcterms:created xsi:type="dcterms:W3CDTF">2001-03-21T05:21:19Z</dcterms:created>
  <dcterms:modified xsi:type="dcterms:W3CDTF">2019-04-10T08:46:02Z</dcterms:modified>
  <cp:category/>
  <cp:version/>
  <cp:contentType/>
  <cp:contentStatus/>
</cp:coreProperties>
</file>