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<sst xmlns="http://schemas.openxmlformats.org/spreadsheetml/2006/main" count="78" uniqueCount="51">
  <si>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</si>
  <si>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</si>
  <si>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</si>
  <si>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</si>
  <si>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</si>
  <si>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</si>
  <si>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</si>
  <si>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</si>
  <si>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</si>
  <si>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</si>
  <si>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</si>
  <si>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</si>
  <si>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</si>
  <si>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</si>
  <si>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</si>
  <si>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</si>
  <si>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</si>
  <si>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</si>
  <si>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</si>
  <si>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</si>
  <si>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</si>
  <si>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</si>
  <si>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</si>
  <si>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</si>
  <si>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</si>
  <si>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</si>
  <si>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</si>
  <si>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</si>
  <si>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</si>
  <si>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</si>
  <si>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</si>
  <si>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</si>
  <si>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</si>
  <si>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</si>
  <si>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</si>
  <si>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</si>
  <si>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</si>
  <si>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</si>
  <si>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</si>
  <si>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</si>
  <si>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</si>
  <si>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</si>
  <si>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</si>
  <si>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</si>
  <si>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</si>
  <si>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</si>
  <si>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</si>
  <si>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</si>
  <si>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</si>
  <si>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</si>
  <si>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Справка по исполнению доходов и расходов бюджета Ядринского района Чувашской Республики за январь - август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</si>
</sst>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:O16384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31.5" customHeight="1">
      <c r="B3" s="47"/>
      <c r="C3" s="50" t="s">
        <v>47</v>
      </c>
      <c r="D3" s="50"/>
      <c r="E3" s="50"/>
      <c r="F3" s="50"/>
      <c r="G3" s="50"/>
      <c r="H3" s="50"/>
      <c r="I3" s="50"/>
      <c r="J3" s="50"/>
      <c r="K3" s="50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2"/>
      <c r="C5" s="51" t="s">
        <v>2</v>
      </c>
      <c r="D5" s="51"/>
      <c r="E5" s="51"/>
      <c r="F5" s="51" t="s">
        <v>3</v>
      </c>
      <c r="G5" s="51"/>
      <c r="H5" s="51"/>
      <c r="I5" s="51" t="s">
        <v>4</v>
      </c>
      <c r="J5" s="51"/>
      <c r="K5" s="51"/>
      <c r="L5" s="51" t="s">
        <v>5</v>
      </c>
      <c r="M5" s="51"/>
      <c r="N5" s="51"/>
    </row>
    <row r="6" spans="2:14" s="5" customFormat="1" ht="20.25" customHeight="1">
      <c r="B6" s="53"/>
      <c r="C6" s="37" t="s">
        <v>45</v>
      </c>
      <c r="D6" s="25" t="s">
        <v>6</v>
      </c>
      <c r="E6" s="26" t="s">
        <v>7</v>
      </c>
      <c r="F6" s="37" t="s">
        <v>45</v>
      </c>
      <c r="G6" s="25" t="s">
        <v>6</v>
      </c>
      <c r="H6" s="26" t="s">
        <v>7</v>
      </c>
      <c r="I6" s="37" t="s">
        <v>45</v>
      </c>
      <c r="J6" s="25" t="s">
        <v>6</v>
      </c>
      <c r="K6" s="26" t="s">
        <v>7</v>
      </c>
      <c r="L6" s="37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C25+C26+C29+C27+C28</f>
        <v>685570939</v>
      </c>
      <c r="D7" s="28">
        <f>D25+D26+D29+D27+D28</f>
        <v>372855189.79</v>
      </c>
      <c r="E7" s="39">
        <f aca="true" t="shared" si="0" ref="E7:E22">(D7/C7)*100</f>
        <v>54.386084441365156</v>
      </c>
      <c r="F7" s="28">
        <f>F25+F26+F27+F28+F29</f>
        <v>659412214.16</v>
      </c>
      <c r="G7" s="28">
        <f>G25+G26+G27+G28+G29</f>
        <v>357364794.6999999</v>
      </c>
      <c r="H7" s="39">
        <f>(G7/F7)*100</f>
        <v>54.19444575427425</v>
      </c>
      <c r="I7" s="28">
        <f>I25+I26+I29+I27</f>
        <v>83783033.22</v>
      </c>
      <c r="J7" s="28">
        <f>J25+J26+J29+J27</f>
        <v>24081614.71</v>
      </c>
      <c r="K7" s="39">
        <f aca="true" t="shared" si="1" ref="K7:K14">(J7/I7)*100</f>
        <v>28.742829883904747</v>
      </c>
      <c r="L7" s="28">
        <f>L25+L26+L29+L27</f>
        <v>91996976.12</v>
      </c>
      <c r="M7" s="28">
        <f>M25+M26+M29+M27</f>
        <v>40575885.27</v>
      </c>
      <c r="N7" s="39">
        <f aca="true" t="shared" si="2" ref="N7:N14">(M7/L7)*100</f>
        <v>44.10567279632451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145930634.53</v>
      </c>
      <c r="D8" s="28">
        <f aca="true" t="shared" si="3" ref="C8:D10">G8+J8+M8</f>
        <v>95731541.74000001</v>
      </c>
      <c r="E8" s="39">
        <f t="shared" si="0"/>
        <v>65.60071642826976</v>
      </c>
      <c r="F8" s="28">
        <f>F9+F11+F12+F14+F15+F16+F17+F10+F13</f>
        <v>114790891</v>
      </c>
      <c r="G8" s="28">
        <f>G9+G11+G12+G14+G15+G16+G17+G10+G13</f>
        <v>76376777.09</v>
      </c>
      <c r="H8" s="39">
        <f>(G8/F8)*100</f>
        <v>66.53557300988282</v>
      </c>
      <c r="I8" s="28">
        <f>I9+I10+I11+I12+I14+I16+I17</f>
        <v>15847302</v>
      </c>
      <c r="J8" s="28">
        <f>J9+J10+J11+J12+J14+J15+J16+J17</f>
        <v>10762973.59</v>
      </c>
      <c r="K8" s="39">
        <f t="shared" si="1"/>
        <v>67.91675699750027</v>
      </c>
      <c r="L8" s="28">
        <f>L9+L10+L11+L12+L14+L16+L17</f>
        <v>15292441.530000001</v>
      </c>
      <c r="M8" s="28">
        <f>M9+M10+M11+M12+M14+M15+M16+M17</f>
        <v>8591791.06</v>
      </c>
      <c r="N8" s="39">
        <f t="shared" si="2"/>
        <v>56.183252642457546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 t="shared" si="3"/>
        <v>102382452.53</v>
      </c>
      <c r="D9" s="30">
        <f t="shared" si="3"/>
        <v>67552412.27</v>
      </c>
      <c r="E9" s="40">
        <f t="shared" si="0"/>
        <v>65.98045915163621</v>
      </c>
      <c r="F9" s="30">
        <v>90775321</v>
      </c>
      <c r="G9" s="30">
        <v>59002161.25</v>
      </c>
      <c r="H9" s="40">
        <f>(G9/F9)*100</f>
        <v>64.99801994641253</v>
      </c>
      <c r="I9" s="30">
        <v>10230000</v>
      </c>
      <c r="J9" s="30">
        <v>7454225.22</v>
      </c>
      <c r="K9" s="40">
        <f t="shared" si="1"/>
        <v>72.86632668621701</v>
      </c>
      <c r="L9" s="30">
        <v>1377131.53</v>
      </c>
      <c r="M9" s="30">
        <v>1096025.8</v>
      </c>
      <c r="N9" s="40">
        <f t="shared" si="2"/>
        <v>79.5875903008335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9297182</v>
      </c>
      <c r="D10" s="30">
        <f t="shared" si="3"/>
        <v>7368022.859999999</v>
      </c>
      <c r="E10" s="40">
        <f t="shared" si="0"/>
        <v>79.25006588017744</v>
      </c>
      <c r="F10" s="30">
        <v>4711570</v>
      </c>
      <c r="G10" s="30">
        <v>3733921.26</v>
      </c>
      <c r="H10" s="40">
        <f>G10/F10*100</f>
        <v>79.25004319154762</v>
      </c>
      <c r="I10" s="30">
        <v>717302</v>
      </c>
      <c r="J10" s="30">
        <v>568462.87</v>
      </c>
      <c r="K10" s="40">
        <f t="shared" si="1"/>
        <v>79.25014429068928</v>
      </c>
      <c r="L10" s="30">
        <v>3868310</v>
      </c>
      <c r="M10" s="30">
        <v>3065638.73</v>
      </c>
      <c r="N10" s="40">
        <f t="shared" si="2"/>
        <v>79.2500789750563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14020000</v>
      </c>
      <c r="D11" s="30">
        <f aca="true" t="shared" si="5" ref="D11:D17">G11+J11+M11</f>
        <v>11498268.190000001</v>
      </c>
      <c r="E11" s="40">
        <f t="shared" si="0"/>
        <v>82.0133251783167</v>
      </c>
      <c r="F11" s="30">
        <v>13804000</v>
      </c>
      <c r="G11" s="30">
        <v>10992418.07</v>
      </c>
      <c r="H11" s="40">
        <f>(G11/F11)*100</f>
        <v>79.6321216314112</v>
      </c>
      <c r="I11" s="30"/>
      <c r="J11" s="30">
        <v>636.23</v>
      </c>
      <c r="K11" s="40" t="e">
        <f t="shared" si="1"/>
        <v>#DIV/0!</v>
      </c>
      <c r="L11" s="30">
        <v>216000</v>
      </c>
      <c r="M11" s="30">
        <v>505213.89</v>
      </c>
      <c r="N11" s="40">
        <f t="shared" si="2"/>
        <v>233.89531944444445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3717000</v>
      </c>
      <c r="D12" s="30">
        <f t="shared" si="5"/>
        <v>1115339.78</v>
      </c>
      <c r="E12" s="40">
        <f t="shared" si="0"/>
        <v>30.006450901264458</v>
      </c>
      <c r="F12" s="30"/>
      <c r="G12" s="30"/>
      <c r="H12" s="40" t="s">
        <v>0</v>
      </c>
      <c r="I12" s="30">
        <v>1800000</v>
      </c>
      <c r="J12" s="30">
        <v>548409</v>
      </c>
      <c r="K12" s="40">
        <f t="shared" si="1"/>
        <v>30.467166666666667</v>
      </c>
      <c r="L12" s="30">
        <v>1917000</v>
      </c>
      <c r="M12" s="30">
        <v>566930.78</v>
      </c>
      <c r="N12" s="40">
        <f t="shared" si="2"/>
        <v>29.573853938445488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1700000</v>
      </c>
      <c r="D13" s="30">
        <f>G13</f>
        <v>609408.5</v>
      </c>
      <c r="E13" s="40">
        <f t="shared" si="0"/>
        <v>35.84755882352941</v>
      </c>
      <c r="F13" s="30">
        <v>1700000</v>
      </c>
      <c r="G13" s="30">
        <v>609408.5</v>
      </c>
      <c r="H13" s="40">
        <f>G13/F13*100</f>
        <v>35.84755882352941</v>
      </c>
      <c r="I13" s="30"/>
      <c r="J13" s="30"/>
      <c r="K13" s="40"/>
      <c r="L13" s="30"/>
      <c r="M13" s="30"/>
      <c r="N13" s="40"/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10861000</v>
      </c>
      <c r="D14" s="30">
        <f t="shared" si="5"/>
        <v>5463397.13</v>
      </c>
      <c r="E14" s="40">
        <f t="shared" si="0"/>
        <v>50.30289227511279</v>
      </c>
      <c r="F14" s="30"/>
      <c r="G14" s="30"/>
      <c r="H14" s="40" t="s">
        <v>0</v>
      </c>
      <c r="I14" s="30">
        <v>3100000</v>
      </c>
      <c r="J14" s="30">
        <v>2191240.27</v>
      </c>
      <c r="K14" s="40">
        <f t="shared" si="1"/>
        <v>70.68517</v>
      </c>
      <c r="L14" s="30">
        <v>7761000</v>
      </c>
      <c r="M14" s="30">
        <v>3272156.86</v>
      </c>
      <c r="N14" s="40">
        <f t="shared" si="2"/>
        <v>42.16153665764721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800000</v>
      </c>
      <c r="D15" s="30">
        <f t="shared" si="5"/>
        <v>33720.37</v>
      </c>
      <c r="E15" s="40">
        <f t="shared" si="0"/>
        <v>4.21504625</v>
      </c>
      <c r="F15" s="30">
        <v>800000</v>
      </c>
      <c r="G15" s="30">
        <v>33720.37</v>
      </c>
      <c r="H15" s="40">
        <f>(G15/F15)*100</f>
        <v>4.21504625</v>
      </c>
      <c r="I15" s="30"/>
      <c r="J15" s="30"/>
      <c r="K15" s="41" t="s">
        <v>0</v>
      </c>
      <c r="L15" s="30"/>
      <c r="M15" s="30"/>
      <c r="N15" s="41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3153000</v>
      </c>
      <c r="D16" s="30">
        <f t="shared" si="5"/>
        <v>2090902.67</v>
      </c>
      <c r="E16" s="40">
        <f t="shared" si="0"/>
        <v>66.31470567713289</v>
      </c>
      <c r="F16" s="30">
        <v>3000000</v>
      </c>
      <c r="G16" s="30">
        <v>2005077.67</v>
      </c>
      <c r="H16" s="40">
        <f>(G16/F16)*100</f>
        <v>66.83592233333333</v>
      </c>
      <c r="I16" s="30"/>
      <c r="J16" s="30"/>
      <c r="K16" s="40" t="s">
        <v>0</v>
      </c>
      <c r="L16" s="30">
        <v>153000</v>
      </c>
      <c r="M16" s="30">
        <v>85825</v>
      </c>
      <c r="N16" s="40">
        <f>(M16/L16)*100</f>
        <v>56.09477124183007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69.97</v>
      </c>
      <c r="E17" s="40" t="e">
        <f t="shared" si="0"/>
        <v>#DIV/0!</v>
      </c>
      <c r="F17" s="38"/>
      <c r="G17" s="38">
        <v>69.97</v>
      </c>
      <c r="H17" s="40" t="s">
        <v>0</v>
      </c>
      <c r="I17" s="30"/>
      <c r="J17" s="30"/>
      <c r="K17" s="41" t="s">
        <v>0</v>
      </c>
      <c r="L17" s="30"/>
      <c r="M17" s="30"/>
      <c r="N17" s="40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20999806.09</v>
      </c>
      <c r="D18" s="28">
        <f t="shared" si="6"/>
        <v>9894173.55</v>
      </c>
      <c r="E18" s="39">
        <f>(D18/C18)*100</f>
        <v>47.11554719884559</v>
      </c>
      <c r="F18" s="28">
        <f>F19+F20+F21+F22+F23+F24</f>
        <v>11244223.03</v>
      </c>
      <c r="G18" s="28">
        <f>G19+G20+G21+G22+G23+G24</f>
        <v>4477046.07</v>
      </c>
      <c r="H18" s="39">
        <f aca="true" t="shared" si="7" ref="H18:H27">(G18/F18)*100</f>
        <v>39.816411130009406</v>
      </c>
      <c r="I18" s="28">
        <f>I19+I22+I21+I24+I23</f>
        <v>3900000</v>
      </c>
      <c r="J18" s="28">
        <f>J19+J22+J23+J24+J21</f>
        <v>2279029.74</v>
      </c>
      <c r="K18" s="39">
        <f>(J18/I18)*100</f>
        <v>58.43666</v>
      </c>
      <c r="L18" s="28">
        <f>L19+L20+L21+L22+L23+L24</f>
        <v>5855583.0600000005</v>
      </c>
      <c r="M18" s="28">
        <f>M19+M20+M21+M22+M23+M24</f>
        <v>3138097.74</v>
      </c>
      <c r="N18" s="39">
        <f>(M18/L18)*100</f>
        <v>53.59155028363648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8159660.15</v>
      </c>
      <c r="D19" s="30">
        <f t="shared" si="6"/>
        <v>5831776.800000001</v>
      </c>
      <c r="E19" s="40">
        <f>(D19/C19)*100</f>
        <v>71.47082957860691</v>
      </c>
      <c r="F19" s="30">
        <v>1819500</v>
      </c>
      <c r="G19" s="30">
        <v>1697844.32</v>
      </c>
      <c r="H19" s="40">
        <f t="shared" si="7"/>
        <v>93.3137851057983</v>
      </c>
      <c r="I19" s="30">
        <v>2400000</v>
      </c>
      <c r="J19" s="30">
        <v>1635740.61</v>
      </c>
      <c r="K19" s="40">
        <f>(J19/I19)*100</f>
        <v>68.15585875000001</v>
      </c>
      <c r="L19" s="30">
        <v>3940160.15</v>
      </c>
      <c r="M19" s="30">
        <v>2498191.87</v>
      </c>
      <c r="N19" s="40">
        <f>(M19/L19)*100</f>
        <v>63.4033078579306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100000</v>
      </c>
      <c r="D20" s="30">
        <f t="shared" si="6"/>
        <v>55121.46</v>
      </c>
      <c r="E20" s="40">
        <f>(D20/C20)*100</f>
        <v>55.12146</v>
      </c>
      <c r="F20" s="30">
        <v>100000</v>
      </c>
      <c r="G20" s="30">
        <v>55121.46</v>
      </c>
      <c r="H20" s="40">
        <f t="shared" si="7"/>
        <v>55.12146</v>
      </c>
      <c r="I20" s="30"/>
      <c r="J20" s="30"/>
      <c r="K20" s="41" t="s">
        <v>0</v>
      </c>
      <c r="L20" s="30"/>
      <c r="M20" s="30"/>
      <c r="N20" s="40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848561.94</v>
      </c>
      <c r="D21" s="30">
        <f t="shared" si="6"/>
        <v>407469.01</v>
      </c>
      <c r="E21" s="40">
        <f>(D21/C21)*100</f>
        <v>48.018770438843866</v>
      </c>
      <c r="F21" s="30">
        <v>149361.94</v>
      </c>
      <c r="G21" s="30">
        <v>216643.09</v>
      </c>
      <c r="H21" s="40">
        <f t="shared" si="7"/>
        <v>145.0457124485662</v>
      </c>
      <c r="I21" s="30"/>
      <c r="J21" s="30"/>
      <c r="K21" s="41" t="s">
        <v>0</v>
      </c>
      <c r="L21" s="30">
        <v>699200</v>
      </c>
      <c r="M21" s="30">
        <v>190825.92</v>
      </c>
      <c r="N21" s="40">
        <f>M21/L21*100</f>
        <v>27.292036613272312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8691584</v>
      </c>
      <c r="D22" s="30">
        <f t="shared" si="6"/>
        <v>1640138.04</v>
      </c>
      <c r="E22" s="40">
        <f t="shared" si="0"/>
        <v>18.870415795325684</v>
      </c>
      <c r="F22" s="30">
        <v>5975361.09</v>
      </c>
      <c r="G22" s="30">
        <v>621738.08</v>
      </c>
      <c r="H22" s="40">
        <f t="shared" si="7"/>
        <v>10.40502943061471</v>
      </c>
      <c r="I22" s="30">
        <v>1500000</v>
      </c>
      <c r="J22" s="30">
        <v>573743.96</v>
      </c>
      <c r="K22" s="40">
        <f>(J22/I22)*100</f>
        <v>38.24959733333333</v>
      </c>
      <c r="L22" s="30">
        <v>1216222.91</v>
      </c>
      <c r="M22" s="30">
        <v>444656</v>
      </c>
      <c r="N22" s="40">
        <f>M22/L22*100</f>
        <v>36.560403224109635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3200000</v>
      </c>
      <c r="D23" s="30">
        <f t="shared" si="6"/>
        <v>1880458.69</v>
      </c>
      <c r="E23" s="40">
        <f>(D23/C23)*100</f>
        <v>58.7643340625</v>
      </c>
      <c r="F23" s="30">
        <v>3200000</v>
      </c>
      <c r="G23" s="30">
        <v>1843822.57</v>
      </c>
      <c r="H23" s="40">
        <f t="shared" si="7"/>
        <v>57.6194553125</v>
      </c>
      <c r="I23" s="30"/>
      <c r="J23" s="30">
        <v>32212.17</v>
      </c>
      <c r="K23" s="40" t="e">
        <f>(J23/I23)*100</f>
        <v>#DIV/0!</v>
      </c>
      <c r="L23" s="30"/>
      <c r="M23" s="30">
        <v>4423.95</v>
      </c>
      <c r="N23" s="40"/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0</v>
      </c>
      <c r="D24" s="30">
        <f t="shared" si="6"/>
        <v>79209.55</v>
      </c>
      <c r="E24" s="40" t="e">
        <f>(D24/C24)*100</f>
        <v>#DIV/0!</v>
      </c>
      <c r="F24" s="30"/>
      <c r="G24" s="30">
        <v>41876.55</v>
      </c>
      <c r="H24" s="40" t="e">
        <f t="shared" si="7"/>
        <v>#DIV/0!</v>
      </c>
      <c r="I24" s="30"/>
      <c r="J24" s="30">
        <v>37333</v>
      </c>
      <c r="K24" s="41" t="s">
        <v>0</v>
      </c>
      <c r="L24" s="30"/>
      <c r="M24" s="30"/>
      <c r="N24" s="40"/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166930440.62</v>
      </c>
      <c r="D25" s="28">
        <f>D8+D18</f>
        <v>105625715.29</v>
      </c>
      <c r="E25" s="42">
        <f>(D25/C25)*100</f>
        <v>63.27528693849559</v>
      </c>
      <c r="F25" s="28">
        <f>F8+F18</f>
        <v>126035114.03</v>
      </c>
      <c r="G25" s="28">
        <f>G8+G18</f>
        <v>80853823.16</v>
      </c>
      <c r="H25" s="39">
        <f t="shared" si="7"/>
        <v>64.15182291242617</v>
      </c>
      <c r="I25" s="28">
        <f>I8+I18</f>
        <v>19747302</v>
      </c>
      <c r="J25" s="28">
        <f>J8+J18</f>
        <v>13042003.33</v>
      </c>
      <c r="K25" s="39">
        <f>(J25/I25)*100</f>
        <v>66.0444820765895</v>
      </c>
      <c r="L25" s="28">
        <f>L8+L18</f>
        <v>21148024.590000004</v>
      </c>
      <c r="M25" s="28">
        <f>M8+M18</f>
        <v>11729888.8</v>
      </c>
      <c r="N25" s="39">
        <f>(M25/L25)*100</f>
        <v>55.465647630968625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48">
        <v>542995110.95</v>
      </c>
      <c r="D26" s="48">
        <v>292801139.67</v>
      </c>
      <c r="E26" s="39">
        <f>(D26/C26)*100</f>
        <v>53.92334733138355</v>
      </c>
      <c r="F26" s="28">
        <v>559779712.87</v>
      </c>
      <c r="G26" s="28">
        <v>302913584.28</v>
      </c>
      <c r="H26" s="39">
        <f t="shared" si="7"/>
        <v>54.11299790179193</v>
      </c>
      <c r="I26" s="28">
        <v>62928932.91</v>
      </c>
      <c r="J26" s="28">
        <v>10920611.38</v>
      </c>
      <c r="K26" s="39">
        <f>(J26/I26)*100</f>
        <v>17.353879805364716</v>
      </c>
      <c r="L26" s="28">
        <v>69907749.67</v>
      </c>
      <c r="M26" s="28">
        <v>28134048.9</v>
      </c>
      <c r="N26" s="43">
        <f>(M26/L26)*100</f>
        <v>40.244535166425706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2353000.17</v>
      </c>
      <c r="D27" s="28">
        <f>G27+J27+M27</f>
        <v>1135947.5699999998</v>
      </c>
      <c r="E27" s="39"/>
      <c r="F27" s="28">
        <v>305000</v>
      </c>
      <c r="G27" s="28">
        <v>305000</v>
      </c>
      <c r="H27" s="39">
        <f t="shared" si="7"/>
        <v>100</v>
      </c>
      <c r="I27" s="28">
        <v>1106798.31</v>
      </c>
      <c r="J27" s="28">
        <v>119000</v>
      </c>
      <c r="K27" s="39"/>
      <c r="L27" s="28">
        <v>941201.86</v>
      </c>
      <c r="M27" s="28">
        <v>711947.57</v>
      </c>
      <c r="N27" s="43">
        <f>(M27/L27)*100</f>
        <v>75.64238876451009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0</v>
      </c>
      <c r="D28" s="28">
        <v>0</v>
      </c>
      <c r="E28" s="39"/>
      <c r="F28" s="28">
        <v>0</v>
      </c>
      <c r="G28" s="28">
        <v>0</v>
      </c>
      <c r="H28" s="39"/>
      <c r="I28" s="28"/>
      <c r="J28" s="28"/>
      <c r="K28" s="39"/>
      <c r="L28" s="28"/>
      <c r="M28" s="28"/>
      <c r="N28" s="4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-26707612.74</v>
      </c>
      <c r="D29" s="28">
        <f>G29</f>
        <v>-26707612.74</v>
      </c>
      <c r="E29" s="39"/>
      <c r="F29" s="28">
        <v>-26707612.74</v>
      </c>
      <c r="G29" s="28">
        <v>-26707612.74</v>
      </c>
      <c r="H29" s="39"/>
      <c r="I29" s="28"/>
      <c r="J29" s="28"/>
      <c r="K29" s="39"/>
      <c r="L29" s="28">
        <v>0</v>
      </c>
      <c r="M29" s="28">
        <v>0</v>
      </c>
      <c r="N29" s="39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5" t="s">
        <v>33</v>
      </c>
      <c r="C30" s="28">
        <v>-44103166.79</v>
      </c>
      <c r="D30" s="28">
        <f>D7-D31</f>
        <v>-22608920.73000002</v>
      </c>
      <c r="E30" s="39" t="s">
        <v>0</v>
      </c>
      <c r="F30" s="28">
        <v>-37379746.8</v>
      </c>
      <c r="G30" s="28">
        <f>G7-G31</f>
        <v>-26903826.51000011</v>
      </c>
      <c r="H30" s="39" t="s">
        <v>0</v>
      </c>
      <c r="I30" s="28">
        <f>I7-I31</f>
        <v>-758678.900000006</v>
      </c>
      <c r="J30" s="28">
        <f>J7-J31</f>
        <v>1097773.9400000013</v>
      </c>
      <c r="K30" s="38" t="s">
        <v>0</v>
      </c>
      <c r="L30" s="28">
        <f>L7-L31</f>
        <v>-5964741.090000004</v>
      </c>
      <c r="M30" s="28">
        <f>M7-M31</f>
        <v>3197131.8400000036</v>
      </c>
      <c r="N30" s="38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753582613.1999999</v>
      </c>
      <c r="D31" s="28">
        <f>SUM(D32:D44)</f>
        <v>395464110.52000004</v>
      </c>
      <c r="E31" s="39">
        <f aca="true" t="shared" si="8" ref="E31:E42">(D31/C31)*100</f>
        <v>52.47787085223585</v>
      </c>
      <c r="F31" s="28">
        <f>F32+F33+F34+F35+F36+F38+F39+F40+F41+F42+F43+F44+F37</f>
        <v>720700468.37</v>
      </c>
      <c r="G31" s="28">
        <f>G32+G33+G34+G35+G36+G38+G39+G40+G41+G42+G43+G44+G37</f>
        <v>384268621.21000004</v>
      </c>
      <c r="H31" s="39">
        <f aca="true" t="shared" si="9" ref="H31:H44">(G31/F31)*100</f>
        <v>53.31876945759394</v>
      </c>
      <c r="I31" s="28">
        <f>I32+I33+I34+I35+I36+I38+I39+I40+I41+I42+I43+I44</f>
        <v>84541712.12</v>
      </c>
      <c r="J31" s="28">
        <f>J32+J34+J35+J36+J37+J38+J39+J40+J41</f>
        <v>22983840.77</v>
      </c>
      <c r="K31" s="39">
        <f>(J31/I31)*100</f>
        <v>27.186391419866595</v>
      </c>
      <c r="L31" s="28">
        <f>L32+L33+L34+L35+L36+L37+L39+L40+L41</f>
        <v>97961717.21000001</v>
      </c>
      <c r="M31" s="28">
        <f>M32+M33+M34+M35+M36+M37+M39+M40+M41</f>
        <v>37378753.43</v>
      </c>
      <c r="N31" s="39">
        <f>(M31/L31)*100</f>
        <v>38.15649061140013</v>
      </c>
      <c r="O31" s="16"/>
      <c r="P31" s="16"/>
    </row>
    <row r="32" spans="1:16" s="5" customFormat="1" ht="21" customHeight="1">
      <c r="A32" s="9"/>
      <c r="B32" s="36" t="s">
        <v>18</v>
      </c>
      <c r="C32" s="28">
        <f>F32+I32+L32</f>
        <v>61700540.15</v>
      </c>
      <c r="D32" s="28">
        <f>G32+J32+M32</f>
        <v>37798780.17</v>
      </c>
      <c r="E32" s="39">
        <f t="shared" si="8"/>
        <v>61.26166817682228</v>
      </c>
      <c r="F32" s="44">
        <v>37368715.5</v>
      </c>
      <c r="G32" s="44">
        <v>23492321.17</v>
      </c>
      <c r="H32" s="40">
        <f t="shared" si="9"/>
        <v>62.86627960225179</v>
      </c>
      <c r="I32" s="44">
        <v>4065096.15</v>
      </c>
      <c r="J32" s="44">
        <v>2571843.38</v>
      </c>
      <c r="K32" s="30">
        <f>(J32/I32)*100</f>
        <v>63.266483377029104</v>
      </c>
      <c r="L32" s="44">
        <v>20266728.5</v>
      </c>
      <c r="M32" s="44">
        <v>11734615.62</v>
      </c>
      <c r="N32" s="30">
        <f aca="true" t="shared" si="10" ref="N32:N41">(M32/L32)*100</f>
        <v>57.90088725962851</v>
      </c>
      <c r="O32" s="16"/>
      <c r="P32" s="16"/>
    </row>
    <row r="33" spans="2:16" s="5" customFormat="1" ht="34.5" customHeight="1">
      <c r="B33" s="34" t="s">
        <v>28</v>
      </c>
      <c r="C33" s="28">
        <f>L33</f>
        <v>1619000</v>
      </c>
      <c r="D33" s="28">
        <f>M33</f>
        <v>955837.84</v>
      </c>
      <c r="E33" s="39">
        <f t="shared" si="8"/>
        <v>59.03877949351452</v>
      </c>
      <c r="F33" s="44">
        <v>1619000</v>
      </c>
      <c r="G33" s="44">
        <v>1077500</v>
      </c>
      <c r="H33" s="40">
        <f>(G33/F33)*100</f>
        <v>66.55342804200124</v>
      </c>
      <c r="I33" s="44"/>
      <c r="J33" s="44"/>
      <c r="K33" s="38" t="s">
        <v>0</v>
      </c>
      <c r="L33" s="44">
        <v>1619000</v>
      </c>
      <c r="M33" s="44">
        <v>955837.84</v>
      </c>
      <c r="N33" s="30">
        <f t="shared" si="10"/>
        <v>59.03877949351452</v>
      </c>
      <c r="O33" s="16"/>
      <c r="P33" s="16"/>
    </row>
    <row r="34" spans="2:16" s="5" customFormat="1" ht="36.75" customHeight="1">
      <c r="B34" s="35" t="s">
        <v>29</v>
      </c>
      <c r="C34" s="28">
        <f>F34+I34+L34</f>
        <v>12022562.63</v>
      </c>
      <c r="D34" s="28">
        <f>G34+J34+M34</f>
        <v>5017944.850000001</v>
      </c>
      <c r="E34" s="39">
        <f t="shared" si="8"/>
        <v>41.73773100153108</v>
      </c>
      <c r="F34" s="44">
        <v>11306400</v>
      </c>
      <c r="G34" s="44">
        <v>4605950.91</v>
      </c>
      <c r="H34" s="40">
        <f>(G34/F34)*100</f>
        <v>40.73755492464445</v>
      </c>
      <c r="I34" s="44">
        <v>703882.63</v>
      </c>
      <c r="J34" s="44">
        <v>407813.94</v>
      </c>
      <c r="K34" s="30">
        <f>(J34/I34)*100</f>
        <v>57.93777579083036</v>
      </c>
      <c r="L34" s="44">
        <v>12280</v>
      </c>
      <c r="M34" s="44">
        <v>4180</v>
      </c>
      <c r="N34" s="30">
        <f t="shared" si="10"/>
        <v>34.039087947882734</v>
      </c>
      <c r="O34" s="16"/>
      <c r="P34" s="16"/>
    </row>
    <row r="35" spans="2:16" s="5" customFormat="1" ht="21" customHeight="1">
      <c r="B35" s="36" t="s">
        <v>19</v>
      </c>
      <c r="C35" s="28">
        <v>79547491.84</v>
      </c>
      <c r="D35" s="28">
        <v>42965465.04</v>
      </c>
      <c r="E35" s="39">
        <f t="shared" si="8"/>
        <v>54.012344130748644</v>
      </c>
      <c r="F35" s="44">
        <v>71389509</v>
      </c>
      <c r="G35" s="44">
        <v>39739272.81</v>
      </c>
      <c r="H35" s="40">
        <f>(G35/F35)*100</f>
        <v>55.66542390703374</v>
      </c>
      <c r="I35" s="44">
        <v>3809851.37</v>
      </c>
      <c r="J35" s="44">
        <v>1999209.62</v>
      </c>
      <c r="K35" s="30">
        <f>(J35/I35)*100</f>
        <v>52.47474050411578</v>
      </c>
      <c r="L35" s="44">
        <v>20925231.47</v>
      </c>
      <c r="M35" s="44">
        <v>5536985.61</v>
      </c>
      <c r="N35" s="30">
        <f t="shared" si="10"/>
        <v>26.46080937235148</v>
      </c>
      <c r="O35" s="16"/>
      <c r="P35" s="16"/>
    </row>
    <row r="36" spans="2:16" s="5" customFormat="1" ht="21" customHeight="1">
      <c r="B36" s="36" t="s">
        <v>20</v>
      </c>
      <c r="C36" s="28">
        <v>94673942.03</v>
      </c>
      <c r="D36" s="28">
        <v>19140128.27</v>
      </c>
      <c r="E36" s="39">
        <f t="shared" si="8"/>
        <v>20.216891638392887</v>
      </c>
      <c r="F36" s="44">
        <v>73058277.74</v>
      </c>
      <c r="G36" s="44">
        <v>9827651.86</v>
      </c>
      <c r="H36" s="40">
        <f t="shared" si="9"/>
        <v>13.451797885209771</v>
      </c>
      <c r="I36" s="44">
        <v>68212615.77</v>
      </c>
      <c r="J36" s="44">
        <v>12717096.66</v>
      </c>
      <c r="K36" s="30">
        <f>(J36/I36)*100</f>
        <v>18.643320618109176</v>
      </c>
      <c r="L36" s="44">
        <v>19601826.26</v>
      </c>
      <c r="M36" s="44">
        <v>6402358.41</v>
      </c>
      <c r="N36" s="30">
        <f t="shared" si="10"/>
        <v>32.66205059201458</v>
      </c>
      <c r="O36" s="16"/>
      <c r="P36" s="16"/>
    </row>
    <row r="37" spans="1:16" ht="21" customHeight="1">
      <c r="A37" s="5"/>
      <c r="B37" s="36" t="s">
        <v>36</v>
      </c>
      <c r="C37" s="28">
        <f>F37+I37+L37</f>
        <v>480000</v>
      </c>
      <c r="D37" s="28">
        <f aca="true" t="shared" si="11" ref="D37:D43">G37+J37+M37</f>
        <v>239238</v>
      </c>
      <c r="E37" s="39">
        <f t="shared" si="8"/>
        <v>49.841249999999995</v>
      </c>
      <c r="F37" s="44">
        <v>480000</v>
      </c>
      <c r="G37" s="44">
        <v>239238</v>
      </c>
      <c r="H37" s="40">
        <f t="shared" si="9"/>
        <v>49.841249999999995</v>
      </c>
      <c r="I37" s="44"/>
      <c r="J37" s="44"/>
      <c r="K37" s="30"/>
      <c r="L37" s="44"/>
      <c r="M37" s="44"/>
      <c r="N37" s="30" t="e">
        <f t="shared" si="10"/>
        <v>#DIV/0!</v>
      </c>
      <c r="O37" s="16"/>
      <c r="P37" s="16"/>
    </row>
    <row r="38" spans="1:16" ht="21" customHeight="1">
      <c r="A38" s="5"/>
      <c r="B38" s="36" t="s">
        <v>21</v>
      </c>
      <c r="C38" s="28">
        <f>F38+I38+L38</f>
        <v>373138557.89</v>
      </c>
      <c r="D38" s="28">
        <f t="shared" si="11"/>
        <v>238511130.64</v>
      </c>
      <c r="E38" s="39">
        <f t="shared" si="8"/>
        <v>63.92025846610906</v>
      </c>
      <c r="F38" s="44">
        <v>373138557.89</v>
      </c>
      <c r="G38" s="44">
        <v>238511130.64</v>
      </c>
      <c r="H38" s="40">
        <f t="shared" si="9"/>
        <v>63.92025846610906</v>
      </c>
      <c r="I38" s="44"/>
      <c r="J38" s="44"/>
      <c r="K38" s="38" t="s">
        <v>0</v>
      </c>
      <c r="L38" s="44"/>
      <c r="M38" s="44"/>
      <c r="N38" s="38" t="s">
        <v>0</v>
      </c>
      <c r="O38" s="16"/>
      <c r="P38" s="16"/>
    </row>
    <row r="39" spans="1:16" ht="21" customHeight="1">
      <c r="A39" s="5"/>
      <c r="B39" s="36" t="s">
        <v>22</v>
      </c>
      <c r="C39" s="28">
        <v>62150241.68</v>
      </c>
      <c r="D39" s="28">
        <v>28139135.39</v>
      </c>
      <c r="E39" s="39">
        <f t="shared" si="8"/>
        <v>45.27598707481004</v>
      </c>
      <c r="F39" s="44">
        <v>57080715.73</v>
      </c>
      <c r="G39" s="44">
        <v>25523315.17</v>
      </c>
      <c r="H39" s="40">
        <f t="shared" si="9"/>
        <v>44.7144273570937</v>
      </c>
      <c r="I39" s="44">
        <v>7289673.28</v>
      </c>
      <c r="J39" s="44">
        <v>4877353.54</v>
      </c>
      <c r="K39" s="30">
        <f>(J39/I39)*100</f>
        <v>66.90771112309713</v>
      </c>
      <c r="L39" s="44">
        <v>35474650.98</v>
      </c>
      <c r="M39" s="44">
        <v>12695925.95</v>
      </c>
      <c r="N39" s="30">
        <f t="shared" si="10"/>
        <v>35.78872687756039</v>
      </c>
      <c r="O39" s="24"/>
      <c r="P39" s="16"/>
    </row>
    <row r="40" spans="1:16" ht="21" customHeight="1">
      <c r="A40" s="5"/>
      <c r="B40" s="36" t="s">
        <v>23</v>
      </c>
      <c r="C40" s="28">
        <f>F40</f>
        <v>18750333.98</v>
      </c>
      <c r="D40" s="28">
        <f>G40</f>
        <v>16450955.35</v>
      </c>
      <c r="E40" s="39">
        <f t="shared" si="8"/>
        <v>87.73686574088426</v>
      </c>
      <c r="F40" s="44">
        <v>18750333.98</v>
      </c>
      <c r="G40" s="44">
        <v>16450955.35</v>
      </c>
      <c r="H40" s="40">
        <f t="shared" si="9"/>
        <v>87.73686574088426</v>
      </c>
      <c r="I40" s="44">
        <v>445592.92</v>
      </c>
      <c r="J40" s="44">
        <v>401033.63</v>
      </c>
      <c r="K40" s="30">
        <f>(J40/I40)*100</f>
        <v>90.00000044884017</v>
      </c>
      <c r="L40" s="44"/>
      <c r="M40" s="44"/>
      <c r="N40" s="30"/>
      <c r="O40" s="24"/>
      <c r="P40" s="16"/>
    </row>
    <row r="41" spans="1:16" ht="21" customHeight="1">
      <c r="A41" s="5"/>
      <c r="B41" s="36" t="s">
        <v>30</v>
      </c>
      <c r="C41" s="28">
        <f>F41+I41+L41</f>
        <v>49412343</v>
      </c>
      <c r="D41" s="28">
        <f t="shared" si="11"/>
        <v>6190799.97</v>
      </c>
      <c r="E41" s="39">
        <f t="shared" si="8"/>
        <v>12.528853306956117</v>
      </c>
      <c r="F41" s="44">
        <v>49335343</v>
      </c>
      <c r="G41" s="44">
        <v>6132459.97</v>
      </c>
      <c r="H41" s="40">
        <f t="shared" si="9"/>
        <v>12.430155740480004</v>
      </c>
      <c r="I41" s="44">
        <v>15000</v>
      </c>
      <c r="J41" s="44">
        <v>9490</v>
      </c>
      <c r="K41" s="30"/>
      <c r="L41" s="44">
        <v>62000</v>
      </c>
      <c r="M41" s="44">
        <v>48850</v>
      </c>
      <c r="N41" s="30">
        <f t="shared" si="10"/>
        <v>78.79032258064517</v>
      </c>
      <c r="O41" s="24"/>
      <c r="P41" s="16"/>
    </row>
    <row r="42" spans="1:16" ht="21" customHeight="1">
      <c r="A42" s="5"/>
      <c r="B42" s="36" t="s">
        <v>31</v>
      </c>
      <c r="C42" s="28">
        <f>F42+I42+L42</f>
        <v>87600</v>
      </c>
      <c r="D42" s="28">
        <f t="shared" si="11"/>
        <v>54695</v>
      </c>
      <c r="E42" s="39">
        <f t="shared" si="8"/>
        <v>62.43721461187215</v>
      </c>
      <c r="F42" s="44">
        <v>87600</v>
      </c>
      <c r="G42" s="44">
        <v>54695</v>
      </c>
      <c r="H42" s="40">
        <f t="shared" si="9"/>
        <v>62.43721461187215</v>
      </c>
      <c r="I42" s="44"/>
      <c r="J42" s="44"/>
      <c r="K42" s="30"/>
      <c r="L42" s="44"/>
      <c r="M42" s="44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39"/>
      <c r="F43" s="44"/>
      <c r="G43" s="44"/>
      <c r="H43" s="40"/>
      <c r="I43" s="44"/>
      <c r="J43" s="44"/>
      <c r="K43" s="30"/>
      <c r="L43" s="44"/>
      <c r="M43" s="44"/>
      <c r="N43" s="30"/>
      <c r="O43" s="16"/>
      <c r="P43" s="16"/>
    </row>
    <row r="44" spans="1:16" ht="21" customHeight="1">
      <c r="A44" s="5"/>
      <c r="B44" s="36" t="s">
        <v>24</v>
      </c>
      <c r="C44" s="28"/>
      <c r="D44" s="28"/>
      <c r="E44" s="39"/>
      <c r="F44" s="44">
        <v>27086015.53</v>
      </c>
      <c r="G44" s="44">
        <v>18614130.33</v>
      </c>
      <c r="H44" s="40">
        <f t="shared" si="9"/>
        <v>68.72229069418981</v>
      </c>
      <c r="I44" s="44">
        <v>0</v>
      </c>
      <c r="J44" s="44">
        <v>0</v>
      </c>
      <c r="K44" s="38" t="s">
        <v>0</v>
      </c>
      <c r="L44" s="44">
        <v>0</v>
      </c>
      <c r="M44" s="44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48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49" t="s">
        <v>49</v>
      </c>
      <c r="H47" s="49"/>
      <c r="I47" s="49"/>
      <c r="J47" s="49"/>
      <c r="K47" s="49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2019-09-05T07:18:02Z</cp:lastPrinted>
  <dcterms:created xsi:type="dcterms:W3CDTF">2008-01-31T10:30:40Z</dcterms:created>
  <dcterms:modified xsi:type="dcterms:W3CDTF">2019-09-05T10:45:36Z</dcterms:modified>
  <cp:category/>
  <cp:version/>
  <cp:contentType/>
  <cp:contentStatus/>
</cp:coreProperties>
</file>