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<sst xmlns="http://schemas.openxmlformats.org/spreadsheetml/2006/main" count="78" uniqueCount="51">
  <si>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</si>
  <si>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</si>
  <si>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</si>
  <si>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</si>
  <si>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</si>
  <si>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</si>
  <si>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</si>
  <si>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</si>
  <si>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</si>
  <si>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</si>
  <si>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</si>
  <si>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</si>
  <si>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</si>
  <si>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</si>
  <si>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</si>
  <si>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</si>
  <si>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</si>
  <si>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</si>
  <si>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</si>
  <si>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</si>
  <si>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</si>
  <si>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</si>
  <si>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</si>
  <si>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</si>
  <si>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</si>
  <si>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</si>
  <si>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</si>
  <si>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</si>
  <si>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</si>
  <si>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</si>
  <si>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</si>
  <si>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</si>
  <si>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</si>
  <si>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</si>
  <si>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</si>
  <si>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</si>
  <si>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</si>
  <si>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</si>
  <si>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</si>
  <si>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</si>
  <si>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</si>
  <si>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</si>
  <si>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</si>
  <si>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</si>
  <si>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</si>
  <si>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</si>
  <si>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</si>
  <si>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</si>
  <si>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</si>
  <si>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</si>
  <si>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май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</si>
</sst>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2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31.5" customHeight="1">
      <c r="B3" s="49"/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49"/>
      <c r="M3" s="49"/>
      <c r="N3" s="49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4"/>
      <c r="C5" s="53" t="s">
        <v>2</v>
      </c>
      <c r="D5" s="53"/>
      <c r="E5" s="53"/>
      <c r="F5" s="53" t="s">
        <v>3</v>
      </c>
      <c r="G5" s="53"/>
      <c r="H5" s="53"/>
      <c r="I5" s="53" t="s">
        <v>4</v>
      </c>
      <c r="J5" s="53"/>
      <c r="K5" s="53"/>
      <c r="L5" s="53" t="s">
        <v>5</v>
      </c>
      <c r="M5" s="53"/>
      <c r="N5" s="53"/>
    </row>
    <row r="6" spans="2:14" s="5" customFormat="1" ht="20.25" customHeight="1">
      <c r="B6" s="55"/>
      <c r="C6" s="38" t="s">
        <v>45</v>
      </c>
      <c r="D6" s="25" t="s">
        <v>6</v>
      </c>
      <c r="E6" s="26" t="s">
        <v>7</v>
      </c>
      <c r="F6" s="38" t="s">
        <v>45</v>
      </c>
      <c r="G6" s="25" t="s">
        <v>6</v>
      </c>
      <c r="H6" s="26" t="s">
        <v>7</v>
      </c>
      <c r="I6" s="38" t="s">
        <v>45</v>
      </c>
      <c r="J6" s="25" t="s">
        <v>6</v>
      </c>
      <c r="K6" s="26" t="s">
        <v>7</v>
      </c>
      <c r="L6" s="38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8" t="s">
        <v>1</v>
      </c>
      <c r="C7" s="28">
        <f>C25+C26+C29+C27+C28</f>
        <v>639616992.94</v>
      </c>
      <c r="D7" s="28">
        <f>D25+D26+D29+D27+D28</f>
        <v>204477796.97999996</v>
      </c>
      <c r="E7" s="41">
        <f aca="true" t="shared" si="0" ref="E7:E22">(D7/C7)*100</f>
        <v>31.968787452021495</v>
      </c>
      <c r="F7" s="28">
        <f>F25+F26+F27+F28+F29</f>
        <v>614641431.1600001</v>
      </c>
      <c r="G7" s="28">
        <f>G25+G26+G27+G28+G29</f>
        <v>195851328.37</v>
      </c>
      <c r="H7" s="41">
        <f>(G7/F7)*100</f>
        <v>31.864322585669804</v>
      </c>
      <c r="I7" s="28">
        <f>I25+I26+I29+I27</f>
        <v>42812704.82000001</v>
      </c>
      <c r="J7" s="28">
        <f>J25+J26+J29+J27</f>
        <v>9622713.24</v>
      </c>
      <c r="K7" s="41">
        <f aca="true" t="shared" si="1" ref="K7:K14">(J7/I7)*100</f>
        <v>22.476302958332912</v>
      </c>
      <c r="L7" s="28">
        <f>L25+L26+L29+L27</f>
        <v>91415888.32000001</v>
      </c>
      <c r="M7" s="28">
        <f>M25+M26+M29+M27</f>
        <v>17373440.54</v>
      </c>
      <c r="N7" s="41">
        <f aca="true" t="shared" si="2" ref="N7:N14">(M7/L7)*100</f>
        <v>19.00483697011675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133925474</v>
      </c>
      <c r="D8" s="28">
        <f aca="true" t="shared" si="3" ref="C8:D10">G8+J8+M8</f>
        <v>58929368.379999995</v>
      </c>
      <c r="E8" s="41">
        <f t="shared" si="0"/>
        <v>44.00161270289773</v>
      </c>
      <c r="F8" s="28">
        <f>F9+F11+F12+F14+F15+F16+F17+F10+F13</f>
        <v>103253062</v>
      </c>
      <c r="G8" s="28">
        <f>G9+G11+G12+G14+G15+G16+G17+G10+G13</f>
        <v>47741908.63</v>
      </c>
      <c r="H8" s="41">
        <f>(G8/F8)*100</f>
        <v>46.23776545241826</v>
      </c>
      <c r="I8" s="28">
        <f>I9+I10+I11+I12+I14+I16+I17</f>
        <v>15847302</v>
      </c>
      <c r="J8" s="28">
        <f>J9+J10+J11+J12+J14+J15+J16+J17</f>
        <v>6405456.34</v>
      </c>
      <c r="K8" s="41">
        <f t="shared" si="1"/>
        <v>40.41985405465233</v>
      </c>
      <c r="L8" s="28">
        <f>L9+L10+L11+L12+L14+L16+L17</f>
        <v>14825110</v>
      </c>
      <c r="M8" s="28">
        <f>M9+M10+M11+M12+M14+M15+M16+M17</f>
        <v>4782003.41</v>
      </c>
      <c r="N8" s="41">
        <f t="shared" si="2"/>
        <v>32.25610744203584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 t="shared" si="3"/>
        <v>90477292</v>
      </c>
      <c r="D9" s="30">
        <f t="shared" si="3"/>
        <v>41542664.5</v>
      </c>
      <c r="E9" s="42">
        <f t="shared" si="0"/>
        <v>45.91501754937581</v>
      </c>
      <c r="F9" s="30">
        <v>79237492</v>
      </c>
      <c r="G9" s="30">
        <v>36383125.44</v>
      </c>
      <c r="H9" s="42">
        <f>(G9/F9)*100</f>
        <v>45.916553542608334</v>
      </c>
      <c r="I9" s="30">
        <v>10230000</v>
      </c>
      <c r="J9" s="30">
        <v>4448629.7</v>
      </c>
      <c r="K9" s="42">
        <f t="shared" si="1"/>
        <v>43.48611632453568</v>
      </c>
      <c r="L9" s="30">
        <v>1009800</v>
      </c>
      <c r="M9" s="30">
        <v>710909.36</v>
      </c>
      <c r="N9" s="42">
        <f t="shared" si="2"/>
        <v>70.40100613982968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9297182</v>
      </c>
      <c r="D10" s="30">
        <f t="shared" si="3"/>
        <v>4547273.28</v>
      </c>
      <c r="E10" s="42">
        <f t="shared" si="0"/>
        <v>48.91023193909725</v>
      </c>
      <c r="F10" s="30">
        <v>4711570</v>
      </c>
      <c r="G10" s="30">
        <v>2304439.16</v>
      </c>
      <c r="H10" s="42">
        <f>G10/F10*100</f>
        <v>48.91021803772416</v>
      </c>
      <c r="I10" s="30">
        <v>717302</v>
      </c>
      <c r="J10" s="30">
        <v>350834.42</v>
      </c>
      <c r="K10" s="42">
        <f t="shared" si="1"/>
        <v>48.91028046764124</v>
      </c>
      <c r="L10" s="30">
        <v>3868310</v>
      </c>
      <c r="M10" s="30">
        <v>1891999.7</v>
      </c>
      <c r="N10" s="42">
        <f t="shared" si="2"/>
        <v>48.91023987219224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14020000</v>
      </c>
      <c r="D11" s="30">
        <f aca="true" t="shared" si="5" ref="D11:D17">G11+J11+M11</f>
        <v>7916145.29</v>
      </c>
      <c r="E11" s="42">
        <f t="shared" si="0"/>
        <v>56.46323316690442</v>
      </c>
      <c r="F11" s="30">
        <v>13804000</v>
      </c>
      <c r="G11" s="30">
        <v>7533988.98</v>
      </c>
      <c r="H11" s="42">
        <f>(G11/F11)*100</f>
        <v>54.57830324543611</v>
      </c>
      <c r="I11" s="30"/>
      <c r="J11" s="30">
        <v>564.64</v>
      </c>
      <c r="K11" s="42" t="e">
        <f t="shared" si="1"/>
        <v>#DIV/0!</v>
      </c>
      <c r="L11" s="30">
        <v>216000</v>
      </c>
      <c r="M11" s="30">
        <v>381591.67</v>
      </c>
      <c r="N11" s="42">
        <f t="shared" si="2"/>
        <v>176.66281018518518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3717000</v>
      </c>
      <c r="D12" s="30">
        <f t="shared" si="5"/>
        <v>450289.68000000005</v>
      </c>
      <c r="E12" s="42">
        <f t="shared" si="0"/>
        <v>12.114330912025828</v>
      </c>
      <c r="F12" s="30"/>
      <c r="G12" s="30"/>
      <c r="H12" s="42" t="s">
        <v>0</v>
      </c>
      <c r="I12" s="30">
        <v>1800000</v>
      </c>
      <c r="J12" s="30">
        <v>209386.45</v>
      </c>
      <c r="K12" s="42">
        <f t="shared" si="1"/>
        <v>11.632580555555556</v>
      </c>
      <c r="L12" s="30">
        <v>1917000</v>
      </c>
      <c r="M12" s="30">
        <v>240903.23</v>
      </c>
      <c r="N12" s="42">
        <f t="shared" si="2"/>
        <v>12.566678664580074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1700000</v>
      </c>
      <c r="D13" s="30">
        <f>G13</f>
        <v>241200.63</v>
      </c>
      <c r="E13" s="42">
        <f t="shared" si="0"/>
        <v>14.188272352941178</v>
      </c>
      <c r="F13" s="30">
        <v>1700000</v>
      </c>
      <c r="G13" s="30">
        <v>241200.63</v>
      </c>
      <c r="H13" s="42">
        <f>G13/F13*100</f>
        <v>14.188272352941178</v>
      </c>
      <c r="I13" s="30"/>
      <c r="J13" s="30"/>
      <c r="K13" s="42"/>
      <c r="L13" s="30"/>
      <c r="M13" s="30"/>
      <c r="N13" s="42"/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10761000</v>
      </c>
      <c r="D14" s="30">
        <f t="shared" si="5"/>
        <v>2900415.58</v>
      </c>
      <c r="E14" s="42">
        <f t="shared" si="0"/>
        <v>26.953030201654123</v>
      </c>
      <c r="F14" s="30"/>
      <c r="G14" s="30"/>
      <c r="H14" s="42" t="s">
        <v>0</v>
      </c>
      <c r="I14" s="30">
        <v>3100000</v>
      </c>
      <c r="J14" s="30">
        <v>1396041.13</v>
      </c>
      <c r="K14" s="42">
        <f t="shared" si="1"/>
        <v>45.03358483870967</v>
      </c>
      <c r="L14" s="30">
        <v>7661000</v>
      </c>
      <c r="M14" s="30">
        <v>1504374.45</v>
      </c>
      <c r="N14" s="42">
        <f t="shared" si="2"/>
        <v>19.636789583605275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800000</v>
      </c>
      <c r="D15" s="30">
        <f t="shared" si="5"/>
        <v>22599.87</v>
      </c>
      <c r="E15" s="42">
        <f t="shared" si="0"/>
        <v>2.82498375</v>
      </c>
      <c r="F15" s="30">
        <v>800000</v>
      </c>
      <c r="G15" s="30">
        <v>22599.87</v>
      </c>
      <c r="H15" s="42">
        <f>(G15/F15)*100</f>
        <v>2.82498375</v>
      </c>
      <c r="I15" s="30"/>
      <c r="J15" s="30"/>
      <c r="K15" s="43" t="s">
        <v>0</v>
      </c>
      <c r="L15" s="30"/>
      <c r="M15" s="30"/>
      <c r="N15" s="43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3153000</v>
      </c>
      <c r="D16" s="30">
        <f t="shared" si="5"/>
        <v>1308709.58</v>
      </c>
      <c r="E16" s="42">
        <f t="shared" si="0"/>
        <v>41.50680558198541</v>
      </c>
      <c r="F16" s="30">
        <v>3000000</v>
      </c>
      <c r="G16" s="30">
        <v>1256484.58</v>
      </c>
      <c r="H16" s="42">
        <f>(G16/F16)*100</f>
        <v>41.88281933333334</v>
      </c>
      <c r="I16" s="30"/>
      <c r="J16" s="30"/>
      <c r="K16" s="42" t="s">
        <v>0</v>
      </c>
      <c r="L16" s="30">
        <v>153000</v>
      </c>
      <c r="M16" s="30">
        <v>52225</v>
      </c>
      <c r="N16" s="42">
        <f>(M16/L16)*100</f>
        <v>34.13398692810458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69.97</v>
      </c>
      <c r="E17" s="42" t="e">
        <f t="shared" si="0"/>
        <v>#DIV/0!</v>
      </c>
      <c r="F17" s="39"/>
      <c r="G17" s="39">
        <v>69.97</v>
      </c>
      <c r="H17" s="42" t="s">
        <v>0</v>
      </c>
      <c r="I17" s="30"/>
      <c r="J17" s="30"/>
      <c r="K17" s="43" t="s">
        <v>0</v>
      </c>
      <c r="L17" s="30"/>
      <c r="M17" s="30"/>
      <c r="N17" s="42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27791944.15</v>
      </c>
      <c r="D18" s="28">
        <f t="shared" si="6"/>
        <v>5726018.79</v>
      </c>
      <c r="E18" s="41">
        <f>(D18/C18)*100</f>
        <v>20.60316025066566</v>
      </c>
      <c r="F18" s="28">
        <f>F19+F20+F21+F22+F23+F24</f>
        <v>18194861.09</v>
      </c>
      <c r="G18" s="28">
        <f>G19+G20+G21+G22+G23+G24</f>
        <v>2468260.48</v>
      </c>
      <c r="H18" s="41">
        <f aca="true" t="shared" si="7" ref="H18:H27">(G18/F18)*100</f>
        <v>13.565701149301823</v>
      </c>
      <c r="I18" s="28">
        <f>I19+I22+I21+I24+I23</f>
        <v>3900000</v>
      </c>
      <c r="J18" s="28">
        <f>J19+J22+J23+J24+J21</f>
        <v>1383976.9</v>
      </c>
      <c r="K18" s="41">
        <f>(J18/I18)*100</f>
        <v>35.48658717948718</v>
      </c>
      <c r="L18" s="28">
        <f>L19+L20+L21+L22+L23+L24</f>
        <v>5697083.0600000005</v>
      </c>
      <c r="M18" s="28">
        <f>M19+M20+M21+M22+M23+M24</f>
        <v>1873781.4100000001</v>
      </c>
      <c r="N18" s="41">
        <f>(M18/L18)*100</f>
        <v>32.89018942265518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8159660.15</v>
      </c>
      <c r="D19" s="30">
        <f t="shared" si="6"/>
        <v>3533721.3000000003</v>
      </c>
      <c r="E19" s="42">
        <f>(D19/C19)*100</f>
        <v>43.307211759303485</v>
      </c>
      <c r="F19" s="40">
        <v>1819500</v>
      </c>
      <c r="G19" s="30">
        <v>862077.86</v>
      </c>
      <c r="H19" s="42">
        <f t="shared" si="7"/>
        <v>47.37993184940918</v>
      </c>
      <c r="I19" s="30">
        <v>2400000</v>
      </c>
      <c r="J19" s="30">
        <v>1174153.82</v>
      </c>
      <c r="K19" s="42">
        <f>(J19/I19)*100</f>
        <v>48.923075833333336</v>
      </c>
      <c r="L19" s="30">
        <v>3940160.15</v>
      </c>
      <c r="M19" s="30">
        <v>1497489.62</v>
      </c>
      <c r="N19" s="42">
        <f>(M19/L19)*100</f>
        <v>38.00580593151779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100000</v>
      </c>
      <c r="D20" s="30">
        <f t="shared" si="6"/>
        <v>55380.72</v>
      </c>
      <c r="E20" s="42">
        <f>(D20/C20)*100</f>
        <v>55.380720000000004</v>
      </c>
      <c r="F20" s="30">
        <v>100000</v>
      </c>
      <c r="G20" s="30">
        <v>55380.72</v>
      </c>
      <c r="H20" s="42">
        <f t="shared" si="7"/>
        <v>55.380720000000004</v>
      </c>
      <c r="I20" s="30"/>
      <c r="J20" s="30"/>
      <c r="K20" s="43" t="s">
        <v>0</v>
      </c>
      <c r="L20" s="30"/>
      <c r="M20" s="30"/>
      <c r="N20" s="42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799200</v>
      </c>
      <c r="D21" s="30">
        <f t="shared" si="6"/>
        <v>244744.55</v>
      </c>
      <c r="E21" s="42">
        <f>(D21/C21)*100</f>
        <v>30.62369244244244</v>
      </c>
      <c r="F21" s="30">
        <v>100000</v>
      </c>
      <c r="G21" s="30">
        <v>97871.23</v>
      </c>
      <c r="H21" s="42">
        <f t="shared" si="7"/>
        <v>97.87123</v>
      </c>
      <c r="I21" s="30"/>
      <c r="J21" s="30"/>
      <c r="K21" s="43" t="s">
        <v>0</v>
      </c>
      <c r="L21" s="30">
        <v>699200</v>
      </c>
      <c r="M21" s="30">
        <v>146873.32</v>
      </c>
      <c r="N21" s="42">
        <f>M21/L21*100</f>
        <v>21.005909610983984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15533084</v>
      </c>
      <c r="D22" s="30">
        <f t="shared" si="6"/>
        <v>830816.37</v>
      </c>
      <c r="E22" s="42">
        <f t="shared" si="0"/>
        <v>5.348689094837831</v>
      </c>
      <c r="F22" s="30">
        <v>12975361.09</v>
      </c>
      <c r="G22" s="30">
        <v>437195.46</v>
      </c>
      <c r="H22" s="42">
        <f t="shared" si="7"/>
        <v>3.3694280796311924</v>
      </c>
      <c r="I22" s="30">
        <v>1500000</v>
      </c>
      <c r="J22" s="30">
        <v>165010.91</v>
      </c>
      <c r="K22" s="42">
        <f>(J22/I22)*100</f>
        <v>11.000727333333334</v>
      </c>
      <c r="L22" s="30">
        <v>1057722.91</v>
      </c>
      <c r="M22" s="30">
        <v>228610</v>
      </c>
      <c r="N22" s="42">
        <f>M22/L22*100</f>
        <v>21.613411020850442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3200000</v>
      </c>
      <c r="D23" s="30">
        <f t="shared" si="6"/>
        <v>1045755.85</v>
      </c>
      <c r="E23" s="42">
        <f>(D23/C23)*100</f>
        <v>32.6798703125</v>
      </c>
      <c r="F23" s="30">
        <v>3200000</v>
      </c>
      <c r="G23" s="30">
        <v>1015735.21</v>
      </c>
      <c r="H23" s="42">
        <f t="shared" si="7"/>
        <v>31.741725312499998</v>
      </c>
      <c r="I23" s="30"/>
      <c r="J23" s="30">
        <v>29212.17</v>
      </c>
      <c r="K23" s="42" t="e">
        <f>(J23/I23)*100</f>
        <v>#DIV/0!</v>
      </c>
      <c r="L23" s="30"/>
      <c r="M23" s="30">
        <v>808.47</v>
      </c>
      <c r="N23" s="42"/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15600</v>
      </c>
      <c r="E24" s="42" t="e">
        <f>(D24/C24)*100</f>
        <v>#DIV/0!</v>
      </c>
      <c r="F24" s="30"/>
      <c r="G24" s="30"/>
      <c r="H24" s="42" t="e">
        <f t="shared" si="7"/>
        <v>#DIV/0!</v>
      </c>
      <c r="I24" s="30"/>
      <c r="J24" s="30">
        <v>15600</v>
      </c>
      <c r="K24" s="43" t="s">
        <v>0</v>
      </c>
      <c r="L24" s="30"/>
      <c r="M24" s="30"/>
      <c r="N24" s="42"/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161717418.15</v>
      </c>
      <c r="D25" s="28">
        <f>D8+D18</f>
        <v>64655387.169999994</v>
      </c>
      <c r="E25" s="44">
        <f>(D25/C25)*100</f>
        <v>39.980472054054985</v>
      </c>
      <c r="F25" s="28">
        <f>F8+F18</f>
        <v>121447923.09</v>
      </c>
      <c r="G25" s="28">
        <f>G8+G18</f>
        <v>50210169.11</v>
      </c>
      <c r="H25" s="41">
        <f t="shared" si="7"/>
        <v>41.34296234344932</v>
      </c>
      <c r="I25" s="28">
        <f>I8+I18</f>
        <v>19747302</v>
      </c>
      <c r="J25" s="28">
        <f>J8+J18</f>
        <v>7789433.24</v>
      </c>
      <c r="K25" s="41">
        <f>(J25/I25)*100</f>
        <v>39.44555686645194</v>
      </c>
      <c r="L25" s="28">
        <f>L8+L18</f>
        <v>20522193.060000002</v>
      </c>
      <c r="M25" s="28">
        <f>M8+M18</f>
        <v>6655784.82</v>
      </c>
      <c r="N25" s="41">
        <f>(M25/L25)*100</f>
        <v>32.432132377571534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50">
        <v>502578656.95</v>
      </c>
      <c r="D26" s="50">
        <v>165782884.89</v>
      </c>
      <c r="E26" s="41">
        <f>(D26/C26)*100</f>
        <v>32.98645547267902</v>
      </c>
      <c r="F26" s="28">
        <v>519683258.87</v>
      </c>
      <c r="G26" s="28">
        <v>172075910.06</v>
      </c>
      <c r="H26" s="41">
        <f t="shared" si="7"/>
        <v>33.11169007717549</v>
      </c>
      <c r="I26" s="35">
        <v>22075604.51</v>
      </c>
      <c r="J26" s="35">
        <v>1833280</v>
      </c>
      <c r="K26" s="45">
        <f>(J26/I26)*100</f>
        <v>8.304551747018047</v>
      </c>
      <c r="L26" s="35">
        <v>70072824.93</v>
      </c>
      <c r="M26" s="35">
        <v>10243380</v>
      </c>
      <c r="N26" s="45">
        <f>(M26/L26)*100</f>
        <v>14.61819187428612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1979168.6400000001</v>
      </c>
      <c r="D27" s="28">
        <f>G27+J27+M27</f>
        <v>697775.72</v>
      </c>
      <c r="E27" s="41"/>
      <c r="F27" s="35">
        <v>168500</v>
      </c>
      <c r="G27" s="35">
        <v>223500</v>
      </c>
      <c r="H27" s="41">
        <f t="shared" si="7"/>
        <v>132.64094955489614</v>
      </c>
      <c r="I27" s="28">
        <v>989798.31</v>
      </c>
      <c r="J27" s="28"/>
      <c r="K27" s="41"/>
      <c r="L27" s="28">
        <v>820870.33</v>
      </c>
      <c r="M27" s="28">
        <v>474275.72</v>
      </c>
      <c r="N27" s="45">
        <f>(M27/L27)*100</f>
        <v>57.77717900950324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49361.94</v>
      </c>
      <c r="D28" s="28">
        <v>49361.94</v>
      </c>
      <c r="E28" s="41"/>
      <c r="F28" s="35">
        <v>49361.94</v>
      </c>
      <c r="G28" s="35">
        <v>49361.94</v>
      </c>
      <c r="H28" s="41"/>
      <c r="I28" s="28"/>
      <c r="J28" s="28"/>
      <c r="K28" s="41"/>
      <c r="L28" s="28"/>
      <c r="M28" s="28"/>
      <c r="N28" s="45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-26707612.74</v>
      </c>
      <c r="D29" s="28">
        <f>G29</f>
        <v>-26707612.74</v>
      </c>
      <c r="E29" s="41"/>
      <c r="F29" s="35">
        <v>-26707612.74</v>
      </c>
      <c r="G29" s="35">
        <v>-26707612.74</v>
      </c>
      <c r="H29" s="41"/>
      <c r="I29" s="28"/>
      <c r="J29" s="28"/>
      <c r="K29" s="41"/>
      <c r="L29" s="28">
        <v>0</v>
      </c>
      <c r="M29" s="28">
        <v>0</v>
      </c>
      <c r="N29" s="41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6" t="s">
        <v>33</v>
      </c>
      <c r="C30" s="28">
        <f>C7-C31</f>
        <v>-36912002.25999999</v>
      </c>
      <c r="D30" s="28">
        <f>D7-D31</f>
        <v>-30922567.150000036</v>
      </c>
      <c r="E30" s="41" t="s">
        <v>0</v>
      </c>
      <c r="F30" s="28">
        <f>F7-F31</f>
        <v>-30655631.909999967</v>
      </c>
      <c r="G30" s="28">
        <f>G7-G31</f>
        <v>-31135199.330000013</v>
      </c>
      <c r="H30" s="41" t="s">
        <v>0</v>
      </c>
      <c r="I30" s="28">
        <f>I7-I31</f>
        <v>-758678.8999999985</v>
      </c>
      <c r="J30" s="28">
        <f>J7-J31</f>
        <v>-175440.09999999963</v>
      </c>
      <c r="K30" s="39" t="s">
        <v>0</v>
      </c>
      <c r="L30" s="28">
        <f>L7-L31</f>
        <v>-5497691.449999988</v>
      </c>
      <c r="M30" s="28">
        <f>M7-M31</f>
        <v>388072.27999999747</v>
      </c>
      <c r="N30" s="39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7" t="s">
        <v>17</v>
      </c>
      <c r="C31" s="28">
        <f>SUM(C32:C44)</f>
        <v>676528995.2</v>
      </c>
      <c r="D31" s="28">
        <f>SUM(D32:D44)</f>
        <v>235400364.13</v>
      </c>
      <c r="E31" s="41">
        <f aca="true" t="shared" si="8" ref="E31:E42">(D31/C31)*100</f>
        <v>34.79531044495873</v>
      </c>
      <c r="F31" s="28">
        <f>F32+F33+F34+F35+F36+F38+F39+F40+F41+F42+F43+F44+F37</f>
        <v>645297063.07</v>
      </c>
      <c r="G31" s="28">
        <f>G32+G33+G34+G35+G36+G38+G39+G40+G41+G42+G43+G44+G37</f>
        <v>226986527.70000002</v>
      </c>
      <c r="H31" s="41">
        <f aca="true" t="shared" si="9" ref="H31:H44">(G31/F31)*100</f>
        <v>35.17550918643762</v>
      </c>
      <c r="I31" s="28">
        <f>I32+I33+I34+I35+I36+I38+I39+I40+I41+I42+I43+I44</f>
        <v>43571383.720000006</v>
      </c>
      <c r="J31" s="28">
        <f>J32+J34+J35+J36+J37+J38+J39+J40+J41</f>
        <v>9798153.34</v>
      </c>
      <c r="K31" s="41">
        <f>(J31/I31)*100</f>
        <v>22.48758819083012</v>
      </c>
      <c r="L31" s="28">
        <f>L32+L33+L34+L35+L36+L37+L39+L40+L41</f>
        <v>96913579.77</v>
      </c>
      <c r="M31" s="28">
        <f>M32+M33+M34+M35+M36+M37+M39+M40+M41</f>
        <v>16985368.26</v>
      </c>
      <c r="N31" s="41">
        <f>(M31/L31)*100</f>
        <v>17.526303641151735</v>
      </c>
      <c r="O31" s="16"/>
      <c r="P31" s="16"/>
    </row>
    <row r="32" spans="1:16" s="5" customFormat="1" ht="21" customHeight="1">
      <c r="A32" s="9"/>
      <c r="B32" s="37" t="s">
        <v>18</v>
      </c>
      <c r="C32" s="28">
        <f>F32+I32+L32</f>
        <v>61032726.55</v>
      </c>
      <c r="D32" s="28">
        <f>G32+J32+M32</f>
        <v>23020613.369999997</v>
      </c>
      <c r="E32" s="41">
        <f t="shared" si="8"/>
        <v>37.718474450163654</v>
      </c>
      <c r="F32" s="46">
        <v>36780191.9</v>
      </c>
      <c r="G32" s="46">
        <v>14183062.09</v>
      </c>
      <c r="H32" s="42">
        <f t="shared" si="9"/>
        <v>38.5616859437865</v>
      </c>
      <c r="I32" s="46">
        <v>4065096.15</v>
      </c>
      <c r="J32" s="46">
        <v>1719003.36</v>
      </c>
      <c r="K32" s="30">
        <f>(J32/I32)*100</f>
        <v>42.2869053171104</v>
      </c>
      <c r="L32" s="46">
        <v>20187438.5</v>
      </c>
      <c r="M32" s="46">
        <v>7118547.92</v>
      </c>
      <c r="N32" s="30">
        <f aca="true" t="shared" si="10" ref="N32:N41">(M32/L32)*100</f>
        <v>35.262264303616334</v>
      </c>
      <c r="O32" s="16"/>
      <c r="P32" s="16"/>
    </row>
    <row r="33" spans="2:16" s="5" customFormat="1" ht="34.5" customHeight="1">
      <c r="B33" s="34" t="s">
        <v>28</v>
      </c>
      <c r="C33" s="28">
        <f>L33</f>
        <v>1619000</v>
      </c>
      <c r="D33" s="28">
        <f>M33</f>
        <v>526902.15</v>
      </c>
      <c r="E33" s="41">
        <f t="shared" si="8"/>
        <v>32.54491352686844</v>
      </c>
      <c r="F33" s="46">
        <v>1619000</v>
      </c>
      <c r="G33" s="46">
        <v>671300</v>
      </c>
      <c r="H33" s="42">
        <f>(G33/F33)*100</f>
        <v>41.463866584311305</v>
      </c>
      <c r="I33" s="46"/>
      <c r="J33" s="46"/>
      <c r="K33" s="39" t="s">
        <v>0</v>
      </c>
      <c r="L33" s="46">
        <v>1619000</v>
      </c>
      <c r="M33" s="46">
        <v>526902.15</v>
      </c>
      <c r="N33" s="30">
        <f t="shared" si="10"/>
        <v>32.54491352686844</v>
      </c>
      <c r="O33" s="16"/>
      <c r="P33" s="16"/>
    </row>
    <row r="34" spans="2:16" s="5" customFormat="1" ht="36.75" customHeight="1">
      <c r="B34" s="36" t="s">
        <v>29</v>
      </c>
      <c r="C34" s="28">
        <f>F34+I34+L34</f>
        <v>11370562.63</v>
      </c>
      <c r="D34" s="28">
        <f>G34+J34+M34</f>
        <v>1298131.9100000001</v>
      </c>
      <c r="E34" s="41">
        <f t="shared" si="8"/>
        <v>11.416602258317626</v>
      </c>
      <c r="F34" s="46">
        <v>10654400</v>
      </c>
      <c r="G34" s="46">
        <v>1138982.81</v>
      </c>
      <c r="H34" s="42">
        <f>(G34/F34)*100</f>
        <v>10.690257640036043</v>
      </c>
      <c r="I34" s="46">
        <v>703882.63</v>
      </c>
      <c r="J34" s="46">
        <v>154969.1</v>
      </c>
      <c r="K34" s="30">
        <f>(J34/I34)*100</f>
        <v>22.0163267844811</v>
      </c>
      <c r="L34" s="46">
        <v>12280</v>
      </c>
      <c r="M34" s="46">
        <v>4180</v>
      </c>
      <c r="N34" s="30">
        <f t="shared" si="10"/>
        <v>34.039087947882734</v>
      </c>
      <c r="O34" s="16"/>
      <c r="P34" s="16"/>
    </row>
    <row r="35" spans="2:16" s="5" customFormat="1" ht="21" customHeight="1">
      <c r="B35" s="37" t="s">
        <v>19</v>
      </c>
      <c r="C35" s="28">
        <v>78813657.21</v>
      </c>
      <c r="D35" s="28">
        <v>15438685.76</v>
      </c>
      <c r="E35" s="41">
        <f t="shared" si="8"/>
        <v>19.588845774360433</v>
      </c>
      <c r="F35" s="46">
        <v>71499509</v>
      </c>
      <c r="G35" s="46">
        <v>12966248.41</v>
      </c>
      <c r="H35" s="42">
        <f>(G35/F35)*100</f>
        <v>18.13473769449242</v>
      </c>
      <c r="I35" s="46">
        <v>3712851.37</v>
      </c>
      <c r="J35" s="46">
        <v>1317216.62</v>
      </c>
      <c r="K35" s="30">
        <f>(J35/I35)*100</f>
        <v>35.47722461079825</v>
      </c>
      <c r="L35" s="46">
        <v>20343396.84</v>
      </c>
      <c r="M35" s="46">
        <v>2704634.73</v>
      </c>
      <c r="N35" s="30">
        <f t="shared" si="10"/>
        <v>13.294902278473176</v>
      </c>
      <c r="O35" s="16"/>
      <c r="P35" s="16"/>
    </row>
    <row r="36" spans="2:16" s="5" customFormat="1" ht="21" customHeight="1">
      <c r="B36" s="37" t="s">
        <v>20</v>
      </c>
      <c r="C36" s="28">
        <v>53592592.36</v>
      </c>
      <c r="D36" s="28">
        <v>5152819.91</v>
      </c>
      <c r="E36" s="41">
        <f t="shared" si="8"/>
        <v>9.614798768058698</v>
      </c>
      <c r="F36" s="46">
        <v>32357647.28</v>
      </c>
      <c r="G36" s="46">
        <v>94570.56</v>
      </c>
      <c r="H36" s="42">
        <f t="shared" si="9"/>
        <v>0.2922664901488474</v>
      </c>
      <c r="I36" s="46">
        <v>27490287.37</v>
      </c>
      <c r="J36" s="46">
        <v>3700334.09</v>
      </c>
      <c r="K36" s="30">
        <f>(J36/I36)*100</f>
        <v>13.46051439985365</v>
      </c>
      <c r="L36" s="46">
        <v>19242804.99</v>
      </c>
      <c r="M36" s="46">
        <v>1444461.26</v>
      </c>
      <c r="N36" s="30">
        <f t="shared" si="10"/>
        <v>7.506500537476995</v>
      </c>
      <c r="O36" s="16"/>
      <c r="P36" s="16"/>
    </row>
    <row r="37" spans="1:16" ht="21" customHeight="1">
      <c r="A37" s="5"/>
      <c r="B37" s="37" t="s">
        <v>36</v>
      </c>
      <c r="C37" s="28">
        <f>F37+I37+L37</f>
        <v>480000</v>
      </c>
      <c r="D37" s="28">
        <f aca="true" t="shared" si="11" ref="D37:D43">G37+J37+M37</f>
        <v>139239</v>
      </c>
      <c r="E37" s="41">
        <f t="shared" si="8"/>
        <v>29.008125</v>
      </c>
      <c r="F37" s="46">
        <v>480000</v>
      </c>
      <c r="G37" s="46">
        <v>139239</v>
      </c>
      <c r="H37" s="42">
        <f t="shared" si="9"/>
        <v>29.008125</v>
      </c>
      <c r="I37" s="46"/>
      <c r="J37" s="46"/>
      <c r="K37" s="30"/>
      <c r="L37" s="46"/>
      <c r="M37" s="46"/>
      <c r="N37" s="30" t="e">
        <f t="shared" si="10"/>
        <v>#DIV/0!</v>
      </c>
      <c r="O37" s="16"/>
      <c r="P37" s="16"/>
    </row>
    <row r="38" spans="1:16" ht="21" customHeight="1">
      <c r="A38" s="5"/>
      <c r="B38" s="37" t="s">
        <v>21</v>
      </c>
      <c r="C38" s="28">
        <f>F38+I38+L38</f>
        <v>368304914.41</v>
      </c>
      <c r="D38" s="28">
        <f t="shared" si="11"/>
        <v>163481371.02</v>
      </c>
      <c r="E38" s="41">
        <f t="shared" si="8"/>
        <v>44.38750736787922</v>
      </c>
      <c r="F38" s="46">
        <v>368304914.41</v>
      </c>
      <c r="G38" s="46">
        <v>163481371.02</v>
      </c>
      <c r="H38" s="42">
        <f t="shared" si="9"/>
        <v>44.38750736787922</v>
      </c>
      <c r="I38" s="46"/>
      <c r="J38" s="46"/>
      <c r="K38" s="39" t="s">
        <v>0</v>
      </c>
      <c r="L38" s="46"/>
      <c r="M38" s="46"/>
      <c r="N38" s="39" t="s">
        <v>0</v>
      </c>
      <c r="O38" s="16"/>
      <c r="P38" s="16"/>
    </row>
    <row r="39" spans="1:16" ht="21" customHeight="1">
      <c r="A39" s="5"/>
      <c r="B39" s="37" t="s">
        <v>22</v>
      </c>
      <c r="C39" s="28">
        <v>61324350.14</v>
      </c>
      <c r="D39" s="28">
        <v>14039622.26</v>
      </c>
      <c r="E39" s="41">
        <f t="shared" si="8"/>
        <v>22.894041645689423</v>
      </c>
      <c r="F39" s="46">
        <v>56773408.58</v>
      </c>
      <c r="G39" s="46">
        <v>12273465.06</v>
      </c>
      <c r="H39" s="42">
        <f t="shared" si="9"/>
        <v>21.61833394714241</v>
      </c>
      <c r="I39" s="46">
        <v>7138673.28</v>
      </c>
      <c r="J39" s="46">
        <v>2722503</v>
      </c>
      <c r="K39" s="30">
        <f>(J39/I39)*100</f>
        <v>38.13738061983417</v>
      </c>
      <c r="L39" s="46">
        <v>35448659.44</v>
      </c>
      <c r="M39" s="46">
        <v>5158442.2</v>
      </c>
      <c r="N39" s="30">
        <f t="shared" si="10"/>
        <v>14.551868198940276</v>
      </c>
      <c r="O39" s="24"/>
      <c r="P39" s="16"/>
    </row>
    <row r="40" spans="1:16" ht="21" customHeight="1">
      <c r="A40" s="5"/>
      <c r="B40" s="37" t="s">
        <v>23</v>
      </c>
      <c r="C40" s="28">
        <f>F40</f>
        <v>18951929.9</v>
      </c>
      <c r="D40" s="28">
        <f>G40</f>
        <v>7984096</v>
      </c>
      <c r="E40" s="41">
        <f t="shared" si="8"/>
        <v>42.128142316524716</v>
      </c>
      <c r="F40" s="46">
        <v>18951929.9</v>
      </c>
      <c r="G40" s="46">
        <v>7984096</v>
      </c>
      <c r="H40" s="42">
        <f t="shared" si="9"/>
        <v>42.128142316524716</v>
      </c>
      <c r="I40" s="46">
        <v>445592.92</v>
      </c>
      <c r="J40" s="46">
        <v>178237.17</v>
      </c>
      <c r="K40" s="30">
        <f>(J40/I40)*100</f>
        <v>40.00000044884017</v>
      </c>
      <c r="L40" s="46"/>
      <c r="M40" s="46"/>
      <c r="N40" s="30"/>
      <c r="O40" s="24"/>
      <c r="P40" s="16"/>
    </row>
    <row r="41" spans="1:16" ht="21" customHeight="1">
      <c r="A41" s="5"/>
      <c r="B41" s="37" t="s">
        <v>30</v>
      </c>
      <c r="C41" s="28">
        <f>F41+I41+L41</f>
        <v>20951662</v>
      </c>
      <c r="D41" s="28">
        <f t="shared" si="11"/>
        <v>4277557.75</v>
      </c>
      <c r="E41" s="41">
        <f t="shared" si="8"/>
        <v>20.416317092171496</v>
      </c>
      <c r="F41" s="46">
        <v>20876662</v>
      </c>
      <c r="G41" s="46">
        <v>4243467.75</v>
      </c>
      <c r="H41" s="42">
        <f t="shared" si="9"/>
        <v>20.326370901631687</v>
      </c>
      <c r="I41" s="46">
        <v>15000</v>
      </c>
      <c r="J41" s="46">
        <v>5890</v>
      </c>
      <c r="K41" s="30"/>
      <c r="L41" s="46">
        <v>60000</v>
      </c>
      <c r="M41" s="46">
        <v>28200</v>
      </c>
      <c r="N41" s="30">
        <f t="shared" si="10"/>
        <v>47</v>
      </c>
      <c r="O41" s="24"/>
      <c r="P41" s="16"/>
    </row>
    <row r="42" spans="1:16" ht="21" customHeight="1">
      <c r="A42" s="5"/>
      <c r="B42" s="37" t="s">
        <v>31</v>
      </c>
      <c r="C42" s="28">
        <f>F42+I42+L42</f>
        <v>87600</v>
      </c>
      <c r="D42" s="28">
        <f t="shared" si="11"/>
        <v>41325</v>
      </c>
      <c r="E42" s="41">
        <f t="shared" si="8"/>
        <v>47.17465753424658</v>
      </c>
      <c r="F42" s="46">
        <v>87600</v>
      </c>
      <c r="G42" s="46">
        <v>41325</v>
      </c>
      <c r="H42" s="42">
        <f t="shared" si="9"/>
        <v>47.17465753424658</v>
      </c>
      <c r="I42" s="46"/>
      <c r="J42" s="46"/>
      <c r="K42" s="30"/>
      <c r="L42" s="46"/>
      <c r="M42" s="46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41"/>
      <c r="F43" s="46"/>
      <c r="G43" s="46"/>
      <c r="H43" s="42"/>
      <c r="I43" s="46"/>
      <c r="J43" s="46"/>
      <c r="K43" s="30"/>
      <c r="L43" s="46"/>
      <c r="M43" s="46"/>
      <c r="N43" s="30"/>
      <c r="O43" s="16"/>
      <c r="P43" s="16"/>
    </row>
    <row r="44" spans="1:16" ht="21" customHeight="1">
      <c r="A44" s="5"/>
      <c r="B44" s="37" t="s">
        <v>24</v>
      </c>
      <c r="C44" s="28"/>
      <c r="D44" s="28"/>
      <c r="E44" s="41"/>
      <c r="F44" s="46">
        <v>26911800</v>
      </c>
      <c r="G44" s="46">
        <v>9769400</v>
      </c>
      <c r="H44" s="42">
        <f t="shared" si="9"/>
        <v>36.301548019827734</v>
      </c>
      <c r="I44" s="46">
        <v>0</v>
      </c>
      <c r="J44" s="46">
        <v>0</v>
      </c>
      <c r="K44" s="39" t="s">
        <v>0</v>
      </c>
      <c r="L44" s="46">
        <v>0</v>
      </c>
      <c r="M44" s="46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51" t="s">
        <v>49</v>
      </c>
      <c r="H47" s="51"/>
      <c r="I47" s="51"/>
      <c r="J47" s="51"/>
      <c r="K47" s="51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2019-06-05T08:39:54Z</cp:lastPrinted>
  <dcterms:created xsi:type="dcterms:W3CDTF">2008-01-31T10:30:40Z</dcterms:created>
  <dcterms:modified xsi:type="dcterms:W3CDTF">2019-06-05T10:19:06Z</dcterms:modified>
  <cp:category/>
  <cp:version/>
  <cp:contentType/>
  <cp:contentStatus/>
</cp:coreProperties>
</file>