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<sst xmlns="http://schemas.openxmlformats.org/spreadsheetml/2006/main" count="274" uniqueCount="100">
  <si>
    <t xml:space="preserve">Исполнение консолидированного бюджета Яльчикского района по состоянию на 01.08.2019 год </t>
  </si>
  <si>
    <t>Всего доходов</t>
  </si>
  <si>
    <t>Всего доходов на 01.06.2018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</si>
  <si>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</si>
  <si>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</si>
  <si>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</si>
  <si>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</si>
  <si>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</si>
  <si>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</si>
  <si>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</si>
  <si>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</si>
  <si>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</si>
  <si>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</si>
  <si>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</si>
  <si>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</si>
  <si>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</si>
  <si>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</si>
  <si>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</si>
  <si>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01.01.2019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</si>
  <si>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</si>
  <si>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</si>
  <si>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</si>
  <si>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</si>
  <si>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</si>
  <si>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</si>
  <si>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</si>
  <si>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</si>
  <si>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</si>
  <si>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</si>
  <si>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</si>
  <si>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</si>
  <si>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</si>
  <si>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</si>
  <si>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2018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</si>
  <si>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</si>
  <si>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</si>
  <si>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</si>
  <si>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</si>
  <si>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</si>
  <si>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</si>
  <si>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</si>
  <si>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</si>
  <si>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</si>
  <si>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</si>
  <si>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</si>
  <si>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</si>
  <si>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</si>
  <si>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</si>
  <si>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</si>
  <si>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</si>
  <si>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</si>
  <si>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</si>
  <si>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</si>
  <si>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</si>
  <si>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</si>
  <si>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</si>
  <si>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</si>
  <si>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</si>
  <si>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</si>
  <si>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</si>
  <si>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</si>
  <si>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</si>
  <si>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</si>
  <si>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</si>
  <si>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</si>
  <si>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</si>
  <si>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</si>
  <si>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</si>
  <si>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</si>
  <si>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</si>
  <si>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</si>
  <si>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</si>
  <si>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</si>
  <si>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</si>
  <si>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</si>
  <si>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</si>
  <si>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</si>
  <si>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</si>
  <si>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</si>
  <si>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</si>
  <si>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</si>
  <si>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</si>
  <si>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</si>
  <si>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</si>
  <si>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</si>
  <si>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</si>
  <si>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</si>
  <si>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2018 год </t>
  </si>
  <si>
    <t>назначено     
На 2019 год</t>
  </si>
  <si>
    <t>Налог на имущество физических лиц</t>
  </si>
  <si>
    <t xml:space="preserve">Земельный налог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</si>
  <si>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</si>
  <si>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</si>
  <si>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</si>
  <si>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</si>
  <si>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01.08.2018</t>
  </si>
  <si>
    <t>На 01.08.2019</t>
  </si>
  <si>
    <t>01.08.2019/01.08.2018</t>
  </si>
  <si>
    <t>01.08.2019 к плановым назначениям</t>
  </si>
  <si>
    <t xml:space="preserve"> Доходы от сдачи в аренду имущества, составляющего казну  (за исключением земельных участков)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</si>
</sst>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sz val="9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61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40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0" fontId="40" fillId="2" borderId="17" xfId="0" applyFont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14" fontId="39" fillId="2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4" fontId="41" fillId="2" borderId="17" xfId="0" applyNumberFormat="1" applyFont="1" applyBorder="1" applyAlignment="1">
      <alignment horizontal="right" wrapText="1"/>
    </xf>
    <xf numFmtId="164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164" fontId="42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 horizontal="right" wrapText="1"/>
    </xf>
    <xf numFmtId="4" fontId="30" fillId="2" borderId="0" xfId="0" applyNumberFormat="1" applyFont="1" applyAlignment="1">
      <alignment/>
    </xf>
    <xf numFmtId="4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wrapText="1"/>
    </xf>
    <xf numFmtId="165" fontId="41" fillId="0" borderId="10" xfId="0" applyNumberFormat="1" applyFont="1" applyFill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wrapText="1"/>
    </xf>
    <xf numFmtId="165" fontId="42" fillId="0" borderId="10" xfId="0" applyNumberFormat="1" applyFont="1" applyFill="1" applyBorder="1" applyAlignment="1">
      <alignment wrapText="1"/>
    </xf>
    <xf numFmtId="0" fontId="40" fillId="2" borderId="0" xfId="0" applyFont="1" applyBorder="1" applyAlignment="1">
      <alignment horizontal="left" wrapText="1"/>
    </xf>
    <xf numFmtId="4" fontId="40" fillId="0" borderId="0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4" fontId="40" fillId="2" borderId="0" xfId="0" applyNumberFormat="1" applyFont="1" applyBorder="1" applyAlignment="1">
      <alignment wrapText="1"/>
    </xf>
    <xf numFmtId="2" fontId="40" fillId="2" borderId="0" xfId="0" applyNumberFormat="1" applyFont="1" applyBorder="1" applyAlignment="1">
      <alignment wrapText="1"/>
    </xf>
    <xf numFmtId="164" fontId="40" fillId="2" borderId="0" xfId="0" applyNumberFormat="1" applyFont="1" applyBorder="1" applyAlignment="1">
      <alignment wrapText="1"/>
    </xf>
    <xf numFmtId="4" fontId="40" fillId="2" borderId="0" xfId="0" applyNumberFormat="1" applyFont="1" applyBorder="1" applyAlignment="1">
      <alignment/>
    </xf>
    <xf numFmtId="2" fontId="40" fillId="2" borderId="0" xfId="0" applyNumberFormat="1" applyFont="1" applyBorder="1" applyAlignment="1">
      <alignment/>
    </xf>
    <xf numFmtId="0" fontId="39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39" fillId="2" borderId="0" xfId="0" applyFont="1" applyAlignment="1">
      <alignment/>
    </xf>
    <xf numFmtId="4" fontId="43" fillId="0" borderId="10" xfId="0" applyNumberFormat="1" applyFont="1" applyFill="1" applyBorder="1" applyAlignment="1">
      <alignment/>
    </xf>
    <xf numFmtId="164" fontId="43" fillId="0" borderId="18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4" fontId="48" fillId="2" borderId="10" xfId="0" applyNumberFormat="1" applyFont="1" applyBorder="1" applyAlignment="1">
      <alignment/>
    </xf>
    <xf numFmtId="164" fontId="41" fillId="0" borderId="18" xfId="0" applyNumberFormat="1" applyFont="1" applyFill="1" applyBorder="1" applyAlignment="1">
      <alignment wrapText="1"/>
    </xf>
    <xf numFmtId="164" fontId="42" fillId="0" borderId="18" xfId="0" applyNumberFormat="1" applyFont="1" applyFill="1" applyBorder="1" applyAlignment="1">
      <alignment wrapText="1"/>
    </xf>
    <xf numFmtId="2" fontId="49" fillId="0" borderId="0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 horizontal="right"/>
    </xf>
    <xf numFmtId="0" fontId="50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51" fillId="2" borderId="0" xfId="0" applyFont="1" applyAlignment="1">
      <alignment horizontal="center" wrapText="1"/>
    </xf>
    <xf numFmtId="0" fontId="39" fillId="2" borderId="20" xfId="0" applyFont="1" applyBorder="1" applyAlignment="1">
      <alignment horizontal="center"/>
    </xf>
    <xf numFmtId="0" fontId="39" fillId="2" borderId="21" xfId="0" applyFont="1" applyBorder="1" applyAlignment="1">
      <alignment horizontal="center" wrapText="1"/>
    </xf>
    <xf numFmtId="2" fontId="42" fillId="2" borderId="18" xfId="0" applyNumberFormat="1" applyFont="1" applyBorder="1" applyAlignment="1">
      <alignment horizontal="left"/>
    </xf>
    <xf numFmtId="164" fontId="41" fillId="2" borderId="10" xfId="0" applyNumberFormat="1" applyFont="1" applyBorder="1" applyAlignment="1">
      <alignment/>
    </xf>
    <xf numFmtId="3" fontId="41" fillId="2" borderId="19" xfId="0" applyNumberFormat="1" applyFont="1" applyBorder="1" applyAlignment="1">
      <alignment/>
    </xf>
    <xf numFmtId="166" fontId="41" fillId="2" borderId="19" xfId="0" applyNumberFormat="1" applyFont="1" applyBorder="1" applyAlignment="1">
      <alignment/>
    </xf>
    <xf numFmtId="166" fontId="41" fillId="2" borderId="10" xfId="0" applyNumberFormat="1" applyFont="1" applyBorder="1" applyAlignment="1">
      <alignment/>
    </xf>
    <xf numFmtId="3" fontId="41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/>
    </xf>
    <xf numFmtId="2" fontId="48" fillId="2" borderId="0" xfId="0" applyNumberFormat="1" applyFont="1" applyAlignment="1">
      <alignment/>
    </xf>
    <xf numFmtId="0" fontId="42" fillId="2" borderId="18" xfId="0" applyFont="1" applyBorder="1" applyAlignment="1">
      <alignment horizontal="left"/>
    </xf>
    <xf numFmtId="4" fontId="41" fillId="2" borderId="10" xfId="0" applyNumberFormat="1" applyFont="1" applyBorder="1" applyAlignment="1">
      <alignment horizontal="right"/>
    </xf>
    <xf numFmtId="4" fontId="41" fillId="2" borderId="10" xfId="0" applyNumberFormat="1" applyFont="1" applyFill="1" applyBorder="1" applyAlignment="1">
      <alignment horizontal="right" shrinkToFit="1"/>
    </xf>
    <xf numFmtId="0" fontId="48" fillId="2" borderId="0" xfId="0" applyFont="1" applyAlignment="1">
      <alignment/>
    </xf>
    <xf numFmtId="3" fontId="41" fillId="2" borderId="21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41" fillId="2" borderId="10" xfId="0" applyNumberFormat="1" applyFont="1" applyFill="1" applyBorder="1" applyAlignment="1">
      <alignment/>
    </xf>
    <xf numFmtId="164" fontId="42" fillId="2" borderId="18" xfId="0" applyNumberFormat="1" applyFont="1" applyBorder="1" applyAlignment="1">
      <alignment horizontal="left"/>
    </xf>
    <xf numFmtId="4" fontId="41" fillId="2" borderId="19" xfId="0" applyNumberFormat="1" applyFont="1" applyBorder="1" applyAlignment="1">
      <alignment/>
    </xf>
    <xf numFmtId="164" fontId="48" fillId="2" borderId="0" xfId="0" applyNumberFormat="1" applyFont="1" applyAlignment="1">
      <alignment/>
    </xf>
    <xf numFmtId="3" fontId="41" fillId="2" borderId="22" xfId="0" applyNumberFormat="1" applyFont="1" applyBorder="1" applyAlignment="1">
      <alignment/>
    </xf>
    <xf numFmtId="3" fontId="41" fillId="2" borderId="10" xfId="0" applyNumberFormat="1" applyFont="1" applyBorder="1" applyAlignment="1">
      <alignment horizontal="right"/>
    </xf>
    <xf numFmtId="0" fontId="40" fillId="0" borderId="18" xfId="0" applyFont="1" applyFill="1" applyBorder="1" applyAlignment="1">
      <alignment horizontal="center"/>
    </xf>
    <xf numFmtId="164" fontId="42" fillId="2" borderId="10" xfId="0" applyNumberFormat="1" applyFont="1" applyBorder="1" applyAlignment="1">
      <alignment/>
    </xf>
    <xf numFmtId="3" fontId="42" fillId="0" borderId="19" xfId="0" applyNumberFormat="1" applyFont="1" applyFill="1" applyBorder="1" applyAlignment="1">
      <alignment/>
    </xf>
    <xf numFmtId="4" fontId="52" fillId="0" borderId="19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166" fontId="42" fillId="2" borderId="19" xfId="0" applyNumberFormat="1" applyFont="1" applyBorder="1" applyAlignment="1">
      <alignment/>
    </xf>
    <xf numFmtId="166" fontId="42" fillId="2" borderId="10" xfId="0" applyNumberFormat="1" applyFont="1" applyBorder="1" applyAlignment="1">
      <alignment/>
    </xf>
    <xf numFmtId="4" fontId="42" fillId="2" borderId="10" xfId="0" applyNumberFormat="1" applyFont="1" applyBorder="1" applyAlignment="1">
      <alignment horizontal="right" wrapText="1"/>
    </xf>
    <xf numFmtId="166" fontId="42" fillId="2" borderId="10" xfId="0" applyNumberFormat="1" applyFont="1" applyBorder="1" applyAlignment="1">
      <alignment horizontal="right"/>
    </xf>
    <xf numFmtId="166" fontId="42" fillId="0" borderId="19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54" fillId="2" borderId="0" xfId="0" applyFont="1" applyAlignment="1">
      <alignment/>
    </xf>
    <xf numFmtId="0" fontId="55" fillId="2" borderId="0" xfId="0" applyFont="1" applyAlignment="1">
      <alignment/>
    </xf>
    <xf numFmtId="4" fontId="56" fillId="2" borderId="0" xfId="0" applyNumberFormat="1" applyFont="1" applyAlignment="1">
      <alignment/>
    </xf>
    <xf numFmtId="0" fontId="57" fillId="2" borderId="0" xfId="0" applyFont="1" applyAlignment="1">
      <alignment/>
    </xf>
    <xf numFmtId="4" fontId="42" fillId="2" borderId="10" xfId="0" applyNumberFormat="1" applyFont="1" applyBorder="1" applyAlignment="1">
      <alignment horizontal="right"/>
    </xf>
    <xf numFmtId="164" fontId="42" fillId="2" borderId="10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4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/>
    </xf>
    <xf numFmtId="4" fontId="60" fillId="2" borderId="10" xfId="0" applyNumberFormat="1" applyFont="1" applyBorder="1" applyAlignment="1">
      <alignment/>
    </xf>
    <xf numFmtId="4" fontId="60" fillId="2" borderId="10" xfId="0" applyNumberFormat="1" applyFont="1" applyBorder="1" applyAlignment="1">
      <alignment wrapText="1"/>
    </xf>
    <xf numFmtId="4" fontId="60" fillId="2" borderId="10" xfId="0" applyNumberFormat="1" applyFont="1" applyBorder="1" applyAlignment="1">
      <alignment horizontal="right" wrapText="1"/>
    </xf>
    <xf numFmtId="4" fontId="61" fillId="0" borderId="19" xfId="0" applyNumberFormat="1" applyFont="1" applyFill="1" applyBorder="1" applyAlignment="1">
      <alignment/>
    </xf>
    <xf numFmtId="0" fontId="41" fillId="2" borderId="0" xfId="0" applyFont="1" applyAlignment="1">
      <alignment/>
    </xf>
    <xf numFmtId="4" fontId="60" fillId="2" borderId="19" xfId="0" applyNumberFormat="1" applyFont="1" applyBorder="1" applyAlignment="1">
      <alignment/>
    </xf>
    <xf numFmtId="4" fontId="61" fillId="2" borderId="10" xfId="0" applyNumberFormat="1" applyFont="1" applyBorder="1" applyAlignment="1">
      <alignment horizontal="right" wrapText="1"/>
    </xf>
    <xf numFmtId="4" fontId="61" fillId="0" borderId="10" xfId="0" applyNumberFormat="1" applyFont="1" applyFill="1" applyBorder="1" applyAlignment="1">
      <alignment wrapText="1"/>
    </xf>
    <xf numFmtId="4" fontId="60" fillId="2" borderId="10" xfId="0" applyNumberFormat="1" applyFont="1" applyBorder="1" applyAlignment="1">
      <alignment horizontal="right"/>
    </xf>
    <xf numFmtId="4" fontId="60" fillId="0" borderId="10" xfId="0" applyNumberFormat="1" applyFont="1" applyFill="1" applyBorder="1" applyAlignment="1">
      <alignment/>
    </xf>
    <xf numFmtId="166" fontId="60" fillId="2" borderId="10" xfId="0" applyNumberFormat="1" applyFont="1" applyBorder="1" applyAlignment="1">
      <alignment/>
    </xf>
    <xf numFmtId="4" fontId="61" fillId="2" borderId="10" xfId="0" applyNumberFormat="1" applyFont="1" applyBorder="1" applyAlignment="1">
      <alignment/>
    </xf>
    <xf numFmtId="166" fontId="61" fillId="2" borderId="19" xfId="0" applyNumberFormat="1" applyFont="1" applyBorder="1" applyAlignment="1">
      <alignment/>
    </xf>
    <xf numFmtId="4" fontId="61" fillId="2" borderId="19" xfId="0" applyNumberFormat="1" applyFont="1" applyBorder="1" applyAlignment="1">
      <alignment/>
    </xf>
    <xf numFmtId="4" fontId="61" fillId="0" borderId="19" xfId="0" applyNumberFormat="1" applyFont="1" applyFill="1" applyBorder="1" applyAlignment="1">
      <alignment wrapText="1"/>
    </xf>
    <xf numFmtId="0" fontId="41" fillId="2" borderId="10" xfId="0" applyFont="1" applyBorder="1" applyAlignment="1">
      <alignment horizontal="left"/>
    </xf>
    <xf numFmtId="0" fontId="35" fillId="0" borderId="0" xfId="0" applyFont="1" applyFill="1" applyBorder="1" applyAlignment="1">
      <alignment horizontal="center" wrapText="1"/>
    </xf>
    <xf numFmtId="0" fontId="39" fillId="2" borderId="10" xfId="0" applyFont="1" applyBorder="1" applyAlignment="1">
      <alignment/>
    </xf>
    <xf numFmtId="0" fontId="40" fillId="2" borderId="10" xfId="0" applyFont="1" applyBorder="1" applyAlignment="1">
      <alignment horizontal="center"/>
    </xf>
    <xf numFmtId="0" fontId="40" fillId="2" borderId="10" xfId="0" applyFont="1" applyBorder="1" applyAlignment="1">
      <alignment horizontal="center" wrapText="1"/>
    </xf>
    <xf numFmtId="0" fontId="40" fillId="2" borderId="10" xfId="0" applyFont="1" applyBorder="1" applyAlignment="1">
      <alignment horizontal="center" vertical="center" wrapText="1"/>
    </xf>
    <xf numFmtId="0" fontId="39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 vertical="center" wrapText="1"/>
    </xf>
    <xf numFmtId="0" fontId="40" fillId="2" borderId="24" xfId="0" applyFont="1" applyBorder="1" applyAlignment="1">
      <alignment horizontal="center"/>
    </xf>
    <xf numFmtId="0" fontId="39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vertical="center" wrapText="1"/>
    </xf>
    <xf numFmtId="0" fontId="39" fillId="2" borderId="18" xfId="0" applyFont="1" applyBorder="1" applyAlignment="1">
      <alignment horizontal="left" wrapText="1"/>
    </xf>
    <xf numFmtId="0" fontId="39" fillId="2" borderId="11" xfId="0" applyFont="1" applyBorder="1" applyAlignment="1">
      <alignment horizontal="left" wrapText="1"/>
    </xf>
    <xf numFmtId="0" fontId="39" fillId="2" borderId="19" xfId="0" applyFont="1" applyBorder="1" applyAlignment="1">
      <alignment horizontal="left" wrapText="1"/>
    </xf>
    <xf numFmtId="0" fontId="50" fillId="2" borderId="0" xfId="0" applyFont="1" applyBorder="1" applyAlignment="1">
      <alignment horizontal="center" wrapText="1"/>
    </xf>
    <xf numFmtId="0" fontId="39" fillId="2" borderId="10" xfId="0" applyFont="1" applyBorder="1" applyAlignment="1">
      <alignment horizontal="center"/>
    </xf>
    <xf numFmtId="0" fontId="39" fillId="2" borderId="19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8" xfId="0" applyFont="1" applyBorder="1" applyAlignment="1">
      <alignment horizontal="center" wrapText="1"/>
    </xf>
    <xf numFmtId="0" fontId="53" fillId="2" borderId="0" xfId="0" applyFont="1" applyBorder="1" applyAlignment="1">
      <alignment horizontal="center" wrapText="1"/>
    </xf>
    <xf numFmtId="0" fontId="58" fillId="2" borderId="10" xfId="0" applyFont="1" applyBorder="1" applyAlignment="1">
      <alignment horizontal="center" vertical="center"/>
    </xf>
    <xf numFmtId="0" fontId="42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center" vertical="center" wrapText="1"/>
    </xf>
    <xf numFmtId="0" fontId="59" fillId="2" borderId="10" xfId="0" applyFont="1" applyBorder="1" applyAlignment="1">
      <alignment horizontal="center" vertical="center" wrapText="1"/>
    </xf>
    <xf numFmtId="0" fontId="42" fillId="2" borderId="10" xfId="0" applyFont="1" applyBorder="1" applyAlignment="1">
      <alignment horizontal="left"/>
    </xf>
    <xf numFmtId="0" fontId="41" fillId="2" borderId="10" xfId="0" applyFont="1" applyBorder="1" applyAlignment="1">
      <alignment horizontal="left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88" zoomScaleNormal="88" workbookViewId="0" topLeftCell="A4">
      <selection activeCell="AD18" sqref="AD18"/>
    </sheetView>
  </sheetViews>
  <sheetFormatPr defaultColWidth="9.140625" defaultRowHeight="12.75"/>
  <cols>
    <col min="1" max="1" width="9.00390625" style="1" customWidth="1"/>
    <col min="2" max="2" width="4.00390625" style="1" customWidth="1"/>
    <col min="3" max="3" width="9.00390625" style="1" hidden="1" customWidth="1"/>
    <col min="4" max="4" width="13.421875" style="1" customWidth="1"/>
    <col min="5" max="5" width="13.00390625" style="1" customWidth="1"/>
    <col min="6" max="6" width="5.00390625" style="1" customWidth="1"/>
    <col min="7" max="7" width="14.00390625" style="1" customWidth="1"/>
    <col min="8" max="8" width="12.140625" style="1" customWidth="1"/>
    <col min="9" max="9" width="12.57421875" style="1" customWidth="1"/>
    <col min="10" max="10" width="13.00390625" style="1" customWidth="1"/>
    <col min="11" max="11" width="8.57421875" style="1" customWidth="1"/>
    <col min="12" max="12" width="7.140625" style="1" customWidth="1"/>
    <col min="13" max="13" width="13.421875" style="1" customWidth="1"/>
    <col min="14" max="14" width="13.57421875" style="1" customWidth="1"/>
    <col min="15" max="15" width="4.8515625" style="1" customWidth="1"/>
    <col min="16" max="16" width="10.57421875" style="1" customWidth="1"/>
    <col min="17" max="17" width="10.28125" style="1" customWidth="1"/>
    <col min="18" max="18" width="6.140625" style="1" customWidth="1"/>
    <col min="19" max="19" width="9.7109375" style="1" customWidth="1"/>
    <col min="20" max="20" width="9.8515625" style="1" customWidth="1"/>
    <col min="21" max="21" width="7.8515625" style="1" customWidth="1"/>
    <col min="22" max="22" width="11.00390625" style="1" customWidth="1"/>
    <col min="23" max="23" width="11.7109375" style="1" customWidth="1"/>
    <col min="24" max="24" width="5.7109375" style="1" customWidth="1"/>
    <col min="25" max="25" width="12.8515625" style="1" customWidth="1"/>
    <col min="26" max="26" width="12.7109375" style="1" customWidth="1"/>
    <col min="27" max="27" width="7.00390625" style="1" customWidth="1"/>
    <col min="28" max="28" width="13.140625" style="1" customWidth="1"/>
    <col min="29" max="29" width="13.421875" style="1" customWidth="1"/>
    <col min="30" max="30" width="4.8515625" style="1" customWidth="1"/>
    <col min="31" max="32" width="12.8515625" style="1" customWidth="1"/>
    <col min="33" max="34" width="12.421875" style="1" customWidth="1"/>
    <col min="35" max="250" width="9.00390625" style="1" customWidth="1"/>
    <col min="251" max="16384" width="9.00390625" style="0" customWidth="1"/>
  </cols>
  <sheetData>
    <row r="1" spans="4:27" ht="13.5">
      <c r="D1" s="2"/>
      <c r="E1" s="3"/>
      <c r="F1" s="2"/>
      <c r="G1" s="2"/>
      <c r="H1" s="2"/>
      <c r="I1" s="4"/>
      <c r="J1" s="4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3.5">
      <c r="D2" s="2"/>
      <c r="E2" s="3"/>
      <c r="F2" s="2"/>
      <c r="G2" s="2"/>
      <c r="H2" s="2"/>
      <c r="I2" s="4"/>
      <c r="J2" s="4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131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</row>
    <row r="4" spans="1:30" ht="12.75">
      <c r="A4" s="5"/>
      <c r="B4" s="5"/>
      <c r="C4" s="5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132"/>
      <c r="B5" s="132"/>
      <c r="C5" s="132"/>
      <c r="D5" s="133" t="s">
        <v>1</v>
      </c>
      <c r="E5" s="133"/>
      <c r="F5" s="133"/>
      <c r="G5" s="134" t="s">
        <v>2</v>
      </c>
      <c r="H5" s="133" t="s">
        <v>3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5" t="s">
        <v>4</v>
      </c>
      <c r="AC5" s="135"/>
      <c r="AD5" s="135"/>
      <c r="AE5" s="135" t="s">
        <v>5</v>
      </c>
      <c r="AF5" s="135"/>
      <c r="AG5" s="135" t="s">
        <v>6</v>
      </c>
      <c r="AH5" s="135"/>
    </row>
    <row r="6" spans="1:34" ht="15" customHeight="1">
      <c r="A6" s="132"/>
      <c r="B6" s="132"/>
      <c r="C6" s="132"/>
      <c r="D6" s="133"/>
      <c r="E6" s="133"/>
      <c r="F6" s="133"/>
      <c r="G6" s="134"/>
      <c r="H6" s="138" t="s">
        <v>7</v>
      </c>
      <c r="I6" s="138"/>
      <c r="J6" s="138"/>
      <c r="K6" s="138"/>
      <c r="L6" s="138"/>
      <c r="M6" s="139" t="s">
        <v>8</v>
      </c>
      <c r="N6" s="139"/>
      <c r="O6" s="139"/>
      <c r="P6" s="140" t="s">
        <v>9</v>
      </c>
      <c r="Q6" s="140"/>
      <c r="R6" s="140"/>
      <c r="S6" s="140"/>
      <c r="T6" s="140"/>
      <c r="U6" s="140"/>
      <c r="V6" s="139" t="s">
        <v>10</v>
      </c>
      <c r="W6" s="139"/>
      <c r="X6" s="139"/>
      <c r="Y6" s="139" t="s">
        <v>11</v>
      </c>
      <c r="Z6" s="139"/>
      <c r="AA6" s="139" t="s">
        <v>12</v>
      </c>
      <c r="AB6" s="135"/>
      <c r="AC6" s="135"/>
      <c r="AD6" s="135"/>
      <c r="AE6" s="135"/>
      <c r="AF6" s="135"/>
      <c r="AG6" s="135"/>
      <c r="AH6" s="135"/>
    </row>
    <row r="7" spans="1:34" ht="6" customHeight="1">
      <c r="A7" s="132"/>
      <c r="B7" s="132"/>
      <c r="C7" s="132"/>
      <c r="D7" s="133"/>
      <c r="E7" s="133"/>
      <c r="F7" s="133"/>
      <c r="G7" s="134"/>
      <c r="H7" s="138"/>
      <c r="I7" s="138"/>
      <c r="J7" s="138"/>
      <c r="K7" s="138"/>
      <c r="L7" s="138"/>
      <c r="M7" s="139"/>
      <c r="N7" s="139"/>
      <c r="O7" s="139"/>
      <c r="P7" s="135" t="s">
        <v>13</v>
      </c>
      <c r="Q7" s="135"/>
      <c r="R7" s="135"/>
      <c r="S7" s="135" t="s">
        <v>14</v>
      </c>
      <c r="T7" s="135"/>
      <c r="U7" s="135"/>
      <c r="V7" s="139"/>
      <c r="W7" s="139"/>
      <c r="X7" s="139"/>
      <c r="Y7" s="139"/>
      <c r="Z7" s="139"/>
      <c r="AA7" s="139"/>
      <c r="AB7" s="135"/>
      <c r="AC7" s="135"/>
      <c r="AD7" s="135"/>
      <c r="AE7" s="135"/>
      <c r="AF7" s="135"/>
      <c r="AG7" s="135"/>
      <c r="AH7" s="135"/>
    </row>
    <row r="8" spans="1:34" ht="65.25" customHeight="1">
      <c r="A8" s="132"/>
      <c r="B8" s="132"/>
      <c r="C8" s="132"/>
      <c r="D8" s="133"/>
      <c r="E8" s="133"/>
      <c r="F8" s="133"/>
      <c r="G8" s="134"/>
      <c r="H8" s="136" t="s">
        <v>15</v>
      </c>
      <c r="I8" s="137" t="s">
        <v>16</v>
      </c>
      <c r="J8" s="137"/>
      <c r="K8" s="136" t="s">
        <v>17</v>
      </c>
      <c r="L8" s="136"/>
      <c r="M8" s="139"/>
      <c r="N8" s="139"/>
      <c r="O8" s="139"/>
      <c r="P8" s="135"/>
      <c r="Q8" s="135"/>
      <c r="R8" s="135"/>
      <c r="S8" s="135"/>
      <c r="T8" s="135"/>
      <c r="U8" s="135"/>
      <c r="V8" s="139"/>
      <c r="W8" s="139"/>
      <c r="X8" s="139"/>
      <c r="Y8" s="139"/>
      <c r="Z8" s="139"/>
      <c r="AA8" s="139"/>
      <c r="AB8" s="135"/>
      <c r="AC8" s="135"/>
      <c r="AD8" s="135"/>
      <c r="AE8" s="135"/>
      <c r="AF8" s="135"/>
      <c r="AG8" s="135"/>
      <c r="AH8" s="135"/>
    </row>
    <row r="9" spans="1:34" ht="65.25" customHeight="1">
      <c r="A9" s="132"/>
      <c r="B9" s="132"/>
      <c r="C9" s="132"/>
      <c r="D9" s="11" t="s">
        <v>15</v>
      </c>
      <c r="E9" s="11" t="s">
        <v>16</v>
      </c>
      <c r="F9" s="12" t="s">
        <v>17</v>
      </c>
      <c r="G9" s="134"/>
      <c r="H9" s="136"/>
      <c r="I9" s="13" t="s">
        <v>95</v>
      </c>
      <c r="J9" s="11" t="s">
        <v>96</v>
      </c>
      <c r="K9" s="11" t="s">
        <v>97</v>
      </c>
      <c r="L9" s="11" t="s">
        <v>98</v>
      </c>
      <c r="M9" s="11" t="s">
        <v>15</v>
      </c>
      <c r="N9" s="14" t="s">
        <v>16</v>
      </c>
      <c r="O9" s="12" t="s">
        <v>17</v>
      </c>
      <c r="P9" s="11" t="s">
        <v>15</v>
      </c>
      <c r="Q9" s="14" t="s">
        <v>16</v>
      </c>
      <c r="R9" s="12" t="s">
        <v>17</v>
      </c>
      <c r="S9" s="11" t="s">
        <v>15</v>
      </c>
      <c r="T9" s="14" t="s">
        <v>16</v>
      </c>
      <c r="U9" s="12" t="s">
        <v>17</v>
      </c>
      <c r="V9" s="11" t="s">
        <v>15</v>
      </c>
      <c r="W9" s="14" t="s">
        <v>16</v>
      </c>
      <c r="X9" s="12" t="s">
        <v>17</v>
      </c>
      <c r="Y9" s="11" t="s">
        <v>15</v>
      </c>
      <c r="Z9" s="14" t="s">
        <v>16</v>
      </c>
      <c r="AA9" s="14"/>
      <c r="AB9" s="10" t="s">
        <v>15</v>
      </c>
      <c r="AC9" s="10" t="s">
        <v>16</v>
      </c>
      <c r="AD9" s="9" t="s">
        <v>17</v>
      </c>
      <c r="AE9" s="10" t="s">
        <v>15</v>
      </c>
      <c r="AF9" s="10" t="s">
        <v>16</v>
      </c>
      <c r="AG9" s="10" t="s">
        <v>18</v>
      </c>
      <c r="AH9" s="15">
        <v>43678</v>
      </c>
    </row>
    <row r="10" spans="1:34" ht="19.5" customHeight="1">
      <c r="A10" s="141" t="s">
        <v>19</v>
      </c>
      <c r="B10" s="141"/>
      <c r="C10" s="141"/>
      <c r="D10" s="16">
        <f aca="true" t="shared" si="0" ref="D10:D18">H10+M10+V10</f>
        <v>5595130.79</v>
      </c>
      <c r="E10" s="16">
        <f aca="true" t="shared" si="1" ref="E10:E18">J10+N10+W10</f>
        <v>1739482.3099999998</v>
      </c>
      <c r="F10" s="17">
        <f aca="true" t="shared" si="2" ref="F10:F21">E10/D10*100</f>
        <v>31.089216236176664</v>
      </c>
      <c r="G10" s="16">
        <v>871521.33</v>
      </c>
      <c r="H10" s="16">
        <f>Лист2!B10</f>
        <v>1344000</v>
      </c>
      <c r="I10" s="18">
        <v>182527.33</v>
      </c>
      <c r="J10" s="18">
        <f>Лист2!C10</f>
        <v>483446.91</v>
      </c>
      <c r="K10" s="17">
        <f aca="true" t="shared" si="3" ref="K10:K21">J10/I10*100</f>
        <v>264.8627523341299</v>
      </c>
      <c r="L10" s="17">
        <f aca="true" t="shared" si="4" ref="L10:L21">J10/H10*100</f>
        <v>35.97075223214286</v>
      </c>
      <c r="M10" s="16">
        <v>4170816.79</v>
      </c>
      <c r="N10" s="16">
        <v>1175721.4</v>
      </c>
      <c r="O10" s="17">
        <f aca="true" t="shared" si="5" ref="O10:O21">N10/M10*100</f>
        <v>28.18923628625749</v>
      </c>
      <c r="P10" s="19">
        <v>661200</v>
      </c>
      <c r="Q10" s="19">
        <v>330606</v>
      </c>
      <c r="R10" s="17">
        <f aca="true" t="shared" si="6" ref="R10:R21">Q10/P10*100</f>
        <v>50.00090744101633</v>
      </c>
      <c r="S10" s="19">
        <v>1148762</v>
      </c>
      <c r="T10" s="19">
        <v>552276</v>
      </c>
      <c r="U10" s="17">
        <f aca="true" t="shared" si="7" ref="U10:U19">T10/S10*100</f>
        <v>48.07575459494656</v>
      </c>
      <c r="V10" s="20">
        <v>80314</v>
      </c>
      <c r="W10" s="16">
        <v>80314</v>
      </c>
      <c r="X10" s="17"/>
      <c r="Y10" s="21"/>
      <c r="Z10" s="21"/>
      <c r="AA10" s="22"/>
      <c r="AB10" s="23">
        <v>5731130.79</v>
      </c>
      <c r="AC10" s="23">
        <v>1630795.28</v>
      </c>
      <c r="AD10" s="24">
        <f aca="true" t="shared" si="8" ref="AD10:AD21">AC10/AB10*100</f>
        <v>28.455035136268457</v>
      </c>
      <c r="AE10" s="25">
        <f aca="true" t="shared" si="9" ref="AE10:AE21">D10-AB10</f>
        <v>-136000</v>
      </c>
      <c r="AF10" s="25">
        <f aca="true" t="shared" si="10" ref="AF10:AF21">E10-AC10</f>
        <v>108687.0299999998</v>
      </c>
      <c r="AG10" s="26">
        <v>136654.52</v>
      </c>
      <c r="AH10" s="26">
        <v>245341.55</v>
      </c>
    </row>
    <row r="11" spans="1:35" ht="20.25" customHeight="1">
      <c r="A11" s="141" t="s">
        <v>20</v>
      </c>
      <c r="B11" s="141"/>
      <c r="C11" s="141"/>
      <c r="D11" s="16">
        <f t="shared" si="0"/>
        <v>5109367.69</v>
      </c>
      <c r="E11" s="16">
        <f t="shared" si="1"/>
        <v>2602470.48</v>
      </c>
      <c r="F11" s="17">
        <f t="shared" si="2"/>
        <v>50.935274928315046</v>
      </c>
      <c r="G11" s="16">
        <v>1285179.67</v>
      </c>
      <c r="H11" s="16">
        <f>Лист2!B11</f>
        <v>1549800</v>
      </c>
      <c r="I11" s="18">
        <v>313333.25</v>
      </c>
      <c r="J11" s="18">
        <f>Лист2!C11</f>
        <v>577881.79</v>
      </c>
      <c r="K11" s="17">
        <f t="shared" si="3"/>
        <v>184.43040756127863</v>
      </c>
      <c r="L11" s="17">
        <f t="shared" si="4"/>
        <v>37.2875074203123</v>
      </c>
      <c r="M11" s="16">
        <v>3439849</v>
      </c>
      <c r="N11" s="16">
        <v>1904870</v>
      </c>
      <c r="O11" s="17">
        <f t="shared" si="5"/>
        <v>55.37655868033742</v>
      </c>
      <c r="P11" s="19">
        <v>1732600</v>
      </c>
      <c r="Q11" s="19">
        <v>866322</v>
      </c>
      <c r="R11" s="17">
        <f t="shared" si="6"/>
        <v>50.00126976797876</v>
      </c>
      <c r="S11" s="19">
        <v>127310</v>
      </c>
      <c r="T11" s="19">
        <v>127310</v>
      </c>
      <c r="U11" s="17">
        <f t="shared" si="7"/>
        <v>100</v>
      </c>
      <c r="V11" s="16">
        <v>119718.69</v>
      </c>
      <c r="W11" s="16">
        <v>119718.69</v>
      </c>
      <c r="X11" s="17"/>
      <c r="Y11" s="22"/>
      <c r="Z11" s="22"/>
      <c r="AA11" s="22"/>
      <c r="AB11" s="23">
        <v>5399367.69</v>
      </c>
      <c r="AC11" s="23">
        <v>2138733.67</v>
      </c>
      <c r="AD11" s="24">
        <f t="shared" si="8"/>
        <v>39.61081728071755</v>
      </c>
      <c r="AE11" s="25">
        <f t="shared" si="9"/>
        <v>-290000</v>
      </c>
      <c r="AF11" s="25">
        <f t="shared" si="10"/>
        <v>463736.81000000006</v>
      </c>
      <c r="AG11" s="25">
        <v>290304.53</v>
      </c>
      <c r="AH11" s="26">
        <v>754041.34</v>
      </c>
      <c r="AI11" s="27"/>
    </row>
    <row r="12" spans="1:35" ht="21.75" customHeight="1">
      <c r="A12" s="141" t="s">
        <v>21</v>
      </c>
      <c r="B12" s="141"/>
      <c r="C12" s="141"/>
      <c r="D12" s="16">
        <f t="shared" si="0"/>
        <v>6826344</v>
      </c>
      <c r="E12" s="16">
        <f t="shared" si="1"/>
        <v>2942891.81</v>
      </c>
      <c r="F12" s="17">
        <f t="shared" si="2"/>
        <v>43.11080440716143</v>
      </c>
      <c r="G12" s="16">
        <v>1554253.79</v>
      </c>
      <c r="H12" s="16">
        <f>Лист2!B12</f>
        <v>2122800</v>
      </c>
      <c r="I12" s="18">
        <v>352305.79</v>
      </c>
      <c r="J12" s="18">
        <f>Лист2!C12</f>
        <v>966392.81</v>
      </c>
      <c r="K12" s="17">
        <f t="shared" si="3"/>
        <v>274.30511715404964</v>
      </c>
      <c r="L12" s="17">
        <f t="shared" si="4"/>
        <v>45.52443989071038</v>
      </c>
      <c r="M12" s="16">
        <v>4651793</v>
      </c>
      <c r="N12" s="16">
        <v>1924748</v>
      </c>
      <c r="O12" s="17">
        <f t="shared" si="5"/>
        <v>41.376475694425785</v>
      </c>
      <c r="P12" s="19">
        <v>1354700</v>
      </c>
      <c r="Q12" s="19">
        <v>677370</v>
      </c>
      <c r="R12" s="17">
        <f t="shared" si="6"/>
        <v>50.00147634162545</v>
      </c>
      <c r="S12" s="19">
        <v>852287</v>
      </c>
      <c r="T12" s="19">
        <v>312895</v>
      </c>
      <c r="U12" s="17">
        <f t="shared" si="7"/>
        <v>36.71239852303273</v>
      </c>
      <c r="V12" s="16">
        <v>51751</v>
      </c>
      <c r="W12" s="16">
        <v>51751</v>
      </c>
      <c r="X12" s="17"/>
      <c r="Y12" s="21"/>
      <c r="Z12" s="17"/>
      <c r="AA12" s="22"/>
      <c r="AB12" s="23">
        <v>7399366</v>
      </c>
      <c r="AC12" s="23">
        <v>3339638.72</v>
      </c>
      <c r="AD12" s="24">
        <f t="shared" si="8"/>
        <v>45.134119869188794</v>
      </c>
      <c r="AE12" s="25">
        <f t="shared" si="9"/>
        <v>-573022</v>
      </c>
      <c r="AF12" s="25">
        <f t="shared" si="10"/>
        <v>-396746.91000000015</v>
      </c>
      <c r="AG12" s="25">
        <v>573409.11</v>
      </c>
      <c r="AH12" s="26">
        <v>176662.2</v>
      </c>
      <c r="AI12" s="27"/>
    </row>
    <row r="13" spans="1:35" ht="21" customHeight="1">
      <c r="A13" s="141" t="s">
        <v>22</v>
      </c>
      <c r="B13" s="141"/>
      <c r="C13" s="141"/>
      <c r="D13" s="16">
        <f t="shared" si="0"/>
        <v>8272492.8</v>
      </c>
      <c r="E13" s="16">
        <f t="shared" si="1"/>
        <v>3792538.67</v>
      </c>
      <c r="F13" s="17">
        <f t="shared" si="2"/>
        <v>45.84517341616785</v>
      </c>
      <c r="G13" s="16">
        <v>1714741.87</v>
      </c>
      <c r="H13" s="16">
        <f>Лист2!B13</f>
        <v>2371400</v>
      </c>
      <c r="I13" s="18">
        <v>407543.87</v>
      </c>
      <c r="J13" s="18">
        <f>Лист2!C13</f>
        <v>812679.67</v>
      </c>
      <c r="K13" s="17">
        <f t="shared" si="3"/>
        <v>199.40912618805922</v>
      </c>
      <c r="L13" s="17">
        <f t="shared" si="4"/>
        <v>34.27003753057266</v>
      </c>
      <c r="M13" s="16">
        <v>5503642.8</v>
      </c>
      <c r="N13" s="16">
        <v>2542409</v>
      </c>
      <c r="O13" s="17">
        <f t="shared" si="5"/>
        <v>46.19502195891056</v>
      </c>
      <c r="P13" s="19">
        <v>2209400</v>
      </c>
      <c r="Q13" s="19">
        <v>1104732</v>
      </c>
      <c r="R13" s="17">
        <f t="shared" si="6"/>
        <v>50.00144835702001</v>
      </c>
      <c r="S13" s="19">
        <v>647864</v>
      </c>
      <c r="T13" s="19">
        <v>534122</v>
      </c>
      <c r="U13" s="17">
        <f t="shared" si="7"/>
        <v>82.44353753256857</v>
      </c>
      <c r="V13" s="16">
        <v>397450</v>
      </c>
      <c r="W13" s="16">
        <v>437450</v>
      </c>
      <c r="X13" s="17"/>
      <c r="Y13" s="21"/>
      <c r="Z13" s="17"/>
      <c r="AA13" s="22"/>
      <c r="AB13" s="23">
        <v>8717552.8</v>
      </c>
      <c r="AC13" s="23">
        <v>3793960.38</v>
      </c>
      <c r="AD13" s="24">
        <f t="shared" si="8"/>
        <v>43.5209337648061</v>
      </c>
      <c r="AE13" s="25">
        <f t="shared" si="9"/>
        <v>-445060.00000000093</v>
      </c>
      <c r="AF13" s="25">
        <f t="shared" si="10"/>
        <v>-1421.7099999999627</v>
      </c>
      <c r="AG13" s="25">
        <v>445060.4</v>
      </c>
      <c r="AH13" s="26">
        <v>443638.69</v>
      </c>
      <c r="AI13" s="27"/>
    </row>
    <row r="14" spans="1:35" ht="21.75" customHeight="1">
      <c r="A14" s="141" t="s">
        <v>23</v>
      </c>
      <c r="B14" s="141"/>
      <c r="C14" s="141"/>
      <c r="D14" s="16">
        <f t="shared" si="0"/>
        <v>4962314.17</v>
      </c>
      <c r="E14" s="16">
        <f t="shared" si="1"/>
        <v>2130070.46</v>
      </c>
      <c r="F14" s="17">
        <f t="shared" si="2"/>
        <v>42.92494161045833</v>
      </c>
      <c r="G14" s="16">
        <v>1248777.19</v>
      </c>
      <c r="H14" s="16">
        <f>Лист2!B14</f>
        <v>1328000</v>
      </c>
      <c r="I14" s="18">
        <v>427259.19</v>
      </c>
      <c r="J14" s="18">
        <f>Лист2!C14</f>
        <v>733838.0900000001</v>
      </c>
      <c r="K14" s="17">
        <f t="shared" si="3"/>
        <v>171.75478191586706</v>
      </c>
      <c r="L14" s="17">
        <f t="shared" si="4"/>
        <v>55.25889231927712</v>
      </c>
      <c r="M14" s="16">
        <v>3501841.8</v>
      </c>
      <c r="N14" s="16">
        <v>1263760</v>
      </c>
      <c r="O14" s="17">
        <f t="shared" si="5"/>
        <v>36.088437804357696</v>
      </c>
      <c r="P14" s="19">
        <v>991500</v>
      </c>
      <c r="Q14" s="19">
        <v>495762</v>
      </c>
      <c r="R14" s="17">
        <f t="shared" si="6"/>
        <v>50.001210287443264</v>
      </c>
      <c r="S14" s="19">
        <v>1193990</v>
      </c>
      <c r="T14" s="19">
        <v>427627</v>
      </c>
      <c r="U14" s="17">
        <f t="shared" si="7"/>
        <v>35.81495657417566</v>
      </c>
      <c r="V14" s="16">
        <v>132472.37</v>
      </c>
      <c r="W14" s="16">
        <v>132472.37</v>
      </c>
      <c r="X14" s="17"/>
      <c r="Y14" s="21"/>
      <c r="Z14" s="21"/>
      <c r="AA14" s="22"/>
      <c r="AB14" s="23">
        <v>5119314.17</v>
      </c>
      <c r="AC14" s="23">
        <v>2160686.91</v>
      </c>
      <c r="AD14" s="24">
        <f t="shared" si="8"/>
        <v>42.206569830427114</v>
      </c>
      <c r="AE14" s="25">
        <f t="shared" si="9"/>
        <v>-157000</v>
      </c>
      <c r="AF14" s="25">
        <f t="shared" si="10"/>
        <v>-30616.450000000186</v>
      </c>
      <c r="AG14" s="25">
        <v>157314.87</v>
      </c>
      <c r="AH14" s="26">
        <v>126698.42</v>
      </c>
      <c r="AI14" s="27"/>
    </row>
    <row r="15" spans="1:35" ht="21.75" customHeight="1">
      <c r="A15" s="141" t="s">
        <v>24</v>
      </c>
      <c r="B15" s="141"/>
      <c r="C15" s="141"/>
      <c r="D15" s="16">
        <f t="shared" si="0"/>
        <v>6786297</v>
      </c>
      <c r="E15" s="16">
        <f t="shared" si="1"/>
        <v>2796987.83</v>
      </c>
      <c r="F15" s="17">
        <f t="shared" si="2"/>
        <v>41.21522871751708</v>
      </c>
      <c r="G15" s="16">
        <v>1441902.46</v>
      </c>
      <c r="H15" s="16">
        <f>Лист2!B15</f>
        <v>1929900</v>
      </c>
      <c r="I15" s="18">
        <v>322940.46</v>
      </c>
      <c r="J15" s="18">
        <f>Лист2!C15</f>
        <v>651015.83</v>
      </c>
      <c r="K15" s="17">
        <f t="shared" si="3"/>
        <v>201.59004851854112</v>
      </c>
      <c r="L15" s="17">
        <f t="shared" si="4"/>
        <v>33.73313798642417</v>
      </c>
      <c r="M15" s="16">
        <v>4801397</v>
      </c>
      <c r="N15" s="16">
        <v>2090972</v>
      </c>
      <c r="O15" s="17">
        <f t="shared" si="5"/>
        <v>43.549242022686315</v>
      </c>
      <c r="P15" s="19">
        <v>1529000</v>
      </c>
      <c r="Q15" s="19">
        <v>764520</v>
      </c>
      <c r="R15" s="17">
        <f t="shared" si="6"/>
        <v>50.00130804447351</v>
      </c>
      <c r="S15" s="19">
        <v>853449</v>
      </c>
      <c r="T15" s="19">
        <v>467420</v>
      </c>
      <c r="U15" s="17">
        <f t="shared" si="7"/>
        <v>54.76835757028247</v>
      </c>
      <c r="V15" s="16">
        <v>55000</v>
      </c>
      <c r="W15" s="16">
        <v>55000</v>
      </c>
      <c r="X15" s="17"/>
      <c r="Y15" s="21"/>
      <c r="Z15" s="21"/>
      <c r="AA15" s="22"/>
      <c r="AB15" s="23">
        <v>7086315</v>
      </c>
      <c r="AC15" s="23">
        <v>2959416.12</v>
      </c>
      <c r="AD15" s="24">
        <f t="shared" si="8"/>
        <v>41.76241276319215</v>
      </c>
      <c r="AE15" s="25">
        <f t="shared" si="9"/>
        <v>-300018</v>
      </c>
      <c r="AF15" s="25">
        <f t="shared" si="10"/>
        <v>-162428.29000000004</v>
      </c>
      <c r="AG15" s="25">
        <v>340392.33</v>
      </c>
      <c r="AH15" s="26">
        <v>177964.04</v>
      </c>
      <c r="AI15" s="27"/>
    </row>
    <row r="16" spans="1:35" ht="19.5" customHeight="1">
      <c r="A16" s="141" t="s">
        <v>25</v>
      </c>
      <c r="B16" s="141"/>
      <c r="C16" s="141"/>
      <c r="D16" s="16">
        <f t="shared" si="0"/>
        <v>3972691.76</v>
      </c>
      <c r="E16" s="16">
        <f t="shared" si="1"/>
        <v>1681885.1200000003</v>
      </c>
      <c r="F16" s="17">
        <f t="shared" si="2"/>
        <v>42.33615950108348</v>
      </c>
      <c r="G16" s="16">
        <v>942723.75</v>
      </c>
      <c r="H16" s="16">
        <f>Лист2!B16</f>
        <v>1365600</v>
      </c>
      <c r="I16" s="18">
        <v>241171.11</v>
      </c>
      <c r="J16" s="18">
        <f>Лист2!C16</f>
        <v>442894.7600000001</v>
      </c>
      <c r="K16" s="17">
        <f t="shared" si="3"/>
        <v>183.6433725415951</v>
      </c>
      <c r="L16" s="17">
        <f t="shared" si="4"/>
        <v>32.432246631517295</v>
      </c>
      <c r="M16" s="16">
        <v>2589824.4</v>
      </c>
      <c r="N16" s="16">
        <v>1221723</v>
      </c>
      <c r="O16" s="17">
        <f t="shared" si="5"/>
        <v>47.17397055954836</v>
      </c>
      <c r="P16" s="19">
        <v>882900</v>
      </c>
      <c r="Q16" s="19">
        <v>441462</v>
      </c>
      <c r="R16" s="17">
        <f t="shared" si="6"/>
        <v>50.001359157322455</v>
      </c>
      <c r="S16" s="19">
        <v>524289</v>
      </c>
      <c r="T16" s="19">
        <v>333577</v>
      </c>
      <c r="U16" s="17">
        <f t="shared" si="7"/>
        <v>63.62464213439535</v>
      </c>
      <c r="V16" s="16">
        <v>17267.36</v>
      </c>
      <c r="W16" s="16">
        <v>17267.36</v>
      </c>
      <c r="X16" s="17"/>
      <c r="Y16" s="21"/>
      <c r="Z16" s="22"/>
      <c r="AA16" s="22"/>
      <c r="AB16" s="23">
        <v>4436713.76</v>
      </c>
      <c r="AC16" s="23">
        <v>2079100.62</v>
      </c>
      <c r="AD16" s="24">
        <f t="shared" si="8"/>
        <v>46.8612746385514</v>
      </c>
      <c r="AE16" s="25">
        <f t="shared" si="9"/>
        <v>-464022</v>
      </c>
      <c r="AF16" s="25">
        <f t="shared" si="10"/>
        <v>-397215.49999999977</v>
      </c>
      <c r="AG16" s="25">
        <v>464022.57</v>
      </c>
      <c r="AH16" s="26">
        <v>66807.07</v>
      </c>
      <c r="AI16" s="27"/>
    </row>
    <row r="17" spans="1:35" ht="20.25" customHeight="1">
      <c r="A17" s="141" t="s">
        <v>26</v>
      </c>
      <c r="B17" s="141"/>
      <c r="C17" s="141"/>
      <c r="D17" s="16">
        <f t="shared" si="0"/>
        <v>35086201.010000005</v>
      </c>
      <c r="E17" s="16">
        <f t="shared" si="1"/>
        <v>15028883.360000001</v>
      </c>
      <c r="F17" s="17">
        <f t="shared" si="2"/>
        <v>42.834171062625394</v>
      </c>
      <c r="G17" s="16">
        <v>3048067.04</v>
      </c>
      <c r="H17" s="16">
        <f>Лист2!B17</f>
        <v>5844600</v>
      </c>
      <c r="I17" s="18">
        <v>1296237.54</v>
      </c>
      <c r="J17" s="18">
        <f>Лист2!C17</f>
        <v>2141119.3000000003</v>
      </c>
      <c r="K17" s="17">
        <f t="shared" si="3"/>
        <v>165.1795472610676</v>
      </c>
      <c r="L17" s="17">
        <f t="shared" si="4"/>
        <v>36.6341460493447</v>
      </c>
      <c r="M17" s="16">
        <v>28988982.95</v>
      </c>
      <c r="N17" s="16">
        <v>12635146</v>
      </c>
      <c r="O17" s="17">
        <f t="shared" si="5"/>
        <v>43.5860272221106</v>
      </c>
      <c r="P17" s="19">
        <v>3147500</v>
      </c>
      <c r="Q17" s="19">
        <v>2801977</v>
      </c>
      <c r="R17" s="17">
        <f t="shared" si="6"/>
        <v>89.02230341540906</v>
      </c>
      <c r="S17" s="19">
        <v>6662626</v>
      </c>
      <c r="T17" s="19">
        <v>4618638</v>
      </c>
      <c r="U17" s="17">
        <f t="shared" si="7"/>
        <v>69.32158581316136</v>
      </c>
      <c r="V17" s="16">
        <v>252618.06</v>
      </c>
      <c r="W17" s="16">
        <v>252618.06</v>
      </c>
      <c r="X17" s="17"/>
      <c r="Y17" s="21"/>
      <c r="Z17" s="21"/>
      <c r="AA17" s="22"/>
      <c r="AB17" s="23">
        <v>35810132.01</v>
      </c>
      <c r="AC17" s="23">
        <v>15567790.45</v>
      </c>
      <c r="AD17" s="24">
        <f t="shared" si="8"/>
        <v>43.473144543708145</v>
      </c>
      <c r="AE17" s="25">
        <f t="shared" si="9"/>
        <v>-723930.9999999925</v>
      </c>
      <c r="AF17" s="25">
        <f t="shared" si="10"/>
        <v>-538907.089999998</v>
      </c>
      <c r="AG17" s="25">
        <v>723931.94</v>
      </c>
      <c r="AH17" s="26">
        <v>185024.85</v>
      </c>
      <c r="AI17" s="27"/>
    </row>
    <row r="18" spans="1:35" ht="18.75" customHeight="1">
      <c r="A18" s="141" t="s">
        <v>27</v>
      </c>
      <c r="B18" s="141"/>
      <c r="C18" s="141"/>
      <c r="D18" s="16">
        <f t="shared" si="0"/>
        <v>7914651</v>
      </c>
      <c r="E18" s="16">
        <f t="shared" si="1"/>
        <v>3067132.41</v>
      </c>
      <c r="F18" s="17">
        <f t="shared" si="2"/>
        <v>38.75259199679177</v>
      </c>
      <c r="G18" s="16">
        <v>1985091.15</v>
      </c>
      <c r="H18" s="16">
        <f>Лист2!B18</f>
        <v>3195700</v>
      </c>
      <c r="I18" s="18">
        <v>619941.15</v>
      </c>
      <c r="J18" s="18">
        <f>Лист2!C18</f>
        <v>1000600.41</v>
      </c>
      <c r="K18" s="17">
        <f t="shared" si="3"/>
        <v>161.4024831227932</v>
      </c>
      <c r="L18" s="17">
        <f t="shared" si="4"/>
        <v>31.31083674938198</v>
      </c>
      <c r="M18" s="16">
        <v>4718951</v>
      </c>
      <c r="N18" s="16">
        <v>2066532</v>
      </c>
      <c r="O18" s="17">
        <f t="shared" si="5"/>
        <v>43.792190255842876</v>
      </c>
      <c r="P18" s="19">
        <v>2229000</v>
      </c>
      <c r="Q18" s="19">
        <v>1114530</v>
      </c>
      <c r="R18" s="17">
        <f t="shared" si="6"/>
        <v>50.00134589502019</v>
      </c>
      <c r="S18" s="19">
        <v>401611</v>
      </c>
      <c r="T18" s="19">
        <v>385755</v>
      </c>
      <c r="U18" s="17">
        <f t="shared" si="7"/>
        <v>96.05190096884797</v>
      </c>
      <c r="V18" s="16"/>
      <c r="W18" s="16"/>
      <c r="X18" s="17"/>
      <c r="Y18" s="21"/>
      <c r="Z18" s="21"/>
      <c r="AA18" s="22"/>
      <c r="AB18" s="23">
        <v>8639651</v>
      </c>
      <c r="AC18" s="23">
        <v>3406879.81</v>
      </c>
      <c r="AD18" s="24">
        <f t="shared" si="8"/>
        <v>39.433072122936444</v>
      </c>
      <c r="AE18" s="25">
        <f t="shared" si="9"/>
        <v>-725000</v>
      </c>
      <c r="AF18" s="25">
        <f t="shared" si="10"/>
        <v>-339747.3999999999</v>
      </c>
      <c r="AG18" s="25">
        <v>725735.07</v>
      </c>
      <c r="AH18" s="26">
        <v>385987.67</v>
      </c>
      <c r="AI18" s="27"/>
    </row>
    <row r="19" spans="1:34" ht="20.25" customHeight="1">
      <c r="A19" s="142" t="s">
        <v>28</v>
      </c>
      <c r="B19" s="142"/>
      <c r="C19" s="142"/>
      <c r="D19" s="28">
        <f>SUM(D10:D18)</f>
        <v>84525490.22</v>
      </c>
      <c r="E19" s="28">
        <f>E10+E11+E12+E13+E14+E15+E16+E17+E18</f>
        <v>35782342.45</v>
      </c>
      <c r="F19" s="21">
        <f t="shared" si="2"/>
        <v>42.33319718923483</v>
      </c>
      <c r="G19" s="28">
        <f>SUM(G10:G18)</f>
        <v>14092258.249999998</v>
      </c>
      <c r="H19" s="28">
        <f>SUM(H10:H18)</f>
        <v>21051800</v>
      </c>
      <c r="I19" s="29">
        <f>I10+I11+I12+I13+I14+I15+I16+I17+I18</f>
        <v>4163259.6899999995</v>
      </c>
      <c r="J19" s="29">
        <f>Лист2!C19</f>
        <v>7809869.57</v>
      </c>
      <c r="K19" s="21">
        <f t="shared" si="3"/>
        <v>187.59025743119093</v>
      </c>
      <c r="L19" s="21">
        <f t="shared" si="4"/>
        <v>37.09834584216077</v>
      </c>
      <c r="M19" s="28">
        <f>SUM(M10:M18)</f>
        <v>62367098.739999995</v>
      </c>
      <c r="N19" s="28">
        <f>SUM(N10:N18)</f>
        <v>26825881.4</v>
      </c>
      <c r="O19" s="21">
        <f t="shared" si="5"/>
        <v>43.01287368173638</v>
      </c>
      <c r="P19" s="30">
        <f>SUM(P10:P18)</f>
        <v>14737800</v>
      </c>
      <c r="Q19" s="31">
        <f>SUM(Q10:Q18)</f>
        <v>8597281</v>
      </c>
      <c r="R19" s="21">
        <f t="shared" si="6"/>
        <v>58.33490073145246</v>
      </c>
      <c r="S19" s="31">
        <f>SUM(S10:S18)</f>
        <v>12412188</v>
      </c>
      <c r="T19" s="31">
        <f>SUM(T10:T18)</f>
        <v>7759620</v>
      </c>
      <c r="U19" s="21">
        <f t="shared" si="7"/>
        <v>62.51613333604035</v>
      </c>
      <c r="V19" s="28">
        <f>SUM(V10:V18)</f>
        <v>1106591.48</v>
      </c>
      <c r="W19" s="28">
        <f>SUM(W10:W18)</f>
        <v>1146591.48</v>
      </c>
      <c r="X19" s="21"/>
      <c r="Y19" s="28">
        <f>Y10+Y11+Y12+Y13+Y14+Y15+Y16+Y17+Y18</f>
        <v>0</v>
      </c>
      <c r="Z19" s="32">
        <f>Z10+Z11+Z12+Z14+Z16+Z17+Z18</f>
        <v>0</v>
      </c>
      <c r="AA19" s="32"/>
      <c r="AB19" s="33">
        <f>AB10+AB11+AB12+AB13+AB14+AB15+AB16+AB17+AB18</f>
        <v>88339543.22</v>
      </c>
      <c r="AC19" s="33">
        <f>SUM(AC10:AC18)</f>
        <v>37077001.96000001</v>
      </c>
      <c r="AD19" s="24">
        <f t="shared" si="8"/>
        <v>41.97101389540104</v>
      </c>
      <c r="AE19" s="34">
        <f t="shared" si="9"/>
        <v>-3814053</v>
      </c>
      <c r="AF19" s="34">
        <f t="shared" si="10"/>
        <v>-1294659.5100000054</v>
      </c>
      <c r="AG19" s="34">
        <f>SUM(AG10:AG18)</f>
        <v>3856825.34</v>
      </c>
      <c r="AH19" s="34">
        <f>AH10+AH11+AH12+AH13+AH14+AH15+AH16+AH17+AH18</f>
        <v>2562165.8299999996</v>
      </c>
    </row>
    <row r="20" spans="1:34" ht="21" customHeight="1">
      <c r="A20" s="141" t="s">
        <v>29</v>
      </c>
      <c r="B20" s="141"/>
      <c r="C20" s="141"/>
      <c r="D20" s="16">
        <f>M20+V20+Y20+H20</f>
        <v>395482193.05</v>
      </c>
      <c r="E20" s="16">
        <f>J20+N20+Z20+AA20</f>
        <v>192505483.18999997</v>
      </c>
      <c r="F20" s="17">
        <f t="shared" si="2"/>
        <v>48.67614435567315</v>
      </c>
      <c r="G20" s="16">
        <v>122459293.45</v>
      </c>
      <c r="H20" s="16">
        <v>73663900</v>
      </c>
      <c r="I20" s="16">
        <v>30541029.47</v>
      </c>
      <c r="J20" s="16">
        <f>J48</f>
        <v>37358625.14</v>
      </c>
      <c r="K20" s="17">
        <f t="shared" si="3"/>
        <v>122.32274349722503</v>
      </c>
      <c r="L20" s="17">
        <f t="shared" si="4"/>
        <v>50.71497048079181</v>
      </c>
      <c r="M20" s="16">
        <v>345449531.45</v>
      </c>
      <c r="N20" s="16">
        <v>178778096.45</v>
      </c>
      <c r="O20" s="17">
        <f t="shared" si="5"/>
        <v>51.752305380062765</v>
      </c>
      <c r="P20" s="19">
        <v>22753900</v>
      </c>
      <c r="Q20" s="35">
        <v>13272700</v>
      </c>
      <c r="R20" s="17">
        <f t="shared" si="6"/>
        <v>58.331538769178024</v>
      </c>
      <c r="S20" s="19"/>
      <c r="T20" s="35"/>
      <c r="U20" s="17"/>
      <c r="V20" s="16"/>
      <c r="W20" s="19"/>
      <c r="X20" s="21"/>
      <c r="Y20" s="16">
        <v>-23631238.4</v>
      </c>
      <c r="Z20" s="36">
        <v>-23631238.4</v>
      </c>
      <c r="AA20" s="22"/>
      <c r="AB20" s="23">
        <v>419905480.31</v>
      </c>
      <c r="AC20" s="23">
        <v>223185386.28</v>
      </c>
      <c r="AD20" s="37">
        <f t="shared" si="8"/>
        <v>53.151339228826174</v>
      </c>
      <c r="AE20" s="25">
        <f t="shared" si="9"/>
        <v>-24423287.25999999</v>
      </c>
      <c r="AF20" s="25">
        <f t="shared" si="10"/>
        <v>-30679903.090000033</v>
      </c>
      <c r="AG20" s="25">
        <v>24436610.7</v>
      </c>
      <c r="AH20" s="25">
        <v>5396319.83</v>
      </c>
    </row>
    <row r="21" spans="1:34" ht="36" customHeight="1">
      <c r="A21" s="142" t="s">
        <v>30</v>
      </c>
      <c r="B21" s="142"/>
      <c r="C21" s="142"/>
      <c r="D21" s="28">
        <f>H21+M21+V21+Y21</f>
        <v>410608784.53000003</v>
      </c>
      <c r="E21" s="28">
        <f>J21+N21+W21+Z21+AA21</f>
        <v>198542744.23999998</v>
      </c>
      <c r="F21" s="21">
        <f t="shared" si="2"/>
        <v>48.35326269681743</v>
      </c>
      <c r="G21" s="28">
        <v>125031061.7</v>
      </c>
      <c r="H21" s="28">
        <f>H19+H20</f>
        <v>94715700</v>
      </c>
      <c r="I21" s="28">
        <f>SUM(I19:I20)</f>
        <v>34704289.16</v>
      </c>
      <c r="J21" s="28">
        <f>SUM(J19:J20)</f>
        <v>45168494.71</v>
      </c>
      <c r="K21" s="21">
        <f t="shared" si="3"/>
        <v>130.1524849039726</v>
      </c>
      <c r="L21" s="21">
        <f t="shared" si="4"/>
        <v>47.688498010361535</v>
      </c>
      <c r="M21" s="28">
        <f>M20-7031800</f>
        <v>338417731.45</v>
      </c>
      <c r="N21" s="38">
        <f>N20-2919200</f>
        <v>175858896.45</v>
      </c>
      <c r="O21" s="21">
        <f t="shared" si="5"/>
        <v>51.965036139361544</v>
      </c>
      <c r="P21" s="30">
        <f>P20</f>
        <v>22753900</v>
      </c>
      <c r="Q21" s="30">
        <f>Q20</f>
        <v>13272700</v>
      </c>
      <c r="R21" s="21">
        <f t="shared" si="6"/>
        <v>58.331538769178024</v>
      </c>
      <c r="S21" s="30">
        <f>S20</f>
        <v>0</v>
      </c>
      <c r="T21" s="30">
        <f>T20</f>
        <v>0</v>
      </c>
      <c r="U21" s="21"/>
      <c r="V21" s="28">
        <f>V19</f>
        <v>1106591.48</v>
      </c>
      <c r="W21" s="28">
        <f>W19+W20</f>
        <v>1146591.48</v>
      </c>
      <c r="X21" s="21"/>
      <c r="Y21" s="28">
        <f>Y20</f>
        <v>-23631238.4</v>
      </c>
      <c r="Z21" s="39">
        <f>Z20</f>
        <v>-23631238.4</v>
      </c>
      <c r="AA21" s="32">
        <f>AA20</f>
        <v>0</v>
      </c>
      <c r="AB21" s="33">
        <f>AB19+AB20-M19-7031800</f>
        <v>438846124.78999996</v>
      </c>
      <c r="AC21" s="28">
        <f>AC19+AC20-N19-2919200</f>
        <v>230517306.84</v>
      </c>
      <c r="AD21" s="24">
        <f t="shared" si="8"/>
        <v>52.52804885774231</v>
      </c>
      <c r="AE21" s="34">
        <f t="shared" si="9"/>
        <v>-28237340.25999993</v>
      </c>
      <c r="AF21" s="34">
        <f t="shared" si="10"/>
        <v>-31974562.600000024</v>
      </c>
      <c r="AG21" s="34">
        <f>AG19+AG20</f>
        <v>28293436.04</v>
      </c>
      <c r="AH21" s="34">
        <f>AH19+AH20</f>
        <v>7958485.66</v>
      </c>
    </row>
    <row r="22" spans="1:34" ht="18" customHeight="1">
      <c r="A22" s="40"/>
      <c r="B22" s="40"/>
      <c r="C22" s="40"/>
      <c r="D22" s="41"/>
      <c r="E22" s="42"/>
      <c r="F22" s="43"/>
      <c r="G22" s="43"/>
      <c r="H22" s="41"/>
      <c r="I22" s="42"/>
      <c r="J22" s="42"/>
      <c r="K22" s="43"/>
      <c r="L22" s="44"/>
      <c r="M22" s="45"/>
      <c r="N22" s="46"/>
      <c r="O22" s="43"/>
      <c r="P22" s="45"/>
      <c r="Q22" s="47"/>
      <c r="R22" s="43"/>
      <c r="S22" s="45"/>
      <c r="T22" s="47"/>
      <c r="U22" s="43"/>
      <c r="V22" s="48"/>
      <c r="W22" s="48"/>
      <c r="X22" s="43"/>
      <c r="Y22" s="42" t="s">
        <v>31</v>
      </c>
      <c r="Z22" s="42"/>
      <c r="AA22" s="42"/>
      <c r="AB22" s="49"/>
      <c r="AC22" s="50"/>
      <c r="AD22" s="51"/>
      <c r="AE22" s="52"/>
      <c r="AF22" s="53"/>
      <c r="AG22" s="52"/>
      <c r="AH22" s="52"/>
    </row>
    <row r="23" spans="1:34" ht="22.5" customHeight="1">
      <c r="A23" s="54"/>
      <c r="B23" s="54"/>
      <c r="C23" s="54"/>
      <c r="D23" s="55" t="s">
        <v>32</v>
      </c>
      <c r="E23" s="55"/>
      <c r="F23" s="55"/>
      <c r="G23" s="55" t="s">
        <v>33</v>
      </c>
      <c r="H23" s="55"/>
      <c r="I23" s="56"/>
      <c r="J23" s="56"/>
      <c r="K23" s="43"/>
      <c r="L23" s="43"/>
      <c r="M23" s="4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</row>
    <row r="24" spans="1:34" ht="18" customHeight="1">
      <c r="A24" s="143" t="s">
        <v>34</v>
      </c>
      <c r="B24" s="143"/>
      <c r="C24" s="143"/>
      <c r="D24" s="143"/>
      <c r="E24" s="143"/>
      <c r="F24" s="143"/>
      <c r="G24" s="59">
        <f>G25+G29+G27+G28+G31+G32+G33+G26+G30</f>
        <v>57053263.56</v>
      </c>
      <c r="H24" s="59">
        <f>SUM(H25:H33)</f>
        <v>62885100</v>
      </c>
      <c r="I24" s="59">
        <f>SUM(I25:I33)</f>
        <v>30608257.98</v>
      </c>
      <c r="J24" s="59">
        <f>J25+J26+J27+J28+J29+J30+J32+J31+J33</f>
        <v>31429626.43</v>
      </c>
      <c r="K24" s="60">
        <f aca="true" t="shared" si="11" ref="K24:K32">J24/I24*100</f>
        <v>102.6834864321148</v>
      </c>
      <c r="L24" s="61">
        <f aca="true" t="shared" si="12" ref="L24:L32">J24/H24*100</f>
        <v>49.979448915561875</v>
      </c>
      <c r="M24" s="62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</row>
    <row r="25" spans="1:34" ht="15.75" customHeight="1">
      <c r="A25" s="144" t="s">
        <v>35</v>
      </c>
      <c r="B25" s="144"/>
      <c r="C25" s="144"/>
      <c r="D25" s="144"/>
      <c r="E25" s="144"/>
      <c r="F25" s="144"/>
      <c r="G25" s="25">
        <v>43177526.81</v>
      </c>
      <c r="H25" s="25">
        <v>46600900</v>
      </c>
      <c r="I25" s="115">
        <v>22364319.42</v>
      </c>
      <c r="J25" s="25">
        <v>22977329.69</v>
      </c>
      <c r="K25" s="64">
        <f t="shared" si="11"/>
        <v>102.74101911391855</v>
      </c>
      <c r="L25" s="17">
        <f t="shared" si="12"/>
        <v>49.30662216824139</v>
      </c>
      <c r="M25" s="62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ht="26.25" customHeight="1">
      <c r="A26" s="145" t="s">
        <v>36</v>
      </c>
      <c r="B26" s="145"/>
      <c r="C26" s="145"/>
      <c r="D26" s="145"/>
      <c r="E26" s="145"/>
      <c r="F26" s="145"/>
      <c r="G26" s="25">
        <v>2980716.68</v>
      </c>
      <c r="H26" s="25">
        <v>3061200</v>
      </c>
      <c r="I26" s="115">
        <v>1632751.28</v>
      </c>
      <c r="J26" s="25">
        <v>1909910.66</v>
      </c>
      <c r="K26" s="64">
        <f t="shared" si="11"/>
        <v>116.97499082652686</v>
      </c>
      <c r="L26" s="17">
        <f t="shared" si="12"/>
        <v>62.390914020645496</v>
      </c>
      <c r="M26" s="62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13.5" customHeight="1">
      <c r="A27" s="144" t="s">
        <v>37</v>
      </c>
      <c r="B27" s="144"/>
      <c r="C27" s="144"/>
      <c r="D27" s="144"/>
      <c r="E27" s="144"/>
      <c r="F27" s="144"/>
      <c r="G27" s="25">
        <v>5051355.71</v>
      </c>
      <c r="H27" s="25">
        <v>7360000</v>
      </c>
      <c r="I27" s="115">
        <v>3848742.51</v>
      </c>
      <c r="J27" s="25">
        <v>2837069.38</v>
      </c>
      <c r="K27" s="64">
        <f t="shared" si="11"/>
        <v>73.71419035252634</v>
      </c>
      <c r="L27" s="17">
        <f t="shared" si="12"/>
        <v>38.54713831521739</v>
      </c>
      <c r="M27" s="62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15" customHeight="1">
      <c r="A28" s="144" t="s">
        <v>38</v>
      </c>
      <c r="B28" s="144"/>
      <c r="C28" s="144"/>
      <c r="D28" s="144"/>
      <c r="E28" s="144"/>
      <c r="F28" s="144"/>
      <c r="G28" s="25">
        <v>1982155.87</v>
      </c>
      <c r="H28" s="25">
        <v>1883000</v>
      </c>
      <c r="I28" s="115">
        <v>1477738.07</v>
      </c>
      <c r="J28" s="25">
        <v>2404576.64</v>
      </c>
      <c r="K28" s="64">
        <f t="shared" si="11"/>
        <v>162.72008475764585</v>
      </c>
      <c r="L28" s="17">
        <f t="shared" si="12"/>
        <v>127.69923738714817</v>
      </c>
      <c r="M28" s="62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ht="27" customHeight="1">
      <c r="A29" s="145" t="s">
        <v>39</v>
      </c>
      <c r="B29" s="145"/>
      <c r="C29" s="145"/>
      <c r="D29" s="145"/>
      <c r="E29" s="145"/>
      <c r="F29" s="145"/>
      <c r="G29" s="25">
        <v>45594.63</v>
      </c>
      <c r="H29" s="25">
        <v>230000</v>
      </c>
      <c r="I29" s="115">
        <v>45494.65</v>
      </c>
      <c r="J29" s="25">
        <v>15416.38</v>
      </c>
      <c r="K29" s="64">
        <f t="shared" si="11"/>
        <v>33.88613826021301</v>
      </c>
      <c r="L29" s="17">
        <f t="shared" si="12"/>
        <v>6.702773913043478</v>
      </c>
      <c r="M29" s="62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ht="13.5" customHeight="1">
      <c r="A30" s="144" t="s">
        <v>40</v>
      </c>
      <c r="B30" s="144"/>
      <c r="C30" s="144"/>
      <c r="D30" s="144"/>
      <c r="E30" s="144"/>
      <c r="F30" s="144"/>
      <c r="G30" s="25">
        <v>1457777.18</v>
      </c>
      <c r="H30" s="25">
        <v>1550000</v>
      </c>
      <c r="I30" s="115">
        <v>225122.09</v>
      </c>
      <c r="J30" s="25">
        <v>254862.6</v>
      </c>
      <c r="K30" s="64">
        <f t="shared" si="11"/>
        <v>113.21083595128314</v>
      </c>
      <c r="L30" s="17">
        <f t="shared" si="12"/>
        <v>16.442748387096774</v>
      </c>
      <c r="M30" s="62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16.5" customHeight="1">
      <c r="A31" s="144" t="s">
        <v>41</v>
      </c>
      <c r="B31" s="144"/>
      <c r="C31" s="144"/>
      <c r="D31" s="144"/>
      <c r="E31" s="144"/>
      <c r="F31" s="144"/>
      <c r="G31" s="25">
        <v>668270</v>
      </c>
      <c r="H31" s="25">
        <v>700000</v>
      </c>
      <c r="I31" s="115">
        <v>169655</v>
      </c>
      <c r="J31" s="25">
        <v>109572</v>
      </c>
      <c r="K31" s="64">
        <f t="shared" si="11"/>
        <v>64.58518758657274</v>
      </c>
      <c r="L31" s="17">
        <f t="shared" si="12"/>
        <v>15.653142857142857</v>
      </c>
      <c r="M31" s="62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4.25" customHeight="1">
      <c r="A32" s="144" t="s">
        <v>42</v>
      </c>
      <c r="B32" s="144"/>
      <c r="C32" s="144"/>
      <c r="D32" s="144"/>
      <c r="E32" s="144"/>
      <c r="F32" s="144"/>
      <c r="G32" s="25">
        <v>1689866.68</v>
      </c>
      <c r="H32" s="25">
        <v>1500000</v>
      </c>
      <c r="I32" s="115">
        <v>844434.96</v>
      </c>
      <c r="J32" s="25">
        <v>920889.08</v>
      </c>
      <c r="K32" s="64">
        <f t="shared" si="11"/>
        <v>109.05387905777847</v>
      </c>
      <c r="L32" s="17">
        <f t="shared" si="12"/>
        <v>61.39260533333333</v>
      </c>
      <c r="M32" s="62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2.75" customHeight="1">
      <c r="A33" s="144" t="s">
        <v>43</v>
      </c>
      <c r="B33" s="144"/>
      <c r="C33" s="144"/>
      <c r="D33" s="144"/>
      <c r="E33" s="144"/>
      <c r="F33" s="144"/>
      <c r="G33" s="25"/>
      <c r="H33" s="25"/>
      <c r="I33" s="115"/>
      <c r="J33" s="25"/>
      <c r="K33" s="64"/>
      <c r="L33" s="17"/>
      <c r="M33" s="62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5" customHeight="1">
      <c r="A34" s="143" t="s">
        <v>44</v>
      </c>
      <c r="B34" s="143"/>
      <c r="C34" s="143"/>
      <c r="D34" s="143"/>
      <c r="E34" s="143"/>
      <c r="F34" s="143"/>
      <c r="G34" s="34">
        <f>G35+G36+G37+G39+G40+G41+G42+G43+G44+G45+G46+G47</f>
        <v>11056443.780000001</v>
      </c>
      <c r="H34" s="34">
        <f>H35+H36+H37+H39+H40+H41+H42+H43+H44+H45+H46+H47</f>
        <v>10778800</v>
      </c>
      <c r="I34" s="34">
        <f>I35+I36+I37+I39+I40+I41+I42+I43+I44+I45+I46+I47</f>
        <v>6019180.450000001</v>
      </c>
      <c r="J34" s="34">
        <f>J35+J36+J37+J39+J40+J41+J42+J43+J44+J45+J46+J47+J38</f>
        <v>5928998.709999999</v>
      </c>
      <c r="K34" s="65">
        <f aca="true" t="shared" si="13" ref="K34:K40">J34/I34*100</f>
        <v>98.50176048468522</v>
      </c>
      <c r="L34" s="21">
        <f aca="true" t="shared" si="14" ref="L34:L40">J34/H34*100</f>
        <v>55.0061111626526</v>
      </c>
      <c r="M34" s="62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</row>
    <row r="35" spans="1:34" ht="23.25" customHeight="1">
      <c r="A35" s="141" t="s">
        <v>45</v>
      </c>
      <c r="B35" s="141"/>
      <c r="C35" s="141"/>
      <c r="D35" s="141"/>
      <c r="E35" s="141"/>
      <c r="F35" s="141"/>
      <c r="G35" s="25">
        <v>21437.67</v>
      </c>
      <c r="H35" s="25">
        <v>5000</v>
      </c>
      <c r="I35" s="115">
        <v>21437.67</v>
      </c>
      <c r="J35" s="63">
        <v>3490</v>
      </c>
      <c r="K35" s="64">
        <f t="shared" si="13"/>
        <v>16.27975428299811</v>
      </c>
      <c r="L35" s="17">
        <f t="shared" si="14"/>
        <v>69.8</v>
      </c>
      <c r="M35" s="62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:34" ht="14.25" customHeight="1">
      <c r="A36" s="144" t="s">
        <v>46</v>
      </c>
      <c r="B36" s="144"/>
      <c r="C36" s="144"/>
      <c r="D36" s="144"/>
      <c r="E36" s="144"/>
      <c r="F36" s="144"/>
      <c r="G36" s="25">
        <v>6208678.23</v>
      </c>
      <c r="H36" s="25">
        <v>5341000</v>
      </c>
      <c r="I36" s="115">
        <v>3496873.02</v>
      </c>
      <c r="J36" s="63">
        <v>3423602.17</v>
      </c>
      <c r="K36" s="64">
        <f t="shared" si="13"/>
        <v>97.90467513172668</v>
      </c>
      <c r="L36" s="17">
        <f t="shared" si="14"/>
        <v>64.1003963677214</v>
      </c>
      <c r="M36" s="62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17.25" customHeight="1">
      <c r="A37" s="144" t="s">
        <v>47</v>
      </c>
      <c r="B37" s="144"/>
      <c r="C37" s="144"/>
      <c r="D37" s="144"/>
      <c r="E37" s="144"/>
      <c r="F37" s="144"/>
      <c r="G37" s="25">
        <v>297056.63</v>
      </c>
      <c r="H37" s="25">
        <v>334000</v>
      </c>
      <c r="I37" s="115">
        <v>164383.58</v>
      </c>
      <c r="J37" s="63">
        <v>269202.44</v>
      </c>
      <c r="K37" s="64">
        <f t="shared" si="13"/>
        <v>163.76479937959743</v>
      </c>
      <c r="L37" s="17">
        <f t="shared" si="14"/>
        <v>80.59953293413173</v>
      </c>
      <c r="M37" s="62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ht="43.5" customHeight="1">
      <c r="A38" s="146" t="s">
        <v>67</v>
      </c>
      <c r="B38" s="147"/>
      <c r="C38" s="147"/>
      <c r="D38" s="147"/>
      <c r="E38" s="147"/>
      <c r="F38" s="148"/>
      <c r="G38" s="25"/>
      <c r="H38" s="25"/>
      <c r="I38" s="115"/>
      <c r="J38" s="63">
        <v>353.52</v>
      </c>
      <c r="K38" s="64"/>
      <c r="L38" s="17"/>
      <c r="M38" s="62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1:34" ht="14.25" customHeight="1">
      <c r="A39" s="144" t="s">
        <v>48</v>
      </c>
      <c r="B39" s="144"/>
      <c r="C39" s="144"/>
      <c r="D39" s="144"/>
      <c r="E39" s="144"/>
      <c r="F39" s="144"/>
      <c r="G39" s="25">
        <v>125947.78</v>
      </c>
      <c r="H39" s="25">
        <v>130000</v>
      </c>
      <c r="I39" s="115">
        <v>107693.09</v>
      </c>
      <c r="J39" s="63">
        <v>29011.35</v>
      </c>
      <c r="K39" s="64">
        <f t="shared" si="13"/>
        <v>26.938915022310162</v>
      </c>
      <c r="L39" s="17">
        <f t="shared" si="14"/>
        <v>22.316423076923076</v>
      </c>
      <c r="M39" s="62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ht="15.75" customHeight="1">
      <c r="A40" s="144" t="s">
        <v>49</v>
      </c>
      <c r="B40" s="144"/>
      <c r="C40" s="144"/>
      <c r="D40" s="144"/>
      <c r="E40" s="144"/>
      <c r="F40" s="144"/>
      <c r="G40" s="25">
        <v>2031561</v>
      </c>
      <c r="H40" s="25">
        <v>1968800</v>
      </c>
      <c r="I40" s="115">
        <v>928713.6</v>
      </c>
      <c r="J40" s="63">
        <v>870669</v>
      </c>
      <c r="K40" s="64">
        <f t="shared" si="13"/>
        <v>93.75</v>
      </c>
      <c r="L40" s="17">
        <f t="shared" si="14"/>
        <v>44.22333401056481</v>
      </c>
      <c r="M40" s="62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1:34" ht="36" customHeight="1">
      <c r="A41" s="141" t="s">
        <v>50</v>
      </c>
      <c r="B41" s="141"/>
      <c r="C41" s="141"/>
      <c r="D41" s="141"/>
      <c r="E41" s="141"/>
      <c r="F41" s="141"/>
      <c r="G41" s="25">
        <v>70903.3</v>
      </c>
      <c r="H41" s="25"/>
      <c r="I41" s="115">
        <v>3596.11</v>
      </c>
      <c r="J41" s="63">
        <v>6514.1</v>
      </c>
      <c r="K41" s="64">
        <v>0</v>
      </c>
      <c r="L41" s="17"/>
      <c r="M41" s="62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1:34" ht="25.5" customHeight="1">
      <c r="A42" s="141" t="s">
        <v>51</v>
      </c>
      <c r="B42" s="141"/>
      <c r="C42" s="141"/>
      <c r="D42" s="141"/>
      <c r="E42" s="141"/>
      <c r="F42" s="141"/>
      <c r="G42" s="25">
        <v>29772.53</v>
      </c>
      <c r="H42" s="25"/>
      <c r="I42" s="115">
        <v>29772.53</v>
      </c>
      <c r="J42" s="63">
        <v>171668.22</v>
      </c>
      <c r="K42" s="64">
        <f>J42/100</f>
        <v>1716.6822</v>
      </c>
      <c r="L42" s="17">
        <v>0</v>
      </c>
      <c r="M42" s="62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</row>
    <row r="43" spans="1:34" ht="15.75" customHeight="1">
      <c r="A43" s="144" t="s">
        <v>52</v>
      </c>
      <c r="B43" s="144"/>
      <c r="C43" s="144"/>
      <c r="D43" s="144"/>
      <c r="E43" s="144"/>
      <c r="F43" s="144"/>
      <c r="G43" s="25">
        <v>655470</v>
      </c>
      <c r="H43" s="25">
        <v>1050000</v>
      </c>
      <c r="I43" s="115">
        <v>347762</v>
      </c>
      <c r="J43" s="63">
        <v>68622</v>
      </c>
      <c r="K43" s="64">
        <f>J43/I43*100</f>
        <v>19.73246070588506</v>
      </c>
      <c r="L43" s="17">
        <f>J43/H43*100</f>
        <v>6.535428571428572</v>
      </c>
      <c r="M43" s="62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1:34" ht="15" customHeight="1">
      <c r="A44" s="144" t="s">
        <v>53</v>
      </c>
      <c r="B44" s="144"/>
      <c r="C44" s="144"/>
      <c r="D44" s="144"/>
      <c r="E44" s="144"/>
      <c r="F44" s="144"/>
      <c r="G44" s="25">
        <v>298339.99</v>
      </c>
      <c r="H44" s="25">
        <v>550000</v>
      </c>
      <c r="I44" s="115">
        <v>211737.23</v>
      </c>
      <c r="J44" s="63">
        <v>588014.34</v>
      </c>
      <c r="K44" s="64">
        <f>J44/I44*100</f>
        <v>277.70947036569805</v>
      </c>
      <c r="L44" s="17">
        <f>J44/H44*100</f>
        <v>106.91169818181818</v>
      </c>
      <c r="M44" s="62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1:34" ht="13.5" customHeight="1">
      <c r="A45" s="144" t="s">
        <v>54</v>
      </c>
      <c r="B45" s="144"/>
      <c r="C45" s="144"/>
      <c r="D45" s="144"/>
      <c r="E45" s="144"/>
      <c r="F45" s="144"/>
      <c r="G45" s="25">
        <v>1283276.65</v>
      </c>
      <c r="H45" s="25">
        <v>1400000</v>
      </c>
      <c r="I45" s="115">
        <v>701211.62</v>
      </c>
      <c r="J45" s="63">
        <v>497503.75</v>
      </c>
      <c r="K45" s="64">
        <f>J45/I45*100</f>
        <v>70.94915939926952</v>
      </c>
      <c r="L45" s="17">
        <f>J45/H45*100</f>
        <v>35.535982142857144</v>
      </c>
      <c r="M45" s="62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ht="15.75" customHeight="1">
      <c r="A46" s="144" t="s">
        <v>55</v>
      </c>
      <c r="B46" s="144"/>
      <c r="C46" s="144"/>
      <c r="D46" s="144"/>
      <c r="E46" s="144"/>
      <c r="F46" s="144"/>
      <c r="G46" s="25">
        <v>34000</v>
      </c>
      <c r="H46" s="25"/>
      <c r="I46" s="115">
        <v>6000</v>
      </c>
      <c r="J46" s="63">
        <v>347.82</v>
      </c>
      <c r="K46" s="64">
        <f>J46/I46*100</f>
        <v>5.797</v>
      </c>
      <c r="L46" s="17"/>
      <c r="M46" s="62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13" ht="12.75" customHeight="1">
      <c r="A47" s="141" t="s">
        <v>56</v>
      </c>
      <c r="B47" s="141"/>
      <c r="C47" s="141"/>
      <c r="D47" s="141"/>
      <c r="E47" s="141"/>
      <c r="F47" s="141"/>
      <c r="G47" s="25"/>
      <c r="H47" s="25"/>
      <c r="I47" s="115"/>
      <c r="J47" s="25"/>
      <c r="K47" s="64"/>
      <c r="L47" s="17"/>
      <c r="M47" s="66"/>
    </row>
    <row r="48" spans="1:13" ht="14.25" customHeight="1">
      <c r="A48" s="143" t="s">
        <v>57</v>
      </c>
      <c r="B48" s="143"/>
      <c r="C48" s="143"/>
      <c r="D48" s="143"/>
      <c r="E48" s="143"/>
      <c r="F48" s="143"/>
      <c r="G48" s="67">
        <f>G24+G34</f>
        <v>68109707.34</v>
      </c>
      <c r="H48" s="34">
        <f>H24+H34</f>
        <v>73663900</v>
      </c>
      <c r="I48" s="34">
        <f>I24+I34</f>
        <v>36627438.43</v>
      </c>
      <c r="J48" s="34">
        <f>J24+J34</f>
        <v>37358625.14</v>
      </c>
      <c r="K48" s="65">
        <f>J48/I48*100</f>
        <v>101.99628131625256</v>
      </c>
      <c r="L48" s="21">
        <f>J48/H48*100</f>
        <v>50.71497048079181</v>
      </c>
      <c r="M48" s="66"/>
    </row>
  </sheetData>
  <sheetProtection selectLockedCells="1" selectUnlockedCells="1"/>
  <mergeCells count="56">
    <mergeCell ref="A45:F45"/>
    <mergeCell ref="A46:F46"/>
    <mergeCell ref="A47:F47"/>
    <mergeCell ref="A48:F48"/>
    <mergeCell ref="A41:F41"/>
    <mergeCell ref="A42:F42"/>
    <mergeCell ref="A43:F43"/>
    <mergeCell ref="A44:F44"/>
    <mergeCell ref="A36:F36"/>
    <mergeCell ref="A37:F37"/>
    <mergeCell ref="A39:F39"/>
    <mergeCell ref="A40:F40"/>
    <mergeCell ref="A38:F38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E5:AF8"/>
    <mergeCell ref="AG5:AH8"/>
    <mergeCell ref="H6:L7"/>
    <mergeCell ref="M6:O8"/>
    <mergeCell ref="P6:U6"/>
    <mergeCell ref="V6:X8"/>
    <mergeCell ref="Y6:Z8"/>
    <mergeCell ref="AA6:AA8"/>
    <mergeCell ref="P7:R8"/>
    <mergeCell ref="S7:U8"/>
    <mergeCell ref="B3:AC3"/>
    <mergeCell ref="A5:C9"/>
    <mergeCell ref="D5:F8"/>
    <mergeCell ref="G5:G9"/>
    <mergeCell ref="H5:AA5"/>
    <mergeCell ref="AB5:AD8"/>
    <mergeCell ref="H8:H9"/>
    <mergeCell ref="I8:J8"/>
    <mergeCell ref="K8:L8"/>
  </mergeCells>
  <printOptions/>
  <pageMargins left="0.15763888888888888" right="0.15763888888888888" top="0.7875" bottom="0.39375" header="0.5118055555555555" footer="0.5118055555555555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20"/>
  <sheetViews>
    <sheetView zoomScale="88" zoomScaleNormal="88" workbookViewId="0" topLeftCell="A4">
      <pane xSplit="3" topLeftCell="AG1" activePane="topRight" state="frozen"/>
      <selection pane="topLeft" activeCell="A4" sqref="A4"/>
      <selection pane="topRight" activeCell="CF37" sqref="CF37"/>
    </sheetView>
  </sheetViews>
  <sheetFormatPr defaultColWidth="9.140625" defaultRowHeight="12.75"/>
  <cols>
    <col min="1" max="1" width="20.28125" style="0" customWidth="1"/>
    <col min="2" max="2" width="12.140625" style="0" customWidth="1"/>
    <col min="3" max="3" width="12.28125" style="0" customWidth="1"/>
    <col min="4" max="4" width="5.7109375" style="0" customWidth="1"/>
    <col min="5" max="5" width="8.8515625" style="0" customWidth="1"/>
    <col min="6" max="7" width="11.140625" style="0" customWidth="1"/>
    <col min="8" max="8" width="7.57421875" style="0" customWidth="1"/>
    <col min="9" max="9" width="7.7109375" style="0" customWidth="1"/>
    <col min="10" max="10" width="9.0039062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10.140625" style="0" customWidth="1"/>
    <col min="17" max="17" width="12.28125" style="0" customWidth="1"/>
    <col min="18" max="18" width="9.00390625" style="0" customWidth="1"/>
    <col min="19" max="19" width="6.140625" style="0" customWidth="1"/>
    <col min="20" max="20" width="9.57421875" style="0" customWidth="1"/>
    <col min="21" max="22" width="10.140625" style="0" customWidth="1"/>
    <col min="23" max="23" width="7.00390625" style="0" customWidth="1"/>
    <col min="24" max="24" width="5.8515625" style="0" customWidth="1"/>
    <col min="25" max="25" width="9.421875" style="0" customWidth="1"/>
    <col min="26" max="27" width="11.421875" style="0" customWidth="1"/>
    <col min="28" max="28" width="8.8515625" style="0" customWidth="1"/>
    <col min="29" max="29" width="5.281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11.28125" style="0" customWidth="1"/>
    <col min="36" max="36" width="10.140625" style="0" customWidth="1"/>
    <col min="37" max="37" width="9.57421875" style="0" customWidth="1"/>
    <col min="38" max="38" width="10.281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0039062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9.421875" style="0" customWidth="1"/>
    <col min="48" max="48" width="6.57421875" style="0" customWidth="1"/>
    <col min="49" max="49" width="6.421875" style="0" customWidth="1"/>
    <col min="50" max="50" width="8.140625" style="0" customWidth="1"/>
    <col min="51" max="51" width="9.00390625" style="0" customWidth="1"/>
    <col min="52" max="52" width="8.57421875" style="0" customWidth="1"/>
    <col min="53" max="53" width="6.8515625" style="0" customWidth="1"/>
    <col min="54" max="54" width="6.7109375" style="0" customWidth="1"/>
    <col min="55" max="55" width="8.8515625" style="0" customWidth="1"/>
    <col min="56" max="56" width="9.00390625" style="0" customWidth="1"/>
    <col min="57" max="57" width="9.421875" style="0" customWidth="1"/>
    <col min="58" max="58" width="6.14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710937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9.00390625" style="0" customWidth="1"/>
    <col min="71" max="71" width="9.57421875" style="0" customWidth="1"/>
    <col min="73" max="73" width="6.8515625" style="0" customWidth="1"/>
    <col min="74" max="74" width="5.8515625" style="0" customWidth="1"/>
    <col min="75" max="75" width="9.7109375" style="0" customWidth="1"/>
    <col min="76" max="76" width="9.28125" style="0" customWidth="1"/>
    <col min="77" max="77" width="10.14062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85156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8.851562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68"/>
      <c r="AK3" s="68"/>
      <c r="AL3" s="68"/>
      <c r="AM3" s="68"/>
      <c r="AN3" s="69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</row>
    <row r="6" spans="1:89" ht="12.75" customHeight="1">
      <c r="A6" s="150" t="s">
        <v>58</v>
      </c>
      <c r="B6" s="151" t="s">
        <v>1</v>
      </c>
      <c r="C6" s="151"/>
      <c r="D6" s="151"/>
      <c r="E6" s="132" t="s">
        <v>3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</row>
    <row r="7" spans="1:89" ht="72" customHeight="1">
      <c r="A7" s="150"/>
      <c r="B7" s="151"/>
      <c r="C7" s="151"/>
      <c r="D7" s="151"/>
      <c r="E7" s="152" t="s">
        <v>59</v>
      </c>
      <c r="F7" s="152"/>
      <c r="G7" s="152"/>
      <c r="H7" s="152"/>
      <c r="I7" s="152"/>
      <c r="J7" s="152" t="s">
        <v>60</v>
      </c>
      <c r="K7" s="152"/>
      <c r="L7" s="152"/>
      <c r="M7" s="152"/>
      <c r="N7" s="152"/>
      <c r="O7" s="152" t="s">
        <v>38</v>
      </c>
      <c r="P7" s="152"/>
      <c r="Q7" s="152"/>
      <c r="R7" s="152"/>
      <c r="S7" s="152"/>
      <c r="T7" s="150" t="s">
        <v>61</v>
      </c>
      <c r="U7" s="150"/>
      <c r="V7" s="150"/>
      <c r="W7" s="150"/>
      <c r="X7" s="150"/>
      <c r="Y7" s="150" t="s">
        <v>62</v>
      </c>
      <c r="Z7" s="150"/>
      <c r="AA7" s="150"/>
      <c r="AB7" s="150"/>
      <c r="AC7" s="150"/>
      <c r="AD7" s="152" t="s">
        <v>63</v>
      </c>
      <c r="AE7" s="152"/>
      <c r="AF7" s="152"/>
      <c r="AG7" s="152"/>
      <c r="AH7" s="152"/>
      <c r="AI7" s="152" t="s">
        <v>64</v>
      </c>
      <c r="AJ7" s="152"/>
      <c r="AK7" s="152"/>
      <c r="AL7" s="152"/>
      <c r="AM7" s="152"/>
      <c r="AN7" s="152" t="s">
        <v>65</v>
      </c>
      <c r="AO7" s="152"/>
      <c r="AP7" s="152"/>
      <c r="AQ7" s="152"/>
      <c r="AR7" s="152"/>
      <c r="AS7" s="152" t="s">
        <v>66</v>
      </c>
      <c r="AT7" s="152"/>
      <c r="AU7" s="152"/>
      <c r="AV7" s="152"/>
      <c r="AW7" s="152"/>
      <c r="AX7" s="152" t="s">
        <v>67</v>
      </c>
      <c r="AY7" s="152"/>
      <c r="AZ7" s="152"/>
      <c r="BA7" s="152"/>
      <c r="BB7" s="152"/>
      <c r="BC7" s="152" t="s">
        <v>68</v>
      </c>
      <c r="BD7" s="152"/>
      <c r="BE7" s="152"/>
      <c r="BF7" s="152"/>
      <c r="BG7" s="152"/>
      <c r="BH7" s="152" t="s">
        <v>69</v>
      </c>
      <c r="BI7" s="152"/>
      <c r="BJ7" s="152"/>
      <c r="BK7" s="152"/>
      <c r="BL7" s="152"/>
      <c r="BM7" s="152" t="s">
        <v>70</v>
      </c>
      <c r="BN7" s="152"/>
      <c r="BO7" s="152"/>
      <c r="BP7" s="152"/>
      <c r="BQ7" s="152"/>
      <c r="BR7" s="152" t="s">
        <v>71</v>
      </c>
      <c r="BS7" s="152"/>
      <c r="BT7" s="152"/>
      <c r="BU7" s="152"/>
      <c r="BV7" s="152"/>
      <c r="BW7" s="153" t="s">
        <v>72</v>
      </c>
      <c r="BX7" s="153"/>
      <c r="BY7" s="153"/>
      <c r="BZ7" s="153"/>
      <c r="CA7" s="153"/>
      <c r="CB7" s="152" t="s">
        <v>73</v>
      </c>
      <c r="CC7" s="152"/>
      <c r="CD7" s="152"/>
      <c r="CE7" s="152"/>
      <c r="CF7" s="152"/>
      <c r="CG7" s="152" t="s">
        <v>55</v>
      </c>
      <c r="CH7" s="152"/>
      <c r="CI7" s="152"/>
      <c r="CJ7" s="152"/>
      <c r="CK7" s="152"/>
    </row>
    <row r="8" spans="1:89" ht="26.25" customHeight="1">
      <c r="A8" s="150"/>
      <c r="B8" s="152" t="s">
        <v>74</v>
      </c>
      <c r="C8" s="152" t="s">
        <v>16</v>
      </c>
      <c r="D8" s="71"/>
      <c r="E8" s="153" t="s">
        <v>74</v>
      </c>
      <c r="F8" s="152" t="s">
        <v>16</v>
      </c>
      <c r="G8" s="152"/>
      <c r="H8" s="152" t="s">
        <v>75</v>
      </c>
      <c r="I8" s="152"/>
      <c r="J8" s="153" t="s">
        <v>74</v>
      </c>
      <c r="K8" s="152" t="s">
        <v>16</v>
      </c>
      <c r="L8" s="152"/>
      <c r="M8" s="152" t="s">
        <v>75</v>
      </c>
      <c r="N8" s="152"/>
      <c r="O8" s="153" t="s">
        <v>74</v>
      </c>
      <c r="P8" s="152" t="s">
        <v>16</v>
      </c>
      <c r="Q8" s="152"/>
      <c r="R8" s="152" t="s">
        <v>75</v>
      </c>
      <c r="S8" s="152"/>
      <c r="T8" s="153" t="s">
        <v>74</v>
      </c>
      <c r="U8" s="152" t="s">
        <v>16</v>
      </c>
      <c r="V8" s="152"/>
      <c r="W8" s="152" t="s">
        <v>75</v>
      </c>
      <c r="X8" s="152"/>
      <c r="Y8" s="152" t="s">
        <v>74</v>
      </c>
      <c r="Z8" s="152" t="s">
        <v>16</v>
      </c>
      <c r="AA8" s="152"/>
      <c r="AB8" s="150" t="s">
        <v>75</v>
      </c>
      <c r="AC8" s="150"/>
      <c r="AD8" s="152" t="s">
        <v>74</v>
      </c>
      <c r="AE8" s="152" t="s">
        <v>16</v>
      </c>
      <c r="AF8" s="152"/>
      <c r="AG8" s="150" t="s">
        <v>75</v>
      </c>
      <c r="AH8" s="150"/>
      <c r="AI8" s="152" t="s">
        <v>74</v>
      </c>
      <c r="AJ8" s="152" t="s">
        <v>16</v>
      </c>
      <c r="AK8" s="152"/>
      <c r="AL8" s="150" t="s">
        <v>75</v>
      </c>
      <c r="AM8" s="150"/>
      <c r="AN8" s="152" t="s">
        <v>74</v>
      </c>
      <c r="AO8" s="152" t="s">
        <v>16</v>
      </c>
      <c r="AP8" s="152"/>
      <c r="AQ8" s="150" t="s">
        <v>75</v>
      </c>
      <c r="AR8" s="150"/>
      <c r="AS8" s="152" t="s">
        <v>74</v>
      </c>
      <c r="AT8" s="152" t="s">
        <v>16</v>
      </c>
      <c r="AU8" s="152"/>
      <c r="AV8" s="150" t="s">
        <v>75</v>
      </c>
      <c r="AW8" s="150"/>
      <c r="AX8" s="152" t="s">
        <v>74</v>
      </c>
      <c r="AY8" s="152" t="s">
        <v>16</v>
      </c>
      <c r="AZ8" s="152"/>
      <c r="BA8" s="150" t="s">
        <v>75</v>
      </c>
      <c r="BB8" s="150"/>
      <c r="BC8" s="152" t="s">
        <v>74</v>
      </c>
      <c r="BD8" s="152" t="s">
        <v>16</v>
      </c>
      <c r="BE8" s="152"/>
      <c r="BF8" s="150" t="s">
        <v>75</v>
      </c>
      <c r="BG8" s="150"/>
      <c r="BH8" s="152" t="s">
        <v>74</v>
      </c>
      <c r="BI8" s="152" t="s">
        <v>16</v>
      </c>
      <c r="BJ8" s="152"/>
      <c r="BK8" s="150" t="s">
        <v>75</v>
      </c>
      <c r="BL8" s="150"/>
      <c r="BM8" s="152" t="s">
        <v>74</v>
      </c>
      <c r="BN8" s="152" t="s">
        <v>16</v>
      </c>
      <c r="BO8" s="152"/>
      <c r="BP8" s="150" t="s">
        <v>75</v>
      </c>
      <c r="BQ8" s="150"/>
      <c r="BR8" s="152" t="s">
        <v>74</v>
      </c>
      <c r="BS8" s="152" t="s">
        <v>16</v>
      </c>
      <c r="BT8" s="152"/>
      <c r="BU8" s="150" t="s">
        <v>75</v>
      </c>
      <c r="BV8" s="150"/>
      <c r="BW8" s="152" t="s">
        <v>74</v>
      </c>
      <c r="BX8" s="152" t="s">
        <v>16</v>
      </c>
      <c r="BY8" s="152"/>
      <c r="BZ8" s="150" t="s">
        <v>75</v>
      </c>
      <c r="CA8" s="150"/>
      <c r="CB8" s="152" t="s">
        <v>74</v>
      </c>
      <c r="CC8" s="152" t="s">
        <v>16</v>
      </c>
      <c r="CD8" s="152"/>
      <c r="CE8" s="150" t="s">
        <v>75</v>
      </c>
      <c r="CF8" s="150"/>
      <c r="CG8" s="152" t="s">
        <v>74</v>
      </c>
      <c r="CH8" s="152" t="s">
        <v>16</v>
      </c>
      <c r="CI8" s="152"/>
      <c r="CJ8" s="150" t="s">
        <v>75</v>
      </c>
      <c r="CK8" s="150"/>
    </row>
    <row r="9" spans="1:89" ht="66" customHeight="1">
      <c r="A9" s="150"/>
      <c r="B9" s="152"/>
      <c r="C9" s="152"/>
      <c r="D9" s="72" t="s">
        <v>76</v>
      </c>
      <c r="E9" s="153"/>
      <c r="F9" s="13" t="s">
        <v>95</v>
      </c>
      <c r="G9" s="11" t="s">
        <v>96</v>
      </c>
      <c r="H9" s="11" t="s">
        <v>97</v>
      </c>
      <c r="I9" s="11" t="s">
        <v>98</v>
      </c>
      <c r="J9" s="153"/>
      <c r="K9" s="13" t="s">
        <v>95</v>
      </c>
      <c r="L9" s="11" t="s">
        <v>96</v>
      </c>
      <c r="M9" s="11" t="s">
        <v>97</v>
      </c>
      <c r="N9" s="11" t="s">
        <v>98</v>
      </c>
      <c r="O9" s="153"/>
      <c r="P9" s="13" t="s">
        <v>95</v>
      </c>
      <c r="Q9" s="11" t="s">
        <v>96</v>
      </c>
      <c r="R9" s="11" t="s">
        <v>97</v>
      </c>
      <c r="S9" s="11" t="s">
        <v>98</v>
      </c>
      <c r="T9" s="153"/>
      <c r="U9" s="13" t="s">
        <v>95</v>
      </c>
      <c r="V9" s="11" t="s">
        <v>96</v>
      </c>
      <c r="W9" s="11" t="s">
        <v>97</v>
      </c>
      <c r="X9" s="11" t="s">
        <v>98</v>
      </c>
      <c r="Y9" s="152"/>
      <c r="Z9" s="13" t="s">
        <v>95</v>
      </c>
      <c r="AA9" s="11" t="s">
        <v>96</v>
      </c>
      <c r="AB9" s="11" t="s">
        <v>97</v>
      </c>
      <c r="AC9" s="11" t="s">
        <v>98</v>
      </c>
      <c r="AD9" s="152"/>
      <c r="AE9" s="13" t="s">
        <v>95</v>
      </c>
      <c r="AF9" s="11" t="s">
        <v>96</v>
      </c>
      <c r="AG9" s="11" t="s">
        <v>97</v>
      </c>
      <c r="AH9" s="11" t="s">
        <v>98</v>
      </c>
      <c r="AI9" s="152"/>
      <c r="AJ9" s="13" t="s">
        <v>95</v>
      </c>
      <c r="AK9" s="11" t="s">
        <v>96</v>
      </c>
      <c r="AL9" s="11" t="s">
        <v>97</v>
      </c>
      <c r="AM9" s="11" t="s">
        <v>98</v>
      </c>
      <c r="AN9" s="152"/>
      <c r="AO9" s="13" t="s">
        <v>95</v>
      </c>
      <c r="AP9" s="11" t="s">
        <v>96</v>
      </c>
      <c r="AQ9" s="11" t="s">
        <v>97</v>
      </c>
      <c r="AR9" s="11" t="s">
        <v>98</v>
      </c>
      <c r="AS9" s="152"/>
      <c r="AT9" s="13" t="s">
        <v>95</v>
      </c>
      <c r="AU9" s="11" t="s">
        <v>96</v>
      </c>
      <c r="AV9" s="11" t="s">
        <v>97</v>
      </c>
      <c r="AW9" s="11" t="s">
        <v>98</v>
      </c>
      <c r="AX9" s="152"/>
      <c r="AY9" s="13" t="s">
        <v>95</v>
      </c>
      <c r="AZ9" s="11" t="s">
        <v>96</v>
      </c>
      <c r="BA9" s="11" t="s">
        <v>97</v>
      </c>
      <c r="BB9" s="11" t="s">
        <v>98</v>
      </c>
      <c r="BC9" s="152"/>
      <c r="BD9" s="13" t="s">
        <v>95</v>
      </c>
      <c r="BE9" s="11" t="s">
        <v>96</v>
      </c>
      <c r="BF9" s="11" t="s">
        <v>97</v>
      </c>
      <c r="BG9" s="11" t="s">
        <v>98</v>
      </c>
      <c r="BH9" s="152"/>
      <c r="BI9" s="13" t="s">
        <v>95</v>
      </c>
      <c r="BJ9" s="11" t="s">
        <v>96</v>
      </c>
      <c r="BK9" s="11" t="s">
        <v>97</v>
      </c>
      <c r="BL9" s="11" t="s">
        <v>98</v>
      </c>
      <c r="BM9" s="152"/>
      <c r="BN9" s="13" t="s">
        <v>95</v>
      </c>
      <c r="BO9" s="11" t="s">
        <v>96</v>
      </c>
      <c r="BP9" s="11" t="s">
        <v>97</v>
      </c>
      <c r="BQ9" s="11" t="s">
        <v>98</v>
      </c>
      <c r="BR9" s="152"/>
      <c r="BS9" s="13" t="s">
        <v>95</v>
      </c>
      <c r="BT9" s="11" t="s">
        <v>96</v>
      </c>
      <c r="BU9" s="11" t="s">
        <v>97</v>
      </c>
      <c r="BV9" s="11" t="s">
        <v>98</v>
      </c>
      <c r="BW9" s="152"/>
      <c r="BX9" s="13" t="s">
        <v>95</v>
      </c>
      <c r="BY9" s="11" t="s">
        <v>96</v>
      </c>
      <c r="BZ9" s="11" t="s">
        <v>97</v>
      </c>
      <c r="CA9" s="11" t="s">
        <v>98</v>
      </c>
      <c r="CB9" s="152"/>
      <c r="CC9" s="13" t="s">
        <v>95</v>
      </c>
      <c r="CD9" s="11" t="s">
        <v>96</v>
      </c>
      <c r="CE9" s="11" t="s">
        <v>97</v>
      </c>
      <c r="CF9" s="11" t="s">
        <v>98</v>
      </c>
      <c r="CG9" s="152"/>
      <c r="CH9" s="13" t="s">
        <v>95</v>
      </c>
      <c r="CI9" s="11" t="s">
        <v>96</v>
      </c>
      <c r="CJ9" s="11" t="s">
        <v>97</v>
      </c>
      <c r="CK9" s="11" t="s">
        <v>98</v>
      </c>
    </row>
    <row r="10" spans="1:89" s="81" customFormat="1" ht="25.5" customHeight="1">
      <c r="A10" s="73" t="s">
        <v>77</v>
      </c>
      <c r="B10" s="18">
        <f aca="true" t="shared" si="0" ref="B10:B16">E10+O10+T10+Y10+AD10+AI10+AN10+BC10+BM10+CG10+J10+AS10+BR10+BW10+CB10+BH10</f>
        <v>1344000</v>
      </c>
      <c r="C10" s="18">
        <f aca="true" t="shared" si="1" ref="C10:C16">G10+L10+Q10+V10+AA10+AK10+AP10+BE10+BO10+BT10+BY10+CD10+CI10+AF10+BJ10</f>
        <v>483446.91</v>
      </c>
      <c r="D10" s="74">
        <f aca="true" t="shared" si="2" ref="D10:D19">C10/B10*100</f>
        <v>35.97075223214286</v>
      </c>
      <c r="E10" s="75">
        <v>25500</v>
      </c>
      <c r="F10" s="115">
        <v>8949.14</v>
      </c>
      <c r="G10" s="25">
        <v>16126.47</v>
      </c>
      <c r="H10" s="76">
        <f aca="true" t="shared" si="3" ref="H10:H19">G10/F10*100</f>
        <v>180.20133778217794</v>
      </c>
      <c r="I10" s="77">
        <f aca="true" t="shared" si="4" ref="I10:I19">G10/E10*100</f>
        <v>63.24105882352941</v>
      </c>
      <c r="J10" s="78">
        <v>360700</v>
      </c>
      <c r="K10" s="117">
        <v>192893.64</v>
      </c>
      <c r="L10" s="79">
        <v>225039.19</v>
      </c>
      <c r="M10" s="80">
        <f aca="true" t="shared" si="5" ref="M10:M19">L10/K10*100</f>
        <v>116.66490922147561</v>
      </c>
      <c r="N10" s="77">
        <f aca="true" t="shared" si="6" ref="N10:N19">L10/J10*100</f>
        <v>62.38957305239812</v>
      </c>
      <c r="O10" s="78">
        <v>21000</v>
      </c>
      <c r="P10" s="117">
        <v>18608.1</v>
      </c>
      <c r="Q10" s="79">
        <v>22322.1</v>
      </c>
      <c r="R10" s="80">
        <f aca="true" t="shared" si="7" ref="R10:R19">Q10/P10*100</f>
        <v>119.95905009108935</v>
      </c>
      <c r="S10" s="77">
        <f aca="true" t="shared" si="8" ref="S10:S19">Q10/O10*100</f>
        <v>106.29571428571427</v>
      </c>
      <c r="T10" s="78">
        <v>194200</v>
      </c>
      <c r="U10" s="115">
        <v>1984.72</v>
      </c>
      <c r="V10" s="25">
        <v>2619.42</v>
      </c>
      <c r="W10" s="77">
        <f>V10/U10*100</f>
        <v>131.97932202023458</v>
      </c>
      <c r="X10" s="77">
        <f aca="true" t="shared" si="9" ref="X10:X19">V10/T10*100</f>
        <v>1.3488259526261588</v>
      </c>
      <c r="Y10" s="78">
        <v>500000</v>
      </c>
      <c r="Z10" s="115">
        <v>989.92</v>
      </c>
      <c r="AA10" s="25">
        <v>67179.49</v>
      </c>
      <c r="AB10" s="77">
        <f aca="true" t="shared" si="10" ref="AB10:AB19">AA10/Z10*100</f>
        <v>6786.355463067723</v>
      </c>
      <c r="AC10" s="77">
        <f aca="true" t="shared" si="11" ref="AC10:AC19">AA10/Y10*100</f>
        <v>13.435898000000002</v>
      </c>
      <c r="AD10" s="78">
        <v>13000</v>
      </c>
      <c r="AE10" s="78">
        <v>5800</v>
      </c>
      <c r="AF10" s="78">
        <v>8400</v>
      </c>
      <c r="AG10" s="77">
        <f>AF10/AE10*100</f>
        <v>144.82758620689654</v>
      </c>
      <c r="AH10" s="77">
        <f aca="true" t="shared" si="12" ref="AH10:AH16">AF10/AD10*100</f>
        <v>64.61538461538461</v>
      </c>
      <c r="AI10" s="25">
        <v>213000</v>
      </c>
      <c r="AJ10" s="25">
        <v>29650</v>
      </c>
      <c r="AK10" s="25">
        <v>132076.93</v>
      </c>
      <c r="AL10" s="77"/>
      <c r="AM10" s="77">
        <f aca="true" t="shared" si="13" ref="AM10:AM19">AK10/AI10*100</f>
        <v>62.00794835680751</v>
      </c>
      <c r="AN10" s="78">
        <v>16600</v>
      </c>
      <c r="AO10" s="25">
        <v>9683.31</v>
      </c>
      <c r="AP10" s="25">
        <v>9683.31</v>
      </c>
      <c r="AQ10" s="77">
        <f>AP10/AO10*100</f>
        <v>100</v>
      </c>
      <c r="AR10" s="77">
        <f>AP10/AN10*100</f>
        <v>58.33319277108433</v>
      </c>
      <c r="AS10" s="77"/>
      <c r="AT10" s="114"/>
      <c r="AU10" s="77"/>
      <c r="AV10" s="77"/>
      <c r="AW10" s="77"/>
      <c r="AX10" s="77"/>
      <c r="AY10" s="125"/>
      <c r="AZ10" s="77"/>
      <c r="BA10" s="77"/>
      <c r="BB10" s="77"/>
      <c r="BC10" s="25"/>
      <c r="BD10" s="126"/>
      <c r="BE10" s="34"/>
      <c r="BF10" s="25"/>
      <c r="BG10" s="25"/>
      <c r="BH10" s="25"/>
      <c r="BI10" s="63"/>
      <c r="BJ10" s="25"/>
      <c r="BK10" s="25"/>
      <c r="BL10" s="77"/>
      <c r="BM10" s="78"/>
      <c r="BN10" s="115"/>
      <c r="BO10" s="25"/>
      <c r="BP10" s="77"/>
      <c r="BQ10" s="77"/>
      <c r="BR10" s="25"/>
      <c r="BS10" s="115"/>
      <c r="BT10" s="25"/>
      <c r="BU10" s="25"/>
      <c r="BV10" s="25"/>
      <c r="BW10" s="25"/>
      <c r="BX10" s="115"/>
      <c r="BY10" s="25"/>
      <c r="BZ10" s="25"/>
      <c r="CA10" s="25"/>
      <c r="CB10" s="25"/>
      <c r="CC10" s="115"/>
      <c r="CD10" s="25"/>
      <c r="CE10" s="25"/>
      <c r="CF10" s="25"/>
      <c r="CG10" s="34"/>
      <c r="CH10" s="115"/>
      <c r="CI10" s="25"/>
      <c r="CJ10" s="25"/>
      <c r="CK10" s="25"/>
    </row>
    <row r="11" spans="1:89" s="85" customFormat="1" ht="24.75" customHeight="1">
      <c r="A11" s="82" t="s">
        <v>78</v>
      </c>
      <c r="B11" s="18">
        <f t="shared" si="0"/>
        <v>1549800</v>
      </c>
      <c r="C11" s="18">
        <f t="shared" si="1"/>
        <v>577881.79</v>
      </c>
      <c r="D11" s="74">
        <f t="shared" si="2"/>
        <v>37.2875074203123</v>
      </c>
      <c r="E11" s="75">
        <v>75000</v>
      </c>
      <c r="F11" s="115">
        <v>32414.9</v>
      </c>
      <c r="G11" s="25">
        <v>31321.17</v>
      </c>
      <c r="H11" s="76">
        <f t="shared" si="3"/>
        <v>96.625841819657</v>
      </c>
      <c r="I11" s="77">
        <f t="shared" si="4"/>
        <v>41.761559999999996</v>
      </c>
      <c r="J11" s="78">
        <v>470700</v>
      </c>
      <c r="K11" s="117">
        <v>251383.94</v>
      </c>
      <c r="L11" s="79">
        <v>293720.01</v>
      </c>
      <c r="M11" s="80">
        <f t="shared" si="5"/>
        <v>116.84119916331966</v>
      </c>
      <c r="N11" s="77">
        <f t="shared" si="6"/>
        <v>62.400681963033776</v>
      </c>
      <c r="O11" s="78">
        <v>30000</v>
      </c>
      <c r="P11" s="116">
        <v>25262.1</v>
      </c>
      <c r="Q11" s="23">
        <v>19242.43</v>
      </c>
      <c r="R11" s="80">
        <f t="shared" si="7"/>
        <v>76.1711417498941</v>
      </c>
      <c r="S11" s="77">
        <f t="shared" si="8"/>
        <v>64.14143333333332</v>
      </c>
      <c r="T11" s="78">
        <v>295600</v>
      </c>
      <c r="U11" s="115">
        <v>25704.04</v>
      </c>
      <c r="V11" s="25">
        <v>114119.3</v>
      </c>
      <c r="W11" s="77">
        <f>V11/U11*100</f>
        <v>443.97417682200927</v>
      </c>
      <c r="X11" s="77">
        <f t="shared" si="9"/>
        <v>38.605987821380246</v>
      </c>
      <c r="Y11" s="78">
        <v>600000</v>
      </c>
      <c r="Z11" s="123">
        <v>14841.8</v>
      </c>
      <c r="AA11" s="83">
        <v>57937.33</v>
      </c>
      <c r="AB11" s="77">
        <f t="shared" si="10"/>
        <v>390.3659259658532</v>
      </c>
      <c r="AC11" s="77">
        <f t="shared" si="11"/>
        <v>9.656221666666667</v>
      </c>
      <c r="AD11" s="78">
        <v>11000</v>
      </c>
      <c r="AE11" s="78">
        <v>5800</v>
      </c>
      <c r="AF11" s="78">
        <v>7100</v>
      </c>
      <c r="AG11" s="77">
        <f>AF11/AE11*100</f>
        <v>122.41379310344827</v>
      </c>
      <c r="AH11" s="77">
        <f t="shared" si="12"/>
        <v>64.54545454545455</v>
      </c>
      <c r="AI11" s="25">
        <v>67500</v>
      </c>
      <c r="AJ11" s="84">
        <v>44330.64</v>
      </c>
      <c r="AK11" s="84">
        <v>46530.39</v>
      </c>
      <c r="AL11" s="77"/>
      <c r="AM11" s="77">
        <f t="shared" si="13"/>
        <v>68.93391111111112</v>
      </c>
      <c r="AN11" s="78"/>
      <c r="AO11" s="25"/>
      <c r="AP11" s="25"/>
      <c r="AQ11" s="77"/>
      <c r="AR11" s="77"/>
      <c r="AS11" s="77"/>
      <c r="AT11" s="114"/>
      <c r="AU11" s="77"/>
      <c r="AV11" s="77"/>
      <c r="AW11" s="77"/>
      <c r="AX11" s="77"/>
      <c r="AY11" s="125"/>
      <c r="AZ11" s="77"/>
      <c r="BA11" s="77"/>
      <c r="BB11" s="77"/>
      <c r="BC11" s="25"/>
      <c r="BD11" s="115"/>
      <c r="BE11" s="25"/>
      <c r="BF11" s="25"/>
      <c r="BG11" s="25"/>
      <c r="BH11" s="25"/>
      <c r="BI11" s="63"/>
      <c r="BJ11" s="25">
        <v>10911.16</v>
      </c>
      <c r="BK11" s="25"/>
      <c r="BL11" s="25"/>
      <c r="BM11" s="78"/>
      <c r="BN11" s="125"/>
      <c r="BO11" s="77"/>
      <c r="BP11" s="77"/>
      <c r="BQ11" s="77"/>
      <c r="BR11" s="25"/>
      <c r="BS11" s="115"/>
      <c r="BT11" s="25"/>
      <c r="BU11" s="25"/>
      <c r="BV11" s="25"/>
      <c r="BW11" s="25"/>
      <c r="BX11" s="115"/>
      <c r="BY11" s="25"/>
      <c r="BZ11" s="25"/>
      <c r="CA11" s="25"/>
      <c r="CB11" s="25"/>
      <c r="CC11" s="115"/>
      <c r="CD11" s="25"/>
      <c r="CE11" s="25"/>
      <c r="CF11" s="25"/>
      <c r="CG11" s="34"/>
      <c r="CH11" s="115">
        <v>-3900</v>
      </c>
      <c r="CI11" s="25">
        <v>-3000</v>
      </c>
      <c r="CJ11" s="77"/>
      <c r="CK11" s="25"/>
    </row>
    <row r="12" spans="1:89" s="85" customFormat="1" ht="24.75" customHeight="1">
      <c r="A12" s="82" t="s">
        <v>79</v>
      </c>
      <c r="B12" s="18">
        <f t="shared" si="0"/>
        <v>2122800</v>
      </c>
      <c r="C12" s="18">
        <f t="shared" si="1"/>
        <v>966392.81</v>
      </c>
      <c r="D12" s="74">
        <f t="shared" si="2"/>
        <v>45.52443989071038</v>
      </c>
      <c r="E12" s="86">
        <v>165000</v>
      </c>
      <c r="F12" s="115">
        <v>84370.96</v>
      </c>
      <c r="G12" s="25">
        <v>87124.25</v>
      </c>
      <c r="H12" s="76">
        <f t="shared" si="3"/>
        <v>103.26331477086428</v>
      </c>
      <c r="I12" s="77">
        <f t="shared" si="4"/>
        <v>52.80257575757575</v>
      </c>
      <c r="J12" s="78">
        <v>468400</v>
      </c>
      <c r="K12" s="117">
        <v>250139.48</v>
      </c>
      <c r="L12" s="79">
        <v>292258.68</v>
      </c>
      <c r="M12" s="80">
        <f t="shared" si="5"/>
        <v>116.83828558370712</v>
      </c>
      <c r="N12" s="77">
        <f t="shared" si="6"/>
        <v>62.39510674637062</v>
      </c>
      <c r="O12" s="78">
        <v>114000</v>
      </c>
      <c r="P12" s="116">
        <v>16590</v>
      </c>
      <c r="Q12" s="23">
        <v>397505.4</v>
      </c>
      <c r="R12" s="80">
        <f t="shared" si="7"/>
        <v>2396.054249547921</v>
      </c>
      <c r="S12" s="77">
        <f t="shared" si="8"/>
        <v>348.68894736842105</v>
      </c>
      <c r="T12" s="78">
        <v>193700</v>
      </c>
      <c r="U12" s="116">
        <v>2188.89</v>
      </c>
      <c r="V12" s="23">
        <v>7154.85</v>
      </c>
      <c r="W12" s="77">
        <f aca="true" t="shared" si="14" ref="W12:W19">V12/U12*100</f>
        <v>326.8711538725108</v>
      </c>
      <c r="X12" s="77">
        <f t="shared" si="9"/>
        <v>3.6937790397521946</v>
      </c>
      <c r="Y12" s="78">
        <v>1000000</v>
      </c>
      <c r="Z12" s="124">
        <v>58222.58</v>
      </c>
      <c r="AA12" s="87">
        <v>88655.36</v>
      </c>
      <c r="AB12" s="77">
        <f t="shared" si="10"/>
        <v>152.26972078530358</v>
      </c>
      <c r="AC12" s="77">
        <f t="shared" si="11"/>
        <v>8.865536</v>
      </c>
      <c r="AD12" s="78">
        <v>19000</v>
      </c>
      <c r="AE12" s="78">
        <v>3950</v>
      </c>
      <c r="AF12" s="78">
        <v>4200</v>
      </c>
      <c r="AG12" s="77">
        <f>AF12/AE12*100</f>
        <v>106.32911392405062</v>
      </c>
      <c r="AH12" s="77">
        <f t="shared" si="12"/>
        <v>22.105263157894736</v>
      </c>
      <c r="AI12" s="25">
        <v>147000</v>
      </c>
      <c r="AJ12" s="88">
        <v>101630.46</v>
      </c>
      <c r="AK12" s="88">
        <v>81619.27</v>
      </c>
      <c r="AL12" s="77">
        <f>AK12/AJ12*100</f>
        <v>80.30985001937411</v>
      </c>
      <c r="AM12" s="77">
        <f t="shared" si="13"/>
        <v>55.523312925170075</v>
      </c>
      <c r="AN12" s="78">
        <v>15700</v>
      </c>
      <c r="AO12" s="25">
        <v>7875</v>
      </c>
      <c r="AP12" s="25">
        <v>7875</v>
      </c>
      <c r="AQ12" s="77"/>
      <c r="AR12" s="77">
        <f>AP12/AN12*100</f>
        <v>50.15923566878981</v>
      </c>
      <c r="AS12" s="77"/>
      <c r="AT12" s="114"/>
      <c r="AU12" s="77"/>
      <c r="AV12" s="77"/>
      <c r="AW12" s="77"/>
      <c r="AX12" s="77"/>
      <c r="AY12" s="125"/>
      <c r="AZ12" s="77"/>
      <c r="BA12" s="77"/>
      <c r="BB12" s="77"/>
      <c r="BC12" s="25"/>
      <c r="BD12" s="115"/>
      <c r="BE12" s="25"/>
      <c r="BF12" s="25"/>
      <c r="BG12" s="25"/>
      <c r="BH12" s="25"/>
      <c r="BI12" s="63"/>
      <c r="BJ12" s="25"/>
      <c r="BK12" s="25"/>
      <c r="BL12" s="25"/>
      <c r="BM12" s="78"/>
      <c r="BN12" s="125"/>
      <c r="BO12" s="77"/>
      <c r="BP12" s="77"/>
      <c r="BQ12" s="77"/>
      <c r="BR12" s="25"/>
      <c r="BS12" s="115"/>
      <c r="BT12" s="25"/>
      <c r="BU12" s="25"/>
      <c r="BV12" s="25"/>
      <c r="BW12" s="25"/>
      <c r="BX12" s="115"/>
      <c r="BY12" s="25"/>
      <c r="BZ12" s="25"/>
      <c r="CA12" s="25"/>
      <c r="CB12" s="25"/>
      <c r="CC12" s="115"/>
      <c r="CD12" s="25"/>
      <c r="CE12" s="25"/>
      <c r="CF12" s="25"/>
      <c r="CG12" s="34"/>
      <c r="CH12" s="115"/>
      <c r="CI12" s="25"/>
      <c r="CJ12" s="77"/>
      <c r="CK12" s="25"/>
    </row>
    <row r="13" spans="1:89" s="91" customFormat="1" ht="24.75" customHeight="1">
      <c r="A13" s="89" t="s">
        <v>80</v>
      </c>
      <c r="B13" s="18">
        <f t="shared" si="0"/>
        <v>2371400</v>
      </c>
      <c r="C13" s="18">
        <f t="shared" si="1"/>
        <v>812679.67</v>
      </c>
      <c r="D13" s="74">
        <f t="shared" si="2"/>
        <v>34.27003753057266</v>
      </c>
      <c r="E13" s="78">
        <v>120000</v>
      </c>
      <c r="F13" s="120">
        <v>55338.66</v>
      </c>
      <c r="G13" s="90">
        <v>56295.1</v>
      </c>
      <c r="H13" s="76">
        <f t="shared" si="3"/>
        <v>101.72833964537628</v>
      </c>
      <c r="I13" s="77">
        <f t="shared" si="4"/>
        <v>46.91258333333333</v>
      </c>
      <c r="J13" s="78">
        <v>688600</v>
      </c>
      <c r="K13" s="117">
        <v>368364.58</v>
      </c>
      <c r="L13" s="79">
        <v>429620.31</v>
      </c>
      <c r="M13" s="80">
        <f t="shared" si="5"/>
        <v>116.62910424232426</v>
      </c>
      <c r="N13" s="77">
        <f t="shared" si="6"/>
        <v>62.39040226546616</v>
      </c>
      <c r="O13" s="78">
        <v>24000</v>
      </c>
      <c r="P13" s="117">
        <v>17271.6</v>
      </c>
      <c r="Q13" s="79">
        <v>21656.03</v>
      </c>
      <c r="R13" s="80">
        <f t="shared" si="7"/>
        <v>125.38519882350217</v>
      </c>
      <c r="S13" s="77">
        <f t="shared" si="8"/>
        <v>90.23345833333333</v>
      </c>
      <c r="T13" s="78">
        <v>368800</v>
      </c>
      <c r="U13" s="117">
        <v>5957.43</v>
      </c>
      <c r="V13" s="79">
        <v>13071.54</v>
      </c>
      <c r="W13" s="77">
        <f t="shared" si="14"/>
        <v>219.41575478016526</v>
      </c>
      <c r="X13" s="77">
        <f t="shared" si="9"/>
        <v>3.5443438177874187</v>
      </c>
      <c r="Y13" s="78">
        <v>1050000</v>
      </c>
      <c r="Z13" s="115">
        <v>120594.1</v>
      </c>
      <c r="AA13" s="25">
        <v>219106.47</v>
      </c>
      <c r="AB13" s="77">
        <f t="shared" si="10"/>
        <v>181.68921199295818</v>
      </c>
      <c r="AC13" s="77">
        <f t="shared" si="11"/>
        <v>20.867282857142857</v>
      </c>
      <c r="AD13" s="78">
        <v>24000</v>
      </c>
      <c r="AE13" s="78">
        <v>11480</v>
      </c>
      <c r="AF13" s="78">
        <v>9920</v>
      </c>
      <c r="AG13" s="77">
        <f>AF13/AE13*100</f>
        <v>86.41114982578398</v>
      </c>
      <c r="AH13" s="77">
        <f t="shared" si="12"/>
        <v>41.333333333333336</v>
      </c>
      <c r="AI13" s="25">
        <v>96000</v>
      </c>
      <c r="AJ13" s="25">
        <v>22035.93</v>
      </c>
      <c r="AK13" s="25">
        <v>49660.42</v>
      </c>
      <c r="AL13" s="77"/>
      <c r="AM13" s="77">
        <f t="shared" si="13"/>
        <v>51.72960416666667</v>
      </c>
      <c r="AN13" s="78"/>
      <c r="AO13" s="25"/>
      <c r="AP13" s="25"/>
      <c r="AQ13" s="77"/>
      <c r="AR13" s="77"/>
      <c r="AS13" s="77"/>
      <c r="AT13" s="114"/>
      <c r="AU13" s="77"/>
      <c r="AV13" s="77"/>
      <c r="AW13" s="77"/>
      <c r="AX13" s="77"/>
      <c r="AY13" s="125"/>
      <c r="AZ13" s="77"/>
      <c r="BA13" s="77"/>
      <c r="BB13" s="77"/>
      <c r="BC13" s="25"/>
      <c r="BD13" s="115"/>
      <c r="BE13" s="25"/>
      <c r="BF13" s="77"/>
      <c r="BG13" s="77"/>
      <c r="BH13" s="25"/>
      <c r="BI13" s="63"/>
      <c r="BJ13" s="25">
        <v>13349.8</v>
      </c>
      <c r="BK13" s="25"/>
      <c r="BL13" s="25"/>
      <c r="BM13" s="78"/>
      <c r="BN13" s="125"/>
      <c r="BO13" s="25"/>
      <c r="BP13" s="77"/>
      <c r="BQ13" s="77"/>
      <c r="BR13" s="25"/>
      <c r="BS13" s="115"/>
      <c r="BT13" s="25"/>
      <c r="BU13" s="25"/>
      <c r="BV13" s="25"/>
      <c r="BW13" s="25"/>
      <c r="BX13" s="115"/>
      <c r="BY13" s="25"/>
      <c r="BZ13" s="25"/>
      <c r="CA13" s="25"/>
      <c r="CB13" s="25"/>
      <c r="CC13" s="115"/>
      <c r="CD13" s="25"/>
      <c r="CE13" s="25"/>
      <c r="CF13" s="25"/>
      <c r="CG13" s="34"/>
      <c r="CH13" s="115"/>
      <c r="CI13" s="25"/>
      <c r="CJ13" s="77"/>
      <c r="CK13" s="25"/>
    </row>
    <row r="14" spans="1:89" s="85" customFormat="1" ht="24.75" customHeight="1">
      <c r="A14" s="82" t="s">
        <v>81</v>
      </c>
      <c r="B14" s="18">
        <f t="shared" si="0"/>
        <v>1328000</v>
      </c>
      <c r="C14" s="18">
        <f t="shared" si="1"/>
        <v>733838.0900000001</v>
      </c>
      <c r="D14" s="74">
        <f t="shared" si="2"/>
        <v>55.25889231927712</v>
      </c>
      <c r="E14" s="92">
        <v>57000</v>
      </c>
      <c r="F14" s="115">
        <v>16997.17</v>
      </c>
      <c r="G14" s="25">
        <v>55877.34</v>
      </c>
      <c r="H14" s="76">
        <f t="shared" si="3"/>
        <v>328.7449616612648</v>
      </c>
      <c r="I14" s="77">
        <f t="shared" si="4"/>
        <v>98.03042105263158</v>
      </c>
      <c r="J14" s="78">
        <v>356000</v>
      </c>
      <c r="K14" s="117">
        <v>190404.62</v>
      </c>
      <c r="L14" s="79">
        <v>222116.55</v>
      </c>
      <c r="M14" s="80">
        <f t="shared" si="5"/>
        <v>116.65502129097499</v>
      </c>
      <c r="N14" s="77">
        <f t="shared" si="6"/>
        <v>62.3922893258427</v>
      </c>
      <c r="O14" s="78">
        <v>39000</v>
      </c>
      <c r="P14" s="116">
        <v>32347.52</v>
      </c>
      <c r="Q14" s="23">
        <v>45614.78</v>
      </c>
      <c r="R14" s="80">
        <f t="shared" si="7"/>
        <v>141.0147671289793</v>
      </c>
      <c r="S14" s="77">
        <f t="shared" si="8"/>
        <v>116.96097435897434</v>
      </c>
      <c r="T14" s="78">
        <v>120000</v>
      </c>
      <c r="U14" s="115">
        <v>6353.18</v>
      </c>
      <c r="V14" s="25">
        <v>9096.63</v>
      </c>
      <c r="W14" s="77">
        <f t="shared" si="14"/>
        <v>143.18231185012857</v>
      </c>
      <c r="X14" s="77">
        <f t="shared" si="9"/>
        <v>7.580524999999999</v>
      </c>
      <c r="Y14" s="78">
        <v>650000</v>
      </c>
      <c r="Z14" s="123">
        <v>116339.64</v>
      </c>
      <c r="AA14" s="83">
        <v>122240.1</v>
      </c>
      <c r="AB14" s="77">
        <f t="shared" si="10"/>
        <v>105.07175370320898</v>
      </c>
      <c r="AC14" s="77">
        <f t="shared" si="11"/>
        <v>18.806169230769232</v>
      </c>
      <c r="AD14" s="78">
        <v>12000</v>
      </c>
      <c r="AE14" s="93">
        <v>5000</v>
      </c>
      <c r="AF14" s="93">
        <v>6600</v>
      </c>
      <c r="AG14" s="77"/>
      <c r="AH14" s="77">
        <f t="shared" si="12"/>
        <v>55.00000000000001</v>
      </c>
      <c r="AI14" s="25">
        <v>69000</v>
      </c>
      <c r="AJ14" s="25">
        <v>12100</v>
      </c>
      <c r="AK14" s="25">
        <v>161055.52</v>
      </c>
      <c r="AL14" s="77">
        <f>AK14/AJ14*100</f>
        <v>1331.0373553719007</v>
      </c>
      <c r="AM14" s="77">
        <f t="shared" si="13"/>
        <v>233.41379710144926</v>
      </c>
      <c r="AN14" s="78">
        <v>25000</v>
      </c>
      <c r="AO14" s="25">
        <v>82986.85</v>
      </c>
      <c r="AP14" s="25">
        <v>15930</v>
      </c>
      <c r="AQ14" s="77"/>
      <c r="AR14" s="77">
        <f>AP14/AN14*100</f>
        <v>63.72</v>
      </c>
      <c r="AS14" s="77"/>
      <c r="AT14" s="114"/>
      <c r="AU14" s="77"/>
      <c r="AV14" s="77"/>
      <c r="AW14" s="77"/>
      <c r="AX14" s="77"/>
      <c r="AY14" s="125"/>
      <c r="AZ14" s="77"/>
      <c r="BA14" s="77"/>
      <c r="BB14" s="77"/>
      <c r="BC14" s="25"/>
      <c r="BD14" s="115"/>
      <c r="BE14" s="25"/>
      <c r="BF14" s="25"/>
      <c r="BG14" s="25"/>
      <c r="BH14" s="25"/>
      <c r="BI14" s="63"/>
      <c r="BJ14" s="25">
        <v>7427.65</v>
      </c>
      <c r="BK14" s="25"/>
      <c r="BL14" s="25"/>
      <c r="BM14" s="25"/>
      <c r="BN14" s="115">
        <v>131180</v>
      </c>
      <c r="BO14" s="25"/>
      <c r="BP14" s="77"/>
      <c r="BQ14" s="77"/>
      <c r="BR14" s="25"/>
      <c r="BS14" s="115">
        <v>174590.98</v>
      </c>
      <c r="BT14" s="25">
        <v>87879.52</v>
      </c>
      <c r="BU14" s="77"/>
      <c r="BV14" s="77"/>
      <c r="BW14" s="25"/>
      <c r="BX14" s="115">
        <v>0</v>
      </c>
      <c r="BY14" s="25"/>
      <c r="BZ14" s="25"/>
      <c r="CA14" s="77">
        <v>0</v>
      </c>
      <c r="CB14" s="25"/>
      <c r="CC14" s="115"/>
      <c r="CD14" s="25"/>
      <c r="CE14" s="25"/>
      <c r="CF14" s="25"/>
      <c r="CG14" s="34"/>
      <c r="CH14" s="115"/>
      <c r="CI14" s="25"/>
      <c r="CJ14" s="77"/>
      <c r="CK14" s="25"/>
    </row>
    <row r="15" spans="1:89" s="85" customFormat="1" ht="24.75" customHeight="1">
      <c r="A15" s="82" t="s">
        <v>82</v>
      </c>
      <c r="B15" s="18">
        <f t="shared" si="0"/>
        <v>1929900</v>
      </c>
      <c r="C15" s="18">
        <f t="shared" si="1"/>
        <v>651015.83</v>
      </c>
      <c r="D15" s="74">
        <f t="shared" si="2"/>
        <v>33.73313798642417</v>
      </c>
      <c r="E15" s="75">
        <v>135000</v>
      </c>
      <c r="F15" s="115">
        <v>64416.84</v>
      </c>
      <c r="G15" s="25">
        <v>55882.61</v>
      </c>
      <c r="H15" s="76">
        <f t="shared" si="3"/>
        <v>86.75155440720161</v>
      </c>
      <c r="I15" s="77">
        <f t="shared" si="4"/>
        <v>41.394525925925926</v>
      </c>
      <c r="J15" s="78">
        <v>374700</v>
      </c>
      <c r="K15" s="117">
        <v>200360.47</v>
      </c>
      <c r="L15" s="79">
        <v>233806.93</v>
      </c>
      <c r="M15" s="80">
        <f t="shared" si="5"/>
        <v>116.69314311350935</v>
      </c>
      <c r="N15" s="77">
        <f t="shared" si="6"/>
        <v>62.39843341339738</v>
      </c>
      <c r="O15" s="78">
        <v>69000</v>
      </c>
      <c r="P15" s="116">
        <v>101089.5</v>
      </c>
      <c r="Q15" s="23">
        <v>46295.63</v>
      </c>
      <c r="R15" s="80">
        <f t="shared" si="7"/>
        <v>45.796675223440616</v>
      </c>
      <c r="S15" s="77">
        <f t="shared" si="8"/>
        <v>67.09511594202898</v>
      </c>
      <c r="T15" s="78">
        <v>190000</v>
      </c>
      <c r="U15" s="115">
        <v>7669.4</v>
      </c>
      <c r="V15" s="25">
        <v>4895.97</v>
      </c>
      <c r="W15" s="77">
        <f t="shared" si="14"/>
        <v>63.83771872636713</v>
      </c>
      <c r="X15" s="77">
        <f t="shared" si="9"/>
        <v>2.5768263157894737</v>
      </c>
      <c r="Y15" s="78">
        <v>1000000</v>
      </c>
      <c r="Z15" s="115">
        <v>-181</v>
      </c>
      <c r="AA15" s="25">
        <v>83426.8</v>
      </c>
      <c r="AB15" s="77">
        <f t="shared" si="10"/>
        <v>-46092.1546961326</v>
      </c>
      <c r="AC15" s="77">
        <f t="shared" si="11"/>
        <v>8.342680000000001</v>
      </c>
      <c r="AD15" s="78">
        <v>15000</v>
      </c>
      <c r="AE15" s="78">
        <v>9800</v>
      </c>
      <c r="AF15" s="78">
        <v>12270</v>
      </c>
      <c r="AG15" s="77">
        <f>AF15/AE15*100</f>
        <v>125.20408163265306</v>
      </c>
      <c r="AH15" s="77">
        <f t="shared" si="12"/>
        <v>81.8</v>
      </c>
      <c r="AI15" s="25">
        <v>104000</v>
      </c>
      <c r="AJ15" s="25">
        <v>50692.84</v>
      </c>
      <c r="AK15" s="25">
        <v>185692.83</v>
      </c>
      <c r="AL15" s="77">
        <f>AK15/AJ15*100</f>
        <v>366.3097786590769</v>
      </c>
      <c r="AM15" s="77">
        <f t="shared" si="13"/>
        <v>178.55079807692306</v>
      </c>
      <c r="AN15" s="78">
        <v>42200</v>
      </c>
      <c r="AO15" s="25">
        <v>28345.88</v>
      </c>
      <c r="AP15" s="25">
        <v>24626.42</v>
      </c>
      <c r="AQ15" s="77">
        <f>AP15/AO15*100</f>
        <v>86.87830471306587</v>
      </c>
      <c r="AR15" s="77">
        <f>AP15/AN15*100</f>
        <v>58.356445497630325</v>
      </c>
      <c r="AS15" s="77"/>
      <c r="AT15" s="114"/>
      <c r="AU15" s="77"/>
      <c r="AV15" s="77"/>
      <c r="AW15" s="77"/>
      <c r="AX15" s="77"/>
      <c r="AY15" s="125"/>
      <c r="AZ15" s="77"/>
      <c r="BA15" s="77"/>
      <c r="BB15" s="77"/>
      <c r="BC15" s="25"/>
      <c r="BD15" s="115"/>
      <c r="BE15" s="25"/>
      <c r="BF15" s="25"/>
      <c r="BG15" s="25"/>
      <c r="BH15" s="25"/>
      <c r="BI15" s="63"/>
      <c r="BJ15" s="25">
        <v>4118.64</v>
      </c>
      <c r="BK15" s="25"/>
      <c r="BL15" s="25"/>
      <c r="BM15" s="25"/>
      <c r="BN15" s="125"/>
      <c r="BO15" s="77"/>
      <c r="BP15" s="77"/>
      <c r="BQ15" s="77"/>
      <c r="BR15" s="25"/>
      <c r="BS15" s="115"/>
      <c r="BT15" s="25"/>
      <c r="BU15" s="25"/>
      <c r="BV15" s="25"/>
      <c r="BW15" s="25"/>
      <c r="BX15" s="115"/>
      <c r="BY15" s="25"/>
      <c r="BZ15" s="25"/>
      <c r="CA15" s="25"/>
      <c r="CB15" s="25"/>
      <c r="CC15" s="115"/>
      <c r="CD15" s="25"/>
      <c r="CE15" s="25"/>
      <c r="CF15" s="25"/>
      <c r="CG15" s="34"/>
      <c r="CH15" s="115"/>
      <c r="CI15" s="25"/>
      <c r="CJ15" s="77"/>
      <c r="CK15" s="77"/>
    </row>
    <row r="16" spans="1:89" s="85" customFormat="1" ht="25.5" customHeight="1">
      <c r="A16" s="82" t="s">
        <v>83</v>
      </c>
      <c r="B16" s="18">
        <f t="shared" si="0"/>
        <v>1365600</v>
      </c>
      <c r="C16" s="18">
        <f t="shared" si="1"/>
        <v>442894.7600000001</v>
      </c>
      <c r="D16" s="74">
        <f t="shared" si="2"/>
        <v>32.432246631517295</v>
      </c>
      <c r="E16" s="75">
        <v>66000</v>
      </c>
      <c r="F16" s="115">
        <v>28051.9</v>
      </c>
      <c r="G16" s="25">
        <v>30072.74</v>
      </c>
      <c r="H16" s="76">
        <f t="shared" si="3"/>
        <v>107.20393271044028</v>
      </c>
      <c r="I16" s="77">
        <f t="shared" si="4"/>
        <v>45.56475757575758</v>
      </c>
      <c r="J16" s="78">
        <v>206100</v>
      </c>
      <c r="K16" s="117">
        <v>109513.83</v>
      </c>
      <c r="L16" s="79">
        <v>128593.83</v>
      </c>
      <c r="M16" s="80">
        <f t="shared" si="5"/>
        <v>117.42245705405428</v>
      </c>
      <c r="N16" s="77">
        <f t="shared" si="6"/>
        <v>62.39390101892286</v>
      </c>
      <c r="O16" s="78">
        <v>30000</v>
      </c>
      <c r="P16" s="116">
        <v>21422.1</v>
      </c>
      <c r="Q16" s="23">
        <v>106523.1</v>
      </c>
      <c r="R16" s="80">
        <f t="shared" si="7"/>
        <v>497.25797190751615</v>
      </c>
      <c r="S16" s="77">
        <f t="shared" si="8"/>
        <v>355.077</v>
      </c>
      <c r="T16" s="78">
        <v>320600</v>
      </c>
      <c r="U16" s="115">
        <v>6981.03</v>
      </c>
      <c r="V16" s="25">
        <v>3019.77</v>
      </c>
      <c r="W16" s="77">
        <f t="shared" si="14"/>
        <v>43.25679734938827</v>
      </c>
      <c r="X16" s="77">
        <f t="shared" si="9"/>
        <v>0.9419120399251404</v>
      </c>
      <c r="Y16" s="78">
        <v>550000</v>
      </c>
      <c r="Z16" s="123">
        <v>44217.4</v>
      </c>
      <c r="AA16" s="83">
        <v>84129.03</v>
      </c>
      <c r="AB16" s="77">
        <f t="shared" si="10"/>
        <v>190.2622723181372</v>
      </c>
      <c r="AC16" s="77">
        <f t="shared" si="11"/>
        <v>15.296187272727272</v>
      </c>
      <c r="AD16" s="78">
        <v>6000</v>
      </c>
      <c r="AE16" s="78">
        <v>2600</v>
      </c>
      <c r="AF16" s="78">
        <v>4900</v>
      </c>
      <c r="AG16" s="77"/>
      <c r="AH16" s="77">
        <f t="shared" si="12"/>
        <v>81.66666666666667</v>
      </c>
      <c r="AI16" s="25">
        <v>56000</v>
      </c>
      <c r="AJ16" s="25">
        <v>41237.38</v>
      </c>
      <c r="AK16" s="25">
        <v>25199.64</v>
      </c>
      <c r="AL16" s="77"/>
      <c r="AM16" s="77">
        <f t="shared" si="13"/>
        <v>44.99935714285714</v>
      </c>
      <c r="AN16" s="78">
        <v>38900</v>
      </c>
      <c r="AO16" s="25">
        <v>20750.08</v>
      </c>
      <c r="AP16" s="25">
        <v>20750.08</v>
      </c>
      <c r="AQ16" s="77">
        <f>AP16/AO16*100</f>
        <v>100</v>
      </c>
      <c r="AR16" s="77">
        <f>AP16/AN16*100</f>
        <v>53.34210796915168</v>
      </c>
      <c r="AS16" s="77"/>
      <c r="AT16" s="114"/>
      <c r="AU16" s="77"/>
      <c r="AV16" s="77"/>
      <c r="AW16" s="77"/>
      <c r="AX16" s="77"/>
      <c r="AY16" s="125"/>
      <c r="AZ16" s="77"/>
      <c r="BA16" s="77"/>
      <c r="BB16" s="77"/>
      <c r="BC16" s="25">
        <v>92000</v>
      </c>
      <c r="BD16" s="115">
        <v>79139.87</v>
      </c>
      <c r="BE16" s="25">
        <v>39706.57</v>
      </c>
      <c r="BF16" s="77">
        <f>BE16/BD16*100</f>
        <v>50.1726500182525</v>
      </c>
      <c r="BG16" s="77">
        <f>BE16/BC16*100</f>
        <v>43.1593152173913</v>
      </c>
      <c r="BH16" s="25"/>
      <c r="BI16" s="63"/>
      <c r="BJ16" s="25"/>
      <c r="BK16" s="77"/>
      <c r="BL16" s="25"/>
      <c r="BM16" s="78"/>
      <c r="BN16" s="115"/>
      <c r="BO16" s="25"/>
      <c r="BP16" s="77"/>
      <c r="BQ16" s="77"/>
      <c r="BR16" s="25"/>
      <c r="BS16" s="115"/>
      <c r="BT16" s="25"/>
      <c r="BU16" s="25"/>
      <c r="BV16" s="25"/>
      <c r="BW16" s="25"/>
      <c r="BX16" s="115"/>
      <c r="BY16" s="25"/>
      <c r="BZ16" s="25"/>
      <c r="CA16" s="25"/>
      <c r="CB16" s="25"/>
      <c r="CC16" s="115"/>
      <c r="CD16" s="25"/>
      <c r="CE16" s="25"/>
      <c r="CF16" s="25"/>
      <c r="CG16" s="34"/>
      <c r="CH16" s="115"/>
      <c r="CI16" s="25"/>
      <c r="CJ16" s="77"/>
      <c r="CK16" s="25"/>
    </row>
    <row r="17" spans="1:89" s="85" customFormat="1" ht="24.75" customHeight="1">
      <c r="A17" s="82" t="s">
        <v>84</v>
      </c>
      <c r="B17" s="18">
        <f>E17+O17+T17+Y17+AD17+AI17+AN17+BC17+BM17+CG17+J17+AS17+BR17+BW17+CB17+BH17+AX17</f>
        <v>5844600</v>
      </c>
      <c r="C17" s="18">
        <f>G17+L17+Q17+V17+AA17+AK17+AP17+BE17+BO17+BT17+BY17+CD17+CI17+AF17+BJ17+AU17+AZ17</f>
        <v>2141119.3000000003</v>
      </c>
      <c r="D17" s="74">
        <f t="shared" si="2"/>
        <v>36.6341460493447</v>
      </c>
      <c r="E17" s="75">
        <v>1365000</v>
      </c>
      <c r="F17" s="115">
        <v>674628.42</v>
      </c>
      <c r="G17" s="25">
        <v>656211.91</v>
      </c>
      <c r="H17" s="76">
        <f t="shared" si="3"/>
        <v>97.27012538250315</v>
      </c>
      <c r="I17" s="77">
        <f t="shared" si="4"/>
        <v>48.074132600732604</v>
      </c>
      <c r="J17" s="78">
        <v>541000</v>
      </c>
      <c r="K17" s="117">
        <v>288718.22</v>
      </c>
      <c r="L17" s="79">
        <v>337558.8</v>
      </c>
      <c r="M17" s="80">
        <f t="shared" si="5"/>
        <v>116.91634840364422</v>
      </c>
      <c r="N17" s="77">
        <f t="shared" si="6"/>
        <v>62.39534195933456</v>
      </c>
      <c r="O17" s="78">
        <v>240000</v>
      </c>
      <c r="P17" s="116">
        <v>187721.7</v>
      </c>
      <c r="Q17" s="23">
        <v>152657.52</v>
      </c>
      <c r="R17" s="80">
        <f t="shared" si="7"/>
        <v>81.32118982515073</v>
      </c>
      <c r="S17" s="77">
        <f t="shared" si="8"/>
        <v>63.6073</v>
      </c>
      <c r="T17" s="78">
        <v>1100000</v>
      </c>
      <c r="U17" s="115">
        <v>48547.3</v>
      </c>
      <c r="V17" s="25">
        <v>182929.06</v>
      </c>
      <c r="W17" s="77">
        <f t="shared" si="14"/>
        <v>376.80583678186014</v>
      </c>
      <c r="X17" s="77">
        <f t="shared" si="9"/>
        <v>16.629914545454547</v>
      </c>
      <c r="Y17" s="78">
        <v>2200000</v>
      </c>
      <c r="Z17" s="115">
        <v>528446.17</v>
      </c>
      <c r="AA17" s="25">
        <v>496569.68</v>
      </c>
      <c r="AB17" s="77">
        <f t="shared" si="10"/>
        <v>93.9678832377572</v>
      </c>
      <c r="AC17" s="77">
        <f t="shared" si="11"/>
        <v>22.57134909090909</v>
      </c>
      <c r="AD17" s="78"/>
      <c r="AE17" s="78"/>
      <c r="AF17" s="78"/>
      <c r="AG17" s="77"/>
      <c r="AH17" s="77"/>
      <c r="AI17" s="25">
        <v>85000</v>
      </c>
      <c r="AJ17" s="25">
        <v>46195.97</v>
      </c>
      <c r="AK17" s="25">
        <v>63385.85</v>
      </c>
      <c r="AL17" s="77"/>
      <c r="AM17" s="77">
        <f t="shared" si="13"/>
        <v>74.57158823529412</v>
      </c>
      <c r="AN17" s="78">
        <v>11900</v>
      </c>
      <c r="AO17" s="25">
        <v>39404.51</v>
      </c>
      <c r="AP17" s="25"/>
      <c r="AQ17" s="77"/>
      <c r="AR17" s="77">
        <f>AP17/AN17*100</f>
        <v>0</v>
      </c>
      <c r="AS17" s="78">
        <v>287700</v>
      </c>
      <c r="AT17" s="113">
        <v>81584</v>
      </c>
      <c r="AU17" s="25">
        <v>86516.67</v>
      </c>
      <c r="AV17" s="77"/>
      <c r="AW17" s="77">
        <f>AU17/AS17*100</f>
        <v>30.071835245046923</v>
      </c>
      <c r="AX17" s="77">
        <v>14000</v>
      </c>
      <c r="AY17" s="115">
        <v>9983.92</v>
      </c>
      <c r="AZ17" s="25">
        <v>4209.33</v>
      </c>
      <c r="BA17" s="77">
        <f>AZ17/AY17*100</f>
        <v>42.16109504082565</v>
      </c>
      <c r="BB17" s="77">
        <f>AZ17/AX17*100</f>
        <v>30.066642857142856</v>
      </c>
      <c r="BC17" s="25"/>
      <c r="BD17" s="126"/>
      <c r="BE17" s="34"/>
      <c r="BF17" s="77"/>
      <c r="BG17" s="25"/>
      <c r="BH17" s="25"/>
      <c r="BI17" s="63"/>
      <c r="BJ17" s="25"/>
      <c r="BK17" s="25"/>
      <c r="BL17" s="25"/>
      <c r="BM17" s="78"/>
      <c r="BN17" s="125"/>
      <c r="BO17" s="77"/>
      <c r="BP17" s="77"/>
      <c r="BQ17" s="77"/>
      <c r="BR17" s="25"/>
      <c r="BS17" s="115"/>
      <c r="BT17" s="25"/>
      <c r="BU17" s="25"/>
      <c r="BV17" s="25"/>
      <c r="BW17" s="25"/>
      <c r="BX17" s="115">
        <v>9654</v>
      </c>
      <c r="BY17" s="25">
        <v>110837.76</v>
      </c>
      <c r="BZ17" s="25"/>
      <c r="CA17" s="77"/>
      <c r="CB17" s="25"/>
      <c r="CC17" s="115">
        <v>72815.54</v>
      </c>
      <c r="CD17" s="25">
        <v>50242.72</v>
      </c>
      <c r="CE17" s="77"/>
      <c r="CF17" s="77"/>
      <c r="CG17" s="34"/>
      <c r="CH17" s="115"/>
      <c r="CI17" s="25"/>
      <c r="CJ17" s="77"/>
      <c r="CK17" s="25"/>
    </row>
    <row r="18" spans="1:89" s="85" customFormat="1" ht="21.75" customHeight="1">
      <c r="A18" s="82" t="s">
        <v>85</v>
      </c>
      <c r="B18" s="18">
        <f>E18+O18+T18+Y18+AD18+AI18+AN18+BC18+BM18+CG18+J18+AS18+BR18+BW18+CB18+BH18</f>
        <v>3195700</v>
      </c>
      <c r="C18" s="18">
        <f>G18+L18+Q18+V18+AA18+AK18+AP18+BE18+BO18+BT18+BY18+CD18+CI18+AF18+BJ18</f>
        <v>1000600.41</v>
      </c>
      <c r="D18" s="74">
        <f t="shared" si="2"/>
        <v>31.31083674938198</v>
      </c>
      <c r="E18" s="75">
        <v>255000</v>
      </c>
      <c r="F18" s="115">
        <v>125774.44</v>
      </c>
      <c r="G18" s="25">
        <v>127143</v>
      </c>
      <c r="H18" s="76">
        <f t="shared" si="3"/>
        <v>101.08810661371261</v>
      </c>
      <c r="I18" s="77">
        <f t="shared" si="4"/>
        <v>49.86</v>
      </c>
      <c r="J18" s="78">
        <v>613600</v>
      </c>
      <c r="K18" s="117">
        <v>327296.92</v>
      </c>
      <c r="L18" s="79">
        <v>382858.9</v>
      </c>
      <c r="M18" s="80">
        <f t="shared" si="5"/>
        <v>116.97601676178317</v>
      </c>
      <c r="N18" s="77">
        <f t="shared" si="6"/>
        <v>62.39551825293351</v>
      </c>
      <c r="O18" s="78">
        <v>240000</v>
      </c>
      <c r="P18" s="116">
        <v>213003.7</v>
      </c>
      <c r="Q18" s="23">
        <v>218715.88</v>
      </c>
      <c r="R18" s="80">
        <f t="shared" si="7"/>
        <v>102.6817280638787</v>
      </c>
      <c r="S18" s="77">
        <f t="shared" si="8"/>
        <v>91.13161666666667</v>
      </c>
      <c r="T18" s="78">
        <v>500000</v>
      </c>
      <c r="U18" s="115">
        <v>7983.52</v>
      </c>
      <c r="V18" s="25">
        <v>7930.9</v>
      </c>
      <c r="W18" s="77">
        <f t="shared" si="14"/>
        <v>99.3408922380103</v>
      </c>
      <c r="X18" s="77">
        <f t="shared" si="9"/>
        <v>1.58618</v>
      </c>
      <c r="Y18" s="78">
        <v>1438100</v>
      </c>
      <c r="Z18" s="115">
        <v>184698.81</v>
      </c>
      <c r="AA18" s="25">
        <v>192608.55</v>
      </c>
      <c r="AB18" s="77">
        <f t="shared" si="10"/>
        <v>104.28250728848766</v>
      </c>
      <c r="AC18" s="77">
        <f t="shared" si="11"/>
        <v>13.393265419650927</v>
      </c>
      <c r="AD18" s="78">
        <v>13000</v>
      </c>
      <c r="AE18" s="78">
        <v>5500</v>
      </c>
      <c r="AF18" s="78">
        <v>10600</v>
      </c>
      <c r="AG18" s="77">
        <f>AF18/AE18*100</f>
        <v>192.72727272727272</v>
      </c>
      <c r="AH18" s="77">
        <f>AF18/AD18*100</f>
        <v>81.53846153846153</v>
      </c>
      <c r="AI18" s="25">
        <v>136000</v>
      </c>
      <c r="AJ18" s="25">
        <v>60525.59</v>
      </c>
      <c r="AK18" s="25">
        <v>64743.18</v>
      </c>
      <c r="AL18" s="77"/>
      <c r="AM18" s="77">
        <f t="shared" si="13"/>
        <v>47.605279411764705</v>
      </c>
      <c r="AN18" s="78"/>
      <c r="AO18" s="25"/>
      <c r="AP18" s="25"/>
      <c r="AQ18" s="77"/>
      <c r="AR18" s="77"/>
      <c r="AS18" s="78"/>
      <c r="AT18" s="114"/>
      <c r="AU18" s="77"/>
      <c r="AV18" s="77"/>
      <c r="AW18" s="77"/>
      <c r="AX18" s="77"/>
      <c r="AY18" s="125"/>
      <c r="AZ18" s="77"/>
      <c r="BA18" s="77"/>
      <c r="BB18" s="77"/>
      <c r="BC18" s="25"/>
      <c r="BD18" s="115"/>
      <c r="BE18" s="25"/>
      <c r="BF18" s="77"/>
      <c r="BG18" s="25"/>
      <c r="BH18" s="25"/>
      <c r="BI18" s="63"/>
      <c r="BJ18" s="25"/>
      <c r="BK18" s="25"/>
      <c r="BL18" s="25"/>
      <c r="BM18" s="78"/>
      <c r="BN18" s="115"/>
      <c r="BO18" s="25"/>
      <c r="BP18" s="77"/>
      <c r="BQ18" s="77"/>
      <c r="BR18" s="25"/>
      <c r="BS18" s="115"/>
      <c r="BT18" s="25"/>
      <c r="BU18" s="25"/>
      <c r="BV18" s="25"/>
      <c r="BW18" s="25"/>
      <c r="BX18" s="115"/>
      <c r="BY18" s="25"/>
      <c r="BZ18" s="25"/>
      <c r="CA18" s="77"/>
      <c r="CB18" s="25"/>
      <c r="CC18" s="115"/>
      <c r="CD18" s="25"/>
      <c r="CE18" s="25"/>
      <c r="CF18" s="25"/>
      <c r="CG18" s="34"/>
      <c r="CH18" s="115">
        <v>-2000</v>
      </c>
      <c r="CI18" s="25">
        <v>-4000</v>
      </c>
      <c r="CJ18" s="77"/>
      <c r="CK18" s="25"/>
    </row>
    <row r="19" spans="1:89" s="105" customFormat="1" ht="24.75" customHeight="1">
      <c r="A19" s="94" t="s">
        <v>86</v>
      </c>
      <c r="B19" s="29">
        <f>SUM(B10:B18)</f>
        <v>21051800</v>
      </c>
      <c r="C19" s="29">
        <f>SUM(C10:C18)</f>
        <v>7809869.57</v>
      </c>
      <c r="D19" s="95">
        <f t="shared" si="2"/>
        <v>37.09834584216077</v>
      </c>
      <c r="E19" s="96">
        <f>SUM(E10:E18)</f>
        <v>2263500</v>
      </c>
      <c r="F19" s="118">
        <f>SUM(F10:F18)</f>
        <v>1090942.4300000002</v>
      </c>
      <c r="G19" s="98">
        <f>SUM(G10:G18)</f>
        <v>1116054.59</v>
      </c>
      <c r="H19" s="99">
        <f t="shared" si="3"/>
        <v>102.3018776527007</v>
      </c>
      <c r="I19" s="100">
        <f t="shared" si="4"/>
        <v>49.306586702010165</v>
      </c>
      <c r="J19" s="96">
        <f>SUM(J10:J18)</f>
        <v>4079800</v>
      </c>
      <c r="K19" s="121">
        <f>SUM(K10:K18)</f>
        <v>2179075.7</v>
      </c>
      <c r="L19" s="101">
        <f>SUM(L10:L18)</f>
        <v>2545573.1999999997</v>
      </c>
      <c r="M19" s="102">
        <f t="shared" si="5"/>
        <v>116.818943004137</v>
      </c>
      <c r="N19" s="103">
        <f t="shared" si="6"/>
        <v>62.39455855679199</v>
      </c>
      <c r="O19" s="96">
        <f>SUM(O10:O18)</f>
        <v>807000</v>
      </c>
      <c r="P19" s="122">
        <f>P18+P17+P16+P15+P14+P12+P11+P13+P10</f>
        <v>633316.32</v>
      </c>
      <c r="Q19" s="28">
        <f>Q18+Q17+Q16+Q15+Q14+Q12+Q11+Q13+Q10</f>
        <v>1030532.8700000001</v>
      </c>
      <c r="R19" s="102">
        <f t="shared" si="7"/>
        <v>162.72008749119243</v>
      </c>
      <c r="S19" s="103">
        <f t="shared" si="8"/>
        <v>127.69924039653037</v>
      </c>
      <c r="T19" s="96">
        <f>SUM(T10:T18)</f>
        <v>3282900</v>
      </c>
      <c r="U19" s="118">
        <f>SUM(U10:U18)</f>
        <v>113369.51000000001</v>
      </c>
      <c r="V19" s="98">
        <f>SUM(V10:V18)</f>
        <v>344837.44000000006</v>
      </c>
      <c r="W19" s="100">
        <f t="shared" si="14"/>
        <v>304.17123616393866</v>
      </c>
      <c r="X19" s="100">
        <f t="shared" si="9"/>
        <v>10.504049468457769</v>
      </c>
      <c r="Y19" s="96">
        <f>SUM(Y10:Y18)</f>
        <v>8988100</v>
      </c>
      <c r="Z19" s="118">
        <f>SUM(Z10:Z18)</f>
        <v>1068169.4200000002</v>
      </c>
      <c r="AA19" s="98">
        <f>SUM(AA10:AA18)</f>
        <v>1411852.81</v>
      </c>
      <c r="AB19" s="100">
        <f t="shared" si="10"/>
        <v>132.17498868297503</v>
      </c>
      <c r="AC19" s="100">
        <f t="shared" si="11"/>
        <v>15.7080229414448</v>
      </c>
      <c r="AD19" s="96">
        <f>SUM(AD10:AD18)</f>
        <v>113000</v>
      </c>
      <c r="AE19" s="96">
        <f>SUM(AE10:AE18)</f>
        <v>49930</v>
      </c>
      <c r="AF19" s="96">
        <f>SUM(AF10:AF18)</f>
        <v>63990</v>
      </c>
      <c r="AG19" s="103">
        <f>AF19/AE19*100</f>
        <v>128.15942319246946</v>
      </c>
      <c r="AH19" s="100">
        <f>AF19/AD19*100</f>
        <v>56.62831858407079</v>
      </c>
      <c r="AI19" s="98">
        <f>SUM(AI10:AI18)</f>
        <v>973500</v>
      </c>
      <c r="AJ19" s="98">
        <f>SUM(AJ10:AJ18)</f>
        <v>408398.80999999994</v>
      </c>
      <c r="AK19" s="98">
        <f>SUM(AK10:AK18)</f>
        <v>809964.03</v>
      </c>
      <c r="AL19" s="100">
        <f>AK19/AJ19*100</f>
        <v>198.3267360646815</v>
      </c>
      <c r="AM19" s="103">
        <f t="shared" si="13"/>
        <v>83.20123574730354</v>
      </c>
      <c r="AN19" s="96">
        <f>SUM(AN10:AN18)</f>
        <v>150300</v>
      </c>
      <c r="AO19" s="98">
        <f>SUM(AO10:AO18)</f>
        <v>189045.63</v>
      </c>
      <c r="AP19" s="98">
        <f>SUM(AP10:AP18)</f>
        <v>78864.81</v>
      </c>
      <c r="AQ19" s="100">
        <f>AP19/AO19*100</f>
        <v>41.71734094038566</v>
      </c>
      <c r="AR19" s="103">
        <f>AP19/AN19*100</f>
        <v>52.471596806387225</v>
      </c>
      <c r="AS19" s="96">
        <f>SUM(AS10:AS18)</f>
        <v>287700</v>
      </c>
      <c r="AT19" s="129">
        <f>SUM(AT10:AT18)</f>
        <v>81584</v>
      </c>
      <c r="AU19" s="98">
        <f>SUM(AU10:AU18)</f>
        <v>86516.67</v>
      </c>
      <c r="AV19" s="100"/>
      <c r="AW19" s="100">
        <f>AU19/AS19*100</f>
        <v>30.071835245046923</v>
      </c>
      <c r="AX19" s="99">
        <f>SUM(AX10:AX18)</f>
        <v>14000</v>
      </c>
      <c r="AY19" s="127">
        <f>AY17</f>
        <v>9983.92</v>
      </c>
      <c r="AZ19" s="99">
        <f>AZ17</f>
        <v>4209.33</v>
      </c>
      <c r="BA19" s="99">
        <f>BA17</f>
        <v>42.16109504082565</v>
      </c>
      <c r="BB19" s="100">
        <f>AZ19/AX19*100</f>
        <v>30.066642857142856</v>
      </c>
      <c r="BC19" s="98">
        <f>SUM(BC10:BC18)</f>
        <v>92000</v>
      </c>
      <c r="BD19" s="118">
        <f>SUM(BD10:BD18)</f>
        <v>79139.87</v>
      </c>
      <c r="BE19" s="98">
        <f>SUM(BE10:BE18)</f>
        <v>39706.57</v>
      </c>
      <c r="BF19" s="100">
        <f>BE19/BD19*100</f>
        <v>50.1726500182525</v>
      </c>
      <c r="BG19" s="100">
        <f>BE19/BC19*100</f>
        <v>43.1593152173913</v>
      </c>
      <c r="BH19" s="98">
        <f>SUM(BH10:BH18)</f>
        <v>0</v>
      </c>
      <c r="BI19" s="97">
        <f>SUM(BI10:BI18)</f>
        <v>0</v>
      </c>
      <c r="BJ19" s="98">
        <f>SUM(BJ10:BJ18)</f>
        <v>35807.25</v>
      </c>
      <c r="BK19" s="103">
        <f>SUM(BK10:BK18)</f>
        <v>0</v>
      </c>
      <c r="BL19" s="34"/>
      <c r="BM19" s="98">
        <f>SUM(BM10:BM18)</f>
        <v>0</v>
      </c>
      <c r="BN19" s="118">
        <f>SUM(BN10:BN18)</f>
        <v>131180</v>
      </c>
      <c r="BO19" s="98">
        <f>SUM(BO10:BO18)</f>
        <v>0</v>
      </c>
      <c r="BP19" s="100"/>
      <c r="BQ19" s="100"/>
      <c r="BR19" s="104">
        <f>SUM(BR10:BR18)</f>
        <v>0</v>
      </c>
      <c r="BS19" s="128">
        <f>SUM(BS10:BS18)</f>
        <v>174590.98</v>
      </c>
      <c r="BT19" s="104">
        <f>SUM(BT10:BT18)</f>
        <v>87879.52</v>
      </c>
      <c r="BU19" s="99"/>
      <c r="BV19" s="100"/>
      <c r="BW19" s="98">
        <f>SUM(BW10:BW18)</f>
        <v>0</v>
      </c>
      <c r="BX19" s="118">
        <f>BX10+BX12+BX14+BX17</f>
        <v>9654</v>
      </c>
      <c r="BY19" s="98">
        <f>SUM(BY10:BY18)</f>
        <v>110837.76</v>
      </c>
      <c r="BZ19" s="98"/>
      <c r="CA19" s="100">
        <v>0</v>
      </c>
      <c r="CB19" s="98">
        <f>SUM(CB10:CB18)</f>
        <v>0</v>
      </c>
      <c r="CC19" s="128">
        <f>CC17</f>
        <v>72815.54</v>
      </c>
      <c r="CD19" s="104">
        <f>CD17</f>
        <v>50242.72</v>
      </c>
      <c r="CE19" s="100"/>
      <c r="CF19" s="77"/>
      <c r="CG19" s="98"/>
      <c r="CH19" s="118">
        <f>SUM(CH10:CH18)</f>
        <v>-5900</v>
      </c>
      <c r="CI19" s="98">
        <f>SUM(CI10:CI18)</f>
        <v>-7000</v>
      </c>
      <c r="CJ19" s="100"/>
      <c r="CK19" s="100"/>
    </row>
    <row r="20" ht="12.75">
      <c r="AO20" s="119"/>
    </row>
  </sheetData>
  <sheetProtection selectLockedCells="1" selectUnlockedCells="1"/>
  <mergeCells count="74">
    <mergeCell ref="CH8:CI8"/>
    <mergeCell ref="CJ8:CK8"/>
    <mergeCell ref="CB8:CB9"/>
    <mergeCell ref="CC8:CD8"/>
    <mergeCell ref="CE8:CF8"/>
    <mergeCell ref="CG8:CG9"/>
    <mergeCell ref="BU8:BV8"/>
    <mergeCell ref="BW8:BW9"/>
    <mergeCell ref="BX8:BY8"/>
    <mergeCell ref="BZ8:CA8"/>
    <mergeCell ref="BN8:BO8"/>
    <mergeCell ref="BP8:BQ8"/>
    <mergeCell ref="BR8:BR9"/>
    <mergeCell ref="BS8:BT8"/>
    <mergeCell ref="BH8:BH9"/>
    <mergeCell ref="BI8:BJ8"/>
    <mergeCell ref="BK8:BL8"/>
    <mergeCell ref="BM8:BM9"/>
    <mergeCell ref="BA8:BB8"/>
    <mergeCell ref="BC8:BC9"/>
    <mergeCell ref="BD8:BE8"/>
    <mergeCell ref="BF8:BG8"/>
    <mergeCell ref="AT8:AU8"/>
    <mergeCell ref="AV8:AW8"/>
    <mergeCell ref="AX8:AX9"/>
    <mergeCell ref="AY8:AZ8"/>
    <mergeCell ref="AN8:AN9"/>
    <mergeCell ref="AO8:AP8"/>
    <mergeCell ref="AQ8:AR8"/>
    <mergeCell ref="AS8:AS9"/>
    <mergeCell ref="AG8:AH8"/>
    <mergeCell ref="AI8:AI9"/>
    <mergeCell ref="AJ8:AK8"/>
    <mergeCell ref="AL8:AM8"/>
    <mergeCell ref="Z8:AA8"/>
    <mergeCell ref="AB8:AC8"/>
    <mergeCell ref="AD8:AD9"/>
    <mergeCell ref="AE8:AF8"/>
    <mergeCell ref="T8:T9"/>
    <mergeCell ref="U8:V8"/>
    <mergeCell ref="W8:X8"/>
    <mergeCell ref="Y8:Y9"/>
    <mergeCell ref="M8:N8"/>
    <mergeCell ref="O8:O9"/>
    <mergeCell ref="P8:Q8"/>
    <mergeCell ref="R8:S8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</mergeCells>
  <printOptions/>
  <pageMargins left="0.25972222222222224" right="0" top="0.7875" bottom="0.78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8" zoomScaleNormal="88" workbookViewId="0" topLeftCell="A1">
      <selection activeCell="L31" sqref="L31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41.28125" style="0" customWidth="1"/>
    <col min="7" max="7" width="16.28125" style="0" customWidth="1"/>
    <col min="8" max="8" width="17.140625" style="0" customWidth="1"/>
    <col min="9" max="9" width="16.140625" style="0" customWidth="1"/>
    <col min="10" max="10" width="15.8515625" style="0" customWidth="1"/>
    <col min="11" max="11" width="8.7109375" style="0" customWidth="1"/>
    <col min="12" max="12" width="11.7109375" style="0" customWidth="1"/>
    <col min="13" max="16384" width="9.00390625" style="0" customWidth="1"/>
  </cols>
  <sheetData>
    <row r="1" spans="1:12" ht="8.25" customHeight="1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.75">
      <c r="A2" s="106"/>
      <c r="B2" s="106"/>
      <c r="C2" s="106"/>
      <c r="D2" s="107"/>
      <c r="E2" s="108"/>
      <c r="F2" s="107"/>
      <c r="G2" s="107"/>
      <c r="H2" s="107"/>
      <c r="I2" s="109"/>
      <c r="J2" s="109"/>
      <c r="K2" s="107"/>
      <c r="L2" s="107"/>
    </row>
    <row r="3" spans="1:12" ht="14.25" customHeight="1">
      <c r="A3" s="155"/>
      <c r="B3" s="155"/>
      <c r="C3" s="155"/>
      <c r="D3" s="155"/>
      <c r="E3" s="155"/>
      <c r="F3" s="155"/>
      <c r="G3" s="156" t="s">
        <v>87</v>
      </c>
      <c r="H3" s="157" t="s">
        <v>88</v>
      </c>
      <c r="I3" s="158" t="s">
        <v>16</v>
      </c>
      <c r="J3" s="158"/>
      <c r="K3" s="158" t="s">
        <v>17</v>
      </c>
      <c r="L3" s="158"/>
    </row>
    <row r="4" spans="1:12" ht="43.5" customHeight="1">
      <c r="A4" s="155"/>
      <c r="B4" s="155"/>
      <c r="C4" s="155"/>
      <c r="D4" s="155"/>
      <c r="E4" s="155"/>
      <c r="F4" s="155"/>
      <c r="G4" s="156"/>
      <c r="H4" s="157"/>
      <c r="I4" s="13" t="s">
        <v>95</v>
      </c>
      <c r="J4" s="11" t="s">
        <v>96</v>
      </c>
      <c r="K4" s="11" t="s">
        <v>97</v>
      </c>
      <c r="L4" s="11" t="s">
        <v>98</v>
      </c>
    </row>
    <row r="5" spans="1:12" ht="18.75" customHeight="1">
      <c r="A5" s="159" t="s">
        <v>34</v>
      </c>
      <c r="B5" s="159"/>
      <c r="C5" s="159"/>
      <c r="D5" s="159"/>
      <c r="E5" s="159"/>
      <c r="F5" s="159"/>
      <c r="G5" s="110">
        <f>G6+G7+G8+G9+G11+G12+G13+G14+G10+G15+G16</f>
        <v>70317729.11000001</v>
      </c>
      <c r="H5" s="110">
        <f>SUM(H6:H16)</f>
        <v>82419400</v>
      </c>
      <c r="I5" s="110">
        <f>I6+I7+I8+I9+I10+I11+I12+I13+I14+I15+I16</f>
        <v>35743061.36000001</v>
      </c>
      <c r="J5" s="110">
        <f>J6+J7+J8+J9+J11+J12+J13+J14+J10+J15+J16</f>
        <v>37942467.34</v>
      </c>
      <c r="K5" s="111">
        <f aca="true" t="shared" si="0" ref="K5:K13">J5/I5*100</f>
        <v>106.1533788554031</v>
      </c>
      <c r="L5" s="111">
        <f aca="true" t="shared" si="1" ref="L5:L15">J5/H5*100</f>
        <v>46.035845128695435</v>
      </c>
    </row>
    <row r="6" spans="1:12" ht="17.25" customHeight="1">
      <c r="A6" s="130" t="s">
        <v>35</v>
      </c>
      <c r="B6" s="130"/>
      <c r="C6" s="130"/>
      <c r="D6" s="130"/>
      <c r="E6" s="130"/>
      <c r="F6" s="130"/>
      <c r="G6" s="25">
        <v>41257048.21</v>
      </c>
      <c r="H6" s="25">
        <f>Лист1!H25+Лист2!E19</f>
        <v>48864400</v>
      </c>
      <c r="I6" s="25">
        <f>Лист1!I25+Лист2!F19</f>
        <v>23455261.85</v>
      </c>
      <c r="J6" s="25">
        <f>Лист1!J25+Лист2!G19</f>
        <v>24093384.28</v>
      </c>
      <c r="K6" s="17">
        <f t="shared" si="0"/>
        <v>102.7205939293319</v>
      </c>
      <c r="L6" s="17">
        <f t="shared" si="1"/>
        <v>49.30662052537226</v>
      </c>
    </row>
    <row r="7" spans="1:12" ht="24.75" customHeight="1">
      <c r="A7" s="160" t="s">
        <v>36</v>
      </c>
      <c r="B7" s="160"/>
      <c r="C7" s="160"/>
      <c r="D7" s="160"/>
      <c r="E7" s="160"/>
      <c r="F7" s="160"/>
      <c r="G7" s="25">
        <v>6330647.39</v>
      </c>
      <c r="H7" s="25">
        <f>Лист1!H26+Лист2!J19</f>
        <v>7141000</v>
      </c>
      <c r="I7" s="25">
        <f>Лист1!I26+Лист2!K19</f>
        <v>3811826.9800000004</v>
      </c>
      <c r="J7" s="25">
        <f>Лист1!J26+Лист2!L19</f>
        <v>4455483.859999999</v>
      </c>
      <c r="K7" s="17">
        <f t="shared" si="0"/>
        <v>116.88578425456232</v>
      </c>
      <c r="L7" s="17">
        <f t="shared" si="1"/>
        <v>62.392996219016936</v>
      </c>
    </row>
    <row r="8" spans="1:12" ht="14.25" customHeight="1">
      <c r="A8" s="130" t="s">
        <v>37</v>
      </c>
      <c r="B8" s="130"/>
      <c r="C8" s="130"/>
      <c r="D8" s="130"/>
      <c r="E8" s="130"/>
      <c r="F8" s="130"/>
      <c r="G8" s="25">
        <v>6842061.14</v>
      </c>
      <c r="H8" s="25">
        <f>Лист1!H27</f>
        <v>7360000</v>
      </c>
      <c r="I8" s="25">
        <f>Лист1!I27</f>
        <v>3848742.51</v>
      </c>
      <c r="J8" s="25">
        <f>Лист1!J27</f>
        <v>2837069.38</v>
      </c>
      <c r="K8" s="17">
        <f t="shared" si="0"/>
        <v>73.71419035252634</v>
      </c>
      <c r="L8" s="17">
        <f t="shared" si="1"/>
        <v>38.54713831521739</v>
      </c>
    </row>
    <row r="9" spans="1:12" ht="18" customHeight="1">
      <c r="A9" s="130" t="s">
        <v>38</v>
      </c>
      <c r="B9" s="130"/>
      <c r="C9" s="130"/>
      <c r="D9" s="130"/>
      <c r="E9" s="130"/>
      <c r="F9" s="130"/>
      <c r="G9" s="25">
        <v>2553920.86</v>
      </c>
      <c r="H9" s="25">
        <f>Лист1!H28+Лист2!O19</f>
        <v>2690000</v>
      </c>
      <c r="I9" s="25">
        <f>Лист1!I28+Лист2!P19</f>
        <v>2111054.39</v>
      </c>
      <c r="J9" s="25">
        <f>Лист1!J28+Лист2!Q19</f>
        <v>3435109.5100000002</v>
      </c>
      <c r="K9" s="17">
        <f t="shared" si="0"/>
        <v>162.72008557770982</v>
      </c>
      <c r="L9" s="17">
        <f t="shared" si="1"/>
        <v>127.69923828996284</v>
      </c>
    </row>
    <row r="10" spans="1:12" ht="24.75" customHeight="1">
      <c r="A10" s="160" t="s">
        <v>39</v>
      </c>
      <c r="B10" s="160"/>
      <c r="C10" s="160"/>
      <c r="D10" s="160"/>
      <c r="E10" s="160"/>
      <c r="F10" s="160"/>
      <c r="G10" s="25">
        <v>199974.95</v>
      </c>
      <c r="H10" s="25">
        <f>Лист1!H29</f>
        <v>230000</v>
      </c>
      <c r="I10" s="25">
        <f>Лист1!I29</f>
        <v>45494.65</v>
      </c>
      <c r="J10" s="25">
        <f>Лист1!J29</f>
        <v>15416.38</v>
      </c>
      <c r="K10" s="17">
        <f t="shared" si="0"/>
        <v>33.88613826021301</v>
      </c>
      <c r="L10" s="17">
        <f t="shared" si="1"/>
        <v>6.702773913043478</v>
      </c>
    </row>
    <row r="11" spans="1:12" ht="19.5" customHeight="1">
      <c r="A11" s="130" t="s">
        <v>89</v>
      </c>
      <c r="B11" s="130"/>
      <c r="C11" s="130"/>
      <c r="D11" s="130"/>
      <c r="E11" s="130"/>
      <c r="F11" s="130"/>
      <c r="G11" s="112">
        <v>1276052</v>
      </c>
      <c r="H11" s="25">
        <f>Лист2!T19</f>
        <v>3282900</v>
      </c>
      <c r="I11" s="25">
        <f>Лист2!U19</f>
        <v>113369.51000000001</v>
      </c>
      <c r="J11" s="25">
        <f>Лист2!V19</f>
        <v>344837.44000000006</v>
      </c>
      <c r="K11" s="17">
        <f t="shared" si="0"/>
        <v>304.17123616393866</v>
      </c>
      <c r="L11" s="17">
        <f t="shared" si="1"/>
        <v>10.504049468457769</v>
      </c>
    </row>
    <row r="12" spans="1:12" ht="18.75" customHeight="1">
      <c r="A12" s="130" t="s">
        <v>90</v>
      </c>
      <c r="B12" s="130"/>
      <c r="C12" s="130"/>
      <c r="D12" s="130"/>
      <c r="E12" s="130"/>
      <c r="F12" s="130"/>
      <c r="G12" s="25">
        <v>8014816.32</v>
      </c>
      <c r="H12" s="25">
        <f>Лист2!Y19</f>
        <v>8988100</v>
      </c>
      <c r="I12" s="25">
        <f>Лист2!Z19</f>
        <v>1068169.4200000002</v>
      </c>
      <c r="J12" s="25">
        <f>Лист2!AA19</f>
        <v>1411852.81</v>
      </c>
      <c r="K12" s="17">
        <f t="shared" si="0"/>
        <v>132.17498868297503</v>
      </c>
      <c r="L12" s="17">
        <f t="shared" si="1"/>
        <v>15.7080229414448</v>
      </c>
    </row>
    <row r="13" spans="1:12" ht="19.5" customHeight="1">
      <c r="A13" s="130" t="s">
        <v>40</v>
      </c>
      <c r="B13" s="130"/>
      <c r="C13" s="130"/>
      <c r="D13" s="130"/>
      <c r="E13" s="130"/>
      <c r="F13" s="130"/>
      <c r="G13" s="25">
        <v>1372244.37</v>
      </c>
      <c r="H13" s="25">
        <f>Лист1!H30</f>
        <v>1550000</v>
      </c>
      <c r="I13" s="25">
        <f>Лист1!I30</f>
        <v>225122.09</v>
      </c>
      <c r="J13" s="25">
        <f>Лист1!J30</f>
        <v>254862.6</v>
      </c>
      <c r="K13" s="17">
        <f t="shared" si="0"/>
        <v>113.21083595128314</v>
      </c>
      <c r="L13" s="17">
        <f t="shared" si="1"/>
        <v>16.442748387096774</v>
      </c>
    </row>
    <row r="14" spans="1:12" ht="19.5" customHeight="1">
      <c r="A14" s="130" t="s">
        <v>41</v>
      </c>
      <c r="B14" s="130"/>
      <c r="C14" s="130"/>
      <c r="D14" s="130"/>
      <c r="E14" s="130"/>
      <c r="F14" s="130"/>
      <c r="G14" s="25">
        <v>1041901.33</v>
      </c>
      <c r="H14" s="25">
        <f>Лист1!H31</f>
        <v>700000</v>
      </c>
      <c r="I14" s="25">
        <f>Лист1!I31</f>
        <v>169655</v>
      </c>
      <c r="J14" s="25">
        <f>Лист1!J31</f>
        <v>109572</v>
      </c>
      <c r="K14" s="17">
        <f>J14/I14*100</f>
        <v>64.58518758657274</v>
      </c>
      <c r="L14" s="17">
        <f t="shared" si="1"/>
        <v>15.653142857142857</v>
      </c>
    </row>
    <row r="15" spans="1:12" ht="19.5" customHeight="1">
      <c r="A15" s="130" t="s">
        <v>42</v>
      </c>
      <c r="B15" s="130"/>
      <c r="C15" s="130"/>
      <c r="D15" s="130"/>
      <c r="E15" s="130"/>
      <c r="F15" s="130"/>
      <c r="G15" s="25">
        <v>1429062.54</v>
      </c>
      <c r="H15" s="25">
        <f>Лист1!H32+Лист2!AD19</f>
        <v>1613000</v>
      </c>
      <c r="I15" s="25">
        <f>Лист1!I32+Лист2!AE19</f>
        <v>894364.96</v>
      </c>
      <c r="J15" s="25">
        <f>Лист1!J32+Лист2!AF19</f>
        <v>984879.08</v>
      </c>
      <c r="K15" s="17">
        <f>J15/I15*100</f>
        <v>110.12049040919491</v>
      </c>
      <c r="L15" s="17">
        <f t="shared" si="1"/>
        <v>61.05883942963422</v>
      </c>
    </row>
    <row r="16" spans="1:12" ht="17.25" customHeight="1">
      <c r="A16" s="130" t="s">
        <v>43</v>
      </c>
      <c r="B16" s="130"/>
      <c r="C16" s="130"/>
      <c r="D16" s="130"/>
      <c r="E16" s="130"/>
      <c r="F16" s="130"/>
      <c r="G16" s="25"/>
      <c r="H16" s="25"/>
      <c r="I16" s="25"/>
      <c r="J16" s="25"/>
      <c r="K16" s="17"/>
      <c r="L16" s="17"/>
    </row>
    <row r="17" spans="1:12" ht="19.5" customHeight="1">
      <c r="A17" s="159" t="s">
        <v>44</v>
      </c>
      <c r="B17" s="159"/>
      <c r="C17" s="159"/>
      <c r="D17" s="159"/>
      <c r="E17" s="159"/>
      <c r="F17" s="159"/>
      <c r="G17" s="110">
        <f>G18+G19+G20+G21+G22+G23+G24+G25+G26+G27+G28+G29+G30+G31</f>
        <v>11941096.999999998</v>
      </c>
      <c r="H17" s="110">
        <f>SUM(H18:H31)</f>
        <v>12296300</v>
      </c>
      <c r="I17" s="110">
        <f>I18+I19+I20+I21+I22+I23+I24+I25+I26+I27+I28+I29+I30+I31</f>
        <v>7169673.200000001</v>
      </c>
      <c r="J17" s="110">
        <f>J18+J19+J20+J21+J22+J23+J24+J25+J26+J27+J28+J29+J30+J31</f>
        <v>7226027.369999998</v>
      </c>
      <c r="K17" s="102">
        <f>J17/I17*100</f>
        <v>100.78600751286679</v>
      </c>
      <c r="L17" s="102">
        <f aca="true" t="shared" si="2" ref="L17:L26">J17/H17*100</f>
        <v>58.76586753738928</v>
      </c>
    </row>
    <row r="18" spans="1:12" ht="24.75" customHeight="1">
      <c r="A18" s="160" t="s">
        <v>45</v>
      </c>
      <c r="B18" s="160"/>
      <c r="C18" s="160"/>
      <c r="D18" s="160"/>
      <c r="E18" s="160"/>
      <c r="F18" s="160"/>
      <c r="G18" s="25">
        <v>7083.33</v>
      </c>
      <c r="H18" s="25">
        <f>Лист1!H35</f>
        <v>5000</v>
      </c>
      <c r="I18" s="25">
        <f>Лист1!I35</f>
        <v>21437.67</v>
      </c>
      <c r="J18" s="25">
        <f>Лист1!J35</f>
        <v>3490</v>
      </c>
      <c r="K18" s="17">
        <f>J18/I18*100</f>
        <v>16.27975428299811</v>
      </c>
      <c r="L18" s="17">
        <f t="shared" si="2"/>
        <v>69.8</v>
      </c>
    </row>
    <row r="19" spans="1:12" ht="21" customHeight="1">
      <c r="A19" s="130" t="s">
        <v>46</v>
      </c>
      <c r="B19" s="130"/>
      <c r="C19" s="130"/>
      <c r="D19" s="130"/>
      <c r="E19" s="130"/>
      <c r="F19" s="130"/>
      <c r="G19" s="25">
        <v>6014611.75</v>
      </c>
      <c r="H19" s="25">
        <f>Лист1!H36+Лист2!AI19</f>
        <v>6314500</v>
      </c>
      <c r="I19" s="25">
        <f>Лист1!I36+Лист2!AJ19</f>
        <v>3905271.83</v>
      </c>
      <c r="J19" s="25">
        <f>Лист1!J36+Лист2!AK19</f>
        <v>4233566.2</v>
      </c>
      <c r="K19" s="17">
        <f>J19/I19*100</f>
        <v>108.406440941654</v>
      </c>
      <c r="L19" s="17">
        <f t="shared" si="2"/>
        <v>67.04515321878218</v>
      </c>
    </row>
    <row r="20" spans="1:12" ht="18.75" customHeight="1">
      <c r="A20" s="130" t="s">
        <v>47</v>
      </c>
      <c r="B20" s="130"/>
      <c r="C20" s="130"/>
      <c r="D20" s="130"/>
      <c r="E20" s="130"/>
      <c r="F20" s="130"/>
      <c r="G20" s="25">
        <v>671070.82</v>
      </c>
      <c r="H20" s="25">
        <f>Лист1!H37+Лист2!AN19</f>
        <v>484300</v>
      </c>
      <c r="I20" s="25">
        <f>Лист1!I37+Лист2!AO19</f>
        <v>353429.20999999996</v>
      </c>
      <c r="J20" s="25">
        <f>Лист1!J37+Лист2!AP19</f>
        <v>348067.25</v>
      </c>
      <c r="K20" s="17">
        <f>J20/I20*100</f>
        <v>98.48287582115809</v>
      </c>
      <c r="L20" s="17">
        <f t="shared" si="2"/>
        <v>71.87017344621103</v>
      </c>
    </row>
    <row r="21" spans="1:12" ht="29.25" customHeight="1">
      <c r="A21" s="160" t="s">
        <v>99</v>
      </c>
      <c r="B21" s="160"/>
      <c r="C21" s="160"/>
      <c r="D21" s="160"/>
      <c r="E21" s="160"/>
      <c r="F21" s="160"/>
      <c r="G21" s="25">
        <v>429839.56</v>
      </c>
      <c r="H21" s="25">
        <f>Лист2!AS17</f>
        <v>287700</v>
      </c>
      <c r="I21" s="25">
        <f>Лист2!AT19</f>
        <v>81584</v>
      </c>
      <c r="J21" s="25">
        <f>Лист2!AU19</f>
        <v>86516.67</v>
      </c>
      <c r="K21" s="17">
        <f>J21/I21*100</f>
        <v>106.04612424004706</v>
      </c>
      <c r="L21" s="17">
        <f t="shared" si="2"/>
        <v>30.071835245046923</v>
      </c>
    </row>
    <row r="22" spans="1:12" ht="36" customHeight="1">
      <c r="A22" s="160" t="s">
        <v>91</v>
      </c>
      <c r="B22" s="160"/>
      <c r="C22" s="160"/>
      <c r="D22" s="160"/>
      <c r="E22" s="160"/>
      <c r="F22" s="160"/>
      <c r="G22" s="25"/>
      <c r="H22" s="25">
        <f>Лист2!AX19</f>
        <v>14000</v>
      </c>
      <c r="I22" s="25">
        <f>Лист2!AY17</f>
        <v>9983.92</v>
      </c>
      <c r="J22" s="25">
        <f>Лист1!J38+Лист2!AZ19</f>
        <v>4562.85</v>
      </c>
      <c r="K22" s="17">
        <f>J22/I22*100</f>
        <v>45.70198879798716</v>
      </c>
      <c r="L22" s="17">
        <f t="shared" si="2"/>
        <v>32.59178571428571</v>
      </c>
    </row>
    <row r="23" spans="1:12" ht="18.75" customHeight="1">
      <c r="A23" s="130" t="s">
        <v>48</v>
      </c>
      <c r="B23" s="130"/>
      <c r="C23" s="130"/>
      <c r="D23" s="130"/>
      <c r="E23" s="130"/>
      <c r="F23" s="130"/>
      <c r="G23" s="25">
        <v>116849.67</v>
      </c>
      <c r="H23" s="25">
        <f>Лист1!H39</f>
        <v>130000</v>
      </c>
      <c r="I23" s="25">
        <f>Лист1!I39</f>
        <v>107693.09</v>
      </c>
      <c r="J23" s="25">
        <f>Лист1!J39</f>
        <v>29011.35</v>
      </c>
      <c r="K23" s="17">
        <f>J23/I23*100</f>
        <v>26.938915022310162</v>
      </c>
      <c r="L23" s="17">
        <f t="shared" si="2"/>
        <v>22.316423076923076</v>
      </c>
    </row>
    <row r="24" spans="1:12" ht="18" customHeight="1">
      <c r="A24" s="130" t="s">
        <v>49</v>
      </c>
      <c r="B24" s="130"/>
      <c r="C24" s="130"/>
      <c r="D24" s="130"/>
      <c r="E24" s="130"/>
      <c r="F24" s="130"/>
      <c r="G24" s="25">
        <v>754579.8</v>
      </c>
      <c r="H24" s="25">
        <f>Лист1!H40</f>
        <v>1968800</v>
      </c>
      <c r="I24" s="25">
        <f>Лист1!I40</f>
        <v>928713.6</v>
      </c>
      <c r="J24" s="25">
        <f>Лист1!J40</f>
        <v>870669</v>
      </c>
      <c r="K24" s="17">
        <f>J24/I24*100</f>
        <v>93.75</v>
      </c>
      <c r="L24" s="17">
        <f t="shared" si="2"/>
        <v>44.22333401056481</v>
      </c>
    </row>
    <row r="25" spans="1:12" ht="27" customHeight="1">
      <c r="A25" s="160" t="s">
        <v>92</v>
      </c>
      <c r="B25" s="160"/>
      <c r="C25" s="160"/>
      <c r="D25" s="160"/>
      <c r="E25" s="160"/>
      <c r="F25" s="160"/>
      <c r="G25" s="16">
        <v>151911.94</v>
      </c>
      <c r="H25" s="16">
        <f>Лист1!H41+Лист2!BC19</f>
        <v>92000</v>
      </c>
      <c r="I25" s="25">
        <f>Лист1!I41+Лист2!BD19</f>
        <v>82735.98</v>
      </c>
      <c r="J25" s="16">
        <f>Лист2!BE19+Лист1!J41</f>
        <v>46220.67</v>
      </c>
      <c r="K25" s="17">
        <f>J25/I25*100</f>
        <v>55.86525958839189</v>
      </c>
      <c r="L25" s="17">
        <f t="shared" si="2"/>
        <v>50.239858695652174</v>
      </c>
    </row>
    <row r="26" spans="1:12" ht="18.75" customHeight="1">
      <c r="A26" s="160" t="s">
        <v>93</v>
      </c>
      <c r="B26" s="160"/>
      <c r="C26" s="160"/>
      <c r="D26" s="160"/>
      <c r="E26" s="160"/>
      <c r="F26" s="160"/>
      <c r="G26" s="25">
        <v>120001.01</v>
      </c>
      <c r="H26" s="16">
        <f>Лист1!H42+Лист2!BH19</f>
        <v>0</v>
      </c>
      <c r="I26" s="25">
        <f>Лист1!I42+Лист2!BI19</f>
        <v>29772.53</v>
      </c>
      <c r="J26" s="25">
        <f>Лист1!J42+Лист2!BJ19</f>
        <v>207475.47</v>
      </c>
      <c r="K26" s="17">
        <f>J26/I26*100</f>
        <v>696.8687914664962</v>
      </c>
      <c r="L26" s="17"/>
    </row>
    <row r="27" spans="1:12" ht="19.5" customHeight="1">
      <c r="A27" s="130" t="s">
        <v>94</v>
      </c>
      <c r="B27" s="130"/>
      <c r="C27" s="130"/>
      <c r="D27" s="130"/>
      <c r="E27" s="130"/>
      <c r="F27" s="130"/>
      <c r="G27" s="25">
        <v>641148</v>
      </c>
      <c r="H27" s="16">
        <f>Лист1!H43+Лист2!BR19</f>
        <v>1050000</v>
      </c>
      <c r="I27" s="25">
        <f>Лист1!I43+Лист2!BS19</f>
        <v>522352.98</v>
      </c>
      <c r="J27" s="25">
        <f>Лист1!J43+Лист2!BT19</f>
        <v>156501.52000000002</v>
      </c>
      <c r="K27" s="17">
        <f>J27/I27*100</f>
        <v>29.96087434975484</v>
      </c>
      <c r="L27" s="17">
        <f>J27/H27*100</f>
        <v>14.904906666666667</v>
      </c>
    </row>
    <row r="28" spans="1:12" ht="20.25" customHeight="1">
      <c r="A28" s="130" t="s">
        <v>53</v>
      </c>
      <c r="B28" s="130"/>
      <c r="C28" s="130"/>
      <c r="D28" s="130"/>
      <c r="E28" s="130"/>
      <c r="F28" s="130"/>
      <c r="G28" s="25">
        <v>1011479.82</v>
      </c>
      <c r="H28" s="16">
        <f>Лист1!H44+Лист2!BM19</f>
        <v>550000</v>
      </c>
      <c r="I28" s="25">
        <f>Лист1!I44+Лист2!BN19</f>
        <v>342917.23</v>
      </c>
      <c r="J28" s="25">
        <f>Лист1!J44+Лист2!BO19</f>
        <v>588014.34</v>
      </c>
      <c r="K28" s="17">
        <f>J28/I28*100</f>
        <v>171.4741309440765</v>
      </c>
      <c r="L28" s="17">
        <f>J28/H28*100</f>
        <v>106.91169818181818</v>
      </c>
    </row>
    <row r="29" spans="1:12" ht="18" customHeight="1">
      <c r="A29" s="130" t="s">
        <v>54</v>
      </c>
      <c r="B29" s="130"/>
      <c r="C29" s="130"/>
      <c r="D29" s="130"/>
      <c r="E29" s="130"/>
      <c r="F29" s="130"/>
      <c r="G29" s="25">
        <v>1948174.7</v>
      </c>
      <c r="H29" s="16">
        <f>Лист1!H45+Лист2!BW19</f>
        <v>1400000</v>
      </c>
      <c r="I29" s="25">
        <f>Лист1!I45+Лист2!BX19</f>
        <v>710865.62</v>
      </c>
      <c r="J29" s="25">
        <f>Лист1!J45+Лист2!BY19</f>
        <v>608341.51</v>
      </c>
      <c r="K29" s="17">
        <f>J29/I29*100</f>
        <v>85.57756809226476</v>
      </c>
      <c r="L29" s="17">
        <f>J29/H29*100</f>
        <v>43.452965</v>
      </c>
    </row>
    <row r="30" spans="1:12" ht="17.25" customHeight="1">
      <c r="A30" s="160" t="s">
        <v>55</v>
      </c>
      <c r="B30" s="160"/>
      <c r="C30" s="160"/>
      <c r="D30" s="160"/>
      <c r="E30" s="160"/>
      <c r="F30" s="160"/>
      <c r="G30" s="25">
        <v>5900</v>
      </c>
      <c r="H30" s="25"/>
      <c r="I30" s="25">
        <f>Лист1!I46+Лист2!CH19</f>
        <v>100</v>
      </c>
      <c r="J30" s="25">
        <f>Лист1!J46+Лист2!CI19</f>
        <v>-6652.18</v>
      </c>
      <c r="K30" s="17">
        <f>J30/I30*100</f>
        <v>-6652.18</v>
      </c>
      <c r="L30" s="17"/>
    </row>
    <row r="31" spans="1:12" ht="16.5" customHeight="1">
      <c r="A31" s="160" t="s">
        <v>56</v>
      </c>
      <c r="B31" s="160"/>
      <c r="C31" s="160"/>
      <c r="D31" s="160"/>
      <c r="E31" s="160"/>
      <c r="F31" s="160"/>
      <c r="G31" s="25">
        <v>68446.6</v>
      </c>
      <c r="H31" s="25">
        <f>Лист2!CB19</f>
        <v>0</v>
      </c>
      <c r="I31" s="25">
        <f>Лист1!I47+Лист2!CC19</f>
        <v>72815.54</v>
      </c>
      <c r="J31" s="25">
        <f>Лист2!CD19</f>
        <v>50242.72</v>
      </c>
      <c r="K31" s="17">
        <f>J31/I31*100</f>
        <v>68.99999642933363</v>
      </c>
      <c r="L31" s="17"/>
    </row>
    <row r="32" spans="1:12" ht="24.75" customHeight="1">
      <c r="A32" s="159" t="s">
        <v>57</v>
      </c>
      <c r="B32" s="159"/>
      <c r="C32" s="159"/>
      <c r="D32" s="159"/>
      <c r="E32" s="159"/>
      <c r="F32" s="159"/>
      <c r="G32" s="34">
        <f>G5+G17</f>
        <v>82258826.11000001</v>
      </c>
      <c r="H32" s="34">
        <f>H5+H17</f>
        <v>94715700</v>
      </c>
      <c r="I32" s="34">
        <f>I5+I17</f>
        <v>42912734.56000001</v>
      </c>
      <c r="J32" s="34">
        <f>J5+J17</f>
        <v>45168494.71</v>
      </c>
      <c r="K32" s="21">
        <f>J32/I32*100</f>
        <v>105.25662177702988</v>
      </c>
      <c r="L32" s="21">
        <f>J32/H32*100</f>
        <v>47.688498010361535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39375" top="0.5902777777777778" bottom="0.393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2019-08-05T07:42:39Z</cp:lastPrinted>
  <dcterms:modified xsi:type="dcterms:W3CDTF">2019-08-05T07:44:03Z</dcterms:modified>
  <cp:category/>
  <cp:version/>
  <cp:contentType/>
  <cp:contentStatus/>
</cp:coreProperties>
</file>