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570" windowHeight="11595" activeTab="0"/>
  </bookViews>
  <sheets>
    <sheet name="Лист2" sheetId="1" r:id="rId1"/>
    <sheet name="Лист1" sheetId="2" r:id="rId2"/>
  </sheets>
  <definedNames/>
  <calcPr fullCalcOnLoad="1"/>
</workbook>
</file>

<file path=xl/comments1.xml><?xml version="1.0" encoding="utf-8"?>
<comments xmlns="http://schemas.openxmlformats.org/spreadsheetml/2006/main">
  <authors>
    <author>sinina</author>
  </authors>
  <commentList>
    <comment ref="S27" authorId="0">
      <text>
        <r>
          <rPr>
            <b/>
            <sz val="9"/>
            <rFont val="Tahoma"/>
            <family val="2"/>
          </rPr>
          <t>sinina: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<sst xmlns="http://schemas.openxmlformats.org/spreadsheetml/2006/main" count="173" uniqueCount="95">
  <si>
    <t>Всего доходов</t>
  </si>
  <si>
    <t>НДФЛ</t>
  </si>
  <si>
    <t>Сельские поселения</t>
  </si>
  <si>
    <t>Всего</t>
  </si>
  <si>
    <t>Единый с/х налог</t>
  </si>
  <si>
    <t xml:space="preserve"> % исп-ия</t>
  </si>
  <si>
    <t>в том числе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</si>
  <si>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</si>
  <si>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</si>
  <si>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</si>
  <si>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</si>
  <si>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</si>
  <si>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>Бюджет района:</t>
  </si>
  <si>
    <t>Консолидированный бюджет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</si>
  <si>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</si>
  <si>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</si>
  <si>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</si>
  <si>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</si>
  <si>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</si>
  <si>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Доходы от продажи муниц.имущества</t>
  </si>
  <si>
    <t>Штрафы</t>
  </si>
  <si>
    <t>Итого налог. и неналог. доходы бюджета района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</si>
  <si>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</si>
  <si>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</si>
  <si>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Доходы от сдачи в аренду имущества</t>
  </si>
  <si>
    <t>Доходы от арендной платы за земельные участки</t>
  </si>
  <si>
    <t>Доходы от продажи земли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</si>
  <si>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</si>
  <si>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</si>
  <si>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</si>
  <si>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</si>
  <si>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Невыясненные поступления</t>
  </si>
  <si>
    <t>всего расходов</t>
  </si>
  <si>
    <t>Дефицит (-),Профицит (+)</t>
  </si>
  <si>
    <t>дотации на выравнивание уровня бюджетной обеспеченности</t>
  </si>
  <si>
    <t xml:space="preserve">Доходы от перечисления части прибыли, остающейся после уплаты налогов и иных обязательных платежей МУП </t>
  </si>
  <si>
    <t>Прочие доходы от использования имущества</t>
  </si>
  <si>
    <t>Прочие неналоговые доходы (невыясненные поступления)</t>
  </si>
  <si>
    <t>Доходы от реализации иного имущества, находящихся в собственности поселений</t>
  </si>
  <si>
    <t>Муниципальный район</t>
  </si>
  <si>
    <t>Возврат остаков субсидий,субвенций и иных межбюджетных трансфертов прошлых лет</t>
  </si>
  <si>
    <t>Прочие доходы от компенсации затрат бюджетов муниципальных районов</t>
  </si>
  <si>
    <t>Консолидированный бюджет без межбюджетных трансфертов из бюджета с/п</t>
  </si>
  <si>
    <t>Абашевское</t>
  </si>
  <si>
    <t>Акулевское</t>
  </si>
  <si>
    <t>Атлашевское</t>
  </si>
  <si>
    <t>Большекатрасьское</t>
  </si>
  <si>
    <t>Вурман-Сюктерское</t>
  </si>
  <si>
    <t xml:space="preserve">Ишакское </t>
  </si>
  <si>
    <t xml:space="preserve">Ишлейское </t>
  </si>
  <si>
    <t xml:space="preserve">Кугесьское </t>
  </si>
  <si>
    <t>Кшаушское</t>
  </si>
  <si>
    <t>Сарабакасинское</t>
  </si>
  <si>
    <t>Синьяльское</t>
  </si>
  <si>
    <t>Синьял-Покровское</t>
  </si>
  <si>
    <t xml:space="preserve">Сирмапосинское </t>
  </si>
  <si>
    <t>Чиршкасинское</t>
  </si>
  <si>
    <t>Шинерпосинское</t>
  </si>
  <si>
    <t>Лапсарское</t>
  </si>
  <si>
    <t>Доходы бюджетов муниципальных районов от возврата остатков субсидий,субвенций и иных межбюджетных трансфертов, имеющих целевле назначение, прошлых лет из бюджетов поселений</t>
  </si>
  <si>
    <t>Янышское</t>
  </si>
  <si>
    <t>Платежи за пользование природными ресурсами</t>
  </si>
  <si>
    <t>Большекатраськое</t>
  </si>
  <si>
    <t>Ишакское</t>
  </si>
  <si>
    <t>Ишлейское</t>
  </si>
  <si>
    <t xml:space="preserve"> к плановым назчениям</t>
  </si>
  <si>
    <t>Прочие налоговые доходы</t>
  </si>
  <si>
    <t>Земельный налог и зем.налог взимаемый по ставке пп2 п1 ст 394 НК РФ</t>
  </si>
  <si>
    <t>Арендная плата за аренду имущества</t>
  </si>
  <si>
    <t>Сирмапосинское</t>
  </si>
  <si>
    <t>Кугесьское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</si>
  <si>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</si>
  <si>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</si>
  <si>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Прочие доходы от оказания платных услуг получателями средств бюджетов поселений, на возмещ.расходов, понесенных в связи с эксплуат.имущества поселений, прочие доходы от компенс.затрат бюджетов</t>
  </si>
  <si>
    <t xml:space="preserve">Прочие безвозмездные поступления (добр.взносы юр.и физ.лиц)
</t>
  </si>
  <si>
    <t>(руб.коп.)</t>
  </si>
  <si>
    <t>Акцизы по подакцизным товарам</t>
  </si>
  <si>
    <t>Транспортный налог с юр.лиц</t>
  </si>
  <si>
    <t>Транспортный налог с физ.лиц</t>
  </si>
  <si>
    <t>Прочие неналоговые доходы бюджетов поселений (в т.ч. штрафы)</t>
  </si>
  <si>
    <t>назначено на год</t>
  </si>
  <si>
    <t>Доходы от продажи земельных участков, находящихся в собственности  поселений</t>
  </si>
  <si>
    <t>Возврат субсидии прошлых лет</t>
  </si>
  <si>
    <t>Прочие поступления от использования имущества, находящихся в собственности сельских поселений</t>
  </si>
  <si>
    <t>,</t>
  </si>
  <si>
    <t xml:space="preserve">   </t>
  </si>
  <si>
    <t>Доходы от арендной платы за земельные участкинаход соб-ти мун р-на</t>
  </si>
  <si>
    <t>Доходы от продажи земли собств.муниц.района</t>
  </si>
  <si>
    <t xml:space="preserve">Транспортный налог </t>
  </si>
  <si>
    <t>Единый налог, взимаемый с налогоплательщиков, выбравших в качестве объекта налогообложения  доходы</t>
  </si>
  <si>
    <t>Исполнение консолидированного бюджета Чебоксарского района по состоянию на 01.03.2020 (Бюджетные средства)</t>
  </si>
  <si>
    <t>исполнено на 01.03.2020</t>
  </si>
  <si>
    <t xml:space="preserve">Исполнение налоговых и неналоговых доходов бюджетов сельских поселений Чебоксарского района по состоянию на 01.03.2020года </t>
  </si>
  <si>
    <t>на 01.03.2020</t>
  </si>
  <si>
    <t>01.03.2020 к Плановым назчениям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</si>
</sst>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&quot;р.&quot;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color indexed="8"/>
      <name val="Arial Cyr"/>
      <family val="0"/>
    </font>
    <font>
      <b/>
      <sz val="9"/>
      <color indexed="8"/>
      <name val="Arial Cyr"/>
      <family val="0"/>
    </font>
    <font>
      <sz val="8"/>
      <name val="Arial Cyr "/>
      <family val="0"/>
    </font>
    <font>
      <b/>
      <sz val="8"/>
      <name val="Arial Cyr "/>
      <family val="0"/>
    </font>
    <font>
      <b/>
      <sz val="8"/>
      <color indexed="8"/>
      <name val="Arial Cyr "/>
      <family val="0"/>
    </font>
    <font>
      <sz val="8"/>
      <color indexed="8"/>
      <name val="Arial Cyr "/>
      <family val="0"/>
    </font>
    <font>
      <b/>
      <sz val="9"/>
      <name val="Arial Cyr "/>
      <family val="0"/>
    </font>
    <font>
      <b/>
      <i/>
      <sz val="8"/>
      <color indexed="10"/>
      <name val="Arial Cyr "/>
      <family val="0"/>
    </font>
    <font>
      <b/>
      <sz val="8"/>
      <color indexed="57"/>
      <name val="Arial Cyr "/>
      <family val="0"/>
    </font>
    <font>
      <b/>
      <sz val="8"/>
      <color indexed="10"/>
      <name val="Arial Cyr "/>
      <family val="0"/>
    </font>
    <font>
      <sz val="10"/>
      <name val="Arial Cyr "/>
      <family val="0"/>
    </font>
    <font>
      <b/>
      <sz val="14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30" fillId="30" borderId="0">
      <alignment/>
      <protection/>
    </xf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33" borderId="0" applyNumberFormat="0" applyBorder="0" applyAlignment="0" applyProtection="0"/>
  </cellStyleXfs>
  <cellXfs count="24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74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74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1" fontId="14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13" fillId="0" borderId="11" xfId="0" applyNumberFormat="1" applyFont="1" applyBorder="1" applyAlignment="1">
      <alignment/>
    </xf>
    <xf numFmtId="4" fontId="13" fillId="0" borderId="12" xfId="0" applyNumberFormat="1" applyFont="1" applyBorder="1" applyAlignment="1">
      <alignment/>
    </xf>
    <xf numFmtId="4" fontId="13" fillId="0" borderId="11" xfId="0" applyNumberFormat="1" applyFont="1" applyBorder="1" applyAlignment="1">
      <alignment horizontal="right" wrapText="1"/>
    </xf>
    <xf numFmtId="4" fontId="12" fillId="0" borderId="11" xfId="0" applyNumberFormat="1" applyFont="1" applyBorder="1" applyAlignment="1">
      <alignment/>
    </xf>
    <xf numFmtId="4" fontId="13" fillId="0" borderId="11" xfId="0" applyNumberFormat="1" applyFont="1" applyBorder="1" applyAlignment="1">
      <alignment wrapText="1"/>
    </xf>
    <xf numFmtId="4" fontId="13" fillId="0" borderId="11" xfId="0" applyNumberFormat="1" applyFont="1" applyBorder="1" applyAlignment="1">
      <alignment horizontal="right"/>
    </xf>
    <xf numFmtId="4" fontId="13" fillId="0" borderId="13" xfId="0" applyNumberFormat="1" applyFont="1" applyBorder="1" applyAlignment="1">
      <alignment/>
    </xf>
    <xf numFmtId="4" fontId="13" fillId="0" borderId="14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4" fontId="12" fillId="0" borderId="12" xfId="0" applyNumberFormat="1" applyFont="1" applyFill="1" applyBorder="1" applyAlignment="1">
      <alignment/>
    </xf>
    <xf numFmtId="4" fontId="12" fillId="0" borderId="12" xfId="0" applyNumberFormat="1" applyFont="1" applyBorder="1" applyAlignment="1">
      <alignment/>
    </xf>
    <xf numFmtId="4" fontId="15" fillId="0" borderId="12" xfId="0" applyNumberFormat="1" applyFont="1" applyBorder="1" applyAlignment="1">
      <alignment/>
    </xf>
    <xf numFmtId="4" fontId="12" fillId="0" borderId="11" xfId="0" applyNumberFormat="1" applyFont="1" applyBorder="1" applyAlignment="1">
      <alignment wrapText="1"/>
    </xf>
    <xf numFmtId="176" fontId="13" fillId="0" borderId="11" xfId="0" applyNumberFormat="1" applyFont="1" applyBorder="1" applyAlignment="1">
      <alignment/>
    </xf>
    <xf numFmtId="176" fontId="12" fillId="0" borderId="11" xfId="0" applyNumberFormat="1" applyFont="1" applyBorder="1" applyAlignment="1">
      <alignment/>
    </xf>
    <xf numFmtId="176" fontId="13" fillId="0" borderId="12" xfId="0" applyNumberFormat="1" applyFont="1" applyBorder="1" applyAlignment="1">
      <alignment/>
    </xf>
    <xf numFmtId="176" fontId="12" fillId="0" borderId="12" xfId="0" applyNumberFormat="1" applyFont="1" applyBorder="1" applyAlignment="1">
      <alignment/>
    </xf>
    <xf numFmtId="4" fontId="16" fillId="34" borderId="11" xfId="0" applyNumberFormat="1" applyFont="1" applyFill="1" applyBorder="1" applyAlignment="1">
      <alignment wrapText="1"/>
    </xf>
    <xf numFmtId="174" fontId="17" fillId="0" borderId="11" xfId="0" applyNumberFormat="1" applyFont="1" applyFill="1" applyBorder="1" applyAlignment="1">
      <alignment wrapText="1"/>
    </xf>
    <xf numFmtId="4" fontId="16" fillId="0" borderId="11" xfId="0" applyNumberFormat="1" applyFont="1" applyFill="1" applyBorder="1" applyAlignment="1">
      <alignment wrapText="1"/>
    </xf>
    <xf numFmtId="176" fontId="17" fillId="0" borderId="11" xfId="0" applyNumberFormat="1" applyFont="1" applyFill="1" applyBorder="1" applyAlignment="1">
      <alignment wrapText="1"/>
    </xf>
    <xf numFmtId="176" fontId="17" fillId="0" borderId="11" xfId="0" applyNumberFormat="1" applyFont="1" applyBorder="1" applyAlignment="1">
      <alignment wrapText="1"/>
    </xf>
    <xf numFmtId="4" fontId="16" fillId="0" borderId="11" xfId="0" applyNumberFormat="1" applyFont="1" applyBorder="1" applyAlignment="1">
      <alignment/>
    </xf>
    <xf numFmtId="174" fontId="16" fillId="0" borderId="11" xfId="0" applyNumberFormat="1" applyFont="1" applyFill="1" applyBorder="1" applyAlignment="1">
      <alignment wrapText="1"/>
    </xf>
    <xf numFmtId="4" fontId="17" fillId="34" borderId="11" xfId="0" applyNumberFormat="1" applyFont="1" applyFill="1" applyBorder="1" applyAlignment="1">
      <alignment wrapText="1"/>
    </xf>
    <xf numFmtId="4" fontId="17" fillId="0" borderId="11" xfId="0" applyNumberFormat="1" applyFont="1" applyFill="1" applyBorder="1" applyAlignment="1">
      <alignment wrapText="1"/>
    </xf>
    <xf numFmtId="4" fontId="18" fillId="0" borderId="11" xfId="0" applyNumberFormat="1" applyFont="1" applyFill="1" applyBorder="1" applyAlignment="1">
      <alignment wrapText="1"/>
    </xf>
    <xf numFmtId="4" fontId="17" fillId="0" borderId="11" xfId="0" applyNumberFormat="1" applyFont="1" applyBorder="1" applyAlignment="1">
      <alignment/>
    </xf>
    <xf numFmtId="176" fontId="16" fillId="0" borderId="11" xfId="0" applyNumberFormat="1" applyFont="1" applyFill="1" applyBorder="1" applyAlignment="1">
      <alignment wrapText="1"/>
    </xf>
    <xf numFmtId="4" fontId="19" fillId="0" borderId="11" xfId="0" applyNumberFormat="1" applyFont="1" applyFill="1" applyBorder="1" applyAlignment="1">
      <alignment wrapText="1"/>
    </xf>
    <xf numFmtId="176" fontId="16" fillId="0" borderId="11" xfId="0" applyNumberFormat="1" applyFont="1" applyBorder="1" applyAlignment="1">
      <alignment wrapText="1"/>
    </xf>
    <xf numFmtId="174" fontId="17" fillId="0" borderId="11" xfId="0" applyNumberFormat="1" applyFont="1" applyBorder="1" applyAlignment="1">
      <alignment wrapText="1"/>
    </xf>
    <xf numFmtId="0" fontId="16" fillId="0" borderId="0" xfId="0" applyFont="1" applyBorder="1" applyAlignment="1">
      <alignment horizontal="left" wrapText="1"/>
    </xf>
    <xf numFmtId="174" fontId="18" fillId="0" borderId="0" xfId="0" applyNumberFormat="1" applyFont="1" applyFill="1" applyBorder="1" applyAlignment="1">
      <alignment/>
    </xf>
    <xf numFmtId="174" fontId="21" fillId="0" borderId="0" xfId="0" applyNumberFormat="1" applyFont="1" applyFill="1" applyBorder="1" applyAlignment="1">
      <alignment/>
    </xf>
    <xf numFmtId="174" fontId="20" fillId="0" borderId="0" xfId="0" applyNumberFormat="1" applyFont="1" applyFill="1" applyBorder="1" applyAlignment="1">
      <alignment wrapText="1"/>
    </xf>
    <xf numFmtId="174" fontId="22" fillId="0" borderId="0" xfId="0" applyNumberFormat="1" applyFont="1" applyFill="1" applyBorder="1" applyAlignment="1">
      <alignment wrapText="1"/>
    </xf>
    <xf numFmtId="174" fontId="23" fillId="0" borderId="0" xfId="0" applyNumberFormat="1" applyFont="1" applyFill="1" applyBorder="1" applyAlignment="1">
      <alignment/>
    </xf>
    <xf numFmtId="174" fontId="22" fillId="0" borderId="0" xfId="0" applyNumberFormat="1" applyFont="1" applyFill="1" applyBorder="1" applyAlignment="1">
      <alignment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2" xfId="0" applyFont="1" applyBorder="1" applyAlignment="1">
      <alignment/>
    </xf>
    <xf numFmtId="174" fontId="16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16" fillId="0" borderId="11" xfId="0" applyFont="1" applyBorder="1" applyAlignment="1">
      <alignment/>
    </xf>
    <xf numFmtId="174" fontId="20" fillId="0" borderId="0" xfId="0" applyNumberFormat="1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4" fontId="16" fillId="34" borderId="11" xfId="0" applyNumberFormat="1" applyFont="1" applyFill="1" applyBorder="1" applyAlignment="1">
      <alignment/>
    </xf>
    <xf numFmtId="2" fontId="16" fillId="0" borderId="11" xfId="0" applyNumberFormat="1" applyFont="1" applyFill="1" applyBorder="1" applyAlignment="1">
      <alignment wrapText="1"/>
    </xf>
    <xf numFmtId="176" fontId="13" fillId="34" borderId="11" xfId="0" applyNumberFormat="1" applyFont="1" applyFill="1" applyBorder="1" applyAlignment="1">
      <alignment/>
    </xf>
    <xf numFmtId="4" fontId="13" fillId="34" borderId="12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 wrapText="1"/>
    </xf>
    <xf numFmtId="4" fontId="13" fillId="34" borderId="11" xfId="0" applyNumberFormat="1" applyFont="1" applyFill="1" applyBorder="1" applyAlignment="1">
      <alignment horizontal="right"/>
    </xf>
    <xf numFmtId="4" fontId="12" fillId="34" borderId="11" xfId="0" applyNumberFormat="1" applyFont="1" applyFill="1" applyBorder="1" applyAlignment="1">
      <alignment/>
    </xf>
    <xf numFmtId="174" fontId="17" fillId="34" borderId="11" xfId="0" applyNumberFormat="1" applyFont="1" applyFill="1" applyBorder="1" applyAlignment="1">
      <alignment wrapText="1"/>
    </xf>
    <xf numFmtId="0" fontId="12" fillId="0" borderId="20" xfId="0" applyFont="1" applyBorder="1" applyAlignment="1">
      <alignment horizontal="center" vertical="center" wrapText="1"/>
    </xf>
    <xf numFmtId="2" fontId="17" fillId="0" borderId="11" xfId="0" applyNumberFormat="1" applyFont="1" applyFill="1" applyBorder="1" applyAlignment="1">
      <alignment wrapText="1"/>
    </xf>
    <xf numFmtId="0" fontId="0" fillId="0" borderId="11" xfId="0" applyBorder="1" applyAlignment="1">
      <alignment/>
    </xf>
    <xf numFmtId="2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4" fontId="13" fillId="0" borderId="11" xfId="0" applyNumberFormat="1" applyFont="1" applyBorder="1" applyAlignment="1">
      <alignment/>
    </xf>
    <xf numFmtId="174" fontId="13" fillId="0" borderId="11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4" fontId="12" fillId="0" borderId="11" xfId="0" applyNumberFormat="1" applyFont="1" applyFill="1" applyBorder="1" applyAlignment="1">
      <alignment/>
    </xf>
    <xf numFmtId="4" fontId="13" fillId="0" borderId="12" xfId="0" applyNumberFormat="1" applyFont="1" applyBorder="1" applyAlignment="1">
      <alignment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4" fontId="27" fillId="35" borderId="11" xfId="0" applyNumberFormat="1" applyFont="1" applyFill="1" applyBorder="1" applyAlignment="1">
      <alignment/>
    </xf>
    <xf numFmtId="176" fontId="27" fillId="0" borderId="11" xfId="0" applyNumberFormat="1" applyFont="1" applyBorder="1" applyAlignment="1">
      <alignment/>
    </xf>
    <xf numFmtId="4" fontId="27" fillId="0" borderId="11" xfId="0" applyNumberFormat="1" applyFont="1" applyFill="1" applyBorder="1" applyAlignment="1">
      <alignment/>
    </xf>
    <xf numFmtId="176" fontId="27" fillId="34" borderId="11" xfId="0" applyNumberFormat="1" applyFont="1" applyFill="1" applyBorder="1" applyAlignment="1">
      <alignment/>
    </xf>
    <xf numFmtId="174" fontId="16" fillId="0" borderId="11" xfId="0" applyNumberFormat="1" applyFont="1" applyFill="1" applyBorder="1" applyAlignment="1">
      <alignment horizontal="right" wrapText="1"/>
    </xf>
    <xf numFmtId="4" fontId="13" fillId="0" borderId="11" xfId="0" applyNumberFormat="1" applyFont="1" applyFill="1" applyBorder="1" applyAlignment="1">
      <alignment wrapText="1"/>
    </xf>
    <xf numFmtId="4" fontId="16" fillId="0" borderId="10" xfId="0" applyNumberFormat="1" applyFont="1" applyBorder="1" applyAlignment="1">
      <alignment horizontal="right" vertical="center" wrapText="1"/>
    </xf>
    <xf numFmtId="0" fontId="25" fillId="0" borderId="0" xfId="0" applyFont="1" applyAlignment="1">
      <alignment horizontal="center" wrapText="1"/>
    </xf>
    <xf numFmtId="0" fontId="16" fillId="0" borderId="15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15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24" fillId="0" borderId="16" xfId="0" applyFont="1" applyBorder="1" applyAlignment="1">
      <alignment horizontal="left" wrapText="1"/>
    </xf>
    <xf numFmtId="0" fontId="24" fillId="0" borderId="12" xfId="0" applyFont="1" applyBorder="1" applyAlignment="1">
      <alignment horizontal="left" wrapText="1"/>
    </xf>
    <xf numFmtId="0" fontId="17" fillId="0" borderId="15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6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34" borderId="11" xfId="0" applyFont="1" applyFill="1" applyBorder="1" applyAlignment="1">
      <alignment horizontal="left"/>
    </xf>
    <xf numFmtId="0" fontId="11" fillId="34" borderId="15" xfId="0" applyFont="1" applyFill="1" applyBorder="1" applyAlignment="1">
      <alignment horizontal="left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left"/>
    </xf>
    <xf numFmtId="2" fontId="11" fillId="0" borderId="15" xfId="0" applyNumberFormat="1" applyFont="1" applyBorder="1" applyAlignment="1">
      <alignment horizontal="left"/>
    </xf>
    <xf numFmtId="174" fontId="11" fillId="0" borderId="11" xfId="0" applyNumberFormat="1" applyFont="1" applyBorder="1" applyAlignment="1">
      <alignment horizontal="left"/>
    </xf>
    <xf numFmtId="174" fontId="11" fillId="0" borderId="15" xfId="0" applyNumberFormat="1" applyFont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9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3" fillId="0" borderId="15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"/>
  <sheetViews>
    <sheetView tabSelected="1" zoomScalePageLayoutView="0" workbookViewId="0" topLeftCell="A1">
      <pane xSplit="1" ySplit="11" topLeftCell="J15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Z1" sqref="Z1:AB16384"/>
    </sheetView>
  </sheetViews>
  <sheetFormatPr defaultColWidth="9.00390625" defaultRowHeight="12.75"/>
  <cols>
    <col min="1" max="1" width="23.125" style="0" customWidth="1"/>
    <col min="2" max="2" width="14.375" style="0" customWidth="1"/>
    <col min="3" max="3" width="12.375" style="0" customWidth="1"/>
    <col min="4" max="4" width="6.125" style="0" customWidth="1"/>
    <col min="5" max="5" width="12.875" style="0" customWidth="1"/>
    <col min="6" max="6" width="13.25390625" style="0" customWidth="1"/>
    <col min="7" max="7" width="11.125" style="0" customWidth="1"/>
    <col min="8" max="8" width="13.125" style="0" customWidth="1"/>
    <col min="9" max="9" width="13.25390625" style="0" customWidth="1"/>
    <col min="10" max="10" width="6.00390625" style="0" customWidth="1"/>
    <col min="11" max="11" width="11.875" style="0" customWidth="1"/>
    <col min="12" max="12" width="11.25390625" style="0" customWidth="1"/>
    <col min="13" max="13" width="5.875" style="0" customWidth="1"/>
    <col min="14" max="19" width="11.875" style="0" customWidth="1"/>
    <col min="20" max="20" width="14.00390625" style="0" customWidth="1"/>
    <col min="21" max="21" width="14.625" style="0" customWidth="1"/>
    <col min="22" max="22" width="15.25390625" style="0" customWidth="1"/>
    <col min="23" max="23" width="5.875" style="0" customWidth="1"/>
    <col min="24" max="25" width="14.625" style="0" customWidth="1"/>
  </cols>
  <sheetData>
    <row r="1" spans="2:20" ht="12.75">
      <c r="B1" s="4"/>
      <c r="C1" s="3"/>
      <c r="D1" s="4"/>
      <c r="E1" s="4"/>
      <c r="F1" s="5"/>
      <c r="G1" s="4"/>
      <c r="H1" s="4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2:20" ht="12.75">
      <c r="B2" s="4"/>
      <c r="C2" s="3"/>
      <c r="D2" s="4"/>
      <c r="E2" s="4"/>
      <c r="F2" s="5"/>
      <c r="G2" s="4"/>
      <c r="H2" s="4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9.5" customHeight="1">
      <c r="A3" s="1"/>
      <c r="B3" s="174" t="s">
        <v>90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5"/>
      <c r="X3" s="175"/>
    </row>
    <row r="4" spans="1:23" ht="12.75">
      <c r="A4" s="1"/>
      <c r="B4" s="6"/>
      <c r="C4" s="7"/>
      <c r="D4" s="6"/>
      <c r="E4" s="6"/>
      <c r="F4" s="8"/>
      <c r="G4" s="6"/>
      <c r="H4" s="6"/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1"/>
      <c r="V4" s="1"/>
      <c r="W4" s="1"/>
    </row>
    <row r="5" spans="1:25" ht="12.75">
      <c r="A5" s="1"/>
      <c r="B5" s="6"/>
      <c r="C5" s="7"/>
      <c r="D5" s="6"/>
      <c r="E5" s="6"/>
      <c r="F5" s="8"/>
      <c r="G5" s="6"/>
      <c r="H5" s="6"/>
      <c r="I5" s="9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1"/>
      <c r="V5" s="173" t="s">
        <v>75</v>
      </c>
      <c r="W5" s="173"/>
      <c r="X5" s="173"/>
      <c r="Y5" s="173"/>
    </row>
    <row r="6" spans="1:25" ht="19.5" customHeight="1">
      <c r="A6" s="146"/>
      <c r="B6" s="137" t="s">
        <v>0</v>
      </c>
      <c r="C6" s="138"/>
      <c r="D6" s="139"/>
      <c r="E6" s="134" t="s">
        <v>6</v>
      </c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6"/>
      <c r="U6" s="167" t="s">
        <v>32</v>
      </c>
      <c r="V6" s="168"/>
      <c r="W6" s="169"/>
      <c r="X6" s="167" t="s">
        <v>33</v>
      </c>
      <c r="Y6" s="169"/>
    </row>
    <row r="7" spans="1:25" ht="15.75" customHeight="1">
      <c r="A7" s="147"/>
      <c r="B7" s="140"/>
      <c r="C7" s="141"/>
      <c r="D7" s="142"/>
      <c r="E7" s="161" t="s">
        <v>7</v>
      </c>
      <c r="F7" s="162"/>
      <c r="G7" s="163"/>
      <c r="H7" s="167" t="s">
        <v>8</v>
      </c>
      <c r="I7" s="168"/>
      <c r="J7" s="169"/>
      <c r="K7" s="149" t="s">
        <v>34</v>
      </c>
      <c r="L7" s="150"/>
      <c r="M7" s="151"/>
      <c r="N7" s="149" t="s">
        <v>74</v>
      </c>
      <c r="O7" s="150"/>
      <c r="P7" s="151"/>
      <c r="Q7" s="149" t="s">
        <v>59</v>
      </c>
      <c r="R7" s="151"/>
      <c r="S7" s="149" t="s">
        <v>40</v>
      </c>
      <c r="T7" s="180"/>
      <c r="U7" s="170"/>
      <c r="V7" s="171"/>
      <c r="W7" s="172"/>
      <c r="X7" s="170"/>
      <c r="Y7" s="172"/>
    </row>
    <row r="8" spans="1:25" ht="16.5" customHeight="1">
      <c r="A8" s="147"/>
      <c r="B8" s="140"/>
      <c r="C8" s="141"/>
      <c r="D8" s="142"/>
      <c r="E8" s="164"/>
      <c r="F8" s="165"/>
      <c r="G8" s="166"/>
      <c r="H8" s="170"/>
      <c r="I8" s="171"/>
      <c r="J8" s="172"/>
      <c r="K8" s="152"/>
      <c r="L8" s="153"/>
      <c r="M8" s="154"/>
      <c r="N8" s="152"/>
      <c r="O8" s="153"/>
      <c r="P8" s="154"/>
      <c r="Q8" s="152"/>
      <c r="R8" s="154"/>
      <c r="S8" s="181"/>
      <c r="T8" s="182"/>
      <c r="U8" s="170"/>
      <c r="V8" s="171"/>
      <c r="W8" s="172"/>
      <c r="X8" s="170"/>
      <c r="Y8" s="172"/>
    </row>
    <row r="9" spans="1:25" ht="78" customHeight="1">
      <c r="A9" s="147"/>
      <c r="B9" s="143"/>
      <c r="C9" s="144"/>
      <c r="D9" s="145"/>
      <c r="E9" s="178" t="s">
        <v>80</v>
      </c>
      <c r="F9" s="33"/>
      <c r="G9" s="32"/>
      <c r="H9" s="158"/>
      <c r="I9" s="159"/>
      <c r="J9" s="160"/>
      <c r="K9" s="158"/>
      <c r="L9" s="159"/>
      <c r="M9" s="160"/>
      <c r="N9" s="155"/>
      <c r="O9" s="156"/>
      <c r="P9" s="157"/>
      <c r="Q9" s="155"/>
      <c r="R9" s="157"/>
      <c r="S9" s="158"/>
      <c r="T9" s="160"/>
      <c r="U9" s="176"/>
      <c r="V9" s="179"/>
      <c r="W9" s="177"/>
      <c r="X9" s="176"/>
      <c r="Y9" s="177"/>
    </row>
    <row r="10" spans="1:25" ht="42" customHeight="1">
      <c r="A10" s="148"/>
      <c r="B10" s="10" t="s">
        <v>80</v>
      </c>
      <c r="C10" s="10" t="s">
        <v>10</v>
      </c>
      <c r="D10" s="11" t="s">
        <v>11</v>
      </c>
      <c r="E10" s="158"/>
      <c r="F10" s="30" t="s">
        <v>91</v>
      </c>
      <c r="G10" s="30" t="s">
        <v>65</v>
      </c>
      <c r="H10" s="10" t="s">
        <v>9</v>
      </c>
      <c r="I10" s="12" t="s">
        <v>10</v>
      </c>
      <c r="J10" s="11" t="s">
        <v>11</v>
      </c>
      <c r="K10" s="10" t="s">
        <v>9</v>
      </c>
      <c r="L10" s="12" t="s">
        <v>10</v>
      </c>
      <c r="M10" s="11" t="s">
        <v>11</v>
      </c>
      <c r="N10" s="10" t="s">
        <v>9</v>
      </c>
      <c r="O10" s="12" t="s">
        <v>10</v>
      </c>
      <c r="P10" s="11" t="s">
        <v>11</v>
      </c>
      <c r="Q10" s="10" t="s">
        <v>9</v>
      </c>
      <c r="R10" s="12" t="s">
        <v>10</v>
      </c>
      <c r="S10" s="10" t="s">
        <v>9</v>
      </c>
      <c r="T10" s="12" t="s">
        <v>10</v>
      </c>
      <c r="U10" s="27" t="s">
        <v>9</v>
      </c>
      <c r="V10" s="27" t="s">
        <v>10</v>
      </c>
      <c r="W10" s="28" t="s">
        <v>11</v>
      </c>
      <c r="X10" s="27" t="s">
        <v>9</v>
      </c>
      <c r="Y10" s="27" t="s">
        <v>10</v>
      </c>
    </row>
    <row r="11" spans="1:25" ht="16.5" customHeight="1">
      <c r="A11" s="120">
        <v>1</v>
      </c>
      <c r="B11" s="80">
        <v>2</v>
      </c>
      <c r="C11" s="80">
        <v>3</v>
      </c>
      <c r="D11" s="80">
        <v>4</v>
      </c>
      <c r="E11" s="81">
        <v>5</v>
      </c>
      <c r="F11" s="80">
        <v>6</v>
      </c>
      <c r="G11" s="80">
        <v>7</v>
      </c>
      <c r="H11" s="80">
        <v>8</v>
      </c>
      <c r="I11" s="82">
        <v>9</v>
      </c>
      <c r="J11" s="80">
        <v>10</v>
      </c>
      <c r="K11" s="80">
        <v>11</v>
      </c>
      <c r="L11" s="82">
        <v>12</v>
      </c>
      <c r="M11" s="80">
        <v>13</v>
      </c>
      <c r="N11" s="80">
        <v>14</v>
      </c>
      <c r="O11" s="82">
        <v>15</v>
      </c>
      <c r="P11" s="80">
        <v>16</v>
      </c>
      <c r="Q11" s="80">
        <v>17</v>
      </c>
      <c r="R11" s="82">
        <v>18</v>
      </c>
      <c r="S11" s="80">
        <v>19</v>
      </c>
      <c r="T11" s="82">
        <v>20</v>
      </c>
      <c r="U11" s="83">
        <v>21</v>
      </c>
      <c r="V11" s="83">
        <v>22</v>
      </c>
      <c r="W11" s="83">
        <v>23</v>
      </c>
      <c r="X11" s="83">
        <v>24</v>
      </c>
      <c r="Y11" s="83">
        <v>25</v>
      </c>
    </row>
    <row r="12" spans="1:25" ht="15.75" customHeight="1">
      <c r="A12" s="117" t="s">
        <v>43</v>
      </c>
      <c r="B12" s="51">
        <f>E12+H12+N12</f>
        <v>7862161</v>
      </c>
      <c r="C12" s="51">
        <f>F12+I12+O12</f>
        <v>881251.53</v>
      </c>
      <c r="D12" s="52">
        <f aca="true" t="shared" si="0" ref="D12:D28">C12/B12*100</f>
        <v>11.208769828040916</v>
      </c>
      <c r="E12" s="53">
        <v>2482600</v>
      </c>
      <c r="F12" s="53">
        <v>278281.53</v>
      </c>
      <c r="G12" s="52">
        <f aca="true" t="shared" si="1" ref="G12:G28">F12/E12*100</f>
        <v>11.209277773302183</v>
      </c>
      <c r="H12" s="53">
        <v>5379561</v>
      </c>
      <c r="I12" s="53">
        <v>602970</v>
      </c>
      <c r="J12" s="54">
        <f aca="true" t="shared" si="2" ref="J12:J28">I12/H12*100</f>
        <v>11.20853541766698</v>
      </c>
      <c r="K12" s="53">
        <v>1977100</v>
      </c>
      <c r="L12" s="53">
        <v>329514</v>
      </c>
      <c r="M12" s="52">
        <f aca="true" t="shared" si="3" ref="M12:M28">L12/K12*100</f>
        <v>16.666531788983864</v>
      </c>
      <c r="N12" s="115">
        <v>0</v>
      </c>
      <c r="O12" s="62">
        <v>0</v>
      </c>
      <c r="P12" s="113" t="e">
        <f>O12/N12*100</f>
        <v>#DIV/0!</v>
      </c>
      <c r="Q12" s="52"/>
      <c r="R12" s="52"/>
      <c r="S12" s="52"/>
      <c r="T12" s="59"/>
      <c r="U12" s="51">
        <v>7918512</v>
      </c>
      <c r="V12" s="51">
        <v>470171.15</v>
      </c>
      <c r="W12" s="55">
        <f>V12/U12*100</f>
        <v>5.937619972035151</v>
      </c>
      <c r="X12" s="87">
        <f aca="true" t="shared" si="4" ref="X12:Y27">B12-U12</f>
        <v>-56351</v>
      </c>
      <c r="Y12" s="87">
        <f t="shared" si="4"/>
        <v>411080.38</v>
      </c>
    </row>
    <row r="13" spans="1:25" ht="15.75" customHeight="1">
      <c r="A13" s="117" t="s">
        <v>44</v>
      </c>
      <c r="B13" s="51">
        <f aca="true" t="shared" si="5" ref="B13:B28">E13+H13+N13</f>
        <v>4864085</v>
      </c>
      <c r="C13" s="51">
        <f>F13+I13+O13+T13</f>
        <v>606484.1</v>
      </c>
      <c r="D13" s="52">
        <f t="shared" si="0"/>
        <v>12.468616399590056</v>
      </c>
      <c r="E13" s="53">
        <v>1664100</v>
      </c>
      <c r="F13" s="53">
        <v>129516.1</v>
      </c>
      <c r="G13" s="52">
        <f t="shared" si="1"/>
        <v>7.78295174568836</v>
      </c>
      <c r="H13" s="53">
        <v>3199985</v>
      </c>
      <c r="I13" s="53">
        <v>476968</v>
      </c>
      <c r="J13" s="54">
        <f t="shared" si="2"/>
        <v>14.905319868686885</v>
      </c>
      <c r="K13" s="53">
        <v>1022400</v>
      </c>
      <c r="L13" s="53">
        <v>170400</v>
      </c>
      <c r="M13" s="52">
        <f t="shared" si="3"/>
        <v>16.666666666666664</v>
      </c>
      <c r="N13" s="53">
        <v>0</v>
      </c>
      <c r="O13" s="53">
        <v>0</v>
      </c>
      <c r="P13" s="113" t="e">
        <f>O13/N13*100</f>
        <v>#DIV/0!</v>
      </c>
      <c r="Q13" s="52"/>
      <c r="R13" s="52"/>
      <c r="S13" s="57"/>
      <c r="T13" s="53">
        <v>0</v>
      </c>
      <c r="U13" s="51">
        <v>4931549</v>
      </c>
      <c r="V13" s="51">
        <v>307829.64</v>
      </c>
      <c r="W13" s="55">
        <f aca="true" t="shared" si="6" ref="W13:W31">V13/U13*100</f>
        <v>6.242047681164681</v>
      </c>
      <c r="X13" s="87">
        <f t="shared" si="4"/>
        <v>-67464</v>
      </c>
      <c r="Y13" s="56">
        <f t="shared" si="4"/>
        <v>298654.45999999996</v>
      </c>
    </row>
    <row r="14" spans="1:25" ht="15.75" customHeight="1">
      <c r="A14" s="117" t="s">
        <v>45</v>
      </c>
      <c r="B14" s="51">
        <f t="shared" si="5"/>
        <v>28140692.63</v>
      </c>
      <c r="C14" s="51">
        <f aca="true" t="shared" si="7" ref="C14:C26">F14+I14+O14</f>
        <v>2794842.41</v>
      </c>
      <c r="D14" s="52">
        <f t="shared" si="0"/>
        <v>9.931675978083417</v>
      </c>
      <c r="E14" s="53">
        <v>8190200</v>
      </c>
      <c r="F14" s="53">
        <v>1205494.41</v>
      </c>
      <c r="G14" s="52">
        <f t="shared" si="1"/>
        <v>14.718742033161583</v>
      </c>
      <c r="H14" s="53">
        <v>19950492.63</v>
      </c>
      <c r="I14" s="53">
        <v>1589348</v>
      </c>
      <c r="J14" s="54">
        <f t="shared" si="2"/>
        <v>7.966459923952264</v>
      </c>
      <c r="K14" s="53">
        <v>8967500</v>
      </c>
      <c r="L14" s="53">
        <v>1494572</v>
      </c>
      <c r="M14" s="52">
        <f t="shared" si="3"/>
        <v>16.66654028436019</v>
      </c>
      <c r="N14" s="53">
        <v>0</v>
      </c>
      <c r="O14" s="53">
        <v>0</v>
      </c>
      <c r="P14" s="113" t="e">
        <f aca="true" t="shared" si="8" ref="P14:P28">O14/N14*100</f>
        <v>#DIV/0!</v>
      </c>
      <c r="Q14" s="52"/>
      <c r="R14" s="52"/>
      <c r="S14" s="53">
        <v>0</v>
      </c>
      <c r="T14" s="53">
        <v>0</v>
      </c>
      <c r="U14" s="51">
        <v>28155708.63</v>
      </c>
      <c r="V14" s="51">
        <v>1069859.38</v>
      </c>
      <c r="W14" s="55">
        <f t="shared" si="6"/>
        <v>3.7997956082698665</v>
      </c>
      <c r="X14" s="56">
        <f t="shared" si="4"/>
        <v>-15016</v>
      </c>
      <c r="Y14" s="56">
        <f t="shared" si="4"/>
        <v>1724983.0300000003</v>
      </c>
    </row>
    <row r="15" spans="1:25" ht="15.75" customHeight="1">
      <c r="A15" s="117" t="s">
        <v>46</v>
      </c>
      <c r="B15" s="51">
        <f t="shared" si="5"/>
        <v>15676735.3</v>
      </c>
      <c r="C15" s="51">
        <f t="shared" si="7"/>
        <v>1048383.86</v>
      </c>
      <c r="D15" s="52">
        <f t="shared" si="0"/>
        <v>6.6875139494126685</v>
      </c>
      <c r="E15" s="53">
        <v>4891800</v>
      </c>
      <c r="F15" s="53">
        <v>305255.86</v>
      </c>
      <c r="G15" s="52">
        <f t="shared" si="1"/>
        <v>6.240154135492048</v>
      </c>
      <c r="H15" s="53">
        <v>10784935.3</v>
      </c>
      <c r="I15" s="53">
        <v>666578</v>
      </c>
      <c r="J15" s="54">
        <f t="shared" si="2"/>
        <v>6.180639767027624</v>
      </c>
      <c r="K15" s="53">
        <v>3050500</v>
      </c>
      <c r="L15" s="53">
        <v>508412</v>
      </c>
      <c r="M15" s="52">
        <f t="shared" si="3"/>
        <v>16.666513686280936</v>
      </c>
      <c r="N15" s="53">
        <v>0</v>
      </c>
      <c r="O15" s="53">
        <v>76550</v>
      </c>
      <c r="P15" s="113" t="e">
        <f t="shared" si="8"/>
        <v>#DIV/0!</v>
      </c>
      <c r="Q15" s="52"/>
      <c r="R15" s="52"/>
      <c r="S15" s="57"/>
      <c r="T15" s="53"/>
      <c r="U15" s="51">
        <v>15805806.3</v>
      </c>
      <c r="V15" s="51">
        <v>1207590.18</v>
      </c>
      <c r="W15" s="55">
        <f t="shared" si="6"/>
        <v>7.640168157697845</v>
      </c>
      <c r="X15" s="56">
        <f t="shared" si="4"/>
        <v>-129071</v>
      </c>
      <c r="Y15" s="56">
        <f t="shared" si="4"/>
        <v>-159206.31999999995</v>
      </c>
    </row>
    <row r="16" spans="1:25" ht="15.75" customHeight="1">
      <c r="A16" s="117" t="s">
        <v>47</v>
      </c>
      <c r="B16" s="51">
        <f t="shared" si="5"/>
        <v>25542208</v>
      </c>
      <c r="C16" s="51">
        <f t="shared" si="7"/>
        <v>1919567.3399999999</v>
      </c>
      <c r="D16" s="52">
        <f t="shared" si="0"/>
        <v>7.515275656669932</v>
      </c>
      <c r="E16" s="53">
        <v>8698900</v>
      </c>
      <c r="F16" s="53">
        <v>844799.34</v>
      </c>
      <c r="G16" s="52">
        <f t="shared" si="1"/>
        <v>9.711565140420053</v>
      </c>
      <c r="H16" s="53">
        <v>16843308</v>
      </c>
      <c r="I16" s="53">
        <v>896768</v>
      </c>
      <c r="J16" s="54">
        <f>I16/H16*100</f>
        <v>5.32417978701096</v>
      </c>
      <c r="K16" s="53">
        <v>2496300</v>
      </c>
      <c r="L16" s="53">
        <v>416046</v>
      </c>
      <c r="M16" s="52">
        <f>L16/K16*100</f>
        <v>16.666506429515685</v>
      </c>
      <c r="N16" s="53">
        <v>0</v>
      </c>
      <c r="O16" s="53">
        <v>178000</v>
      </c>
      <c r="P16" s="113" t="e">
        <f t="shared" si="8"/>
        <v>#DIV/0!</v>
      </c>
      <c r="Q16" s="52"/>
      <c r="R16" s="52"/>
      <c r="S16" s="57"/>
      <c r="T16" s="53"/>
      <c r="U16" s="51">
        <v>25646507</v>
      </c>
      <c r="V16" s="51">
        <v>1243937.36</v>
      </c>
      <c r="W16" s="55">
        <f t="shared" si="6"/>
        <v>4.850318836791303</v>
      </c>
      <c r="X16" s="56">
        <f t="shared" si="4"/>
        <v>-104299</v>
      </c>
      <c r="Y16" s="56">
        <f t="shared" si="4"/>
        <v>675629.9799999997</v>
      </c>
    </row>
    <row r="17" spans="1:25" ht="15.75" customHeight="1">
      <c r="A17" s="117" t="s">
        <v>48</v>
      </c>
      <c r="B17" s="51">
        <f>E17+H17+N17+S17</f>
        <v>9621698</v>
      </c>
      <c r="C17" s="51">
        <f>F17+I17+O17+T17</f>
        <v>914841.77</v>
      </c>
      <c r="D17" s="52">
        <f t="shared" si="0"/>
        <v>9.508111458081515</v>
      </c>
      <c r="E17" s="53">
        <v>2439300</v>
      </c>
      <c r="F17" s="53">
        <v>201571.77</v>
      </c>
      <c r="G17" s="52">
        <f t="shared" si="1"/>
        <v>8.263508793506332</v>
      </c>
      <c r="H17" s="53">
        <v>7182398</v>
      </c>
      <c r="I17" s="53">
        <v>713270</v>
      </c>
      <c r="J17" s="54">
        <f t="shared" si="2"/>
        <v>9.930805839498174</v>
      </c>
      <c r="K17" s="53">
        <v>2074000</v>
      </c>
      <c r="L17" s="53">
        <v>345664</v>
      </c>
      <c r="M17" s="52">
        <f t="shared" si="3"/>
        <v>16.666538090646092</v>
      </c>
      <c r="N17" s="53">
        <v>0</v>
      </c>
      <c r="O17" s="53">
        <v>0</v>
      </c>
      <c r="P17" s="113" t="e">
        <f t="shared" si="8"/>
        <v>#DIV/0!</v>
      </c>
      <c r="Q17" s="52"/>
      <c r="R17" s="52"/>
      <c r="S17" s="53">
        <v>0</v>
      </c>
      <c r="T17" s="53">
        <v>0</v>
      </c>
      <c r="U17" s="51">
        <v>9699829</v>
      </c>
      <c r="V17" s="51">
        <v>301170.89</v>
      </c>
      <c r="W17" s="55">
        <f t="shared" si="6"/>
        <v>3.1049092721119105</v>
      </c>
      <c r="X17" s="56">
        <f t="shared" si="4"/>
        <v>-78131</v>
      </c>
      <c r="Y17" s="56">
        <f t="shared" si="4"/>
        <v>613670.88</v>
      </c>
    </row>
    <row r="18" spans="1:25" ht="15.75" customHeight="1">
      <c r="A18" s="117" t="s">
        <v>49</v>
      </c>
      <c r="B18" s="51">
        <f>E18+H18+N18+S18</f>
        <v>31462482.28</v>
      </c>
      <c r="C18" s="51">
        <f>F18+I18+O18+T18</f>
        <v>2013787.7</v>
      </c>
      <c r="D18" s="52">
        <f t="shared" si="0"/>
        <v>6.400600188117133</v>
      </c>
      <c r="E18" s="53">
        <v>8375500</v>
      </c>
      <c r="F18" s="53">
        <v>876698.7</v>
      </c>
      <c r="G18" s="52">
        <f t="shared" si="1"/>
        <v>10.467419258551727</v>
      </c>
      <c r="H18" s="53">
        <v>23086982.28</v>
      </c>
      <c r="I18" s="53">
        <v>1137089</v>
      </c>
      <c r="J18" s="54">
        <f t="shared" si="2"/>
        <v>4.925238761001033</v>
      </c>
      <c r="K18" s="53">
        <v>4830100</v>
      </c>
      <c r="L18" s="53">
        <v>805010</v>
      </c>
      <c r="M18" s="52">
        <f t="shared" si="3"/>
        <v>16.666528643299312</v>
      </c>
      <c r="N18" s="53">
        <v>0</v>
      </c>
      <c r="O18" s="53">
        <v>0</v>
      </c>
      <c r="P18" s="113" t="e">
        <f t="shared" si="8"/>
        <v>#DIV/0!</v>
      </c>
      <c r="Q18" s="52"/>
      <c r="R18" s="53"/>
      <c r="S18" s="53">
        <v>0</v>
      </c>
      <c r="T18" s="53">
        <v>0</v>
      </c>
      <c r="U18" s="51">
        <v>31532394.28</v>
      </c>
      <c r="V18" s="51">
        <v>1083597.25</v>
      </c>
      <c r="W18" s="55">
        <f t="shared" si="6"/>
        <v>3.436457252113238</v>
      </c>
      <c r="X18" s="56">
        <f t="shared" si="4"/>
        <v>-69912</v>
      </c>
      <c r="Y18" s="56">
        <f t="shared" si="4"/>
        <v>930190.45</v>
      </c>
    </row>
    <row r="19" spans="1:25" ht="15.75" customHeight="1">
      <c r="A19" s="117" t="s">
        <v>50</v>
      </c>
      <c r="B19" s="51">
        <f t="shared" si="5"/>
        <v>33858686</v>
      </c>
      <c r="C19" s="51">
        <f t="shared" si="7"/>
        <v>4100360.48</v>
      </c>
      <c r="D19" s="52">
        <f t="shared" si="0"/>
        <v>12.110217390007397</v>
      </c>
      <c r="E19" s="53">
        <v>19778700</v>
      </c>
      <c r="F19" s="53">
        <v>2384979.5</v>
      </c>
      <c r="G19" s="52">
        <f t="shared" si="1"/>
        <v>12.05832284224949</v>
      </c>
      <c r="H19" s="53">
        <v>14079986</v>
      </c>
      <c r="I19" s="53">
        <v>1683804</v>
      </c>
      <c r="J19" s="54">
        <f t="shared" si="2"/>
        <v>11.95884711817185</v>
      </c>
      <c r="K19" s="53">
        <v>10102900</v>
      </c>
      <c r="L19" s="53">
        <v>1683804</v>
      </c>
      <c r="M19" s="52">
        <f t="shared" si="3"/>
        <v>16.666541290124616</v>
      </c>
      <c r="N19" s="53">
        <v>0</v>
      </c>
      <c r="O19" s="53">
        <v>31576.98</v>
      </c>
      <c r="P19" s="113" t="e">
        <f t="shared" si="8"/>
        <v>#DIV/0!</v>
      </c>
      <c r="Q19" s="52"/>
      <c r="R19" s="53"/>
      <c r="S19" s="53">
        <v>0</v>
      </c>
      <c r="T19" s="53">
        <v>0</v>
      </c>
      <c r="U19" s="51">
        <v>33858686</v>
      </c>
      <c r="V19" s="51">
        <v>1390668.61</v>
      </c>
      <c r="W19" s="55">
        <f t="shared" si="6"/>
        <v>4.107272828012286</v>
      </c>
      <c r="X19" s="56">
        <f t="shared" si="4"/>
        <v>0</v>
      </c>
      <c r="Y19" s="56">
        <f t="shared" si="4"/>
        <v>2709691.87</v>
      </c>
    </row>
    <row r="20" spans="1:25" ht="12.75" customHeight="1">
      <c r="A20" s="117" t="s">
        <v>51</v>
      </c>
      <c r="B20" s="51">
        <f t="shared" si="5"/>
        <v>37949230.04</v>
      </c>
      <c r="C20" s="51">
        <f t="shared" si="7"/>
        <v>1351027.77</v>
      </c>
      <c r="D20" s="52">
        <f t="shared" si="0"/>
        <v>3.5600927043209123</v>
      </c>
      <c r="E20" s="53">
        <v>3310300</v>
      </c>
      <c r="F20" s="53">
        <v>363691.77</v>
      </c>
      <c r="G20" s="95">
        <f t="shared" si="1"/>
        <v>10.986670996586414</v>
      </c>
      <c r="H20" s="53">
        <v>34638930.04</v>
      </c>
      <c r="I20" s="53">
        <v>987336</v>
      </c>
      <c r="J20" s="54">
        <f t="shared" si="2"/>
        <v>2.8503651783119572</v>
      </c>
      <c r="K20" s="53">
        <v>3494100</v>
      </c>
      <c r="L20" s="53">
        <v>582346</v>
      </c>
      <c r="M20" s="52">
        <f>L20/K20*100</f>
        <v>16.666552187974013</v>
      </c>
      <c r="N20" s="53">
        <v>0</v>
      </c>
      <c r="O20" s="53">
        <v>0</v>
      </c>
      <c r="P20" s="113" t="e">
        <f t="shared" si="8"/>
        <v>#DIV/0!</v>
      </c>
      <c r="Q20" s="52"/>
      <c r="R20" s="53">
        <v>0</v>
      </c>
      <c r="S20" s="88">
        <v>0</v>
      </c>
      <c r="T20" s="53">
        <v>0</v>
      </c>
      <c r="U20" s="51">
        <v>38036009.04</v>
      </c>
      <c r="V20" s="51">
        <v>723280.3</v>
      </c>
      <c r="W20" s="55">
        <f t="shared" si="6"/>
        <v>1.9015672733681739</v>
      </c>
      <c r="X20" s="56">
        <f t="shared" si="4"/>
        <v>-86779</v>
      </c>
      <c r="Y20" s="56">
        <f t="shared" si="4"/>
        <v>627747.47</v>
      </c>
    </row>
    <row r="21" spans="1:25" ht="12.75" customHeight="1">
      <c r="A21" s="117" t="s">
        <v>58</v>
      </c>
      <c r="B21" s="51">
        <f t="shared" si="5"/>
        <v>17658538.79</v>
      </c>
      <c r="C21" s="51">
        <f t="shared" si="7"/>
        <v>2042329.67</v>
      </c>
      <c r="D21" s="52">
        <f t="shared" si="0"/>
        <v>11.565677626489503</v>
      </c>
      <c r="E21" s="53">
        <v>6794200</v>
      </c>
      <c r="F21" s="53">
        <v>977108.67</v>
      </c>
      <c r="G21" s="95">
        <f t="shared" si="1"/>
        <v>14.381511730593743</v>
      </c>
      <c r="H21" s="53">
        <v>10864338.79</v>
      </c>
      <c r="I21" s="53">
        <v>1065221</v>
      </c>
      <c r="J21" s="54">
        <f t="shared" si="2"/>
        <v>9.804747629745078</v>
      </c>
      <c r="K21" s="53">
        <v>5166400</v>
      </c>
      <c r="L21" s="53">
        <v>861060</v>
      </c>
      <c r="M21" s="52">
        <f>L21/K21*100</f>
        <v>16.66653762774853</v>
      </c>
      <c r="N21" s="53">
        <v>0</v>
      </c>
      <c r="O21" s="53">
        <v>0</v>
      </c>
      <c r="P21" s="113" t="e">
        <f t="shared" si="8"/>
        <v>#DIV/0!</v>
      </c>
      <c r="Q21" s="52"/>
      <c r="R21" s="53"/>
      <c r="S21" s="88"/>
      <c r="T21" s="53"/>
      <c r="U21" s="51">
        <v>18298859.79</v>
      </c>
      <c r="V21" s="51">
        <v>1323014.36</v>
      </c>
      <c r="W21" s="55">
        <f t="shared" si="6"/>
        <v>7.230037145390905</v>
      </c>
      <c r="X21" s="56">
        <f t="shared" si="4"/>
        <v>-640321</v>
      </c>
      <c r="Y21" s="56">
        <f t="shared" si="4"/>
        <v>719315.3099999998</v>
      </c>
    </row>
    <row r="22" spans="1:25" ht="12.75" customHeight="1">
      <c r="A22" s="117" t="s">
        <v>52</v>
      </c>
      <c r="B22" s="51">
        <f t="shared" si="5"/>
        <v>8180184</v>
      </c>
      <c r="C22" s="51">
        <f t="shared" si="7"/>
        <v>958362.96</v>
      </c>
      <c r="D22" s="52">
        <f t="shared" si="0"/>
        <v>11.715665075504415</v>
      </c>
      <c r="E22" s="53">
        <v>2229000</v>
      </c>
      <c r="F22" s="53">
        <v>269231.96</v>
      </c>
      <c r="G22" s="95">
        <f t="shared" si="1"/>
        <v>12.078598474652312</v>
      </c>
      <c r="H22" s="53">
        <v>5951184</v>
      </c>
      <c r="I22" s="53">
        <v>689131</v>
      </c>
      <c r="J22" s="54">
        <f t="shared" si="2"/>
        <v>11.57972934461445</v>
      </c>
      <c r="K22" s="53">
        <v>2457800</v>
      </c>
      <c r="L22" s="53">
        <v>409630</v>
      </c>
      <c r="M22" s="52">
        <f t="shared" si="3"/>
        <v>16.66653104402311</v>
      </c>
      <c r="N22" s="53">
        <v>0</v>
      </c>
      <c r="O22" s="53">
        <v>0</v>
      </c>
      <c r="P22" s="113" t="e">
        <f t="shared" si="8"/>
        <v>#DIV/0!</v>
      </c>
      <c r="Q22" s="52"/>
      <c r="R22" s="53"/>
      <c r="S22" s="88"/>
      <c r="T22" s="59"/>
      <c r="U22" s="51">
        <v>8237933</v>
      </c>
      <c r="V22" s="51">
        <v>310440.7</v>
      </c>
      <c r="W22" s="55">
        <f t="shared" si="6"/>
        <v>3.7684295320197436</v>
      </c>
      <c r="X22" s="56">
        <f t="shared" si="4"/>
        <v>-57749</v>
      </c>
      <c r="Y22" s="56">
        <f t="shared" si="4"/>
        <v>647922.26</v>
      </c>
    </row>
    <row r="23" spans="1:25" ht="12.75" customHeight="1">
      <c r="A23" s="117" t="s">
        <v>53</v>
      </c>
      <c r="B23" s="51">
        <f>E23+H23+N23+S23</f>
        <v>21730974.11</v>
      </c>
      <c r="C23" s="51">
        <f>F23+I23+O23+T23</f>
        <v>2354420.2199999997</v>
      </c>
      <c r="D23" s="52">
        <f t="shared" si="0"/>
        <v>10.834397979962436</v>
      </c>
      <c r="E23" s="53">
        <v>11970600</v>
      </c>
      <c r="F23" s="53">
        <v>1790933.22</v>
      </c>
      <c r="G23" s="52">
        <f t="shared" si="1"/>
        <v>14.961098190566888</v>
      </c>
      <c r="H23" s="53">
        <v>9760374.11</v>
      </c>
      <c r="I23" s="53">
        <v>513487</v>
      </c>
      <c r="J23" s="54">
        <f t="shared" si="2"/>
        <v>5.260935638459867</v>
      </c>
      <c r="K23" s="53">
        <v>842200</v>
      </c>
      <c r="L23" s="53">
        <v>140366</v>
      </c>
      <c r="M23" s="52">
        <f t="shared" si="3"/>
        <v>16.66658750890525</v>
      </c>
      <c r="N23" s="53">
        <v>0</v>
      </c>
      <c r="O23" s="53">
        <v>50000</v>
      </c>
      <c r="P23" s="113" t="e">
        <f t="shared" si="8"/>
        <v>#DIV/0!</v>
      </c>
      <c r="Q23" s="52"/>
      <c r="R23" s="53"/>
      <c r="S23" s="53">
        <v>0</v>
      </c>
      <c r="T23" s="53">
        <v>0</v>
      </c>
      <c r="U23" s="51">
        <v>21810381.11</v>
      </c>
      <c r="V23" s="51">
        <v>878309.53</v>
      </c>
      <c r="W23" s="55">
        <f t="shared" si="6"/>
        <v>4.027025138030703</v>
      </c>
      <c r="X23" s="56">
        <f t="shared" si="4"/>
        <v>-79407</v>
      </c>
      <c r="Y23" s="56">
        <f t="shared" si="4"/>
        <v>1476110.6899999997</v>
      </c>
    </row>
    <row r="24" spans="1:25" ht="12.75" customHeight="1">
      <c r="A24" s="117" t="s">
        <v>54</v>
      </c>
      <c r="B24" s="51">
        <f t="shared" si="5"/>
        <v>10826163.6</v>
      </c>
      <c r="C24" s="51">
        <f t="shared" si="7"/>
        <v>1288340.46</v>
      </c>
      <c r="D24" s="52">
        <f t="shared" si="0"/>
        <v>11.900249318234946</v>
      </c>
      <c r="E24" s="53">
        <v>4443700</v>
      </c>
      <c r="F24" s="53">
        <v>495412.46</v>
      </c>
      <c r="G24" s="52">
        <f t="shared" si="1"/>
        <v>11.148647748497874</v>
      </c>
      <c r="H24" s="53">
        <v>6141509</v>
      </c>
      <c r="I24" s="53">
        <v>772928</v>
      </c>
      <c r="J24" s="54">
        <f t="shared" si="2"/>
        <v>12.585310873923655</v>
      </c>
      <c r="K24" s="53">
        <v>857900</v>
      </c>
      <c r="L24" s="53">
        <v>142982</v>
      </c>
      <c r="M24" s="52">
        <f t="shared" si="3"/>
        <v>16.66651124839725</v>
      </c>
      <c r="N24" s="53">
        <v>240954.6</v>
      </c>
      <c r="O24" s="53">
        <v>20000</v>
      </c>
      <c r="P24" s="113">
        <f t="shared" si="8"/>
        <v>8.300318815245692</v>
      </c>
      <c r="Q24" s="52"/>
      <c r="R24" s="53"/>
      <c r="S24" s="97"/>
      <c r="T24" s="59"/>
      <c r="U24" s="51">
        <v>10964983.6</v>
      </c>
      <c r="V24" s="51">
        <v>484538.55</v>
      </c>
      <c r="W24" s="55">
        <f t="shared" si="6"/>
        <v>4.418962833651662</v>
      </c>
      <c r="X24" s="56">
        <f t="shared" si="4"/>
        <v>-138820</v>
      </c>
      <c r="Y24" s="56">
        <f t="shared" si="4"/>
        <v>803801.9099999999</v>
      </c>
    </row>
    <row r="25" spans="1:25" ht="12.75" customHeight="1">
      <c r="A25" s="117" t="s">
        <v>55</v>
      </c>
      <c r="B25" s="51">
        <f t="shared" si="5"/>
        <v>15412551</v>
      </c>
      <c r="C25" s="51">
        <f t="shared" si="7"/>
        <v>2561855.04</v>
      </c>
      <c r="D25" s="52">
        <f t="shared" si="0"/>
        <v>16.621875509122404</v>
      </c>
      <c r="E25" s="53">
        <v>6976700</v>
      </c>
      <c r="F25" s="53">
        <v>2199497.04</v>
      </c>
      <c r="G25" s="52">
        <f t="shared" si="1"/>
        <v>31.52632390671808</v>
      </c>
      <c r="H25" s="53">
        <v>8435851</v>
      </c>
      <c r="I25" s="53">
        <v>362358</v>
      </c>
      <c r="J25" s="54">
        <f t="shared" si="2"/>
        <v>4.29545282390597</v>
      </c>
      <c r="K25" s="53">
        <v>835100</v>
      </c>
      <c r="L25" s="53">
        <v>139182</v>
      </c>
      <c r="M25" s="52">
        <f t="shared" si="3"/>
        <v>16.666507005149082</v>
      </c>
      <c r="N25" s="53">
        <v>0</v>
      </c>
      <c r="O25" s="53">
        <v>0</v>
      </c>
      <c r="P25" s="113">
        <v>0</v>
      </c>
      <c r="Q25" s="52"/>
      <c r="R25" s="53"/>
      <c r="S25" s="52"/>
      <c r="T25" s="59"/>
      <c r="U25" s="51">
        <v>15457270</v>
      </c>
      <c r="V25" s="51">
        <v>630996.18</v>
      </c>
      <c r="W25" s="55">
        <f t="shared" si="6"/>
        <v>4.082196791542103</v>
      </c>
      <c r="X25" s="56">
        <f t="shared" si="4"/>
        <v>-44719</v>
      </c>
      <c r="Y25" s="56">
        <f t="shared" si="4"/>
        <v>1930858.8599999999</v>
      </c>
    </row>
    <row r="26" spans="1:25" ht="12.75" customHeight="1">
      <c r="A26" s="117" t="s">
        <v>56</v>
      </c>
      <c r="B26" s="51">
        <f t="shared" si="5"/>
        <v>12270282</v>
      </c>
      <c r="C26" s="51">
        <f t="shared" si="7"/>
        <v>1230756.37</v>
      </c>
      <c r="D26" s="52">
        <f t="shared" si="0"/>
        <v>10.030383735271938</v>
      </c>
      <c r="E26" s="53">
        <v>2912500</v>
      </c>
      <c r="F26" s="53">
        <v>315928.37</v>
      </c>
      <c r="G26" s="52">
        <f t="shared" si="1"/>
        <v>10.847326008583691</v>
      </c>
      <c r="H26" s="53">
        <v>9357782</v>
      </c>
      <c r="I26" s="53">
        <v>914828</v>
      </c>
      <c r="J26" s="54">
        <f t="shared" si="2"/>
        <v>9.776120025023022</v>
      </c>
      <c r="K26" s="53">
        <v>1873700</v>
      </c>
      <c r="L26" s="53">
        <v>312282</v>
      </c>
      <c r="M26" s="52">
        <f t="shared" si="3"/>
        <v>16.666595506217643</v>
      </c>
      <c r="N26" s="53">
        <v>0</v>
      </c>
      <c r="O26" s="53">
        <v>0</v>
      </c>
      <c r="P26" s="113" t="e">
        <f t="shared" si="8"/>
        <v>#DIV/0!</v>
      </c>
      <c r="Q26" s="52"/>
      <c r="R26" s="53"/>
      <c r="S26" s="52"/>
      <c r="T26" s="59"/>
      <c r="U26" s="51">
        <v>12402763</v>
      </c>
      <c r="V26" s="51">
        <v>705381.14</v>
      </c>
      <c r="W26" s="55">
        <f t="shared" si="6"/>
        <v>5.687290323938303</v>
      </c>
      <c r="X26" s="87">
        <f t="shared" si="4"/>
        <v>-132481</v>
      </c>
      <c r="Y26" s="87">
        <f t="shared" si="4"/>
        <v>525375.2300000001</v>
      </c>
    </row>
    <row r="27" spans="1:25" ht="12.75" customHeight="1">
      <c r="A27" s="117" t="s">
        <v>57</v>
      </c>
      <c r="B27" s="51">
        <f>E27+H27+N27+S27</f>
        <v>23358629.5</v>
      </c>
      <c r="C27" s="51">
        <f>F27+I27+O27+T27</f>
        <v>1942583.8</v>
      </c>
      <c r="D27" s="52">
        <f t="shared" si="0"/>
        <v>8.316343216968274</v>
      </c>
      <c r="E27" s="53">
        <v>4869400</v>
      </c>
      <c r="F27" s="53">
        <v>412344.55</v>
      </c>
      <c r="G27" s="52">
        <f t="shared" si="1"/>
        <v>8.468077175832752</v>
      </c>
      <c r="H27" s="53">
        <v>18489229.5</v>
      </c>
      <c r="I27" s="53">
        <v>1530239.25</v>
      </c>
      <c r="J27" s="54">
        <f t="shared" si="2"/>
        <v>8.276381933600858</v>
      </c>
      <c r="K27" s="53">
        <v>5088400</v>
      </c>
      <c r="L27" s="53">
        <v>848060</v>
      </c>
      <c r="M27" s="52">
        <f t="shared" si="3"/>
        <v>16.666535649713072</v>
      </c>
      <c r="N27" s="53">
        <v>0</v>
      </c>
      <c r="O27" s="53">
        <v>0</v>
      </c>
      <c r="P27" s="113" t="e">
        <f t="shared" si="8"/>
        <v>#DIV/0!</v>
      </c>
      <c r="Q27" s="52"/>
      <c r="R27" s="53"/>
      <c r="S27" s="62">
        <v>0</v>
      </c>
      <c r="T27" s="53">
        <v>0</v>
      </c>
      <c r="U27" s="51">
        <v>23508616.5</v>
      </c>
      <c r="V27" s="51">
        <v>1239488.34</v>
      </c>
      <c r="W27" s="55">
        <f t="shared" si="6"/>
        <v>5.272485260882962</v>
      </c>
      <c r="X27" s="56">
        <f t="shared" si="4"/>
        <v>-149987</v>
      </c>
      <c r="Y27" s="56">
        <f t="shared" si="4"/>
        <v>703095.46</v>
      </c>
    </row>
    <row r="28" spans="1:25" ht="12.75" customHeight="1">
      <c r="A28" s="117" t="s">
        <v>60</v>
      </c>
      <c r="B28" s="51">
        <f t="shared" si="5"/>
        <v>7817266</v>
      </c>
      <c r="C28" s="51">
        <f>F28+I28+O28</f>
        <v>840670.5</v>
      </c>
      <c r="D28" s="52">
        <f t="shared" si="0"/>
        <v>10.754021930429387</v>
      </c>
      <c r="E28" s="53">
        <v>2538300</v>
      </c>
      <c r="F28" s="53">
        <v>205121.5</v>
      </c>
      <c r="G28" s="52">
        <f t="shared" si="1"/>
        <v>8.081058188551394</v>
      </c>
      <c r="H28" s="53">
        <v>5278966</v>
      </c>
      <c r="I28" s="53">
        <v>635549</v>
      </c>
      <c r="J28" s="54">
        <f t="shared" si="2"/>
        <v>12.039270569274361</v>
      </c>
      <c r="K28" s="53">
        <v>579500</v>
      </c>
      <c r="L28" s="53">
        <v>96586</v>
      </c>
      <c r="M28" s="52">
        <f t="shared" si="3"/>
        <v>16.667126833477138</v>
      </c>
      <c r="N28" s="53">
        <v>0</v>
      </c>
      <c r="O28" s="53">
        <v>0</v>
      </c>
      <c r="P28" s="113" t="e">
        <f t="shared" si="8"/>
        <v>#DIV/0!</v>
      </c>
      <c r="Q28" s="52"/>
      <c r="R28" s="52"/>
      <c r="S28" s="52"/>
      <c r="T28" s="59"/>
      <c r="U28" s="51">
        <v>7938491</v>
      </c>
      <c r="V28" s="51">
        <v>548446.34</v>
      </c>
      <c r="W28" s="55">
        <f t="shared" si="6"/>
        <v>6.908697635356644</v>
      </c>
      <c r="X28" s="56">
        <f aca="true" t="shared" si="9" ref="X28:Y31">B28-U28</f>
        <v>-121225</v>
      </c>
      <c r="Y28" s="56">
        <f t="shared" si="9"/>
        <v>292224.16000000003</v>
      </c>
    </row>
    <row r="29" spans="1:25" ht="12.75" customHeight="1">
      <c r="A29" s="119" t="s">
        <v>22</v>
      </c>
      <c r="B29" s="58">
        <f>E29+H29+S29+N29</f>
        <v>312232567.25</v>
      </c>
      <c r="C29" s="58">
        <f>F29+I29+T29+O29</f>
        <v>28849865.98</v>
      </c>
      <c r="D29" s="52">
        <f>C29/B29*100</f>
        <v>9.239864449149643</v>
      </c>
      <c r="E29" s="59">
        <f>SUM(E12:E28)</f>
        <v>102565800</v>
      </c>
      <c r="F29" s="59">
        <f>SUM(F12:F28)</f>
        <v>13255866.750000002</v>
      </c>
      <c r="G29" s="52">
        <f>F29/E29*100</f>
        <v>12.924256184810142</v>
      </c>
      <c r="H29" s="59">
        <f>SUM(H12:H28)</f>
        <v>209425812.64999998</v>
      </c>
      <c r="I29" s="59">
        <f>SUM(I12:I28)</f>
        <v>15237872.25</v>
      </c>
      <c r="J29" s="54">
        <f>I29/H29*100</f>
        <v>7.27602393285974</v>
      </c>
      <c r="K29" s="59">
        <f>K12+K13+K14+K15+K16+K17+K18+K19+K20+K21+K22+K23+K24+K25+K26+K27+K28</f>
        <v>55715900</v>
      </c>
      <c r="L29" s="60">
        <f>SUM(L12:L28)</f>
        <v>9285916</v>
      </c>
      <c r="M29" s="52">
        <f>L29/K29*100</f>
        <v>16.666545815467398</v>
      </c>
      <c r="N29" s="60">
        <f>SUM(N12:N28)</f>
        <v>240954.6</v>
      </c>
      <c r="O29" s="60">
        <f>SUM(O12:O28)</f>
        <v>356126.98</v>
      </c>
      <c r="P29" s="57">
        <f>O29/N29*100</f>
        <v>147.79837363553133</v>
      </c>
      <c r="Q29" s="52"/>
      <c r="R29" s="59">
        <f>R20+R18</f>
        <v>0</v>
      </c>
      <c r="S29" s="59">
        <f>S17</f>
        <v>0</v>
      </c>
      <c r="T29" s="59">
        <f>T12+T13+T14+T15+T16+T17+T18+T19+T20+T21+T22+T23+T24+T25+T26+T27+T28</f>
        <v>0</v>
      </c>
      <c r="U29" s="58">
        <f>SUM(U12:U28)</f>
        <v>314204299.25</v>
      </c>
      <c r="V29" s="58">
        <f>SUM(V12:V28)</f>
        <v>13918719.899999999</v>
      </c>
      <c r="W29" s="55">
        <f t="shared" si="6"/>
        <v>4.429831142738572</v>
      </c>
      <c r="X29" s="61">
        <f t="shared" si="9"/>
        <v>-1971732</v>
      </c>
      <c r="Y29" s="61">
        <f t="shared" si="9"/>
        <v>14931146.080000002</v>
      </c>
    </row>
    <row r="30" spans="1:25" ht="12.75" customHeight="1">
      <c r="A30" s="117" t="s">
        <v>12</v>
      </c>
      <c r="B30" s="51">
        <f>E30+H30+N30+Q30+S30</f>
        <v>1270767085.58</v>
      </c>
      <c r="C30" s="51">
        <f>F30+I30+R30+T30</f>
        <v>28250065.150000006</v>
      </c>
      <c r="D30" s="57">
        <f>C30/B30*100</f>
        <v>2.2230718335851605</v>
      </c>
      <c r="E30" s="53">
        <v>379365000</v>
      </c>
      <c r="F30" s="53">
        <v>59941037.1</v>
      </c>
      <c r="G30" s="57">
        <f>F30/E30*100</f>
        <v>15.800360365347357</v>
      </c>
      <c r="H30" s="53">
        <v>891402085.58</v>
      </c>
      <c r="I30" s="53">
        <v>88421149.46</v>
      </c>
      <c r="J30" s="62">
        <f>I30/H30*100</f>
        <v>9.919333922409196</v>
      </c>
      <c r="K30" s="53">
        <v>1499600</v>
      </c>
      <c r="L30" s="63">
        <v>250000</v>
      </c>
      <c r="M30" s="53">
        <f>L30/K30*100</f>
        <v>16.67111229661243</v>
      </c>
      <c r="N30" s="53"/>
      <c r="O30" s="53">
        <v>0</v>
      </c>
      <c r="P30" s="57">
        <v>0</v>
      </c>
      <c r="Q30" s="53">
        <v>0</v>
      </c>
      <c r="R30" s="53">
        <v>0</v>
      </c>
      <c r="S30" s="53">
        <v>0</v>
      </c>
      <c r="T30" s="53">
        <v>-120112121.41</v>
      </c>
      <c r="U30" s="51">
        <v>1270767085.58</v>
      </c>
      <c r="V30" s="51">
        <v>115410534.3</v>
      </c>
      <c r="W30" s="64">
        <f t="shared" si="6"/>
        <v>9.08195810307163</v>
      </c>
      <c r="X30" s="56">
        <f t="shared" si="9"/>
        <v>0</v>
      </c>
      <c r="Y30" s="87">
        <f t="shared" si="9"/>
        <v>-87160469.14999999</v>
      </c>
    </row>
    <row r="31" spans="1:25" ht="26.25" customHeight="1">
      <c r="A31" s="118" t="s">
        <v>13</v>
      </c>
      <c r="B31" s="58">
        <f>B29+B30-H29</f>
        <v>1373573840.1799998</v>
      </c>
      <c r="C31" s="58">
        <f>C29+C30-I29</f>
        <v>41862058.88000001</v>
      </c>
      <c r="D31" s="52">
        <f>C31/B31*100</f>
        <v>3.0476744427889075</v>
      </c>
      <c r="E31" s="59">
        <f>E29+E30</f>
        <v>481930800</v>
      </c>
      <c r="F31" s="59">
        <f>SUM(F29:F30)</f>
        <v>73196903.85000001</v>
      </c>
      <c r="G31" s="52">
        <f>F31/E31*100</f>
        <v>15.18826019212717</v>
      </c>
      <c r="H31" s="59">
        <f>H29+H30</f>
        <v>1100827898.23</v>
      </c>
      <c r="I31" s="59">
        <f>I29+I30</f>
        <v>103659021.71</v>
      </c>
      <c r="J31" s="54">
        <f>I31/H31*100</f>
        <v>9.416460272915625</v>
      </c>
      <c r="K31" s="59">
        <f>K30+K29</f>
        <v>57215500</v>
      </c>
      <c r="L31" s="59">
        <f>L30+L29</f>
        <v>9535916</v>
      </c>
      <c r="M31" s="59">
        <f>L31/K31*100</f>
        <v>16.666665501481244</v>
      </c>
      <c r="N31" s="59">
        <f>N29</f>
        <v>240954.6</v>
      </c>
      <c r="O31" s="59">
        <f>O29</f>
        <v>356126.98</v>
      </c>
      <c r="P31" s="52">
        <v>0</v>
      </c>
      <c r="Q31" s="59">
        <f>Q30</f>
        <v>0</v>
      </c>
      <c r="R31" s="59">
        <f>R29+R30</f>
        <v>0</v>
      </c>
      <c r="S31" s="59">
        <f>S29+S30</f>
        <v>0</v>
      </c>
      <c r="T31" s="59">
        <f>T29+T30</f>
        <v>-120112121.41</v>
      </c>
      <c r="U31" s="58">
        <f>U29+U30-H29</f>
        <v>1375545572.1799998</v>
      </c>
      <c r="V31" s="58">
        <f>V29+V30-I29</f>
        <v>114091381.94999999</v>
      </c>
      <c r="W31" s="55">
        <f t="shared" si="6"/>
        <v>8.29426405474775</v>
      </c>
      <c r="X31" s="61">
        <f t="shared" si="9"/>
        <v>-1971732</v>
      </c>
      <c r="Y31" s="61">
        <f t="shared" si="9"/>
        <v>-72229323.06999998</v>
      </c>
    </row>
    <row r="32" spans="1:25" ht="37.5" customHeight="1">
      <c r="A32" s="118" t="s">
        <v>42</v>
      </c>
      <c r="B32" s="58">
        <f>E32+H32+Q32+N32+S32</f>
        <v>1356909052.1799998</v>
      </c>
      <c r="C32" s="58">
        <f>F32+I32+R32+O32+T32</f>
        <v>40101976.879999995</v>
      </c>
      <c r="D32" s="52">
        <f>C32/B32*100</f>
        <v>2.9553916539632823</v>
      </c>
      <c r="E32" s="59">
        <f>E31</f>
        <v>481930800</v>
      </c>
      <c r="F32" s="59">
        <f>F31</f>
        <v>73196903.85000001</v>
      </c>
      <c r="G32" s="52">
        <f>F32/E32*100</f>
        <v>15.18826019212717</v>
      </c>
      <c r="H32" s="59">
        <f>H31-H29-16664788</f>
        <v>874737297.58</v>
      </c>
      <c r="I32" s="59">
        <f>I31-I29-1760082</f>
        <v>86661067.46</v>
      </c>
      <c r="J32" s="52">
        <f>I32/H32*100</f>
        <v>9.907096416232818</v>
      </c>
      <c r="K32" s="59">
        <f>K31</f>
        <v>57215500</v>
      </c>
      <c r="L32" s="59">
        <f>L31</f>
        <v>9535916</v>
      </c>
      <c r="M32" s="59">
        <f>L32/K32*100</f>
        <v>16.666665501481244</v>
      </c>
      <c r="N32" s="59">
        <f>N31</f>
        <v>240954.6</v>
      </c>
      <c r="O32" s="59">
        <f>O31</f>
        <v>356126.98</v>
      </c>
      <c r="P32" s="52">
        <v>0</v>
      </c>
      <c r="Q32" s="59">
        <f>Q31</f>
        <v>0</v>
      </c>
      <c r="R32" s="59">
        <f>R31</f>
        <v>0</v>
      </c>
      <c r="S32" s="59">
        <f>S31</f>
        <v>0</v>
      </c>
      <c r="T32" s="59">
        <f>T31</f>
        <v>-120112121.41</v>
      </c>
      <c r="U32" s="58">
        <f>U31-16664788</f>
        <v>1358880784.1799998</v>
      </c>
      <c r="V32" s="58">
        <f>V31-1760082</f>
        <v>112331299.94999999</v>
      </c>
      <c r="W32" s="65">
        <f>V32/U32*100</f>
        <v>8.266457312352456</v>
      </c>
      <c r="X32" s="61">
        <f>B32-U32</f>
        <v>-1971732</v>
      </c>
      <c r="Y32" s="61">
        <f>C32-V32</f>
        <v>-72229323.07</v>
      </c>
    </row>
    <row r="33" spans="1:25" ht="21" customHeight="1">
      <c r="A33" s="66"/>
      <c r="B33" s="67" t="s">
        <v>39</v>
      </c>
      <c r="C33" s="67"/>
      <c r="D33" s="67"/>
      <c r="E33" s="67"/>
      <c r="F33" s="68"/>
      <c r="G33" s="69"/>
      <c r="H33" s="70"/>
      <c r="I33" s="71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</row>
    <row r="34" spans="1:25" ht="12.75">
      <c r="A34" s="73" t="s">
        <v>15</v>
      </c>
      <c r="B34" s="74"/>
      <c r="C34" s="74"/>
      <c r="D34" s="75"/>
      <c r="E34" s="56">
        <v>293486800</v>
      </c>
      <c r="F34" s="56">
        <v>44653061.32</v>
      </c>
      <c r="G34" s="57">
        <f aca="true" t="shared" si="10" ref="G34:G44">F34/E34*100</f>
        <v>15.21467449984122</v>
      </c>
      <c r="H34" s="76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</row>
    <row r="35" spans="1:25" ht="12.75">
      <c r="A35" s="121" t="s">
        <v>76</v>
      </c>
      <c r="B35" s="122"/>
      <c r="C35" s="122"/>
      <c r="D35" s="123"/>
      <c r="E35" s="56">
        <v>7981700</v>
      </c>
      <c r="F35" s="56">
        <v>1123648.96</v>
      </c>
      <c r="G35" s="57">
        <f t="shared" si="10"/>
        <v>14.077815001816655</v>
      </c>
      <c r="H35" s="76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</row>
    <row r="36" spans="1:25" ht="22.5" customHeight="1">
      <c r="A36" s="124" t="s">
        <v>89</v>
      </c>
      <c r="B36" s="125"/>
      <c r="C36" s="125"/>
      <c r="D36" s="126"/>
      <c r="E36" s="56">
        <v>5480000</v>
      </c>
      <c r="F36" s="56">
        <v>469030.1</v>
      </c>
      <c r="G36" s="57">
        <f t="shared" si="10"/>
        <v>8.558943430656935</v>
      </c>
      <c r="H36" s="76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</row>
    <row r="37" spans="1:25" ht="12.75">
      <c r="A37" s="73" t="s">
        <v>16</v>
      </c>
      <c r="B37" s="74"/>
      <c r="C37" s="74"/>
      <c r="D37" s="75"/>
      <c r="E37" s="56">
        <v>18610000</v>
      </c>
      <c r="F37" s="56">
        <v>4182291.57</v>
      </c>
      <c r="G37" s="57">
        <f t="shared" si="10"/>
        <v>22.473356098871573</v>
      </c>
      <c r="H37" s="76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</row>
    <row r="38" spans="1:25" ht="12.75">
      <c r="A38" s="78" t="s">
        <v>4</v>
      </c>
      <c r="B38" s="74"/>
      <c r="C38" s="74"/>
      <c r="D38" s="75"/>
      <c r="E38" s="56">
        <v>3965500</v>
      </c>
      <c r="F38" s="56">
        <v>35877.38</v>
      </c>
      <c r="G38" s="57">
        <f t="shared" si="10"/>
        <v>0.9047378640776699</v>
      </c>
      <c r="H38" s="76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</row>
    <row r="39" spans="1:25" ht="23.25" customHeight="1">
      <c r="A39" s="124" t="s">
        <v>71</v>
      </c>
      <c r="B39" s="125"/>
      <c r="C39" s="125"/>
      <c r="D39" s="126"/>
      <c r="E39" s="56">
        <v>435000</v>
      </c>
      <c r="F39" s="56">
        <v>78808.31</v>
      </c>
      <c r="G39" s="57">
        <f t="shared" si="10"/>
        <v>18.116852873563218</v>
      </c>
      <c r="H39" s="76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</row>
    <row r="40" spans="1:25" ht="11.25" customHeight="1">
      <c r="A40" s="129" t="s">
        <v>88</v>
      </c>
      <c r="B40" s="130"/>
      <c r="C40" s="130"/>
      <c r="D40" s="131"/>
      <c r="E40" s="61">
        <f>E41+E42</f>
        <v>5320000</v>
      </c>
      <c r="F40" s="61">
        <f>F41+F42</f>
        <v>503366.36</v>
      </c>
      <c r="G40" s="52">
        <f t="shared" si="10"/>
        <v>9.461773684210526</v>
      </c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</row>
    <row r="41" spans="1:25" ht="12.75">
      <c r="A41" s="121" t="s">
        <v>77</v>
      </c>
      <c r="B41" s="122"/>
      <c r="C41" s="122"/>
      <c r="D41" s="123"/>
      <c r="E41" s="56">
        <v>1500000</v>
      </c>
      <c r="F41" s="56">
        <v>229436.35</v>
      </c>
      <c r="G41" s="57">
        <f t="shared" si="10"/>
        <v>15.295756666666668</v>
      </c>
      <c r="H41" s="76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</row>
    <row r="42" spans="1:25" ht="12.75">
      <c r="A42" s="121" t="s">
        <v>78</v>
      </c>
      <c r="B42" s="122"/>
      <c r="C42" s="122"/>
      <c r="D42" s="123"/>
      <c r="E42" s="56">
        <v>3820000</v>
      </c>
      <c r="F42" s="56">
        <v>273930.01</v>
      </c>
      <c r="G42" s="57">
        <f t="shared" si="10"/>
        <v>7.170942670157069</v>
      </c>
      <c r="H42" s="76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</row>
    <row r="43" spans="1:25" ht="12.75">
      <c r="A43" s="121" t="s">
        <v>17</v>
      </c>
      <c r="B43" s="122"/>
      <c r="C43" s="122"/>
      <c r="D43" s="123"/>
      <c r="E43" s="56">
        <v>11000</v>
      </c>
      <c r="F43" s="56">
        <v>2100</v>
      </c>
      <c r="G43" s="57">
        <f t="shared" si="10"/>
        <v>19.090909090909093</v>
      </c>
      <c r="H43" s="76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</row>
    <row r="44" spans="1:25" ht="12.75">
      <c r="A44" s="121" t="s">
        <v>18</v>
      </c>
      <c r="B44" s="122"/>
      <c r="C44" s="122"/>
      <c r="D44" s="123"/>
      <c r="E44" s="56">
        <v>6500000</v>
      </c>
      <c r="F44" s="56">
        <v>983199.4</v>
      </c>
      <c r="G44" s="57">
        <f t="shared" si="10"/>
        <v>15.126144615384614</v>
      </c>
      <c r="H44" s="76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</row>
    <row r="45" spans="1:25" ht="12.75">
      <c r="A45" s="121" t="s">
        <v>66</v>
      </c>
      <c r="B45" s="132"/>
      <c r="C45" s="132"/>
      <c r="D45" s="133"/>
      <c r="E45" s="56">
        <v>0</v>
      </c>
      <c r="F45" s="56">
        <v>345.33</v>
      </c>
      <c r="G45" s="57">
        <v>0</v>
      </c>
      <c r="H45" s="76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</row>
    <row r="46" spans="1:25" ht="33.75" customHeight="1">
      <c r="A46" s="124" t="s">
        <v>72</v>
      </c>
      <c r="B46" s="125"/>
      <c r="C46" s="125"/>
      <c r="D46" s="126"/>
      <c r="E46" s="56">
        <v>0</v>
      </c>
      <c r="F46" s="56">
        <v>0</v>
      </c>
      <c r="G46" s="57">
        <v>0</v>
      </c>
      <c r="H46" s="76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</row>
    <row r="47" spans="1:25" ht="12.75">
      <c r="A47" s="121" t="s">
        <v>25</v>
      </c>
      <c r="B47" s="122"/>
      <c r="C47" s="122"/>
      <c r="D47" s="123"/>
      <c r="E47" s="56">
        <v>11500000</v>
      </c>
      <c r="F47" s="56">
        <v>2107329.9</v>
      </c>
      <c r="G47" s="57">
        <f>F47/E47*100</f>
        <v>18.324607826086954</v>
      </c>
      <c r="H47" s="76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</row>
    <row r="48" spans="1:25" ht="12.75">
      <c r="A48" s="121" t="s">
        <v>86</v>
      </c>
      <c r="B48" s="122"/>
      <c r="C48" s="122"/>
      <c r="D48" s="123"/>
      <c r="E48" s="56">
        <v>0</v>
      </c>
      <c r="F48" s="56">
        <v>0</v>
      </c>
      <c r="G48" s="57">
        <v>0</v>
      </c>
      <c r="H48" s="76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</row>
    <row r="49" spans="1:25" ht="12.75">
      <c r="A49" s="121" t="s">
        <v>24</v>
      </c>
      <c r="B49" s="122"/>
      <c r="C49" s="122"/>
      <c r="D49" s="123"/>
      <c r="E49" s="56">
        <v>1800000</v>
      </c>
      <c r="F49" s="56">
        <v>236734.07</v>
      </c>
      <c r="G49" s="57">
        <f>F49/E49*100</f>
        <v>13.15189277777778</v>
      </c>
      <c r="H49" s="76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</row>
    <row r="50" spans="1:25" ht="22.5" customHeight="1">
      <c r="A50" s="124" t="s">
        <v>35</v>
      </c>
      <c r="B50" s="127"/>
      <c r="C50" s="127"/>
      <c r="D50" s="128"/>
      <c r="E50" s="56">
        <v>0</v>
      </c>
      <c r="F50" s="56">
        <v>0</v>
      </c>
      <c r="G50" s="57">
        <v>0</v>
      </c>
      <c r="H50" s="76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</row>
    <row r="51" spans="1:25" ht="12.75" customHeight="1">
      <c r="A51" s="124" t="s">
        <v>36</v>
      </c>
      <c r="B51" s="125"/>
      <c r="C51" s="125"/>
      <c r="D51" s="126"/>
      <c r="E51" s="56">
        <v>0</v>
      </c>
      <c r="F51" s="56">
        <v>0</v>
      </c>
      <c r="G51" s="57">
        <v>0</v>
      </c>
      <c r="H51" s="76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</row>
    <row r="52" spans="1:25" ht="12.75">
      <c r="A52" s="121" t="s">
        <v>61</v>
      </c>
      <c r="B52" s="122"/>
      <c r="C52" s="122"/>
      <c r="D52" s="123"/>
      <c r="E52" s="56">
        <v>2500000</v>
      </c>
      <c r="F52" s="56">
        <v>90338.63</v>
      </c>
      <c r="G52" s="57">
        <f>F52/E52*100</f>
        <v>3.6135452</v>
      </c>
      <c r="H52" s="76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</row>
    <row r="53" spans="1:25" ht="12.75">
      <c r="A53" s="121" t="s">
        <v>30</v>
      </c>
      <c r="B53" s="132"/>
      <c r="C53" s="132"/>
      <c r="D53" s="133"/>
      <c r="E53" s="56">
        <v>0</v>
      </c>
      <c r="F53" s="56">
        <v>316528.72</v>
      </c>
      <c r="G53" s="57" t="e">
        <f>F53/E53*100</f>
        <v>#DIV/0!</v>
      </c>
      <c r="H53" s="76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</row>
    <row r="54" spans="1:25" ht="14.25" customHeight="1">
      <c r="A54" s="124" t="s">
        <v>41</v>
      </c>
      <c r="B54" s="127"/>
      <c r="C54" s="127"/>
      <c r="D54" s="128"/>
      <c r="E54" s="56">
        <v>0</v>
      </c>
      <c r="F54" s="56"/>
      <c r="G54" s="57">
        <v>0</v>
      </c>
      <c r="H54" s="76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</row>
    <row r="55" spans="1:25" ht="12.75">
      <c r="A55" s="121" t="s">
        <v>19</v>
      </c>
      <c r="B55" s="122"/>
      <c r="C55" s="122"/>
      <c r="D55" s="123"/>
      <c r="E55" s="56">
        <v>0</v>
      </c>
      <c r="F55" s="56">
        <v>118083</v>
      </c>
      <c r="G55" s="57" t="e">
        <f>F55/E55*100</f>
        <v>#DIV/0!</v>
      </c>
      <c r="H55" s="76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</row>
    <row r="56" spans="1:25" ht="12.75">
      <c r="A56" s="121" t="s">
        <v>26</v>
      </c>
      <c r="B56" s="122"/>
      <c r="C56" s="122"/>
      <c r="D56" s="123"/>
      <c r="E56" s="56">
        <v>14000000</v>
      </c>
      <c r="F56" s="56">
        <v>4361055.67</v>
      </c>
      <c r="G56" s="57">
        <f>F56/E56*100</f>
        <v>31.150397642857143</v>
      </c>
      <c r="H56" s="76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</row>
    <row r="57" spans="1:25" ht="12.75">
      <c r="A57" s="121" t="s">
        <v>87</v>
      </c>
      <c r="B57" s="122"/>
      <c r="C57" s="122"/>
      <c r="D57" s="123"/>
      <c r="E57" s="56">
        <v>0</v>
      </c>
      <c r="F57" s="56">
        <v>0</v>
      </c>
      <c r="G57" s="57" t="e">
        <f>F57/E57*100</f>
        <v>#DIV/0!</v>
      </c>
      <c r="H57" s="76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</row>
    <row r="58" spans="1:25" ht="12.75">
      <c r="A58" s="121" t="s">
        <v>20</v>
      </c>
      <c r="B58" s="122"/>
      <c r="C58" s="122"/>
      <c r="D58" s="123"/>
      <c r="E58" s="56">
        <v>7775000</v>
      </c>
      <c r="F58" s="56">
        <v>697705.07</v>
      </c>
      <c r="G58" s="57">
        <f>F58/E58*100</f>
        <v>8.973698649517685</v>
      </c>
      <c r="H58" s="76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</row>
    <row r="59" spans="1:25" ht="15.75" customHeight="1">
      <c r="A59" s="124" t="s">
        <v>37</v>
      </c>
      <c r="B59" s="125"/>
      <c r="C59" s="125"/>
      <c r="D59" s="126"/>
      <c r="E59" s="56">
        <v>0</v>
      </c>
      <c r="F59" s="56">
        <v>-18466.69</v>
      </c>
      <c r="G59" s="57">
        <v>0</v>
      </c>
      <c r="H59" s="76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</row>
    <row r="60" spans="1:25" ht="14.25" customHeight="1">
      <c r="A60" s="129" t="s">
        <v>21</v>
      </c>
      <c r="B60" s="130"/>
      <c r="C60" s="130"/>
      <c r="D60" s="131"/>
      <c r="E60" s="61">
        <f>E34+E35+E37+E38+E39+E40+E43+E44+E45+E46+E47+E48+E49+E50+E51+E52+E53+E54+E55+E56+E57+E58+E59+E36</f>
        <v>379365000</v>
      </c>
      <c r="F60" s="61">
        <f>F34+F35+F37+F38+F39+F40+F43+F44+F45+F46+F47+F48+F49+F50+F51+F52+F53+F54+F55+F56+F57+F58+F59+F36</f>
        <v>59941037.10000001</v>
      </c>
      <c r="G60" s="52">
        <f>F60/E60*100</f>
        <v>15.80036036534736</v>
      </c>
      <c r="H60" s="79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</row>
    <row r="61" spans="1:25" ht="12.75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</row>
    <row r="62" spans="1:25" ht="12.75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</row>
    <row r="63" spans="1:25" ht="12.75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</row>
    <row r="64" spans="1:25" ht="12.75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</row>
    <row r="65" spans="1:25" ht="12.7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</row>
    <row r="66" spans="1:25" ht="12.75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</row>
    <row r="67" spans="1:25" ht="12.75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</row>
    <row r="68" spans="1:25" ht="12.75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</row>
    <row r="69" spans="1:25" ht="12.75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</row>
    <row r="70" spans="1:25" ht="12.75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</row>
    <row r="71" spans="1:25" ht="12.75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</row>
    <row r="72" spans="1:25" ht="12.75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</row>
    <row r="73" spans="1:25" ht="12.75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</row>
    <row r="74" spans="1:25" ht="12.75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</row>
    <row r="75" spans="1:25" ht="12.75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</row>
    <row r="76" spans="1:25" ht="12.75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</row>
  </sheetData>
  <sheetProtection/>
  <mergeCells count="38">
    <mergeCell ref="S7:T9"/>
    <mergeCell ref="Q7:R9"/>
    <mergeCell ref="E7:G8"/>
    <mergeCell ref="H7:J9"/>
    <mergeCell ref="V5:Y5"/>
    <mergeCell ref="B3:X3"/>
    <mergeCell ref="X6:Y9"/>
    <mergeCell ref="E9:E10"/>
    <mergeCell ref="U6:W9"/>
    <mergeCell ref="A46:D46"/>
    <mergeCell ref="A55:D55"/>
    <mergeCell ref="A49:D49"/>
    <mergeCell ref="A47:D47"/>
    <mergeCell ref="E6:T6"/>
    <mergeCell ref="A43:D43"/>
    <mergeCell ref="B6:D9"/>
    <mergeCell ref="A6:A10"/>
    <mergeCell ref="N7:P9"/>
    <mergeCell ref="K7:M9"/>
    <mergeCell ref="A60:D60"/>
    <mergeCell ref="A59:D59"/>
    <mergeCell ref="A56:D56"/>
    <mergeCell ref="A52:D52"/>
    <mergeCell ref="A44:D44"/>
    <mergeCell ref="A57:D57"/>
    <mergeCell ref="A45:D45"/>
    <mergeCell ref="A54:D54"/>
    <mergeCell ref="A58:D58"/>
    <mergeCell ref="A53:D53"/>
    <mergeCell ref="A48:D48"/>
    <mergeCell ref="A51:D51"/>
    <mergeCell ref="A41:D41"/>
    <mergeCell ref="A50:D50"/>
    <mergeCell ref="A36:D36"/>
    <mergeCell ref="A40:D40"/>
    <mergeCell ref="A42:D42"/>
    <mergeCell ref="A39:D39"/>
    <mergeCell ref="A35:D35"/>
  </mergeCells>
  <printOptions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D31"/>
  <sheetViews>
    <sheetView zoomScaleSheetLayoutView="100" zoomScalePageLayoutView="0" workbookViewId="0" topLeftCell="A1">
      <pane xSplit="3" ySplit="10" topLeftCell="D2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B27" sqref="BB27"/>
    </sheetView>
  </sheetViews>
  <sheetFormatPr defaultColWidth="9.00390625" defaultRowHeight="12.75"/>
  <cols>
    <col min="2" max="2" width="5.75390625" style="0" customWidth="1"/>
    <col min="3" max="3" width="2.125" style="0" customWidth="1"/>
    <col min="4" max="4" width="16.00390625" style="0" customWidth="1"/>
    <col min="5" max="5" width="14.125" style="0" customWidth="1"/>
    <col min="6" max="6" width="6.75390625" style="0" customWidth="1"/>
    <col min="7" max="7" width="13.25390625" style="0" customWidth="1"/>
    <col min="8" max="8" width="12.875" style="0" customWidth="1"/>
    <col min="9" max="9" width="10.625" style="0" customWidth="1"/>
    <col min="10" max="10" width="12.125" style="0" customWidth="1"/>
    <col min="11" max="11" width="14.375" style="0" customWidth="1"/>
    <col min="12" max="12" width="9.375" style="0" customWidth="1"/>
    <col min="13" max="13" width="12.00390625" style="0" customWidth="1"/>
    <col min="14" max="14" width="11.375" style="0" customWidth="1"/>
    <col min="15" max="15" width="11.125" style="0" customWidth="1"/>
    <col min="16" max="16" width="12.00390625" style="0" customWidth="1"/>
    <col min="17" max="17" width="13.125" style="0" customWidth="1"/>
    <col min="18" max="18" width="8.875" style="0" customWidth="1"/>
    <col min="19" max="19" width="13.00390625" style="0" customWidth="1"/>
    <col min="20" max="20" width="12.625" style="0" customWidth="1"/>
    <col min="22" max="22" width="12.00390625" style="0" customWidth="1"/>
    <col min="23" max="23" width="10.625" style="0" customWidth="1"/>
    <col min="24" max="24" width="8.875" style="0" customWidth="1"/>
    <col min="25" max="26" width="10.75390625" style="0" customWidth="1"/>
    <col min="27" max="27" width="11.125" style="0" customWidth="1"/>
    <col min="28" max="28" width="5.25390625" style="0" customWidth="1"/>
    <col min="29" max="29" width="7.00390625" style="0" customWidth="1"/>
    <col min="30" max="30" width="5.125" style="0" customWidth="1"/>
    <col min="31" max="31" width="12.625" style="0" customWidth="1"/>
    <col min="32" max="32" width="11.25390625" style="0" customWidth="1"/>
    <col min="33" max="33" width="9.75390625" style="0" customWidth="1"/>
    <col min="34" max="34" width="11.875" style="0" customWidth="1"/>
    <col min="35" max="35" width="11.625" style="0" customWidth="1"/>
    <col min="36" max="36" width="8.75390625" style="0" customWidth="1"/>
    <col min="37" max="37" width="10.75390625" style="0" customWidth="1"/>
    <col min="38" max="38" width="12.625" style="0" customWidth="1"/>
    <col min="39" max="39" width="8.75390625" style="0" customWidth="1"/>
    <col min="40" max="40" width="11.00390625" style="0" customWidth="1"/>
    <col min="41" max="41" width="11.125" style="0" customWidth="1"/>
    <col min="42" max="42" width="9.25390625" style="0" customWidth="1"/>
    <col min="43" max="43" width="12.625" style="0" customWidth="1"/>
    <col min="44" max="44" width="11.375" style="0" customWidth="1"/>
    <col min="45" max="45" width="8.875" style="0" customWidth="1"/>
    <col min="46" max="46" width="11.75390625" style="0" customWidth="1"/>
    <col min="47" max="47" width="13.75390625" style="0" customWidth="1"/>
    <col min="48" max="48" width="9.625" style="0" customWidth="1"/>
    <col min="49" max="49" width="12.375" style="0" customWidth="1"/>
    <col min="50" max="50" width="11.125" style="0" customWidth="1"/>
    <col min="51" max="51" width="10.00390625" style="0" customWidth="1"/>
    <col min="52" max="52" width="11.00390625" style="0" customWidth="1"/>
    <col min="53" max="53" width="11.125" style="0" customWidth="1"/>
    <col min="54" max="54" width="10.00390625" style="0" customWidth="1"/>
    <col min="55" max="55" width="11.125" style="0" customWidth="1"/>
    <col min="56" max="56" width="12.375" style="0" customWidth="1"/>
  </cols>
  <sheetData>
    <row r="1" ht="3" customHeight="1"/>
    <row r="2" ht="12.75" customHeight="1" hidden="1"/>
    <row r="3" spans="1:40" ht="25.5" customHeight="1">
      <c r="A3" s="183" t="s">
        <v>92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16"/>
      <c r="AC3" s="116"/>
      <c r="AD3" s="116"/>
      <c r="AE3" s="116"/>
      <c r="AF3" s="116"/>
      <c r="AG3" s="116"/>
      <c r="AH3" s="29"/>
      <c r="AI3" s="2"/>
      <c r="AJ3" s="2"/>
      <c r="AK3" s="2"/>
      <c r="AL3" s="2"/>
      <c r="AM3" s="2"/>
      <c r="AN3" s="2"/>
    </row>
    <row r="4" ht="12.75">
      <c r="A4" t="s">
        <v>84</v>
      </c>
    </row>
    <row r="6" spans="1:56" ht="12.75">
      <c r="A6" s="231" t="s">
        <v>2</v>
      </c>
      <c r="B6" s="231"/>
      <c r="C6" s="231"/>
      <c r="D6" s="232" t="s">
        <v>0</v>
      </c>
      <c r="E6" s="232"/>
      <c r="F6" s="233"/>
      <c r="G6" s="236" t="s">
        <v>6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8"/>
      <c r="BC6" s="236"/>
      <c r="BD6" s="188"/>
    </row>
    <row r="7" spans="1:56" ht="65.25" customHeight="1">
      <c r="A7" s="231"/>
      <c r="B7" s="231"/>
      <c r="C7" s="231"/>
      <c r="D7" s="234"/>
      <c r="E7" s="234"/>
      <c r="F7" s="235"/>
      <c r="G7" s="186" t="s">
        <v>1</v>
      </c>
      <c r="H7" s="191"/>
      <c r="I7" s="192"/>
      <c r="J7" s="186" t="s">
        <v>76</v>
      </c>
      <c r="K7" s="193"/>
      <c r="L7" s="194"/>
      <c r="M7" s="186" t="s">
        <v>4</v>
      </c>
      <c r="N7" s="191"/>
      <c r="O7" s="192"/>
      <c r="P7" s="239" t="s">
        <v>28</v>
      </c>
      <c r="Q7" s="187"/>
      <c r="R7" s="188"/>
      <c r="S7" s="186" t="s">
        <v>67</v>
      </c>
      <c r="T7" s="191"/>
      <c r="U7" s="192"/>
      <c r="V7" s="186" t="s">
        <v>14</v>
      </c>
      <c r="W7" s="187"/>
      <c r="X7" s="188"/>
      <c r="Y7" s="186" t="s">
        <v>23</v>
      </c>
      <c r="Z7" s="187"/>
      <c r="AA7" s="188"/>
      <c r="AB7" s="221" t="s">
        <v>2</v>
      </c>
      <c r="AC7" s="222"/>
      <c r="AD7" s="223"/>
      <c r="AE7" s="186" t="s">
        <v>29</v>
      </c>
      <c r="AF7" s="187"/>
      <c r="AG7" s="188"/>
      <c r="AH7" s="186" t="s">
        <v>68</v>
      </c>
      <c r="AI7" s="187"/>
      <c r="AJ7" s="188"/>
      <c r="AK7" s="186" t="s">
        <v>83</v>
      </c>
      <c r="AL7" s="193"/>
      <c r="AM7" s="194"/>
      <c r="AN7" s="186" t="s">
        <v>73</v>
      </c>
      <c r="AO7" s="187"/>
      <c r="AP7" s="188"/>
      <c r="AQ7" s="186" t="s">
        <v>81</v>
      </c>
      <c r="AR7" s="237"/>
      <c r="AS7" s="238"/>
      <c r="AT7" s="186" t="s">
        <v>38</v>
      </c>
      <c r="AU7" s="193"/>
      <c r="AV7" s="194"/>
      <c r="AW7" s="186" t="s">
        <v>79</v>
      </c>
      <c r="AX7" s="193"/>
      <c r="AY7" s="194"/>
      <c r="AZ7" s="186" t="s">
        <v>31</v>
      </c>
      <c r="BA7" s="237"/>
      <c r="BB7" s="238"/>
      <c r="BC7" s="186" t="s">
        <v>82</v>
      </c>
      <c r="BD7" s="194"/>
    </row>
    <row r="8" spans="1:56" ht="27.75" customHeight="1">
      <c r="A8" s="231"/>
      <c r="B8" s="231"/>
      <c r="C8" s="231"/>
      <c r="D8" s="220" t="s">
        <v>27</v>
      </c>
      <c r="E8" s="195" t="s">
        <v>10</v>
      </c>
      <c r="F8" s="215" t="s">
        <v>5</v>
      </c>
      <c r="G8" s="230" t="s">
        <v>27</v>
      </c>
      <c r="H8" s="184" t="s">
        <v>93</v>
      </c>
      <c r="I8" s="184" t="s">
        <v>94</v>
      </c>
      <c r="J8" s="230" t="s">
        <v>27</v>
      </c>
      <c r="K8" s="184" t="s">
        <v>93</v>
      </c>
      <c r="L8" s="184" t="s">
        <v>94</v>
      </c>
      <c r="M8" s="230" t="s">
        <v>27</v>
      </c>
      <c r="N8" s="184" t="s">
        <v>93</v>
      </c>
      <c r="O8" s="184" t="s">
        <v>94</v>
      </c>
      <c r="P8" s="230" t="s">
        <v>27</v>
      </c>
      <c r="Q8" s="184" t="s">
        <v>93</v>
      </c>
      <c r="R8" s="184" t="s">
        <v>94</v>
      </c>
      <c r="S8" s="189" t="s">
        <v>27</v>
      </c>
      <c r="T8" s="184" t="s">
        <v>93</v>
      </c>
      <c r="U8" s="184" t="s">
        <v>94</v>
      </c>
      <c r="V8" s="189" t="s">
        <v>27</v>
      </c>
      <c r="W8" s="184" t="str">
        <f>T8</f>
        <v>на 01.03.2020</v>
      </c>
      <c r="X8" s="184" t="str">
        <f>U8</f>
        <v>01.03.2020 к Плановым назчениям</v>
      </c>
      <c r="Y8" s="189" t="s">
        <v>27</v>
      </c>
      <c r="Z8" s="184" t="str">
        <f>W8</f>
        <v>на 01.03.2020</v>
      </c>
      <c r="AA8" s="184" t="str">
        <f>X8</f>
        <v>01.03.2020 к Плановым назчениям</v>
      </c>
      <c r="AB8" s="224"/>
      <c r="AC8" s="225"/>
      <c r="AD8" s="226"/>
      <c r="AE8" s="189" t="s">
        <v>27</v>
      </c>
      <c r="AF8" s="184" t="str">
        <f>Z8</f>
        <v>на 01.03.2020</v>
      </c>
      <c r="AG8" s="184" t="str">
        <f>AA8</f>
        <v>01.03.2020 к Плановым назчениям</v>
      </c>
      <c r="AH8" s="189" t="s">
        <v>27</v>
      </c>
      <c r="AI8" s="184" t="str">
        <f>AF8</f>
        <v>на 01.03.2020</v>
      </c>
      <c r="AJ8" s="184" t="str">
        <f>AG8</f>
        <v>01.03.2020 к Плановым назчениям</v>
      </c>
      <c r="AK8" s="189" t="s">
        <v>27</v>
      </c>
      <c r="AL8" s="184" t="str">
        <f>AI8</f>
        <v>на 01.03.2020</v>
      </c>
      <c r="AM8" s="184" t="str">
        <f>AJ8</f>
        <v>01.03.2020 к Плановым назчениям</v>
      </c>
      <c r="AN8" s="189" t="s">
        <v>27</v>
      </c>
      <c r="AO8" s="184" t="str">
        <f>AL8</f>
        <v>на 01.03.2020</v>
      </c>
      <c r="AP8" s="184" t="str">
        <f>AM8</f>
        <v>01.03.2020 к Плановым назчениям</v>
      </c>
      <c r="AQ8" s="189" t="s">
        <v>27</v>
      </c>
      <c r="AR8" s="184" t="str">
        <f>AO8</f>
        <v>на 01.03.2020</v>
      </c>
      <c r="AS8" s="184" t="str">
        <f>AP8</f>
        <v>01.03.2020 к Плановым назчениям</v>
      </c>
      <c r="AT8" s="189" t="s">
        <v>27</v>
      </c>
      <c r="AU8" s="184" t="str">
        <f>AR8</f>
        <v>на 01.03.2020</v>
      </c>
      <c r="AV8" s="184" t="str">
        <f>AS8</f>
        <v>01.03.2020 к Плановым назчениям</v>
      </c>
      <c r="AW8" s="189" t="s">
        <v>27</v>
      </c>
      <c r="AX8" s="184" t="str">
        <f>AU8</f>
        <v>на 01.03.2020</v>
      </c>
      <c r="AY8" s="184" t="str">
        <f>AV8</f>
        <v>01.03.2020 к Плановым назчениям</v>
      </c>
      <c r="AZ8" s="189" t="s">
        <v>27</v>
      </c>
      <c r="BA8" s="184" t="str">
        <f>AX8</f>
        <v>на 01.03.2020</v>
      </c>
      <c r="BB8" s="184" t="str">
        <f>AY8</f>
        <v>01.03.2020 к Плановым назчениям</v>
      </c>
      <c r="BC8" s="189" t="s">
        <v>27</v>
      </c>
      <c r="BD8" s="184" t="str">
        <f>BA8</f>
        <v>на 01.03.2020</v>
      </c>
    </row>
    <row r="9" spans="1:56" ht="33.75" customHeight="1">
      <c r="A9" s="231"/>
      <c r="B9" s="231"/>
      <c r="C9" s="231"/>
      <c r="D9" s="220"/>
      <c r="E9" s="195"/>
      <c r="F9" s="216"/>
      <c r="G9" s="227"/>
      <c r="H9" s="185"/>
      <c r="I9" s="185"/>
      <c r="J9" s="227"/>
      <c r="K9" s="185"/>
      <c r="L9" s="185"/>
      <c r="M9" s="227"/>
      <c r="N9" s="185"/>
      <c r="O9" s="185"/>
      <c r="P9" s="227"/>
      <c r="Q9" s="185"/>
      <c r="R9" s="185"/>
      <c r="S9" s="190"/>
      <c r="T9" s="185"/>
      <c r="U9" s="185"/>
      <c r="V9" s="190"/>
      <c r="W9" s="185"/>
      <c r="X9" s="185"/>
      <c r="Y9" s="190"/>
      <c r="Z9" s="185"/>
      <c r="AA9" s="185"/>
      <c r="AB9" s="227"/>
      <c r="AC9" s="228"/>
      <c r="AD9" s="229"/>
      <c r="AE9" s="190"/>
      <c r="AF9" s="185"/>
      <c r="AG9" s="185"/>
      <c r="AH9" s="190"/>
      <c r="AI9" s="185"/>
      <c r="AJ9" s="185"/>
      <c r="AK9" s="190"/>
      <c r="AL9" s="185"/>
      <c r="AM9" s="185"/>
      <c r="AN9" s="190"/>
      <c r="AO9" s="185"/>
      <c r="AP9" s="185"/>
      <c r="AQ9" s="190"/>
      <c r="AR9" s="185"/>
      <c r="AS9" s="185"/>
      <c r="AT9" s="190"/>
      <c r="AU9" s="185"/>
      <c r="AV9" s="185"/>
      <c r="AW9" s="190"/>
      <c r="AX9" s="185"/>
      <c r="AY9" s="185"/>
      <c r="AZ9" s="190"/>
      <c r="BA9" s="185"/>
      <c r="BB9" s="185"/>
      <c r="BC9" s="190"/>
      <c r="BD9" s="185"/>
    </row>
    <row r="10" spans="1:56" ht="17.25" customHeight="1">
      <c r="A10" s="217">
        <v>1</v>
      </c>
      <c r="B10" s="218"/>
      <c r="C10" s="219"/>
      <c r="D10" s="106">
        <v>2</v>
      </c>
      <c r="E10" s="107">
        <v>3</v>
      </c>
      <c r="F10" s="108">
        <v>4</v>
      </c>
      <c r="G10" s="85">
        <v>5</v>
      </c>
      <c r="H10" s="80">
        <v>6</v>
      </c>
      <c r="I10" s="80">
        <v>7</v>
      </c>
      <c r="J10" s="96"/>
      <c r="K10" s="96"/>
      <c r="L10" s="96"/>
      <c r="M10" s="81">
        <v>8</v>
      </c>
      <c r="N10" s="80">
        <v>9</v>
      </c>
      <c r="O10" s="80">
        <v>10</v>
      </c>
      <c r="P10" s="81">
        <v>11</v>
      </c>
      <c r="Q10" s="80">
        <v>12</v>
      </c>
      <c r="R10" s="80">
        <v>13</v>
      </c>
      <c r="S10" s="84">
        <v>14</v>
      </c>
      <c r="T10" s="80">
        <v>15</v>
      </c>
      <c r="U10" s="80">
        <v>16</v>
      </c>
      <c r="V10" s="84">
        <v>17</v>
      </c>
      <c r="W10" s="80">
        <v>18</v>
      </c>
      <c r="X10" s="80">
        <v>19</v>
      </c>
      <c r="Y10" s="84">
        <v>20</v>
      </c>
      <c r="Z10" s="80">
        <v>21</v>
      </c>
      <c r="AA10" s="80">
        <v>22</v>
      </c>
      <c r="AB10" s="202">
        <v>23</v>
      </c>
      <c r="AC10" s="203"/>
      <c r="AD10" s="204"/>
      <c r="AE10" s="84">
        <v>24</v>
      </c>
      <c r="AF10" s="80">
        <v>25</v>
      </c>
      <c r="AG10" s="80">
        <v>26</v>
      </c>
      <c r="AH10" s="84">
        <v>27</v>
      </c>
      <c r="AI10" s="86">
        <v>28</v>
      </c>
      <c r="AJ10" s="86">
        <v>29</v>
      </c>
      <c r="AK10" s="84">
        <v>30</v>
      </c>
      <c r="AL10" s="86">
        <v>31</v>
      </c>
      <c r="AM10" s="86">
        <v>32</v>
      </c>
      <c r="AN10" s="84">
        <v>33</v>
      </c>
      <c r="AO10" s="86">
        <v>34</v>
      </c>
      <c r="AP10" s="86">
        <v>35</v>
      </c>
      <c r="AQ10" s="84">
        <v>36</v>
      </c>
      <c r="AR10" s="80">
        <v>37</v>
      </c>
      <c r="AS10" s="80">
        <v>38</v>
      </c>
      <c r="AT10" s="84">
        <v>39</v>
      </c>
      <c r="AU10" s="80">
        <v>40</v>
      </c>
      <c r="AV10" s="80">
        <v>41</v>
      </c>
      <c r="AW10" s="84">
        <v>42</v>
      </c>
      <c r="AX10" s="80">
        <v>43</v>
      </c>
      <c r="AY10" s="80">
        <v>44</v>
      </c>
      <c r="AZ10" s="84">
        <v>45</v>
      </c>
      <c r="BA10" s="80">
        <v>46</v>
      </c>
      <c r="BB10" s="80">
        <v>47</v>
      </c>
      <c r="BC10" s="80"/>
      <c r="BD10" s="98"/>
    </row>
    <row r="11" spans="1:56" s="13" customFormat="1" ht="27.75" customHeight="1">
      <c r="A11" s="205" t="s">
        <v>43</v>
      </c>
      <c r="B11" s="205"/>
      <c r="C11" s="206"/>
      <c r="D11" s="109">
        <f>G11+M11+P11+S11+V11+Y11+AE11+AH11+AN11+AQ11+AZ11+J11+AT11</f>
        <v>2482600</v>
      </c>
      <c r="E11" s="109">
        <f>H11+K11+N11+Q11+T11+W11+Z11+AF11+AI11+AL11+AO11+AR11+AU11+AX11+BA11</f>
        <v>278281.52999999997</v>
      </c>
      <c r="F11" s="110">
        <f>E11/D11*100</f>
        <v>11.209277773302182</v>
      </c>
      <c r="G11" s="35">
        <v>472000</v>
      </c>
      <c r="H11" s="34">
        <v>62208.87</v>
      </c>
      <c r="I11" s="47">
        <f aca="true" t="shared" si="0" ref="I11:I27">H11/G11*100</f>
        <v>13.179845338983052</v>
      </c>
      <c r="J11" s="34">
        <v>544600</v>
      </c>
      <c r="K11" s="34">
        <v>76666.87</v>
      </c>
      <c r="L11" s="47">
        <f>K11/J11*100</f>
        <v>14.077647814910025</v>
      </c>
      <c r="M11" s="34"/>
      <c r="N11" s="36">
        <v>48</v>
      </c>
      <c r="O11" s="47"/>
      <c r="P11" s="34">
        <v>250000</v>
      </c>
      <c r="Q11" s="34">
        <v>4691.72</v>
      </c>
      <c r="R11" s="47">
        <f>Q11/P11*100</f>
        <v>1.876688</v>
      </c>
      <c r="S11" s="34">
        <v>1200000</v>
      </c>
      <c r="T11" s="34">
        <v>127744.15</v>
      </c>
      <c r="U11" s="47">
        <f aca="true" t="shared" si="1" ref="U11:U27">T11/S11*100</f>
        <v>10.645345833333334</v>
      </c>
      <c r="V11" s="34">
        <v>6000</v>
      </c>
      <c r="W11" s="34">
        <v>330</v>
      </c>
      <c r="X11" s="47">
        <f>W11/V11*100</f>
        <v>5.5</v>
      </c>
      <c r="Y11" s="34"/>
      <c r="Z11" s="34"/>
      <c r="AA11" s="48"/>
      <c r="AB11" s="205" t="s">
        <v>43</v>
      </c>
      <c r="AC11" s="205"/>
      <c r="AD11" s="206"/>
      <c r="AE11" s="34">
        <v>10000</v>
      </c>
      <c r="AF11" s="34">
        <v>6591.92</v>
      </c>
      <c r="AG11" s="47">
        <f>AF11/AE11*100</f>
        <v>65.9192</v>
      </c>
      <c r="AH11" s="34">
        <v>0</v>
      </c>
      <c r="AI11" s="34">
        <v>0</v>
      </c>
      <c r="AJ11" s="47" t="e">
        <f>AI11/AH11*100</f>
        <v>#DIV/0!</v>
      </c>
      <c r="AK11" s="47"/>
      <c r="AL11" s="47"/>
      <c r="AM11" s="47"/>
      <c r="AN11" s="34"/>
      <c r="AO11" s="34"/>
      <c r="AP11" s="47"/>
      <c r="AQ11" s="34">
        <v>0</v>
      </c>
      <c r="AR11" s="34">
        <v>0</v>
      </c>
      <c r="AS11" s="47" t="e">
        <f aca="true" t="shared" si="2" ref="AS11:AS16">AR11/AQ11*100</f>
        <v>#DIV/0!</v>
      </c>
      <c r="AT11" s="34">
        <v>0</v>
      </c>
      <c r="AU11" s="34">
        <v>0</v>
      </c>
      <c r="AV11" s="47" t="e">
        <f>AU11/AT11*100</f>
        <v>#DIV/0!</v>
      </c>
      <c r="AW11" s="34"/>
      <c r="AX11" s="34"/>
      <c r="AY11" s="34"/>
      <c r="AZ11" s="37"/>
      <c r="BA11" s="34">
        <v>0</v>
      </c>
      <c r="BB11" s="34"/>
      <c r="BC11" s="34"/>
      <c r="BD11" s="99"/>
    </row>
    <row r="12" spans="1:56" s="14" customFormat="1" ht="24.75" customHeight="1">
      <c r="A12" s="196" t="s">
        <v>44</v>
      </c>
      <c r="B12" s="196"/>
      <c r="C12" s="197"/>
      <c r="D12" s="109">
        <f>G12+M12+P12+S12+V12+Y12+AE12+AH12+AN12+AQ12+AZ12+J12</f>
        <v>1664100</v>
      </c>
      <c r="E12" s="109">
        <f aca="true" t="shared" si="3" ref="E12:E25">H12+K12+N12+Q12+T12+W12+Z12+AF12+AI12+AL12+AO12+AR12+AU12+AX12+BA12</f>
        <v>129516.1</v>
      </c>
      <c r="F12" s="110">
        <f aca="true" t="shared" si="4" ref="F12:F28">E12/D12*100</f>
        <v>7.78295174568836</v>
      </c>
      <c r="G12" s="35">
        <v>30000</v>
      </c>
      <c r="H12" s="34">
        <v>1964.92</v>
      </c>
      <c r="I12" s="47">
        <f t="shared" si="0"/>
        <v>6.549733333333334</v>
      </c>
      <c r="J12" s="34">
        <v>391400</v>
      </c>
      <c r="K12" s="34">
        <v>55104.34</v>
      </c>
      <c r="L12" s="47">
        <f aca="true" t="shared" si="5" ref="L12:L28">K12/J12*100</f>
        <v>14.078778742973938</v>
      </c>
      <c r="M12" s="34">
        <v>5700</v>
      </c>
      <c r="N12" s="38">
        <v>3091.8</v>
      </c>
      <c r="O12" s="47">
        <f>N12/M12*100</f>
        <v>54.2421052631579</v>
      </c>
      <c r="P12" s="34">
        <v>200000</v>
      </c>
      <c r="Q12" s="34">
        <v>2590.64</v>
      </c>
      <c r="R12" s="47">
        <f aca="true" t="shared" si="6" ref="R12:R27">Q12/P12*100</f>
        <v>1.29532</v>
      </c>
      <c r="S12" s="34">
        <v>655000</v>
      </c>
      <c r="T12" s="39">
        <v>27028.64</v>
      </c>
      <c r="U12" s="47">
        <f t="shared" si="1"/>
        <v>4.126509923664122</v>
      </c>
      <c r="V12" s="34">
        <v>2000</v>
      </c>
      <c r="W12" s="34">
        <v>0</v>
      </c>
      <c r="X12" s="47">
        <f>W12/V12*100</f>
        <v>0</v>
      </c>
      <c r="Y12" s="34">
        <v>0</v>
      </c>
      <c r="Z12" s="34">
        <v>0</v>
      </c>
      <c r="AA12" s="47">
        <v>0</v>
      </c>
      <c r="AB12" s="196" t="s">
        <v>44</v>
      </c>
      <c r="AC12" s="196"/>
      <c r="AD12" s="197"/>
      <c r="AE12" s="34">
        <v>380000</v>
      </c>
      <c r="AF12" s="34">
        <v>39735.76</v>
      </c>
      <c r="AG12" s="47">
        <f aca="true" t="shared" si="7" ref="AG12:AG28">AF12/AE12*100</f>
        <v>10.456778947368422</v>
      </c>
      <c r="AH12" s="34"/>
      <c r="AI12" s="34"/>
      <c r="AJ12" s="47"/>
      <c r="AK12" s="47"/>
      <c r="AL12" s="47"/>
      <c r="AM12" s="47"/>
      <c r="AN12" s="34">
        <v>0</v>
      </c>
      <c r="AO12" s="34">
        <v>0</v>
      </c>
      <c r="AP12" s="47">
        <v>0</v>
      </c>
      <c r="AQ12" s="34">
        <v>0</v>
      </c>
      <c r="AR12" s="34">
        <v>0</v>
      </c>
      <c r="AS12" s="47" t="e">
        <f t="shared" si="2"/>
        <v>#DIV/0!</v>
      </c>
      <c r="AT12" s="34"/>
      <c r="AU12" s="34"/>
      <c r="AV12" s="47"/>
      <c r="AW12" s="34"/>
      <c r="AX12" s="34"/>
      <c r="AY12" s="34"/>
      <c r="AZ12" s="37"/>
      <c r="BA12" s="34">
        <v>0</v>
      </c>
      <c r="BB12" s="34"/>
      <c r="BC12" s="34"/>
      <c r="BD12" s="100"/>
    </row>
    <row r="13" spans="1:56" s="14" customFormat="1" ht="24.75" customHeight="1">
      <c r="A13" s="196" t="s">
        <v>45</v>
      </c>
      <c r="B13" s="196"/>
      <c r="C13" s="197"/>
      <c r="D13" s="109">
        <f>G13+M13+P13+S13+V13+Y13+AE13+AH13+AN13+AQ13+AZ13+J13+AT13+AW13+AK13</f>
        <v>8190200</v>
      </c>
      <c r="E13" s="109">
        <f t="shared" si="3"/>
        <v>1205494.41</v>
      </c>
      <c r="F13" s="110">
        <f t="shared" si="4"/>
        <v>14.718742033161583</v>
      </c>
      <c r="G13" s="40">
        <v>1700000</v>
      </c>
      <c r="H13" s="34">
        <v>315449.72</v>
      </c>
      <c r="I13" s="47">
        <f t="shared" si="0"/>
        <v>18.55586588235294</v>
      </c>
      <c r="J13" s="34">
        <v>1253700</v>
      </c>
      <c r="K13" s="34">
        <v>176493.55</v>
      </c>
      <c r="L13" s="47">
        <f t="shared" si="5"/>
        <v>14.077813671532263</v>
      </c>
      <c r="M13" s="34">
        <v>1330000</v>
      </c>
      <c r="N13" s="114">
        <v>0</v>
      </c>
      <c r="O13" s="47">
        <f>N13/M13*100</f>
        <v>0</v>
      </c>
      <c r="P13" s="34">
        <v>950000</v>
      </c>
      <c r="Q13" s="38">
        <v>67052.06</v>
      </c>
      <c r="R13" s="47">
        <f t="shared" si="6"/>
        <v>7.0581115789473685</v>
      </c>
      <c r="S13" s="34">
        <v>2055000</v>
      </c>
      <c r="T13" s="34">
        <v>155306.8</v>
      </c>
      <c r="U13" s="47">
        <f t="shared" si="1"/>
        <v>7.557508515815084</v>
      </c>
      <c r="V13" s="34">
        <v>13000</v>
      </c>
      <c r="W13" s="34">
        <v>1700</v>
      </c>
      <c r="X13" s="47">
        <f aca="true" t="shared" si="8" ref="X13:X27">W13/V13*100</f>
        <v>13.076923076923078</v>
      </c>
      <c r="Y13" s="34"/>
      <c r="Z13" s="34">
        <v>0</v>
      </c>
      <c r="AA13" s="48"/>
      <c r="AB13" s="196" t="s">
        <v>45</v>
      </c>
      <c r="AC13" s="196"/>
      <c r="AD13" s="197"/>
      <c r="AE13" s="34">
        <v>8500</v>
      </c>
      <c r="AF13" s="34">
        <v>286.74</v>
      </c>
      <c r="AG13" s="47">
        <f t="shared" si="7"/>
        <v>3.3734117647058826</v>
      </c>
      <c r="AH13" s="34">
        <v>670000</v>
      </c>
      <c r="AI13" s="34">
        <v>78967.8</v>
      </c>
      <c r="AJ13" s="47">
        <f>AI13/AH13*100</f>
        <v>11.786238805970148</v>
      </c>
      <c r="AK13" s="47">
        <v>0</v>
      </c>
      <c r="AL13" s="34">
        <v>305612.43</v>
      </c>
      <c r="AM13" s="47" t="e">
        <f>AL13/AK13*100</f>
        <v>#DIV/0!</v>
      </c>
      <c r="AN13" s="34">
        <v>210000</v>
      </c>
      <c r="AO13" s="34">
        <v>23206.3</v>
      </c>
      <c r="AP13" s="47">
        <f aca="true" t="shared" si="9" ref="AP13:AP28">AO13/AN13*100</f>
        <v>11.050619047619046</v>
      </c>
      <c r="AQ13" s="34"/>
      <c r="AR13" s="34">
        <v>0</v>
      </c>
      <c r="AS13" s="47" t="e">
        <f t="shared" si="2"/>
        <v>#DIV/0!</v>
      </c>
      <c r="AT13" s="34"/>
      <c r="AU13" s="34">
        <v>0</v>
      </c>
      <c r="AV13" s="47" t="e">
        <f>AU13/AT13*100</f>
        <v>#DIV/0!</v>
      </c>
      <c r="AW13" s="34">
        <v>0</v>
      </c>
      <c r="AX13" s="34">
        <v>81753.69</v>
      </c>
      <c r="AY13" s="47">
        <v>0</v>
      </c>
      <c r="AZ13" s="34"/>
      <c r="BA13" s="34">
        <v>-334.68</v>
      </c>
      <c r="BB13" s="34"/>
      <c r="BC13" s="34"/>
      <c r="BD13" s="101"/>
    </row>
    <row r="14" spans="1:56" s="15" customFormat="1" ht="24.75" customHeight="1">
      <c r="A14" s="207" t="s">
        <v>62</v>
      </c>
      <c r="B14" s="207"/>
      <c r="C14" s="208"/>
      <c r="D14" s="109">
        <f aca="true" t="shared" si="10" ref="D14:D27">G14+M14+P14+S14+V14+Y14+AE14+AH14+AN14+AQ14+AZ14+J14+AT14+AW14+AK14</f>
        <v>4891800</v>
      </c>
      <c r="E14" s="109">
        <f t="shared" si="3"/>
        <v>305255.86</v>
      </c>
      <c r="F14" s="110">
        <f t="shared" si="4"/>
        <v>6.240154135492048</v>
      </c>
      <c r="G14" s="34">
        <v>119500</v>
      </c>
      <c r="H14" s="35">
        <v>18796.76</v>
      </c>
      <c r="I14" s="47">
        <f t="shared" si="0"/>
        <v>15.729506276150627</v>
      </c>
      <c r="J14" s="34">
        <v>862300</v>
      </c>
      <c r="K14" s="34">
        <v>121389.2</v>
      </c>
      <c r="L14" s="47">
        <f t="shared" si="5"/>
        <v>14.077374463643743</v>
      </c>
      <c r="M14" s="34"/>
      <c r="N14" s="36"/>
      <c r="O14" s="47"/>
      <c r="P14" s="34">
        <v>700000</v>
      </c>
      <c r="Q14" s="34">
        <v>47998.42</v>
      </c>
      <c r="R14" s="47">
        <f t="shared" si="6"/>
        <v>6.856917142857142</v>
      </c>
      <c r="S14" s="34">
        <v>3000000</v>
      </c>
      <c r="T14" s="34">
        <v>136116.95</v>
      </c>
      <c r="U14" s="47">
        <f t="shared" si="1"/>
        <v>4.537231666666667</v>
      </c>
      <c r="V14" s="34">
        <v>10000</v>
      </c>
      <c r="W14" s="34">
        <v>1900</v>
      </c>
      <c r="X14" s="47">
        <f t="shared" si="8"/>
        <v>19</v>
      </c>
      <c r="Y14" s="34"/>
      <c r="Z14" s="34">
        <v>0</v>
      </c>
      <c r="AA14" s="47"/>
      <c r="AB14" s="207" t="s">
        <v>62</v>
      </c>
      <c r="AC14" s="207"/>
      <c r="AD14" s="208"/>
      <c r="AE14" s="34">
        <v>10000</v>
      </c>
      <c r="AF14" s="34">
        <v>1414</v>
      </c>
      <c r="AG14" s="47">
        <f t="shared" si="7"/>
        <v>14.14</v>
      </c>
      <c r="AH14" s="34">
        <v>70000</v>
      </c>
      <c r="AI14" s="34">
        <v>30912.53</v>
      </c>
      <c r="AJ14" s="47">
        <f>AI14/AH14*100</f>
        <v>44.16075714285714</v>
      </c>
      <c r="AK14" s="47"/>
      <c r="AL14" s="47"/>
      <c r="AM14" s="47"/>
      <c r="AN14" s="34">
        <v>120000</v>
      </c>
      <c r="AO14" s="34">
        <v>16578</v>
      </c>
      <c r="AP14" s="47">
        <f t="shared" si="9"/>
        <v>13.815</v>
      </c>
      <c r="AQ14" s="34"/>
      <c r="AR14" s="34"/>
      <c r="AS14" s="47" t="e">
        <f t="shared" si="2"/>
        <v>#DIV/0!</v>
      </c>
      <c r="AT14" s="34">
        <v>0</v>
      </c>
      <c r="AU14" s="34">
        <v>0</v>
      </c>
      <c r="AV14" s="47">
        <v>0</v>
      </c>
      <c r="AW14" s="34">
        <v>0</v>
      </c>
      <c r="AX14" s="34"/>
      <c r="AY14" s="47">
        <v>0</v>
      </c>
      <c r="AZ14" s="34">
        <v>0</v>
      </c>
      <c r="BA14" s="34">
        <v>-69850</v>
      </c>
      <c r="BB14" s="34"/>
      <c r="BC14" s="34"/>
      <c r="BD14" s="102"/>
    </row>
    <row r="15" spans="1:56" s="14" customFormat="1" ht="24.75" customHeight="1">
      <c r="A15" s="196" t="s">
        <v>47</v>
      </c>
      <c r="B15" s="196"/>
      <c r="C15" s="197"/>
      <c r="D15" s="109">
        <f t="shared" si="10"/>
        <v>8698900</v>
      </c>
      <c r="E15" s="109">
        <f t="shared" si="3"/>
        <v>844799.34</v>
      </c>
      <c r="F15" s="110">
        <f t="shared" si="4"/>
        <v>9.711565140420053</v>
      </c>
      <c r="G15" s="41">
        <v>1092000</v>
      </c>
      <c r="H15" s="34">
        <v>143140.82</v>
      </c>
      <c r="I15" s="47">
        <f t="shared" si="0"/>
        <v>13.1081336996337</v>
      </c>
      <c r="J15" s="34">
        <v>1440900</v>
      </c>
      <c r="K15" s="34">
        <v>202847.77</v>
      </c>
      <c r="L15" s="47">
        <f t="shared" si="5"/>
        <v>14.077852036921367</v>
      </c>
      <c r="M15" s="34">
        <v>56000</v>
      </c>
      <c r="N15" s="38">
        <v>0</v>
      </c>
      <c r="O15" s="47">
        <f aca="true" t="shared" si="11" ref="O15:O20">N15/M15*100</f>
        <v>0</v>
      </c>
      <c r="P15" s="34">
        <v>1000000</v>
      </c>
      <c r="Q15" s="34">
        <v>32345.2</v>
      </c>
      <c r="R15" s="47">
        <f t="shared" si="6"/>
        <v>3.23452</v>
      </c>
      <c r="S15" s="34">
        <v>5000000</v>
      </c>
      <c r="T15" s="39">
        <v>466175.18</v>
      </c>
      <c r="U15" s="47">
        <f t="shared" si="1"/>
        <v>9.323503599999999</v>
      </c>
      <c r="V15" s="34">
        <v>10000</v>
      </c>
      <c r="W15" s="39">
        <v>0</v>
      </c>
      <c r="X15" s="47">
        <f t="shared" si="8"/>
        <v>0</v>
      </c>
      <c r="Y15" s="34">
        <v>0</v>
      </c>
      <c r="Z15" s="34">
        <v>0</v>
      </c>
      <c r="AA15" s="47">
        <v>0</v>
      </c>
      <c r="AB15" s="196" t="s">
        <v>47</v>
      </c>
      <c r="AC15" s="196"/>
      <c r="AD15" s="197"/>
      <c r="AE15" s="34">
        <v>100000</v>
      </c>
      <c r="AF15" s="34">
        <v>0</v>
      </c>
      <c r="AG15" s="47">
        <f t="shared" si="7"/>
        <v>0</v>
      </c>
      <c r="AH15" s="34">
        <v>0</v>
      </c>
      <c r="AI15" s="34">
        <v>712.5</v>
      </c>
      <c r="AJ15" s="47" t="e">
        <f>AI15/AH15*100</f>
        <v>#DIV/0!</v>
      </c>
      <c r="AK15" s="47">
        <v>0</v>
      </c>
      <c r="AL15" s="34">
        <v>0</v>
      </c>
      <c r="AM15" s="47" t="e">
        <f>AL15/AK15*100</f>
        <v>#DIV/0!</v>
      </c>
      <c r="AN15" s="34">
        <v>0</v>
      </c>
      <c r="AO15" s="34">
        <v>0</v>
      </c>
      <c r="AP15" s="47" t="e">
        <f t="shared" si="9"/>
        <v>#DIV/0!</v>
      </c>
      <c r="AQ15" s="34">
        <v>0</v>
      </c>
      <c r="AR15" s="34">
        <v>0</v>
      </c>
      <c r="AS15" s="47" t="e">
        <f t="shared" si="2"/>
        <v>#DIV/0!</v>
      </c>
      <c r="AT15" s="34">
        <v>0</v>
      </c>
      <c r="AU15" s="34">
        <v>0</v>
      </c>
      <c r="AV15" s="47">
        <v>0</v>
      </c>
      <c r="AW15" s="34">
        <v>0</v>
      </c>
      <c r="AX15" s="34">
        <v>0</v>
      </c>
      <c r="AY15" s="47">
        <v>0</v>
      </c>
      <c r="AZ15" s="37"/>
      <c r="BA15" s="34">
        <v>-422.13</v>
      </c>
      <c r="BB15" s="34"/>
      <c r="BC15" s="34"/>
      <c r="BD15" s="100"/>
    </row>
    <row r="16" spans="1:56" s="14" customFormat="1" ht="24.75" customHeight="1">
      <c r="A16" s="196" t="s">
        <v>63</v>
      </c>
      <c r="B16" s="196"/>
      <c r="C16" s="197"/>
      <c r="D16" s="109">
        <f t="shared" si="10"/>
        <v>2439300</v>
      </c>
      <c r="E16" s="109">
        <f>H16+K16+N16+Q16+T16+W16+Z16+AF16+AI16+AL16+AO16+AR16+AU16+AX16+BA16</f>
        <v>201571.77000000002</v>
      </c>
      <c r="F16" s="110">
        <f>E16/D16*100</f>
        <v>8.263508793506334</v>
      </c>
      <c r="G16" s="35">
        <v>136000</v>
      </c>
      <c r="H16" s="34">
        <v>13075.77</v>
      </c>
      <c r="I16" s="47">
        <f t="shared" si="0"/>
        <v>9.614536764705884</v>
      </c>
      <c r="J16" s="34">
        <v>601300</v>
      </c>
      <c r="K16" s="34">
        <v>84653</v>
      </c>
      <c r="L16" s="47">
        <f t="shared" si="5"/>
        <v>14.078330284383837</v>
      </c>
      <c r="M16" s="34">
        <v>16000</v>
      </c>
      <c r="N16" s="38">
        <v>0</v>
      </c>
      <c r="O16" s="47">
        <f t="shared" si="11"/>
        <v>0</v>
      </c>
      <c r="P16" s="34">
        <v>180000</v>
      </c>
      <c r="Q16" s="34">
        <v>1700.19</v>
      </c>
      <c r="R16" s="47">
        <f t="shared" si="6"/>
        <v>0.9445500000000001</v>
      </c>
      <c r="S16" s="34">
        <v>950000</v>
      </c>
      <c r="T16" s="34">
        <v>66319.81</v>
      </c>
      <c r="U16" s="47">
        <f t="shared" si="1"/>
        <v>6.981032631578947</v>
      </c>
      <c r="V16" s="34">
        <v>6000</v>
      </c>
      <c r="W16" s="34">
        <v>700</v>
      </c>
      <c r="X16" s="47">
        <f t="shared" si="8"/>
        <v>11.666666666666666</v>
      </c>
      <c r="Y16" s="34"/>
      <c r="Z16" s="34">
        <v>0</v>
      </c>
      <c r="AA16" s="47"/>
      <c r="AB16" s="196" t="s">
        <v>63</v>
      </c>
      <c r="AC16" s="196"/>
      <c r="AD16" s="197"/>
      <c r="AE16" s="34">
        <v>480000</v>
      </c>
      <c r="AF16" s="34">
        <v>35123</v>
      </c>
      <c r="AG16" s="47">
        <f t="shared" si="7"/>
        <v>7.317291666666667</v>
      </c>
      <c r="AH16" s="34"/>
      <c r="AI16" s="34"/>
      <c r="AJ16" s="47"/>
      <c r="AK16" s="47"/>
      <c r="AL16" s="47"/>
      <c r="AM16" s="47"/>
      <c r="AN16" s="34">
        <v>70000</v>
      </c>
      <c r="AO16" s="34">
        <v>0</v>
      </c>
      <c r="AP16" s="47">
        <f t="shared" si="9"/>
        <v>0</v>
      </c>
      <c r="AQ16" s="34">
        <v>0</v>
      </c>
      <c r="AR16" s="34">
        <v>0</v>
      </c>
      <c r="AS16" s="47" t="e">
        <f t="shared" si="2"/>
        <v>#DIV/0!</v>
      </c>
      <c r="AT16" s="34"/>
      <c r="AU16" s="34"/>
      <c r="AV16" s="47"/>
      <c r="AW16" s="34"/>
      <c r="AX16" s="34"/>
      <c r="AY16" s="47"/>
      <c r="AZ16" s="37"/>
      <c r="BA16" s="34"/>
      <c r="BB16" s="34"/>
      <c r="BC16" s="34"/>
      <c r="BD16" s="100"/>
    </row>
    <row r="17" spans="1:56" s="14" customFormat="1" ht="26.25" customHeight="1">
      <c r="A17" s="200" t="s">
        <v>64</v>
      </c>
      <c r="B17" s="200"/>
      <c r="C17" s="201"/>
      <c r="D17" s="111">
        <f t="shared" si="10"/>
        <v>8375500</v>
      </c>
      <c r="E17" s="111">
        <f t="shared" si="3"/>
        <v>876698.7000000001</v>
      </c>
      <c r="F17" s="112">
        <f t="shared" si="4"/>
        <v>10.467419258551729</v>
      </c>
      <c r="G17" s="90">
        <v>1000000</v>
      </c>
      <c r="H17" s="91">
        <v>133425.45</v>
      </c>
      <c r="I17" s="89">
        <f t="shared" si="0"/>
        <v>13.342545</v>
      </c>
      <c r="J17" s="91">
        <v>2660500</v>
      </c>
      <c r="K17" s="34">
        <v>374549.64</v>
      </c>
      <c r="L17" s="47">
        <f t="shared" si="5"/>
        <v>14.078167261792895</v>
      </c>
      <c r="M17" s="91">
        <v>0</v>
      </c>
      <c r="N17" s="92">
        <v>0</v>
      </c>
      <c r="O17" s="47" t="e">
        <f t="shared" si="11"/>
        <v>#DIV/0!</v>
      </c>
      <c r="P17" s="91">
        <v>950000</v>
      </c>
      <c r="Q17" s="91">
        <v>38030.82</v>
      </c>
      <c r="R17" s="89">
        <f t="shared" si="6"/>
        <v>4.003244210526316</v>
      </c>
      <c r="S17" s="91">
        <v>3450000</v>
      </c>
      <c r="T17" s="93">
        <v>289529.61</v>
      </c>
      <c r="U17" s="89">
        <f t="shared" si="1"/>
        <v>8.392162608695653</v>
      </c>
      <c r="V17" s="91">
        <v>25000</v>
      </c>
      <c r="W17" s="91">
        <v>2700</v>
      </c>
      <c r="X17" s="89">
        <f t="shared" si="8"/>
        <v>10.8</v>
      </c>
      <c r="Y17" s="91">
        <v>0</v>
      </c>
      <c r="Z17" s="91">
        <v>0</v>
      </c>
      <c r="AA17" s="89">
        <v>0</v>
      </c>
      <c r="AB17" s="200" t="s">
        <v>64</v>
      </c>
      <c r="AC17" s="200"/>
      <c r="AD17" s="201"/>
      <c r="AE17" s="91">
        <v>0</v>
      </c>
      <c r="AF17" s="91">
        <v>0</v>
      </c>
      <c r="AG17" s="47" t="e">
        <f t="shared" si="7"/>
        <v>#DIV/0!</v>
      </c>
      <c r="AH17" s="91">
        <v>290000</v>
      </c>
      <c r="AI17" s="91">
        <v>22041.89</v>
      </c>
      <c r="AJ17" s="89">
        <f aca="true" t="shared" si="12" ref="AJ17:AJ25">AI17/AH17*100</f>
        <v>7.600651724137932</v>
      </c>
      <c r="AK17" s="89"/>
      <c r="AL17" s="89">
        <v>0</v>
      </c>
      <c r="AM17" s="47" t="e">
        <f>AL17/AK17*100</f>
        <v>#DIV/0!</v>
      </c>
      <c r="AN17" s="91">
        <v>0</v>
      </c>
      <c r="AO17" s="103">
        <v>0</v>
      </c>
      <c r="AP17" s="89" t="e">
        <f t="shared" si="9"/>
        <v>#DIV/0!</v>
      </c>
      <c r="AQ17" s="91">
        <v>0</v>
      </c>
      <c r="AR17" s="91">
        <v>0</v>
      </c>
      <c r="AS17" s="89" t="e">
        <f aca="true" t="shared" si="13" ref="AS17:AS23">AR17/AQ17*100</f>
        <v>#DIV/0!</v>
      </c>
      <c r="AT17" s="91">
        <v>0</v>
      </c>
      <c r="AU17" s="91">
        <v>0</v>
      </c>
      <c r="AV17" s="89" t="e">
        <f>AU17/AT17*100</f>
        <v>#DIV/0!</v>
      </c>
      <c r="AW17" s="91">
        <v>0</v>
      </c>
      <c r="AX17" s="91">
        <v>13330.5</v>
      </c>
      <c r="AY17" s="47" t="e">
        <f>AX17/AW17*100</f>
        <v>#DIV/0!</v>
      </c>
      <c r="AZ17" s="94"/>
      <c r="BA17" s="91">
        <v>3090.79</v>
      </c>
      <c r="BB17" s="91"/>
      <c r="BC17" s="91">
        <v>0</v>
      </c>
      <c r="BD17" s="91">
        <v>0</v>
      </c>
    </row>
    <row r="18" spans="1:56" s="14" customFormat="1" ht="24.75" customHeight="1">
      <c r="A18" s="196" t="s">
        <v>70</v>
      </c>
      <c r="B18" s="196"/>
      <c r="C18" s="197"/>
      <c r="D18" s="111">
        <f t="shared" si="10"/>
        <v>19778700</v>
      </c>
      <c r="E18" s="111">
        <f t="shared" si="3"/>
        <v>2384979.5</v>
      </c>
      <c r="F18" s="110">
        <f t="shared" si="4"/>
        <v>12.05832284224949</v>
      </c>
      <c r="G18" s="35">
        <v>4700000</v>
      </c>
      <c r="H18" s="34">
        <v>613513.52</v>
      </c>
      <c r="I18" s="47">
        <f t="shared" si="0"/>
        <v>13.05347914893617</v>
      </c>
      <c r="J18" s="34">
        <v>740300</v>
      </c>
      <c r="K18" s="34">
        <v>104219.05</v>
      </c>
      <c r="L18" s="47">
        <f t="shared" si="5"/>
        <v>14.077948129136836</v>
      </c>
      <c r="M18" s="34">
        <v>38400</v>
      </c>
      <c r="N18" s="38">
        <v>418.63</v>
      </c>
      <c r="O18" s="47">
        <f t="shared" si="11"/>
        <v>1.0901822916666666</v>
      </c>
      <c r="P18" s="34">
        <v>4100000</v>
      </c>
      <c r="Q18" s="34">
        <v>79444.02</v>
      </c>
      <c r="R18" s="47">
        <f t="shared" si="6"/>
        <v>1.9376590243902438</v>
      </c>
      <c r="S18" s="34">
        <v>7000000</v>
      </c>
      <c r="T18" s="34">
        <v>1246127.2</v>
      </c>
      <c r="U18" s="47">
        <f t="shared" si="1"/>
        <v>17.801817142857143</v>
      </c>
      <c r="V18" s="34">
        <v>0</v>
      </c>
      <c r="W18" s="34">
        <v>0</v>
      </c>
      <c r="X18" s="47" t="e">
        <f t="shared" si="8"/>
        <v>#DIV/0!</v>
      </c>
      <c r="Y18" s="34">
        <v>0</v>
      </c>
      <c r="Z18" s="34">
        <v>0</v>
      </c>
      <c r="AA18" s="47">
        <v>0</v>
      </c>
      <c r="AB18" s="196" t="s">
        <v>70</v>
      </c>
      <c r="AC18" s="196"/>
      <c r="AD18" s="197"/>
      <c r="AE18" s="34">
        <v>0</v>
      </c>
      <c r="AF18" s="34">
        <v>0</v>
      </c>
      <c r="AG18" s="47" t="e">
        <f t="shared" si="7"/>
        <v>#DIV/0!</v>
      </c>
      <c r="AH18" s="34">
        <v>1500000</v>
      </c>
      <c r="AI18" s="34">
        <v>169583.67</v>
      </c>
      <c r="AJ18" s="47">
        <f t="shared" si="12"/>
        <v>11.305578</v>
      </c>
      <c r="AK18" s="47">
        <v>1000000</v>
      </c>
      <c r="AL18" s="34">
        <v>171762.97</v>
      </c>
      <c r="AM18" s="47">
        <f>AL18/AK18*100</f>
        <v>17.176297</v>
      </c>
      <c r="AN18" s="34">
        <v>0</v>
      </c>
      <c r="AO18" s="34">
        <v>0</v>
      </c>
      <c r="AP18" s="47" t="e">
        <f t="shared" si="9"/>
        <v>#DIV/0!</v>
      </c>
      <c r="AQ18" s="34">
        <v>700000</v>
      </c>
      <c r="AR18" s="34">
        <v>0</v>
      </c>
      <c r="AS18" s="47">
        <f t="shared" si="13"/>
        <v>0</v>
      </c>
      <c r="AT18" s="34">
        <v>0</v>
      </c>
      <c r="AU18" s="34">
        <v>0</v>
      </c>
      <c r="AV18" s="47">
        <v>0</v>
      </c>
      <c r="AW18" s="34">
        <v>0</v>
      </c>
      <c r="AX18" s="34">
        <v>0</v>
      </c>
      <c r="AY18" s="47">
        <v>0</v>
      </c>
      <c r="AZ18" s="37"/>
      <c r="BA18" s="34">
        <v>-89.56</v>
      </c>
      <c r="BB18" s="34"/>
      <c r="BC18" s="34">
        <v>0</v>
      </c>
      <c r="BD18" s="101">
        <v>0</v>
      </c>
    </row>
    <row r="19" spans="1:56" s="14" customFormat="1" ht="27.75" customHeight="1">
      <c r="A19" s="196" t="s">
        <v>51</v>
      </c>
      <c r="B19" s="196"/>
      <c r="C19" s="197"/>
      <c r="D19" s="111">
        <f t="shared" si="10"/>
        <v>3310300</v>
      </c>
      <c r="E19" s="111">
        <f>H19+K19+N19+Q19+T19+W19+Z19+AF19+AI19+AL19+AO19+AR19+AU19+AX19+BA19</f>
        <v>363691.7700000001</v>
      </c>
      <c r="F19" s="110">
        <f t="shared" si="4"/>
        <v>10.986670996586415</v>
      </c>
      <c r="G19" s="35">
        <v>314000</v>
      </c>
      <c r="H19" s="34">
        <v>27497.6</v>
      </c>
      <c r="I19" s="47">
        <f t="shared" si="0"/>
        <v>8.757197452229299</v>
      </c>
      <c r="J19" s="34">
        <v>1009800</v>
      </c>
      <c r="K19" s="34">
        <v>142153.19</v>
      </c>
      <c r="L19" s="47">
        <f t="shared" si="5"/>
        <v>14.077360863537333</v>
      </c>
      <c r="M19" s="34">
        <v>189000</v>
      </c>
      <c r="N19" s="38">
        <v>0</v>
      </c>
      <c r="O19" s="47">
        <f t="shared" si="11"/>
        <v>0</v>
      </c>
      <c r="P19" s="34">
        <v>260000</v>
      </c>
      <c r="Q19" s="34">
        <v>10361.65</v>
      </c>
      <c r="R19" s="47">
        <f t="shared" si="6"/>
        <v>3.9852499999999997</v>
      </c>
      <c r="S19" s="34">
        <v>1300000</v>
      </c>
      <c r="T19" s="34">
        <v>133403.83</v>
      </c>
      <c r="U19" s="47">
        <f t="shared" si="1"/>
        <v>10.261833076923075</v>
      </c>
      <c r="V19" s="34">
        <v>7500</v>
      </c>
      <c r="W19" s="34">
        <v>200</v>
      </c>
      <c r="X19" s="47">
        <f t="shared" si="8"/>
        <v>2.666666666666667</v>
      </c>
      <c r="Y19" s="34"/>
      <c r="Z19" s="34"/>
      <c r="AA19" s="47"/>
      <c r="AB19" s="196" t="s">
        <v>51</v>
      </c>
      <c r="AC19" s="196"/>
      <c r="AD19" s="197"/>
      <c r="AE19" s="34">
        <v>30000</v>
      </c>
      <c r="AF19" s="34">
        <v>8646.9</v>
      </c>
      <c r="AG19" s="47">
        <f t="shared" si="7"/>
        <v>28.823</v>
      </c>
      <c r="AH19" s="34">
        <v>200000</v>
      </c>
      <c r="AI19" s="34">
        <v>27998.4</v>
      </c>
      <c r="AJ19" s="47">
        <f t="shared" si="12"/>
        <v>13.9992</v>
      </c>
      <c r="AK19" s="47"/>
      <c r="AL19" s="47">
        <v>13430.2</v>
      </c>
      <c r="AM19" s="47"/>
      <c r="AN19" s="34">
        <v>0</v>
      </c>
      <c r="AO19" s="34">
        <v>0</v>
      </c>
      <c r="AP19" s="47" t="e">
        <f t="shared" si="9"/>
        <v>#DIV/0!</v>
      </c>
      <c r="AQ19" s="34">
        <v>0</v>
      </c>
      <c r="AR19" s="34">
        <v>0</v>
      </c>
      <c r="AS19" s="47">
        <v>0</v>
      </c>
      <c r="AT19" s="34"/>
      <c r="AU19" s="34"/>
      <c r="AV19" s="47"/>
      <c r="AW19" s="34">
        <v>0</v>
      </c>
      <c r="AX19" s="34">
        <v>0</v>
      </c>
      <c r="AY19" s="47">
        <v>0</v>
      </c>
      <c r="AZ19" s="37"/>
      <c r="BA19" s="34">
        <v>0</v>
      </c>
      <c r="BB19" s="34"/>
      <c r="BC19" s="34"/>
      <c r="BD19" s="100"/>
    </row>
    <row r="20" spans="1:56" s="14" customFormat="1" ht="27.75" customHeight="1">
      <c r="A20" s="197" t="s">
        <v>58</v>
      </c>
      <c r="B20" s="198"/>
      <c r="C20" s="199"/>
      <c r="D20" s="111">
        <f>G20+M20+P20+S20+V20+Y20+AE20+AH20+AN20+AQ20+AZ20+J20+AT20+AW20+AK20</f>
        <v>6794200</v>
      </c>
      <c r="E20" s="111">
        <f>H20+K20+N20+Q20+T20+W20+Z20+AF20+AI20+AL20+AO20+AR20+AU20+AX20+BA20</f>
        <v>977108.6700000002</v>
      </c>
      <c r="F20" s="110">
        <f t="shared" si="4"/>
        <v>14.381511730593743</v>
      </c>
      <c r="G20" s="35">
        <v>1552000</v>
      </c>
      <c r="H20" s="34">
        <v>377358.83</v>
      </c>
      <c r="I20" s="47">
        <f t="shared" si="0"/>
        <v>24.314357603092784</v>
      </c>
      <c r="J20" s="34">
        <v>1140200</v>
      </c>
      <c r="K20" s="34">
        <v>160521.26</v>
      </c>
      <c r="L20" s="47">
        <f t="shared" si="5"/>
        <v>14.078342396070864</v>
      </c>
      <c r="M20" s="34">
        <v>2000</v>
      </c>
      <c r="N20" s="38">
        <v>0</v>
      </c>
      <c r="O20" s="47">
        <f t="shared" si="11"/>
        <v>0</v>
      </c>
      <c r="P20" s="34">
        <v>1100000</v>
      </c>
      <c r="Q20" s="35">
        <v>49504.18</v>
      </c>
      <c r="R20" s="47">
        <f t="shared" si="6"/>
        <v>4.500380000000001</v>
      </c>
      <c r="S20" s="35">
        <v>2900000</v>
      </c>
      <c r="T20" s="35">
        <v>369311.64</v>
      </c>
      <c r="U20" s="47">
        <f t="shared" si="1"/>
        <v>12.734884137931035</v>
      </c>
      <c r="V20" s="34">
        <v>10000</v>
      </c>
      <c r="W20" s="35">
        <v>1000</v>
      </c>
      <c r="X20" s="47">
        <f t="shared" si="8"/>
        <v>10</v>
      </c>
      <c r="Y20" s="34"/>
      <c r="Z20" s="34"/>
      <c r="AA20" s="47"/>
      <c r="AB20" s="197" t="s">
        <v>58</v>
      </c>
      <c r="AC20" s="198"/>
      <c r="AD20" s="199"/>
      <c r="AE20" s="35">
        <v>0</v>
      </c>
      <c r="AF20" s="35">
        <v>0</v>
      </c>
      <c r="AG20" s="47" t="e">
        <f t="shared" si="7"/>
        <v>#DIV/0!</v>
      </c>
      <c r="AH20" s="35">
        <v>90000</v>
      </c>
      <c r="AI20" s="35">
        <v>4300</v>
      </c>
      <c r="AJ20" s="47">
        <f t="shared" si="12"/>
        <v>4.777777777777778</v>
      </c>
      <c r="AK20" s="49">
        <v>0</v>
      </c>
      <c r="AL20" s="35">
        <v>13000.05</v>
      </c>
      <c r="AM20" s="49" t="e">
        <f>AL20/AK20*100</f>
        <v>#DIV/0!</v>
      </c>
      <c r="AN20" s="35">
        <v>0</v>
      </c>
      <c r="AO20" s="35">
        <v>0</v>
      </c>
      <c r="AP20" s="47" t="e">
        <f t="shared" si="9"/>
        <v>#DIV/0!</v>
      </c>
      <c r="AQ20" s="34">
        <v>0</v>
      </c>
      <c r="AR20" s="35">
        <v>0</v>
      </c>
      <c r="AS20" s="47" t="e">
        <f t="shared" si="13"/>
        <v>#DIV/0!</v>
      </c>
      <c r="AT20" s="35">
        <v>0</v>
      </c>
      <c r="AU20" s="35">
        <v>0</v>
      </c>
      <c r="AV20" s="49"/>
      <c r="AW20" s="35">
        <v>0</v>
      </c>
      <c r="AX20" s="35">
        <v>0</v>
      </c>
      <c r="AY20" s="47">
        <v>0</v>
      </c>
      <c r="AZ20" s="35"/>
      <c r="BA20" s="35">
        <v>2112.71</v>
      </c>
      <c r="BB20" s="34"/>
      <c r="BC20" s="34"/>
      <c r="BD20" s="100"/>
    </row>
    <row r="21" spans="1:56" s="14" customFormat="1" ht="27.75" customHeight="1">
      <c r="A21" s="211" t="s">
        <v>52</v>
      </c>
      <c r="B21" s="212"/>
      <c r="C21" s="213"/>
      <c r="D21" s="111">
        <f t="shared" si="10"/>
        <v>2229000</v>
      </c>
      <c r="E21" s="111">
        <f t="shared" si="3"/>
        <v>269231.96</v>
      </c>
      <c r="F21" s="110">
        <f t="shared" si="4"/>
        <v>12.078598474652312</v>
      </c>
      <c r="G21" s="35">
        <v>78000</v>
      </c>
      <c r="H21" s="34">
        <v>6630.72</v>
      </c>
      <c r="I21" s="47">
        <f t="shared" si="0"/>
        <v>8.500923076923076</v>
      </c>
      <c r="J21" s="34">
        <v>799900</v>
      </c>
      <c r="K21" s="34">
        <v>112604.49</v>
      </c>
      <c r="L21" s="47">
        <f t="shared" si="5"/>
        <v>14.077320915114392</v>
      </c>
      <c r="M21" s="34">
        <v>16100</v>
      </c>
      <c r="N21" s="38">
        <v>11817.6</v>
      </c>
      <c r="O21" s="47">
        <f aca="true" t="shared" si="14" ref="O21:O27">N21/M21*100</f>
        <v>73.40124223602484</v>
      </c>
      <c r="P21" s="34">
        <v>200000</v>
      </c>
      <c r="Q21" s="35">
        <v>7496.18</v>
      </c>
      <c r="R21" s="47">
        <f t="shared" si="6"/>
        <v>3.7480900000000004</v>
      </c>
      <c r="S21" s="35">
        <v>1000000</v>
      </c>
      <c r="T21" s="35">
        <v>116125.68</v>
      </c>
      <c r="U21" s="47">
        <f t="shared" si="1"/>
        <v>11.612568</v>
      </c>
      <c r="V21" s="34">
        <v>5000</v>
      </c>
      <c r="W21" s="35">
        <v>500</v>
      </c>
      <c r="X21" s="47">
        <f t="shared" si="8"/>
        <v>10</v>
      </c>
      <c r="Y21" s="34"/>
      <c r="Z21" s="34"/>
      <c r="AA21" s="47"/>
      <c r="AB21" s="197" t="s">
        <v>52</v>
      </c>
      <c r="AC21" s="198"/>
      <c r="AD21" s="199"/>
      <c r="AE21" s="35">
        <v>0</v>
      </c>
      <c r="AF21" s="35">
        <v>0</v>
      </c>
      <c r="AG21" s="47" t="e">
        <f t="shared" si="7"/>
        <v>#DIV/0!</v>
      </c>
      <c r="AH21" s="35">
        <v>80000</v>
      </c>
      <c r="AI21" s="35">
        <v>14527.29</v>
      </c>
      <c r="AJ21" s="47">
        <f t="shared" si="12"/>
        <v>18.159112500000003</v>
      </c>
      <c r="AK21" s="49">
        <v>50000</v>
      </c>
      <c r="AL21" s="35">
        <v>0</v>
      </c>
      <c r="AM21" s="49"/>
      <c r="AN21" s="35">
        <v>0</v>
      </c>
      <c r="AO21" s="35">
        <v>0</v>
      </c>
      <c r="AP21" s="47" t="e">
        <f t="shared" si="9"/>
        <v>#DIV/0!</v>
      </c>
      <c r="AQ21" s="34">
        <v>0</v>
      </c>
      <c r="AR21" s="35">
        <v>0</v>
      </c>
      <c r="AS21" s="47" t="e">
        <f t="shared" si="13"/>
        <v>#DIV/0!</v>
      </c>
      <c r="AT21" s="35">
        <v>0</v>
      </c>
      <c r="AU21" s="35">
        <v>0</v>
      </c>
      <c r="AV21" s="49">
        <v>0</v>
      </c>
      <c r="AW21" s="35">
        <v>0</v>
      </c>
      <c r="AX21" s="35">
        <v>0</v>
      </c>
      <c r="AY21" s="47">
        <v>0</v>
      </c>
      <c r="AZ21" s="35"/>
      <c r="BA21" s="35">
        <v>-470</v>
      </c>
      <c r="BB21" s="34"/>
      <c r="BC21" s="34"/>
      <c r="BD21" s="100"/>
    </row>
    <row r="22" spans="1:56" s="14" customFormat="1" ht="27.75" customHeight="1">
      <c r="A22" s="197" t="s">
        <v>53</v>
      </c>
      <c r="B22" s="198"/>
      <c r="C22" s="199"/>
      <c r="D22" s="111">
        <f t="shared" si="10"/>
        <v>11970600</v>
      </c>
      <c r="E22" s="111">
        <f t="shared" si="3"/>
        <v>1790933.2199999997</v>
      </c>
      <c r="F22" s="110">
        <f t="shared" si="4"/>
        <v>14.961098190566888</v>
      </c>
      <c r="G22" s="35">
        <v>1230000</v>
      </c>
      <c r="H22" s="34">
        <v>191161.23</v>
      </c>
      <c r="I22" s="47">
        <f t="shared" si="0"/>
        <v>15.541563414634146</v>
      </c>
      <c r="J22" s="34">
        <v>1781300</v>
      </c>
      <c r="K22" s="34">
        <v>250764.62</v>
      </c>
      <c r="L22" s="47">
        <f t="shared" si="5"/>
        <v>14.077618593162297</v>
      </c>
      <c r="M22" s="34">
        <v>38300</v>
      </c>
      <c r="N22" s="38">
        <v>0</v>
      </c>
      <c r="O22" s="47">
        <f t="shared" si="14"/>
        <v>0</v>
      </c>
      <c r="P22" s="34">
        <v>1300000</v>
      </c>
      <c r="Q22" s="35">
        <v>55713.88</v>
      </c>
      <c r="R22" s="47">
        <f t="shared" si="6"/>
        <v>4.2856830769230765</v>
      </c>
      <c r="S22" s="35">
        <v>7000000</v>
      </c>
      <c r="T22" s="35">
        <v>1177583.53</v>
      </c>
      <c r="U22" s="47">
        <f t="shared" si="1"/>
        <v>16.82262185714286</v>
      </c>
      <c r="V22" s="34">
        <v>16000</v>
      </c>
      <c r="W22" s="35">
        <v>1800</v>
      </c>
      <c r="X22" s="47">
        <f t="shared" si="8"/>
        <v>11.25</v>
      </c>
      <c r="Y22" s="34"/>
      <c r="Z22" s="34">
        <v>0</v>
      </c>
      <c r="AA22" s="47"/>
      <c r="AB22" s="197" t="s">
        <v>53</v>
      </c>
      <c r="AC22" s="198"/>
      <c r="AD22" s="199"/>
      <c r="AE22" s="35">
        <v>105000</v>
      </c>
      <c r="AF22" s="35">
        <v>2814.89</v>
      </c>
      <c r="AG22" s="47">
        <f t="shared" si="7"/>
        <v>2.680847619047619</v>
      </c>
      <c r="AH22" s="35">
        <v>0</v>
      </c>
      <c r="AI22" s="35">
        <v>62910.9</v>
      </c>
      <c r="AJ22" s="47" t="e">
        <f t="shared" si="12"/>
        <v>#DIV/0!</v>
      </c>
      <c r="AK22" s="49">
        <v>0</v>
      </c>
      <c r="AL22" s="35">
        <v>56984.17</v>
      </c>
      <c r="AM22" s="49"/>
      <c r="AN22" s="35">
        <v>0</v>
      </c>
      <c r="AO22" s="35">
        <v>0</v>
      </c>
      <c r="AP22" s="47" t="e">
        <f>AO22/AN22*100</f>
        <v>#DIV/0!</v>
      </c>
      <c r="AQ22" s="34">
        <v>500000</v>
      </c>
      <c r="AR22" s="35">
        <v>0</v>
      </c>
      <c r="AS22" s="47">
        <f t="shared" si="13"/>
        <v>0</v>
      </c>
      <c r="AT22" s="35">
        <v>0</v>
      </c>
      <c r="AU22" s="35">
        <v>0</v>
      </c>
      <c r="AV22" s="35">
        <v>0</v>
      </c>
      <c r="AW22" s="35">
        <v>0</v>
      </c>
      <c r="AX22" s="35">
        <v>0</v>
      </c>
      <c r="AY22" s="47">
        <v>0</v>
      </c>
      <c r="AZ22" s="44"/>
      <c r="BA22" s="35">
        <v>-8800</v>
      </c>
      <c r="BB22" s="34"/>
      <c r="BC22" s="34"/>
      <c r="BD22" s="100"/>
    </row>
    <row r="23" spans="1:56" s="14" customFormat="1" ht="27.75" customHeight="1">
      <c r="A23" s="197" t="s">
        <v>54</v>
      </c>
      <c r="B23" s="198"/>
      <c r="C23" s="199"/>
      <c r="D23" s="111">
        <f>G23+J23+M23+P23+S23+V23+Y23+AE23+AH23+AK23+AN23+AQ23+AT23+AW23+AZ23+BC23</f>
        <v>4443700</v>
      </c>
      <c r="E23" s="111">
        <f t="shared" si="3"/>
        <v>495412.4600000001</v>
      </c>
      <c r="F23" s="110">
        <f t="shared" si="4"/>
        <v>11.148647748497876</v>
      </c>
      <c r="G23" s="35">
        <v>988000</v>
      </c>
      <c r="H23" s="34">
        <v>148031.64</v>
      </c>
      <c r="I23" s="47">
        <f t="shared" si="0"/>
        <v>14.982959514170041</v>
      </c>
      <c r="J23" s="34">
        <v>612700</v>
      </c>
      <c r="K23" s="34">
        <v>86250.26</v>
      </c>
      <c r="L23" s="47">
        <f t="shared" si="5"/>
        <v>14.077078504977965</v>
      </c>
      <c r="M23" s="34">
        <v>0</v>
      </c>
      <c r="N23" s="38">
        <v>0</v>
      </c>
      <c r="O23" s="47">
        <v>0</v>
      </c>
      <c r="P23" s="34">
        <v>380000</v>
      </c>
      <c r="Q23" s="35">
        <v>16328.56</v>
      </c>
      <c r="R23" s="47">
        <f t="shared" si="6"/>
        <v>4.29698947368421</v>
      </c>
      <c r="S23" s="35">
        <v>2200000</v>
      </c>
      <c r="T23" s="35">
        <v>217878.1</v>
      </c>
      <c r="U23" s="47">
        <f t="shared" si="1"/>
        <v>9.90355</v>
      </c>
      <c r="V23" s="34">
        <v>7000</v>
      </c>
      <c r="W23" s="35">
        <v>1500</v>
      </c>
      <c r="X23" s="47">
        <f t="shared" si="8"/>
        <v>21.428571428571427</v>
      </c>
      <c r="Y23" s="34"/>
      <c r="Z23" s="34"/>
      <c r="AA23" s="47"/>
      <c r="AB23" s="197" t="s">
        <v>54</v>
      </c>
      <c r="AC23" s="198"/>
      <c r="AD23" s="199"/>
      <c r="AE23" s="35">
        <v>0</v>
      </c>
      <c r="AF23" s="35">
        <v>0</v>
      </c>
      <c r="AG23" s="47" t="e">
        <f t="shared" si="7"/>
        <v>#DIV/0!</v>
      </c>
      <c r="AH23" s="35">
        <v>156000</v>
      </c>
      <c r="AI23" s="35">
        <v>25423.9</v>
      </c>
      <c r="AJ23" s="47">
        <f t="shared" si="12"/>
        <v>16.297371794871797</v>
      </c>
      <c r="AK23" s="49">
        <v>0</v>
      </c>
      <c r="AL23" s="49">
        <v>0</v>
      </c>
      <c r="AM23" s="49" t="e">
        <f>AL23/AK23*100</f>
        <v>#DIV/0!</v>
      </c>
      <c r="AN23" s="35">
        <v>0</v>
      </c>
      <c r="AO23" s="35">
        <v>0</v>
      </c>
      <c r="AP23" s="47" t="e">
        <f t="shared" si="9"/>
        <v>#DIV/0!</v>
      </c>
      <c r="AQ23" s="34">
        <v>100000</v>
      </c>
      <c r="AR23" s="35">
        <v>0</v>
      </c>
      <c r="AS23" s="47">
        <f t="shared" si="13"/>
        <v>0</v>
      </c>
      <c r="AT23" s="35">
        <v>0</v>
      </c>
      <c r="AU23" s="35">
        <v>0</v>
      </c>
      <c r="AV23" s="35">
        <v>0</v>
      </c>
      <c r="AW23" s="35"/>
      <c r="AX23" s="35"/>
      <c r="AY23" s="47"/>
      <c r="AZ23" s="44"/>
      <c r="BA23" s="35"/>
      <c r="BB23" s="34"/>
      <c r="BC23" s="34"/>
      <c r="BD23" s="100"/>
    </row>
    <row r="24" spans="1:56" s="14" customFormat="1" ht="27.75" customHeight="1">
      <c r="A24" s="197" t="s">
        <v>69</v>
      </c>
      <c r="B24" s="198"/>
      <c r="C24" s="199"/>
      <c r="D24" s="111">
        <f t="shared" si="10"/>
        <v>6976700</v>
      </c>
      <c r="E24" s="111">
        <f t="shared" si="3"/>
        <v>2199497.04</v>
      </c>
      <c r="F24" s="110">
        <f t="shared" si="4"/>
        <v>31.52632390671808</v>
      </c>
      <c r="G24" s="35">
        <v>166400</v>
      </c>
      <c r="H24" s="34">
        <v>23403.06</v>
      </c>
      <c r="I24" s="47">
        <f t="shared" si="0"/>
        <v>14.064338942307694</v>
      </c>
      <c r="J24" s="34">
        <v>723300</v>
      </c>
      <c r="K24" s="34">
        <v>101823.23</v>
      </c>
      <c r="L24" s="47">
        <f t="shared" si="5"/>
        <v>14.077592976634868</v>
      </c>
      <c r="M24" s="34">
        <v>8000</v>
      </c>
      <c r="N24" s="38">
        <v>0</v>
      </c>
      <c r="O24" s="47">
        <f>N24/M24*100</f>
        <v>0</v>
      </c>
      <c r="P24" s="34">
        <v>1000000</v>
      </c>
      <c r="Q24" s="35">
        <v>12807.73</v>
      </c>
      <c r="R24" s="47">
        <f t="shared" si="6"/>
        <v>1.280773</v>
      </c>
      <c r="S24" s="35">
        <v>4500000</v>
      </c>
      <c r="T24" s="35">
        <v>2032604.39</v>
      </c>
      <c r="U24" s="47">
        <f t="shared" si="1"/>
        <v>45.16898644444444</v>
      </c>
      <c r="V24" s="34">
        <v>5000</v>
      </c>
      <c r="W24" s="35">
        <v>1500</v>
      </c>
      <c r="X24" s="47">
        <f t="shared" si="8"/>
        <v>30</v>
      </c>
      <c r="Y24" s="34">
        <v>0</v>
      </c>
      <c r="Z24" s="34">
        <v>0</v>
      </c>
      <c r="AA24" s="47">
        <v>0</v>
      </c>
      <c r="AB24" s="197" t="s">
        <v>69</v>
      </c>
      <c r="AC24" s="198"/>
      <c r="AD24" s="199"/>
      <c r="AE24" s="35">
        <v>4000</v>
      </c>
      <c r="AF24" s="35">
        <v>866.7</v>
      </c>
      <c r="AG24" s="47">
        <f t="shared" si="7"/>
        <v>21.6675</v>
      </c>
      <c r="AH24" s="35">
        <v>70000</v>
      </c>
      <c r="AI24" s="35">
        <v>16758.29</v>
      </c>
      <c r="AJ24" s="47">
        <f t="shared" si="12"/>
        <v>23.940414285714287</v>
      </c>
      <c r="AK24" s="49">
        <v>0</v>
      </c>
      <c r="AL24" s="35">
        <v>9733.64</v>
      </c>
      <c r="AM24" s="49" t="e">
        <f>AL24/AK24*100</f>
        <v>#DIV/0!</v>
      </c>
      <c r="AN24" s="44"/>
      <c r="AO24" s="35">
        <v>0</v>
      </c>
      <c r="AP24" s="47" t="e">
        <f t="shared" si="9"/>
        <v>#DIV/0!</v>
      </c>
      <c r="AQ24" s="34">
        <v>500000</v>
      </c>
      <c r="AR24" s="35">
        <v>0</v>
      </c>
      <c r="AS24" s="47">
        <f>AR24/AQ24*100</f>
        <v>0</v>
      </c>
      <c r="AT24" s="35">
        <v>0</v>
      </c>
      <c r="AU24" s="35">
        <v>0</v>
      </c>
      <c r="AV24" s="35" t="e">
        <f>AU24/AT24*100</f>
        <v>#DIV/0!</v>
      </c>
      <c r="AW24" s="35">
        <v>0</v>
      </c>
      <c r="AX24" s="35">
        <v>0</v>
      </c>
      <c r="AY24" s="47">
        <v>0</v>
      </c>
      <c r="AZ24" s="44"/>
      <c r="BA24" s="35">
        <v>0</v>
      </c>
      <c r="BB24" s="34" t="s">
        <v>85</v>
      </c>
      <c r="BC24" s="34"/>
      <c r="BD24" s="100"/>
    </row>
    <row r="25" spans="1:56" s="14" customFormat="1" ht="27.75" customHeight="1">
      <c r="A25" s="197" t="s">
        <v>56</v>
      </c>
      <c r="B25" s="198"/>
      <c r="C25" s="199"/>
      <c r="D25" s="111">
        <f t="shared" si="10"/>
        <v>2912500</v>
      </c>
      <c r="E25" s="111">
        <f t="shared" si="3"/>
        <v>315928.37</v>
      </c>
      <c r="F25" s="110">
        <f t="shared" si="4"/>
        <v>10.847326008583691</v>
      </c>
      <c r="G25" s="35">
        <v>90000</v>
      </c>
      <c r="H25" s="34">
        <v>8993.75</v>
      </c>
      <c r="I25" s="47">
        <f t="shared" si="0"/>
        <v>9.993055555555555</v>
      </c>
      <c r="J25" s="34">
        <v>1066500</v>
      </c>
      <c r="K25" s="34">
        <v>150139.32</v>
      </c>
      <c r="L25" s="47">
        <f t="shared" si="5"/>
        <v>14.077760900140648</v>
      </c>
      <c r="M25" s="34">
        <v>0</v>
      </c>
      <c r="N25" s="38">
        <v>0</v>
      </c>
      <c r="O25" s="47" t="e">
        <f t="shared" si="14"/>
        <v>#DIV/0!</v>
      </c>
      <c r="P25" s="34">
        <v>200000</v>
      </c>
      <c r="Q25" s="35">
        <v>10810.38</v>
      </c>
      <c r="R25" s="47">
        <f t="shared" si="6"/>
        <v>5.405189999999999</v>
      </c>
      <c r="S25" s="35">
        <v>1100000</v>
      </c>
      <c r="T25" s="35">
        <v>64768.51</v>
      </c>
      <c r="U25" s="47">
        <f t="shared" si="1"/>
        <v>5.888046363636364</v>
      </c>
      <c r="V25" s="34">
        <v>6000</v>
      </c>
      <c r="W25" s="35">
        <v>750</v>
      </c>
      <c r="X25" s="47">
        <f t="shared" si="8"/>
        <v>12.5</v>
      </c>
      <c r="Y25" s="34">
        <v>0</v>
      </c>
      <c r="Z25" s="34">
        <v>0</v>
      </c>
      <c r="AA25" s="47" t="e">
        <f>Z25/Y25*100</f>
        <v>#DIV/0!</v>
      </c>
      <c r="AB25" s="197" t="s">
        <v>56</v>
      </c>
      <c r="AC25" s="198"/>
      <c r="AD25" s="199"/>
      <c r="AE25" s="35">
        <v>450000</v>
      </c>
      <c r="AF25" s="35">
        <v>80470.55</v>
      </c>
      <c r="AG25" s="47">
        <f t="shared" si="7"/>
        <v>17.882344444444445</v>
      </c>
      <c r="AH25" s="35">
        <v>0</v>
      </c>
      <c r="AI25" s="35">
        <v>0</v>
      </c>
      <c r="AJ25" s="47" t="e">
        <f t="shared" si="12"/>
        <v>#DIV/0!</v>
      </c>
      <c r="AK25" s="49"/>
      <c r="AL25" s="49"/>
      <c r="AM25" s="49"/>
      <c r="AN25" s="35">
        <v>0</v>
      </c>
      <c r="AO25" s="35">
        <v>0</v>
      </c>
      <c r="AP25" s="47" t="e">
        <f t="shared" si="9"/>
        <v>#DIV/0!</v>
      </c>
      <c r="AQ25" s="34">
        <v>0</v>
      </c>
      <c r="AR25" s="35">
        <v>0</v>
      </c>
      <c r="AS25" s="47" t="e">
        <f>AR25/AQ25*100</f>
        <v>#DIV/0!</v>
      </c>
      <c r="AT25" s="35"/>
      <c r="AU25" s="35"/>
      <c r="AV25" s="49"/>
      <c r="AW25" s="35">
        <v>0</v>
      </c>
      <c r="AX25" s="35">
        <v>0</v>
      </c>
      <c r="AY25" s="47">
        <v>0</v>
      </c>
      <c r="AZ25" s="44"/>
      <c r="BA25" s="35">
        <v>-4.14</v>
      </c>
      <c r="BB25" s="34"/>
      <c r="BC25" s="34"/>
      <c r="BD25" s="100"/>
    </row>
    <row r="26" spans="1:56" s="14" customFormat="1" ht="27.75" customHeight="1">
      <c r="A26" s="197" t="s">
        <v>57</v>
      </c>
      <c r="B26" s="198"/>
      <c r="C26" s="199"/>
      <c r="D26" s="111">
        <f t="shared" si="10"/>
        <v>4869400</v>
      </c>
      <c r="E26" s="111">
        <f>H26+K26+N26+Q26+T26+W26+Z26+AF26+AI26+AL26+AO26+AR26+AU26+AX26+BA26</f>
        <v>412344.55</v>
      </c>
      <c r="F26" s="110">
        <f t="shared" si="4"/>
        <v>8.468077175832752</v>
      </c>
      <c r="G26" s="35">
        <v>400000</v>
      </c>
      <c r="H26" s="34">
        <v>53607.94</v>
      </c>
      <c r="I26" s="47">
        <f t="shared" si="0"/>
        <v>13.401985</v>
      </c>
      <c r="J26" s="34">
        <v>1154400</v>
      </c>
      <c r="K26" s="34">
        <v>162517.85</v>
      </c>
      <c r="L26" s="47">
        <f t="shared" si="5"/>
        <v>14.078122834372836</v>
      </c>
      <c r="M26" s="34">
        <v>0</v>
      </c>
      <c r="N26" s="38">
        <v>0</v>
      </c>
      <c r="O26" s="47" t="e">
        <f t="shared" si="14"/>
        <v>#DIV/0!</v>
      </c>
      <c r="P26" s="34">
        <v>690000</v>
      </c>
      <c r="Q26" s="35">
        <v>20154.51</v>
      </c>
      <c r="R26" s="47">
        <f t="shared" si="6"/>
        <v>2.9209434782608694</v>
      </c>
      <c r="S26" s="35">
        <v>1900000</v>
      </c>
      <c r="T26" s="35">
        <v>87110.46</v>
      </c>
      <c r="U26" s="47">
        <f t="shared" si="1"/>
        <v>4.584761052631579</v>
      </c>
      <c r="V26" s="34">
        <v>15000</v>
      </c>
      <c r="W26" s="35">
        <v>700</v>
      </c>
      <c r="X26" s="47">
        <f t="shared" si="8"/>
        <v>4.666666666666667</v>
      </c>
      <c r="Y26" s="34"/>
      <c r="Z26" s="34"/>
      <c r="AA26" s="47"/>
      <c r="AB26" s="197" t="s">
        <v>57</v>
      </c>
      <c r="AC26" s="198"/>
      <c r="AD26" s="199"/>
      <c r="AE26" s="35">
        <v>0</v>
      </c>
      <c r="AF26" s="35">
        <v>0</v>
      </c>
      <c r="AG26" s="47" t="e">
        <f t="shared" si="7"/>
        <v>#DIV/0!</v>
      </c>
      <c r="AH26" s="35">
        <v>450000</v>
      </c>
      <c r="AI26" s="35">
        <v>53628.79</v>
      </c>
      <c r="AJ26" s="47">
        <f>AI26/AH26*100</f>
        <v>11.91750888888889</v>
      </c>
      <c r="AK26" s="49">
        <v>110000</v>
      </c>
      <c r="AL26" s="35">
        <v>34625</v>
      </c>
      <c r="AM26" s="49">
        <f>AL26/AK26*100</f>
        <v>31.477272727272727</v>
      </c>
      <c r="AN26" s="35">
        <v>0</v>
      </c>
      <c r="AO26" s="35">
        <v>0</v>
      </c>
      <c r="AP26" s="47" t="e">
        <f t="shared" si="9"/>
        <v>#DIV/0!</v>
      </c>
      <c r="AQ26" s="34">
        <v>0</v>
      </c>
      <c r="AR26" s="35">
        <v>0</v>
      </c>
      <c r="AS26" s="47" t="e">
        <f>AR26/AQ26*100</f>
        <v>#DIV/0!</v>
      </c>
      <c r="AT26" s="35">
        <v>150000</v>
      </c>
      <c r="AU26" s="35">
        <v>0</v>
      </c>
      <c r="AV26" s="49">
        <f>AU26/AT26*100</f>
        <v>0</v>
      </c>
      <c r="AW26" s="35">
        <v>0</v>
      </c>
      <c r="AX26" s="35">
        <v>0</v>
      </c>
      <c r="AY26" s="49"/>
      <c r="AZ26" s="44"/>
      <c r="BA26" s="35"/>
      <c r="BB26" s="34"/>
      <c r="BC26" s="34"/>
      <c r="BD26" s="100"/>
    </row>
    <row r="27" spans="1:56" s="14" customFormat="1" ht="27.75" customHeight="1">
      <c r="A27" s="197" t="s">
        <v>60</v>
      </c>
      <c r="B27" s="198"/>
      <c r="C27" s="199"/>
      <c r="D27" s="111">
        <f t="shared" si="10"/>
        <v>2538300</v>
      </c>
      <c r="E27" s="111">
        <f>H27+K27+N27+Q27+T27+W27+Y27+AF27+AI27+AL27+AO27+AR27+AU27+AX27+BA27</f>
        <v>205121.49999999997</v>
      </c>
      <c r="F27" s="110">
        <f t="shared" si="4"/>
        <v>8.081058188551392</v>
      </c>
      <c r="G27" s="35">
        <v>84000</v>
      </c>
      <c r="H27" s="34">
        <v>12995.88</v>
      </c>
      <c r="I27" s="47">
        <f t="shared" si="0"/>
        <v>15.471285714285713</v>
      </c>
      <c r="J27" s="34">
        <v>601300</v>
      </c>
      <c r="K27" s="34">
        <v>84653.04</v>
      </c>
      <c r="L27" s="47">
        <f t="shared" si="5"/>
        <v>14.078336936637283</v>
      </c>
      <c r="M27" s="34">
        <v>0</v>
      </c>
      <c r="N27" s="38">
        <v>0</v>
      </c>
      <c r="O27" s="47" t="e">
        <f t="shared" si="14"/>
        <v>#DIV/0!</v>
      </c>
      <c r="P27" s="34">
        <v>90000</v>
      </c>
      <c r="Q27" s="35">
        <v>998.4</v>
      </c>
      <c r="R27" s="47">
        <f t="shared" si="6"/>
        <v>1.1093333333333333</v>
      </c>
      <c r="S27" s="35">
        <v>500000</v>
      </c>
      <c r="T27" s="35">
        <v>26602.03</v>
      </c>
      <c r="U27" s="47">
        <f t="shared" si="1"/>
        <v>5.320406</v>
      </c>
      <c r="V27" s="34">
        <v>5000</v>
      </c>
      <c r="W27" s="35">
        <v>600</v>
      </c>
      <c r="X27" s="47">
        <f t="shared" si="8"/>
        <v>12</v>
      </c>
      <c r="Y27" s="34"/>
      <c r="Z27" s="34"/>
      <c r="AA27" s="47"/>
      <c r="AB27" s="197" t="s">
        <v>60</v>
      </c>
      <c r="AC27" s="198"/>
      <c r="AD27" s="199"/>
      <c r="AE27" s="35">
        <v>430000</v>
      </c>
      <c r="AF27" s="35">
        <v>73756.92</v>
      </c>
      <c r="AG27" s="47">
        <f t="shared" si="7"/>
        <v>17.152772093023255</v>
      </c>
      <c r="AH27" s="35">
        <v>28000</v>
      </c>
      <c r="AI27" s="35">
        <v>2536.61</v>
      </c>
      <c r="AJ27" s="47">
        <f>AI27/AH27*100</f>
        <v>9.05932142857143</v>
      </c>
      <c r="AK27" s="49"/>
      <c r="AL27" s="49"/>
      <c r="AM27" s="49"/>
      <c r="AN27" s="35">
        <v>0</v>
      </c>
      <c r="AO27" s="35">
        <v>0</v>
      </c>
      <c r="AP27" s="47" t="e">
        <f t="shared" si="9"/>
        <v>#DIV/0!</v>
      </c>
      <c r="AQ27" s="34">
        <v>0</v>
      </c>
      <c r="AR27" s="35">
        <v>0</v>
      </c>
      <c r="AS27" s="47" t="e">
        <f>AR27/AQ27*100</f>
        <v>#DIV/0!</v>
      </c>
      <c r="AT27" s="35">
        <v>800000</v>
      </c>
      <c r="AU27" s="35">
        <v>0</v>
      </c>
      <c r="AV27" s="49">
        <f>AU27/AT27*100</f>
        <v>0</v>
      </c>
      <c r="AW27" s="35"/>
      <c r="AX27" s="105">
        <v>0</v>
      </c>
      <c r="AY27" s="49"/>
      <c r="AZ27" s="44"/>
      <c r="BA27" s="35">
        <v>2978.62</v>
      </c>
      <c r="BB27" s="34"/>
      <c r="BC27" s="34"/>
      <c r="BD27" s="100"/>
    </row>
    <row r="28" spans="1:56" s="16" customFormat="1" ht="24.75" customHeight="1">
      <c r="A28" s="209" t="s">
        <v>3</v>
      </c>
      <c r="B28" s="209"/>
      <c r="C28" s="210"/>
      <c r="D28" s="42">
        <f>SUM(D11:D27)</f>
        <v>102565800</v>
      </c>
      <c r="E28" s="42">
        <f>SUM(E11:E27)</f>
        <v>13255866.750000002</v>
      </c>
      <c r="F28" s="48">
        <f t="shared" si="4"/>
        <v>12.924256184810142</v>
      </c>
      <c r="G28" s="44">
        <f>SUM(G11:G27)</f>
        <v>14151900</v>
      </c>
      <c r="H28" s="37">
        <f>SUM(H11:H27)</f>
        <v>2151256.48</v>
      </c>
      <c r="I28" s="48">
        <f>H28/G28*100</f>
        <v>15.201184858570226</v>
      </c>
      <c r="J28" s="37">
        <f>J11+J12+J13+J14+J15+J16+J17+J18+J19+J20+J21+J22+J23+J24+J25+J26+J27</f>
        <v>17384400</v>
      </c>
      <c r="K28" s="37">
        <f>K11+K12+K13+K14+K15+K16+K17+K18+K19+K20+K21+K22+K23+K24+K25+K26+K27</f>
        <v>2447350.68</v>
      </c>
      <c r="L28" s="48">
        <f t="shared" si="5"/>
        <v>14.077855318561468</v>
      </c>
      <c r="M28" s="37">
        <f>SUM(M11:M27)</f>
        <v>1699500</v>
      </c>
      <c r="N28" s="46">
        <f>SUM(N11:N27)</f>
        <v>15376.03</v>
      </c>
      <c r="O28" s="48">
        <f>N28/M28*100</f>
        <v>0.9047384524860252</v>
      </c>
      <c r="P28" s="37">
        <f>SUM(P11:P27)</f>
        <v>13550000</v>
      </c>
      <c r="Q28" s="44">
        <f>SUM(Q11:Q27)</f>
        <v>458028.54000000004</v>
      </c>
      <c r="R28" s="48">
        <f>Q28/P28*100</f>
        <v>3.3802844280442805</v>
      </c>
      <c r="S28" s="43">
        <f>SUM(S11:S27)</f>
        <v>45710000</v>
      </c>
      <c r="T28" s="43">
        <f>SUM(T11:T27)</f>
        <v>6739736.51</v>
      </c>
      <c r="U28" s="48">
        <f>T28/S28*100</f>
        <v>14.74455591774229</v>
      </c>
      <c r="V28" s="37">
        <f>SUM(V11:V27)</f>
        <v>148500</v>
      </c>
      <c r="W28" s="43">
        <f>SUM(W11:W27)</f>
        <v>15880</v>
      </c>
      <c r="X28" s="48">
        <f>W28/V28*100</f>
        <v>10.693602693602694</v>
      </c>
      <c r="Y28" s="37">
        <f>Y11+Y12+Y13+Y14+Y15+Y16+Y17+Y18+Y19+Y20+Y21+Y22+Y23+Y24+Y25+Y26+Y27</f>
        <v>0</v>
      </c>
      <c r="Z28" s="37">
        <f>SUM(Z11:Z27)</f>
        <v>0</v>
      </c>
      <c r="AA28" s="48" t="e">
        <f>Z28/Y28*100</f>
        <v>#DIV/0!</v>
      </c>
      <c r="AB28" s="214" t="s">
        <v>3</v>
      </c>
      <c r="AC28" s="214"/>
      <c r="AD28" s="214"/>
      <c r="AE28" s="43">
        <f>SUM(AE11:AE27)</f>
        <v>2007500</v>
      </c>
      <c r="AF28" s="43">
        <f>SUM(AF11:AF27)</f>
        <v>249707.38</v>
      </c>
      <c r="AG28" s="48">
        <f t="shared" si="7"/>
        <v>12.438723785803237</v>
      </c>
      <c r="AH28" s="45">
        <f>SUM(AH11:AH27)</f>
        <v>3604000</v>
      </c>
      <c r="AI28" s="45">
        <f>SUM(AI11:AI27)</f>
        <v>510302.57</v>
      </c>
      <c r="AJ28" s="48">
        <f>AI28/AH28*100</f>
        <v>14.159338790233075</v>
      </c>
      <c r="AK28" s="50">
        <f>AK11+AK12+AK13+AK14+AK15+AK16+AK17+AK18+AK19+AK20+AK21+AK22+AK23+AK24+AK25+AK26+AK27</f>
        <v>1160000</v>
      </c>
      <c r="AL28" s="44">
        <f>AL11+AL12+AL13+AL14+AL15+AL16+AL17+AL18+AL19+AL20+AL21+AL22+AL23+AL24+AL25+AL26+AL27</f>
        <v>605148.4600000001</v>
      </c>
      <c r="AM28" s="50">
        <f>AL28/AK28*100</f>
        <v>52.16797068965518</v>
      </c>
      <c r="AN28" s="44">
        <f>AN11+AN12+AN13+AN14+AN15+AN16+AN17+AN18+AN19+AN20+AN21+AN22+AN23+AN24+AN25+AN26+AN27</f>
        <v>400000</v>
      </c>
      <c r="AO28" s="44">
        <f>SUM(AO11:AO27)</f>
        <v>39784.3</v>
      </c>
      <c r="AP28" s="48">
        <f t="shared" si="9"/>
        <v>9.946075</v>
      </c>
      <c r="AQ28" s="37">
        <f>SUM(AQ11:AQ27)</f>
        <v>1800000</v>
      </c>
      <c r="AR28" s="43">
        <f>SUM(AR11:AR27)</f>
        <v>0</v>
      </c>
      <c r="AS28" s="48">
        <f>AR28/AQ28*100</f>
        <v>0</v>
      </c>
      <c r="AT28" s="44">
        <f>SUM(AT11:AT27)</f>
        <v>950000</v>
      </c>
      <c r="AU28" s="44">
        <f>SUM(AU11:AU27)</f>
        <v>0</v>
      </c>
      <c r="AV28" s="50">
        <f>AU28/AT28*100</f>
        <v>0</v>
      </c>
      <c r="AW28" s="44">
        <f>AW11+AW12+AW13+AW14+AW15+AW16+AW17+AW19+AW18+AW20+AW21+AW22+AW23+AW24+AW25+AW26+AW27</f>
        <v>0</v>
      </c>
      <c r="AX28" s="44">
        <f>AX11+AX12+AX13+AX14+AX15+AX16+AX17+AX19+AX18+AX20+AX21+AX22+AX23+AX24+AX25+AX26+AX27</f>
        <v>95084.19</v>
      </c>
      <c r="AY28" s="50" t="e">
        <f>AX28/AW28*100</f>
        <v>#DIV/0!</v>
      </c>
      <c r="AZ28" s="44">
        <v>0</v>
      </c>
      <c r="BA28" s="43">
        <f>BA13+BA20+BA21+BA19+BA22+BA24+BA25+BA12+BA14+BA15+BA16+BA17+BA18+BA26+BA11+BA27+BA23</f>
        <v>-71788.39000000001</v>
      </c>
      <c r="BB28" s="37">
        <v>0</v>
      </c>
      <c r="BC28" s="37">
        <f>BC17+BC18</f>
        <v>0</v>
      </c>
      <c r="BD28" s="104">
        <f>BD17+BD18</f>
        <v>0</v>
      </c>
    </row>
    <row r="29" spans="1:55" s="16" customFormat="1" ht="24.75" customHeight="1">
      <c r="A29" s="17"/>
      <c r="B29" s="17"/>
      <c r="C29" s="17"/>
      <c r="D29" s="18"/>
      <c r="E29" s="19"/>
      <c r="F29" s="20"/>
      <c r="G29" s="20"/>
      <c r="H29" s="22"/>
      <c r="I29" s="23"/>
      <c r="J29" s="23"/>
      <c r="K29" s="23"/>
      <c r="L29" s="23"/>
      <c r="M29" s="23"/>
      <c r="N29" s="24"/>
      <c r="O29" s="23"/>
      <c r="P29" s="23"/>
      <c r="Q29" s="22"/>
      <c r="R29" s="23"/>
      <c r="S29" s="23"/>
      <c r="T29" s="22"/>
      <c r="U29" s="23"/>
      <c r="V29" s="23"/>
      <c r="W29" s="21"/>
      <c r="X29" s="23"/>
      <c r="Y29" s="23"/>
      <c r="Z29" s="23"/>
      <c r="AA29" s="23"/>
      <c r="AB29" s="23"/>
      <c r="AC29" s="23"/>
      <c r="AD29" s="23"/>
      <c r="AE29" s="23"/>
      <c r="AF29" s="22"/>
      <c r="AG29" s="23"/>
      <c r="AH29" s="23"/>
      <c r="AI29" s="25"/>
      <c r="AJ29" s="23"/>
      <c r="AK29" s="23"/>
      <c r="AL29" s="23"/>
      <c r="AM29" s="23"/>
      <c r="AN29" s="23"/>
      <c r="AO29" s="21"/>
      <c r="AP29" s="23"/>
      <c r="AQ29" s="23"/>
      <c r="AR29" s="21"/>
      <c r="AS29" s="23"/>
      <c r="AT29" s="23"/>
      <c r="AU29" s="31"/>
      <c r="AV29" s="23"/>
      <c r="AW29" s="23"/>
      <c r="AX29" s="23"/>
      <c r="AY29" s="23"/>
      <c r="AZ29" s="23"/>
      <c r="BA29" s="21"/>
      <c r="BB29" s="23"/>
      <c r="BC29" s="23"/>
    </row>
    <row r="30" spans="1:55" s="16" customFormat="1" ht="24.75" customHeight="1">
      <c r="A30" s="17"/>
      <c r="B30" s="17"/>
      <c r="C30" s="17"/>
      <c r="D30" s="18"/>
      <c r="E30" s="19"/>
      <c r="F30" s="20"/>
      <c r="G30" s="20"/>
      <c r="H30" s="22"/>
      <c r="I30" s="23"/>
      <c r="J30" s="23"/>
      <c r="K30" s="23"/>
      <c r="L30" s="23"/>
      <c r="M30" s="23"/>
      <c r="N30" s="24"/>
      <c r="O30" s="23"/>
      <c r="P30" s="23"/>
      <c r="Q30" s="22"/>
      <c r="R30" s="23"/>
      <c r="S30" s="23"/>
      <c r="T30" s="22"/>
      <c r="U30" s="23"/>
      <c r="V30" s="23"/>
      <c r="W30" s="21"/>
      <c r="X30" s="23"/>
      <c r="Y30" s="23"/>
      <c r="Z30" s="23"/>
      <c r="AA30" s="23"/>
      <c r="AB30" s="23"/>
      <c r="AC30" s="23"/>
      <c r="AD30" s="23"/>
      <c r="AE30" s="23"/>
      <c r="AF30" s="22"/>
      <c r="AG30" s="23"/>
      <c r="AH30" s="23"/>
      <c r="AI30" s="25"/>
      <c r="AJ30" s="23"/>
      <c r="AK30" s="23"/>
      <c r="AL30" s="23"/>
      <c r="AM30" s="23"/>
      <c r="AN30" s="23"/>
      <c r="AO30" s="21"/>
      <c r="AP30" s="23"/>
      <c r="AQ30" s="23"/>
      <c r="AR30" s="21"/>
      <c r="AS30" s="23"/>
      <c r="AT30" s="23"/>
      <c r="AU30" s="23"/>
      <c r="AV30" s="23"/>
      <c r="AW30" s="23"/>
      <c r="AX30" s="23"/>
      <c r="AY30" s="23"/>
      <c r="AZ30" s="23"/>
      <c r="BA30" s="21"/>
      <c r="BB30" s="23"/>
      <c r="BC30" s="23"/>
    </row>
    <row r="31" ht="12.75">
      <c r="H31" s="26"/>
    </row>
  </sheetData>
  <sheetProtection/>
  <mergeCells count="110">
    <mergeCell ref="BC6:BD6"/>
    <mergeCell ref="BD8:BD9"/>
    <mergeCell ref="BC7:BD7"/>
    <mergeCell ref="BC8:BC9"/>
    <mergeCell ref="AZ7:BB7"/>
    <mergeCell ref="AI8:AI9"/>
    <mergeCell ref="AJ8:AJ9"/>
    <mergeCell ref="AT7:AV7"/>
    <mergeCell ref="AH7:AJ7"/>
    <mergeCell ref="AK8:AK9"/>
    <mergeCell ref="AM8:AM9"/>
    <mergeCell ref="AW7:AY7"/>
    <mergeCell ref="BA8:BA9"/>
    <mergeCell ref="M8:M9"/>
    <mergeCell ref="J7:L7"/>
    <mergeCell ref="K8:K9"/>
    <mergeCell ref="R8:R9"/>
    <mergeCell ref="M7:O7"/>
    <mergeCell ref="P7:R7"/>
    <mergeCell ref="L8:L9"/>
    <mergeCell ref="O8:O9"/>
    <mergeCell ref="P8:P9"/>
    <mergeCell ref="A6:C9"/>
    <mergeCell ref="D6:F7"/>
    <mergeCell ref="G8:G9"/>
    <mergeCell ref="G6:BB6"/>
    <mergeCell ref="AQ7:AS7"/>
    <mergeCell ref="V8:V9"/>
    <mergeCell ref="BB8:BB9"/>
    <mergeCell ref="AY8:AY9"/>
    <mergeCell ref="AX8:AX9"/>
    <mergeCell ref="Q8:Q9"/>
    <mergeCell ref="A10:C10"/>
    <mergeCell ref="D8:D9"/>
    <mergeCell ref="A11:C11"/>
    <mergeCell ref="AB7:AD9"/>
    <mergeCell ref="Y8:Y9"/>
    <mergeCell ref="U8:U9"/>
    <mergeCell ref="N8:N9"/>
    <mergeCell ref="J8:J9"/>
    <mergeCell ref="I8:I9"/>
    <mergeCell ref="H8:H9"/>
    <mergeCell ref="F8:F9"/>
    <mergeCell ref="AB26:AD26"/>
    <mergeCell ref="A13:C13"/>
    <mergeCell ref="A14:C14"/>
    <mergeCell ref="A15:C15"/>
    <mergeCell ref="A16:C16"/>
    <mergeCell ref="A18:C18"/>
    <mergeCell ref="A12:C12"/>
    <mergeCell ref="AB24:AD24"/>
    <mergeCell ref="A28:C28"/>
    <mergeCell ref="A21:C21"/>
    <mergeCell ref="A20:C20"/>
    <mergeCell ref="AB28:AD28"/>
    <mergeCell ref="AB22:AD22"/>
    <mergeCell ref="AB25:AD25"/>
    <mergeCell ref="A24:C24"/>
    <mergeCell ref="A27:C27"/>
    <mergeCell ref="A25:C25"/>
    <mergeCell ref="A19:C19"/>
    <mergeCell ref="A22:C22"/>
    <mergeCell ref="A23:C23"/>
    <mergeCell ref="A26:C26"/>
    <mergeCell ref="AB14:AD14"/>
    <mergeCell ref="AB15:AD15"/>
    <mergeCell ref="AB16:AD16"/>
    <mergeCell ref="AB20:AD20"/>
    <mergeCell ref="AB21:AD21"/>
    <mergeCell ref="A17:C17"/>
    <mergeCell ref="AF8:AF9"/>
    <mergeCell ref="AB13:AD13"/>
    <mergeCell ref="AB19:AD19"/>
    <mergeCell ref="AB18:AD18"/>
    <mergeCell ref="AB27:AD27"/>
    <mergeCell ref="AB17:AD17"/>
    <mergeCell ref="AB10:AD10"/>
    <mergeCell ref="AB12:AD12"/>
    <mergeCell ref="AB11:AD11"/>
    <mergeCell ref="AB23:AD23"/>
    <mergeCell ref="AK7:AM7"/>
    <mergeCell ref="AZ8:AZ9"/>
    <mergeCell ref="AN8:AN9"/>
    <mergeCell ref="AQ8:AQ9"/>
    <mergeCell ref="G7:I7"/>
    <mergeCell ref="E8:E9"/>
    <mergeCell ref="AS8:AS9"/>
    <mergeCell ref="AW8:AW9"/>
    <mergeCell ref="AU8:AU9"/>
    <mergeCell ref="AR8:AR9"/>
    <mergeCell ref="AE7:AG7"/>
    <mergeCell ref="AO8:AO9"/>
    <mergeCell ref="AP8:AP9"/>
    <mergeCell ref="S7:U7"/>
    <mergeCell ref="W8:W9"/>
    <mergeCell ref="T8:T9"/>
    <mergeCell ref="S8:S9"/>
    <mergeCell ref="AA8:AA9"/>
    <mergeCell ref="AG8:AG9"/>
    <mergeCell ref="Z8:Z9"/>
    <mergeCell ref="A3:AA3"/>
    <mergeCell ref="AV8:AV9"/>
    <mergeCell ref="AN7:AP7"/>
    <mergeCell ref="AE8:AE9"/>
    <mergeCell ref="AH8:AH9"/>
    <mergeCell ref="AT8:AT9"/>
    <mergeCell ref="X8:X9"/>
    <mergeCell ref="V7:X7"/>
    <mergeCell ref="AL8:AL9"/>
    <mergeCell ref="Y7:AA7"/>
  </mergeCells>
  <printOptions/>
  <pageMargins left="0" right="0" top="0.1968503937007874" bottom="0.1968503937007874" header="0.5118110236220472" footer="0.5118110236220472"/>
  <pageSetup horizontalDpi="600" verticalDpi="600" orientation="landscape" paperSize="9" scale="48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chfin01</cp:lastModifiedBy>
  <cp:lastPrinted>2020-03-03T12:14:46Z</cp:lastPrinted>
  <dcterms:created xsi:type="dcterms:W3CDTF">2006-06-07T06:53:09Z</dcterms:created>
  <dcterms:modified xsi:type="dcterms:W3CDTF">2020-07-17T10:48:42Z</dcterms:modified>
  <cp:category/>
  <cp:version/>
  <cp:contentType/>
  <cp:contentStatus/>
</cp:coreProperties>
</file>