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<sst xmlns="http://schemas.openxmlformats.org/spreadsheetml/2006/main" count="173" uniqueCount="95">
  <si>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</si>
  <si>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</si>
  <si>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</si>
  <si>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</si>
  <si>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</si>
  <si>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</si>
  <si>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</si>
  <si>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</si>
  <si>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</si>
  <si>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</si>
  <si>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</si>
  <si>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</si>
  <si>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</si>
  <si>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</si>
  <si>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</si>
  <si>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</si>
  <si>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</si>
  <si>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</si>
  <si>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</si>
  <si>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</si>
  <si>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</si>
  <si>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</si>
  <si>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</si>
  <si>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</si>
  <si>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</si>
  <si>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</si>
  <si>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</si>
  <si>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</si>
  <si>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</si>
  <si>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</si>
  <si>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</si>
  <si>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</si>
  <si>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</si>
  <si>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</si>
  <si>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</si>
  <si>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</si>
  <si>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</si>
  <si>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</si>
  <si>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</si>
  <si>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</si>
  <si>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</si>
  <si>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</si>
  <si>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</si>
  <si>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</si>
  <si>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</si>
  <si>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</si>
  <si>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</si>
  <si>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</si>
  <si>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</si>
  <si>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</si>
  <si>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</si>
  <si>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</si>
  <si>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</si>
  <si>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</si>
  <si>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</si>
  <si>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</si>
  <si>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</si>
  <si>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</si>
  <si>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</si>
  <si>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</si>
  <si>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</si>
  <si>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</si>
  <si>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</si>
  <si>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</si>
  <si>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</si>
  <si>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</si>
  <si>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</si>
  <si>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</si>
  <si>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</si>
  <si>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</si>
  <si>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</si>
  <si>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</si>
  <si>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</si>
  <si>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</si>
  <si>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</si>
  <si>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</si>
  <si>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</si>
  <si>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</si>
  <si>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</si>
  <si>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</si>
  <si>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</si>
  <si>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</si>
  <si>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</si>
  <si>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</si>
  <si>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</si>
  <si>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</si>
  <si>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</si>
  <si>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</si>
  <si>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</si>
  <si>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</si>
  <si>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01.04.2020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</si>
  <si>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01.04.2020года </t>
  </si>
  <si>
    <t>исполнено на 01.04.2020</t>
  </si>
  <si>
    <t>на 01.04.2020</t>
  </si>
  <si>
    <t>01.04.2020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</si>
</sst>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I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1.1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48" t="s">
        <v>90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49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47" t="s">
        <v>75</v>
      </c>
      <c r="W5" s="147"/>
      <c r="X5" s="147"/>
      <c r="Y5" s="147"/>
    </row>
    <row r="6" spans="1:25" ht="19.5" customHeight="1">
      <c r="A6" s="170"/>
      <c r="B6" s="161" t="s">
        <v>0</v>
      </c>
      <c r="C6" s="162"/>
      <c r="D6" s="163"/>
      <c r="E6" s="158" t="s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21" t="s">
        <v>32</v>
      </c>
      <c r="V6" s="144"/>
      <c r="W6" s="122"/>
      <c r="X6" s="121" t="s">
        <v>33</v>
      </c>
      <c r="Y6" s="122"/>
    </row>
    <row r="7" spans="1:25" ht="15.75" customHeight="1">
      <c r="A7" s="171"/>
      <c r="B7" s="164"/>
      <c r="C7" s="165"/>
      <c r="D7" s="166"/>
      <c r="E7" s="138" t="s">
        <v>7</v>
      </c>
      <c r="F7" s="139"/>
      <c r="G7" s="140"/>
      <c r="H7" s="121" t="s">
        <v>8</v>
      </c>
      <c r="I7" s="144"/>
      <c r="J7" s="122"/>
      <c r="K7" s="127" t="s">
        <v>34</v>
      </c>
      <c r="L7" s="173"/>
      <c r="M7" s="133"/>
      <c r="N7" s="127" t="s">
        <v>74</v>
      </c>
      <c r="O7" s="173"/>
      <c r="P7" s="133"/>
      <c r="Q7" s="127" t="s">
        <v>59</v>
      </c>
      <c r="R7" s="133"/>
      <c r="S7" s="127" t="s">
        <v>40</v>
      </c>
      <c r="T7" s="128"/>
      <c r="U7" s="123"/>
      <c r="V7" s="145"/>
      <c r="W7" s="124"/>
      <c r="X7" s="123"/>
      <c r="Y7" s="124"/>
    </row>
    <row r="8" spans="1:25" ht="16.5" customHeight="1">
      <c r="A8" s="171"/>
      <c r="B8" s="164"/>
      <c r="C8" s="165"/>
      <c r="D8" s="166"/>
      <c r="E8" s="141"/>
      <c r="F8" s="142"/>
      <c r="G8" s="143"/>
      <c r="H8" s="123"/>
      <c r="I8" s="145"/>
      <c r="J8" s="124"/>
      <c r="K8" s="134"/>
      <c r="L8" s="174"/>
      <c r="M8" s="135"/>
      <c r="N8" s="134"/>
      <c r="O8" s="174"/>
      <c r="P8" s="135"/>
      <c r="Q8" s="134"/>
      <c r="R8" s="135"/>
      <c r="S8" s="129"/>
      <c r="T8" s="130"/>
      <c r="U8" s="123"/>
      <c r="V8" s="145"/>
      <c r="W8" s="124"/>
      <c r="X8" s="123"/>
      <c r="Y8" s="124"/>
    </row>
    <row r="9" spans="1:25" ht="78" customHeight="1">
      <c r="A9" s="171"/>
      <c r="B9" s="167"/>
      <c r="C9" s="168"/>
      <c r="D9" s="169"/>
      <c r="E9" s="150" t="s">
        <v>80</v>
      </c>
      <c r="F9" s="33"/>
      <c r="G9" s="32"/>
      <c r="H9" s="131"/>
      <c r="I9" s="146"/>
      <c r="J9" s="132"/>
      <c r="K9" s="131"/>
      <c r="L9" s="146"/>
      <c r="M9" s="132"/>
      <c r="N9" s="136"/>
      <c r="O9" s="175"/>
      <c r="P9" s="137"/>
      <c r="Q9" s="136"/>
      <c r="R9" s="137"/>
      <c r="S9" s="131"/>
      <c r="T9" s="132"/>
      <c r="U9" s="125"/>
      <c r="V9" s="151"/>
      <c r="W9" s="126"/>
      <c r="X9" s="125"/>
      <c r="Y9" s="126"/>
    </row>
    <row r="10" spans="1:25" ht="42" customHeight="1">
      <c r="A10" s="172"/>
      <c r="B10" s="10" t="s">
        <v>80</v>
      </c>
      <c r="C10" s="10" t="s">
        <v>10</v>
      </c>
      <c r="D10" s="11" t="s">
        <v>11</v>
      </c>
      <c r="E10" s="131"/>
      <c r="F10" s="30" t="s">
        <v>92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13680281.58</v>
      </c>
      <c r="C12" s="51">
        <f>F12+I12+O12</f>
        <v>1654893.65</v>
      </c>
      <c r="D12" s="52">
        <f aca="true" t="shared" si="0" ref="D12:D28">C12/B12*100</f>
        <v>12.096926809016747</v>
      </c>
      <c r="E12" s="53">
        <v>2482600</v>
      </c>
      <c r="F12" s="53">
        <v>369942.65</v>
      </c>
      <c r="G12" s="52">
        <f aca="true" t="shared" si="1" ref="G12:G28">F12/E12*100</f>
        <v>14.901419882381376</v>
      </c>
      <c r="H12" s="53">
        <v>10861753.78</v>
      </c>
      <c r="I12" s="53">
        <v>1000632</v>
      </c>
      <c r="J12" s="54">
        <f aca="true" t="shared" si="2" ref="J12:J28">I12/H12*100</f>
        <v>9.212434937003332</v>
      </c>
      <c r="K12" s="53">
        <v>1977100</v>
      </c>
      <c r="L12" s="53">
        <v>494271</v>
      </c>
      <c r="M12" s="52">
        <f aca="true" t="shared" si="3" ref="M12:M28">L12/K12*100</f>
        <v>24.999797683475798</v>
      </c>
      <c r="N12" s="115">
        <v>335927.8</v>
      </c>
      <c r="O12" s="62">
        <v>284319</v>
      </c>
      <c r="P12" s="113">
        <f>O12/N12*100</f>
        <v>84.63693686560029</v>
      </c>
      <c r="Q12" s="52"/>
      <c r="R12" s="52"/>
      <c r="S12" s="52"/>
      <c r="T12" s="59"/>
      <c r="U12" s="51">
        <v>15281595.01</v>
      </c>
      <c r="V12" s="51">
        <v>715708.51</v>
      </c>
      <c r="W12" s="55">
        <f>V12/U12*100</f>
        <v>4.683467331333237</v>
      </c>
      <c r="X12" s="87">
        <f aca="true" t="shared" si="4" ref="X12:Y27">B12-U12</f>
        <v>-1601313.4299999997</v>
      </c>
      <c r="Y12" s="87">
        <f t="shared" si="4"/>
        <v>939185.1399999999</v>
      </c>
    </row>
    <row r="13" spans="1:25" ht="15.75" customHeight="1">
      <c r="A13" s="117" t="s">
        <v>44</v>
      </c>
      <c r="B13" s="51">
        <f aca="true" t="shared" si="5" ref="B13:B28">E13+H13+N13</f>
        <v>11589965.040000001</v>
      </c>
      <c r="C13" s="51">
        <f>F13+I13+O13+T13</f>
        <v>773279.1799999999</v>
      </c>
      <c r="D13" s="52">
        <f t="shared" si="0"/>
        <v>6.671971635213836</v>
      </c>
      <c r="E13" s="53">
        <v>1664100</v>
      </c>
      <c r="F13" s="53">
        <v>203642.18</v>
      </c>
      <c r="G13" s="52">
        <f t="shared" si="1"/>
        <v>12.237376359593775</v>
      </c>
      <c r="H13" s="53">
        <v>9815088.66</v>
      </c>
      <c r="I13" s="53">
        <v>569637</v>
      </c>
      <c r="J13" s="54">
        <f t="shared" si="2"/>
        <v>5.80368674937675</v>
      </c>
      <c r="K13" s="53">
        <v>1022400</v>
      </c>
      <c r="L13" s="53">
        <v>25560</v>
      </c>
      <c r="M13" s="52">
        <f t="shared" si="3"/>
        <v>2.5</v>
      </c>
      <c r="N13" s="53">
        <v>110776.38</v>
      </c>
      <c r="O13" s="53">
        <v>0</v>
      </c>
      <c r="P13" s="113">
        <f>O13/N13*100</f>
        <v>0</v>
      </c>
      <c r="Q13" s="52"/>
      <c r="R13" s="52"/>
      <c r="S13" s="57"/>
      <c r="T13" s="53">
        <v>0</v>
      </c>
      <c r="U13" s="51">
        <v>12414759.88</v>
      </c>
      <c r="V13" s="51">
        <v>543162.57</v>
      </c>
      <c r="W13" s="55">
        <f aca="true" t="shared" si="6" ref="W13:W31">V13/U13*100</f>
        <v>4.375135526181436</v>
      </c>
      <c r="X13" s="87">
        <f t="shared" si="4"/>
        <v>-824794.8399999999</v>
      </c>
      <c r="Y13" s="56">
        <f t="shared" si="4"/>
        <v>230116.61</v>
      </c>
    </row>
    <row r="14" spans="1:25" ht="15.75" customHeight="1">
      <c r="A14" s="117" t="s">
        <v>45</v>
      </c>
      <c r="B14" s="51">
        <f t="shared" si="5"/>
        <v>38864163.33</v>
      </c>
      <c r="C14" s="51">
        <f aca="true" t="shared" si="7" ref="C14:C26">F14+I14+O14</f>
        <v>4116593.7</v>
      </c>
      <c r="D14" s="52">
        <f t="shared" si="0"/>
        <v>10.592261217733</v>
      </c>
      <c r="E14" s="53">
        <v>8190200</v>
      </c>
      <c r="F14" s="53">
        <v>1644915.7</v>
      </c>
      <c r="G14" s="52">
        <f t="shared" si="1"/>
        <v>20.083950330883248</v>
      </c>
      <c r="H14" s="53">
        <v>30311963.33</v>
      </c>
      <c r="I14" s="53">
        <v>2351678</v>
      </c>
      <c r="J14" s="54">
        <f t="shared" si="2"/>
        <v>7.758250346233842</v>
      </c>
      <c r="K14" s="53">
        <v>8967500</v>
      </c>
      <c r="L14" s="53">
        <v>2241858</v>
      </c>
      <c r="M14" s="52">
        <f t="shared" si="3"/>
        <v>24.999810426540282</v>
      </c>
      <c r="N14" s="53">
        <v>362000</v>
      </c>
      <c r="O14" s="53">
        <v>120000</v>
      </c>
      <c r="P14" s="113">
        <f aca="true" t="shared" si="8" ref="P14:P28">O14/N14*100</f>
        <v>33.14917127071823</v>
      </c>
      <c r="Q14" s="52"/>
      <c r="R14" s="52"/>
      <c r="S14" s="53">
        <v>0</v>
      </c>
      <c r="T14" s="53">
        <v>0</v>
      </c>
      <c r="U14" s="51">
        <v>38953179.33</v>
      </c>
      <c r="V14" s="51">
        <v>2007266.23</v>
      </c>
      <c r="W14" s="55">
        <f t="shared" si="6"/>
        <v>5.153022845696431</v>
      </c>
      <c r="X14" s="56">
        <f t="shared" si="4"/>
        <v>-89016</v>
      </c>
      <c r="Y14" s="56">
        <f t="shared" si="4"/>
        <v>2109327.47</v>
      </c>
    </row>
    <row r="15" spans="1:25" ht="15.75" customHeight="1">
      <c r="A15" s="117" t="s">
        <v>46</v>
      </c>
      <c r="B15" s="51">
        <f t="shared" si="5"/>
        <v>37279532.599999994</v>
      </c>
      <c r="C15" s="51">
        <f t="shared" si="7"/>
        <v>1644296.79</v>
      </c>
      <c r="D15" s="52">
        <f t="shared" si="0"/>
        <v>4.410722654822127</v>
      </c>
      <c r="E15" s="53">
        <v>4891800</v>
      </c>
      <c r="F15" s="53">
        <v>632023.79</v>
      </c>
      <c r="G15" s="52">
        <f t="shared" si="1"/>
        <v>12.920066028864632</v>
      </c>
      <c r="H15" s="53">
        <v>32002227.19</v>
      </c>
      <c r="I15" s="53">
        <v>935723</v>
      </c>
      <c r="J15" s="54">
        <f t="shared" si="2"/>
        <v>2.9239308703251536</v>
      </c>
      <c r="K15" s="53">
        <v>3050500</v>
      </c>
      <c r="L15" s="53">
        <v>762618</v>
      </c>
      <c r="M15" s="52">
        <f t="shared" si="3"/>
        <v>24.999770529421404</v>
      </c>
      <c r="N15" s="53">
        <v>385505.41</v>
      </c>
      <c r="O15" s="53">
        <v>76550</v>
      </c>
      <c r="P15" s="113">
        <f t="shared" si="8"/>
        <v>19.857049476945086</v>
      </c>
      <c r="Q15" s="52"/>
      <c r="R15" s="52"/>
      <c r="S15" s="57"/>
      <c r="T15" s="53"/>
      <c r="U15" s="51">
        <v>39299756.3</v>
      </c>
      <c r="V15" s="51">
        <v>2047901.72</v>
      </c>
      <c r="W15" s="55">
        <f t="shared" si="6"/>
        <v>5.2109781657857255</v>
      </c>
      <c r="X15" s="56">
        <f t="shared" si="4"/>
        <v>-2020223.700000003</v>
      </c>
      <c r="Y15" s="56">
        <f t="shared" si="4"/>
        <v>-403604.92999999993</v>
      </c>
    </row>
    <row r="16" spans="1:25" ht="15.75" customHeight="1">
      <c r="A16" s="117" t="s">
        <v>47</v>
      </c>
      <c r="B16" s="51">
        <f t="shared" si="5"/>
        <v>29813468.28</v>
      </c>
      <c r="C16" s="51">
        <f t="shared" si="7"/>
        <v>2555767.29</v>
      </c>
      <c r="D16" s="52">
        <f t="shared" si="0"/>
        <v>8.572525900029234</v>
      </c>
      <c r="E16" s="53">
        <v>8698900</v>
      </c>
      <c r="F16" s="53">
        <v>1229967.29</v>
      </c>
      <c r="G16" s="52">
        <f t="shared" si="1"/>
        <v>14.13934279046776</v>
      </c>
      <c r="H16" s="53">
        <v>19673118.85</v>
      </c>
      <c r="I16" s="53">
        <v>1119800</v>
      </c>
      <c r="J16" s="54">
        <f>I16/H16*100</f>
        <v>5.6920308799944035</v>
      </c>
      <c r="K16" s="53">
        <v>2496300</v>
      </c>
      <c r="L16" s="53">
        <v>624069</v>
      </c>
      <c r="M16" s="52">
        <f>L16/K16*100</f>
        <v>24.999759644273524</v>
      </c>
      <c r="N16" s="53">
        <v>1441449.43</v>
      </c>
      <c r="O16" s="53">
        <v>206000</v>
      </c>
      <c r="P16" s="113">
        <f t="shared" si="8"/>
        <v>14.291170797438243</v>
      </c>
      <c r="Q16" s="52"/>
      <c r="R16" s="52"/>
      <c r="S16" s="57"/>
      <c r="T16" s="53"/>
      <c r="U16" s="51">
        <v>30973693.82</v>
      </c>
      <c r="V16" s="51">
        <v>1919722.29</v>
      </c>
      <c r="W16" s="55">
        <f t="shared" si="6"/>
        <v>6.197912012549235</v>
      </c>
      <c r="X16" s="56">
        <f t="shared" si="4"/>
        <v>-1160225.539999999</v>
      </c>
      <c r="Y16" s="56">
        <f t="shared" si="4"/>
        <v>636045</v>
      </c>
    </row>
    <row r="17" spans="1:25" ht="15.75" customHeight="1">
      <c r="A17" s="117" t="s">
        <v>48</v>
      </c>
      <c r="B17" s="51">
        <f>E17+H17+N17+S17</f>
        <v>9761526</v>
      </c>
      <c r="C17" s="51">
        <f>F17+I17+O17+T17</f>
        <v>1419206.2</v>
      </c>
      <c r="D17" s="52">
        <f t="shared" si="0"/>
        <v>14.538773958088111</v>
      </c>
      <c r="E17" s="53">
        <v>2439300</v>
      </c>
      <c r="F17" s="53">
        <v>418171.2</v>
      </c>
      <c r="G17" s="52">
        <f t="shared" si="1"/>
        <v>17.143082031730415</v>
      </c>
      <c r="H17" s="53">
        <v>7183891</v>
      </c>
      <c r="I17" s="53">
        <v>901035</v>
      </c>
      <c r="J17" s="54">
        <f t="shared" si="2"/>
        <v>12.54243696069442</v>
      </c>
      <c r="K17" s="53">
        <v>2074000</v>
      </c>
      <c r="L17" s="53">
        <v>518496</v>
      </c>
      <c r="M17" s="52">
        <f t="shared" si="3"/>
        <v>24.99980713596914</v>
      </c>
      <c r="N17" s="53">
        <v>138335</v>
      </c>
      <c r="O17" s="53">
        <v>100000</v>
      </c>
      <c r="P17" s="113">
        <f t="shared" si="8"/>
        <v>72.28828568330502</v>
      </c>
      <c r="Q17" s="52"/>
      <c r="R17" s="52"/>
      <c r="S17" s="53">
        <v>0</v>
      </c>
      <c r="T17" s="53">
        <v>0</v>
      </c>
      <c r="U17" s="51">
        <v>10061422</v>
      </c>
      <c r="V17" s="51">
        <v>785937.22</v>
      </c>
      <c r="W17" s="55">
        <f t="shared" si="6"/>
        <v>7.811393061537425</v>
      </c>
      <c r="X17" s="56">
        <f t="shared" si="4"/>
        <v>-299896</v>
      </c>
      <c r="Y17" s="56">
        <f t="shared" si="4"/>
        <v>633268.98</v>
      </c>
    </row>
    <row r="18" spans="1:25" ht="15.75" customHeight="1">
      <c r="A18" s="117" t="s">
        <v>49</v>
      </c>
      <c r="B18" s="51">
        <f>E18+H18+N18+S18</f>
        <v>46354522.38</v>
      </c>
      <c r="C18" s="51">
        <f>F18+I18+O18+T18</f>
        <v>3464977.21</v>
      </c>
      <c r="D18" s="52">
        <f t="shared" si="0"/>
        <v>7.4749496534452256</v>
      </c>
      <c r="E18" s="53">
        <v>8375500</v>
      </c>
      <c r="F18" s="53">
        <v>1226143.21</v>
      </c>
      <c r="G18" s="52">
        <f t="shared" si="1"/>
        <v>14.639641931824965</v>
      </c>
      <c r="H18" s="53">
        <v>36734702.68</v>
      </c>
      <c r="I18" s="53">
        <v>2069834</v>
      </c>
      <c r="J18" s="54">
        <f t="shared" si="2"/>
        <v>5.634546760948496</v>
      </c>
      <c r="K18" s="53">
        <v>4830100</v>
      </c>
      <c r="L18" s="53">
        <v>1207515</v>
      </c>
      <c r="M18" s="52">
        <f t="shared" si="3"/>
        <v>24.999792964948966</v>
      </c>
      <c r="N18" s="53">
        <v>1244319.7</v>
      </c>
      <c r="O18" s="53">
        <v>169000</v>
      </c>
      <c r="P18" s="113">
        <f t="shared" si="8"/>
        <v>13.581718588880335</v>
      </c>
      <c r="Q18" s="52"/>
      <c r="R18" s="53"/>
      <c r="S18" s="53">
        <v>0</v>
      </c>
      <c r="T18" s="53">
        <v>0</v>
      </c>
      <c r="U18" s="51">
        <v>46696912.38</v>
      </c>
      <c r="V18" s="51">
        <v>2863081.15</v>
      </c>
      <c r="W18" s="55">
        <f t="shared" si="6"/>
        <v>6.131200124542366</v>
      </c>
      <c r="X18" s="56">
        <f t="shared" si="4"/>
        <v>-342390</v>
      </c>
      <c r="Y18" s="56">
        <f t="shared" si="4"/>
        <v>601896.06</v>
      </c>
    </row>
    <row r="19" spans="1:25" ht="15.75" customHeight="1">
      <c r="A19" s="117" t="s">
        <v>50</v>
      </c>
      <c r="B19" s="51">
        <f t="shared" si="5"/>
        <v>42003535.61</v>
      </c>
      <c r="C19" s="51">
        <f t="shared" si="7"/>
        <v>6040605.98</v>
      </c>
      <c r="D19" s="52">
        <f t="shared" si="0"/>
        <v>14.381184565239034</v>
      </c>
      <c r="E19" s="53">
        <v>19778700</v>
      </c>
      <c r="F19" s="53">
        <v>3316886</v>
      </c>
      <c r="G19" s="52">
        <f t="shared" si="1"/>
        <v>16.769989938671397</v>
      </c>
      <c r="H19" s="53">
        <v>21657325.61</v>
      </c>
      <c r="I19" s="53">
        <v>2526143</v>
      </c>
      <c r="J19" s="54">
        <f t="shared" si="2"/>
        <v>11.66415025331468</v>
      </c>
      <c r="K19" s="53">
        <v>10102900</v>
      </c>
      <c r="L19" s="53">
        <v>2525706</v>
      </c>
      <c r="M19" s="52">
        <f t="shared" si="3"/>
        <v>24.999811935186926</v>
      </c>
      <c r="N19" s="53">
        <v>567510</v>
      </c>
      <c r="O19" s="53">
        <v>197576.98</v>
      </c>
      <c r="P19" s="113">
        <f t="shared" si="8"/>
        <v>34.814713397120755</v>
      </c>
      <c r="Q19" s="52"/>
      <c r="R19" s="53"/>
      <c r="S19" s="53">
        <v>0</v>
      </c>
      <c r="T19" s="53">
        <v>0</v>
      </c>
      <c r="U19" s="51">
        <v>44948093</v>
      </c>
      <c r="V19" s="51">
        <v>3135565.53</v>
      </c>
      <c r="W19" s="55">
        <f t="shared" si="6"/>
        <v>6.9759701040041895</v>
      </c>
      <c r="X19" s="56">
        <f t="shared" si="4"/>
        <v>-2944557.3900000006</v>
      </c>
      <c r="Y19" s="56">
        <f t="shared" si="4"/>
        <v>2905040.4500000007</v>
      </c>
    </row>
    <row r="20" spans="1:25" ht="12.75" customHeight="1">
      <c r="A20" s="117" t="s">
        <v>51</v>
      </c>
      <c r="B20" s="51">
        <f t="shared" si="5"/>
        <v>47431960.18</v>
      </c>
      <c r="C20" s="51">
        <f t="shared" si="7"/>
        <v>1825364.38</v>
      </c>
      <c r="D20" s="52">
        <f t="shared" si="0"/>
        <v>3.8483848718731153</v>
      </c>
      <c r="E20" s="53">
        <v>3310300</v>
      </c>
      <c r="F20" s="53">
        <v>531858.38</v>
      </c>
      <c r="G20" s="95">
        <f t="shared" si="1"/>
        <v>16.066772800048334</v>
      </c>
      <c r="H20" s="53">
        <v>44021857.68</v>
      </c>
      <c r="I20" s="53">
        <v>1293506</v>
      </c>
      <c r="J20" s="54">
        <f t="shared" si="2"/>
        <v>2.9383267044354318</v>
      </c>
      <c r="K20" s="53">
        <v>3494100</v>
      </c>
      <c r="L20" s="53">
        <v>873519</v>
      </c>
      <c r="M20" s="52">
        <f>L20/K20*100</f>
        <v>24.99982828196102</v>
      </c>
      <c r="N20" s="53">
        <v>99802.5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49446881.18</v>
      </c>
      <c r="V20" s="51">
        <v>1251521.31</v>
      </c>
      <c r="W20" s="55">
        <f t="shared" si="6"/>
        <v>2.5310419588328017</v>
      </c>
      <c r="X20" s="56">
        <f t="shared" si="4"/>
        <v>-2014921</v>
      </c>
      <c r="Y20" s="56">
        <f t="shared" si="4"/>
        <v>573843.0699999998</v>
      </c>
    </row>
    <row r="21" spans="1:25" ht="12.75" customHeight="1">
      <c r="A21" s="117" t="s">
        <v>58</v>
      </c>
      <c r="B21" s="51">
        <f t="shared" si="5"/>
        <v>23721788.01</v>
      </c>
      <c r="C21" s="51">
        <f t="shared" si="7"/>
        <v>3190313.74</v>
      </c>
      <c r="D21" s="52">
        <f t="shared" si="0"/>
        <v>13.448875517541564</v>
      </c>
      <c r="E21" s="53">
        <v>6794200</v>
      </c>
      <c r="F21" s="53">
        <v>1294496.28</v>
      </c>
      <c r="G21" s="95">
        <f t="shared" si="1"/>
        <v>19.052961055017516</v>
      </c>
      <c r="H21" s="53">
        <v>16578146.57</v>
      </c>
      <c r="I21" s="53">
        <v>1548490</v>
      </c>
      <c r="J21" s="54">
        <f t="shared" si="2"/>
        <v>9.340549581110382</v>
      </c>
      <c r="K21" s="53">
        <v>5166400</v>
      </c>
      <c r="L21" s="53">
        <v>1291590</v>
      </c>
      <c r="M21" s="52">
        <f>L21/K21*100</f>
        <v>24.999806441622795</v>
      </c>
      <c r="N21" s="53">
        <v>349441.44</v>
      </c>
      <c r="O21" s="53">
        <v>347327.46</v>
      </c>
      <c r="P21" s="113">
        <f t="shared" si="8"/>
        <v>99.39504026769121</v>
      </c>
      <c r="Q21" s="52"/>
      <c r="R21" s="53"/>
      <c r="S21" s="88"/>
      <c r="T21" s="53"/>
      <c r="U21" s="51">
        <v>25346539</v>
      </c>
      <c r="V21" s="51">
        <v>2386440.08</v>
      </c>
      <c r="W21" s="55">
        <f t="shared" si="6"/>
        <v>9.415250263556693</v>
      </c>
      <c r="X21" s="56">
        <f t="shared" si="4"/>
        <v>-1624750.9899999984</v>
      </c>
      <c r="Y21" s="56">
        <f t="shared" si="4"/>
        <v>803873.6600000001</v>
      </c>
    </row>
    <row r="22" spans="1:25" ht="12.75" customHeight="1">
      <c r="A22" s="117" t="s">
        <v>52</v>
      </c>
      <c r="B22" s="51">
        <f t="shared" si="5"/>
        <v>11219362.28</v>
      </c>
      <c r="C22" s="51">
        <f t="shared" si="7"/>
        <v>1525844.37</v>
      </c>
      <c r="D22" s="52">
        <f t="shared" si="0"/>
        <v>13.600098935391541</v>
      </c>
      <c r="E22" s="53">
        <v>2229000</v>
      </c>
      <c r="F22" s="53">
        <v>395076.37</v>
      </c>
      <c r="G22" s="95">
        <f t="shared" si="1"/>
        <v>17.724377299237325</v>
      </c>
      <c r="H22" s="53">
        <v>8772676.85</v>
      </c>
      <c r="I22" s="53">
        <v>1130768</v>
      </c>
      <c r="J22" s="54">
        <f t="shared" si="2"/>
        <v>12.889657505166168</v>
      </c>
      <c r="K22" s="53">
        <v>2457800</v>
      </c>
      <c r="L22" s="53">
        <v>614445</v>
      </c>
      <c r="M22" s="52">
        <f t="shared" si="3"/>
        <v>24.999796566034664</v>
      </c>
      <c r="N22" s="53">
        <v>217685.43</v>
      </c>
      <c r="O22" s="53">
        <v>0</v>
      </c>
      <c r="P22" s="113">
        <f t="shared" si="8"/>
        <v>0</v>
      </c>
      <c r="Q22" s="52"/>
      <c r="R22" s="53"/>
      <c r="S22" s="88"/>
      <c r="T22" s="59"/>
      <c r="U22" s="51">
        <v>12136648.15</v>
      </c>
      <c r="V22" s="51">
        <v>904107.49</v>
      </c>
      <c r="W22" s="55">
        <f t="shared" si="6"/>
        <v>7.449400187151342</v>
      </c>
      <c r="X22" s="56">
        <f t="shared" si="4"/>
        <v>-917285.870000001</v>
      </c>
      <c r="Y22" s="56">
        <f t="shared" si="4"/>
        <v>621736.8800000001</v>
      </c>
    </row>
    <row r="23" spans="1:25" ht="12.75" customHeight="1">
      <c r="A23" s="117" t="s">
        <v>53</v>
      </c>
      <c r="B23" s="51">
        <f>E23+H23+N23+S23</f>
        <v>30456191.91</v>
      </c>
      <c r="C23" s="51">
        <f>F23+I23+O23+T23</f>
        <v>3403046.47</v>
      </c>
      <c r="D23" s="52">
        <f t="shared" si="0"/>
        <v>11.173578364807462</v>
      </c>
      <c r="E23" s="53">
        <v>11970600</v>
      </c>
      <c r="F23" s="53">
        <v>2609560.47</v>
      </c>
      <c r="G23" s="52">
        <f t="shared" si="1"/>
        <v>21.799746629241643</v>
      </c>
      <c r="H23" s="53">
        <v>18417591.91</v>
      </c>
      <c r="I23" s="53">
        <v>743486</v>
      </c>
      <c r="J23" s="54">
        <f t="shared" si="2"/>
        <v>4.036825246390205</v>
      </c>
      <c r="K23" s="53">
        <v>842200</v>
      </c>
      <c r="L23" s="53">
        <v>210549</v>
      </c>
      <c r="M23" s="52">
        <f t="shared" si="3"/>
        <v>24.999881263357874</v>
      </c>
      <c r="N23" s="53">
        <v>68000</v>
      </c>
      <c r="O23" s="53">
        <v>50000</v>
      </c>
      <c r="P23" s="113">
        <f t="shared" si="8"/>
        <v>73.52941176470588</v>
      </c>
      <c r="Q23" s="52"/>
      <c r="R23" s="53"/>
      <c r="S23" s="53">
        <v>0</v>
      </c>
      <c r="T23" s="53">
        <v>0</v>
      </c>
      <c r="U23" s="51">
        <v>33820749</v>
      </c>
      <c r="V23" s="51">
        <v>2007105.08</v>
      </c>
      <c r="W23" s="55">
        <f t="shared" si="6"/>
        <v>5.934537641375122</v>
      </c>
      <c r="X23" s="56">
        <f t="shared" si="4"/>
        <v>-3364557.09</v>
      </c>
      <c r="Y23" s="56">
        <f t="shared" si="4"/>
        <v>1395941.3900000001</v>
      </c>
    </row>
    <row r="24" spans="1:25" ht="12.75" customHeight="1">
      <c r="A24" s="117" t="s">
        <v>54</v>
      </c>
      <c r="B24" s="51">
        <f t="shared" si="5"/>
        <v>14127656.43</v>
      </c>
      <c r="C24" s="51">
        <f t="shared" si="7"/>
        <v>1935512.33</v>
      </c>
      <c r="D24" s="52">
        <f t="shared" si="0"/>
        <v>13.70016562612572</v>
      </c>
      <c r="E24" s="53">
        <v>4443700</v>
      </c>
      <c r="F24" s="53">
        <v>832495.73</v>
      </c>
      <c r="G24" s="52">
        <f t="shared" si="1"/>
        <v>18.734291918896414</v>
      </c>
      <c r="H24" s="53">
        <v>9433001.83</v>
      </c>
      <c r="I24" s="53">
        <v>1029375</v>
      </c>
      <c r="J24" s="54">
        <f t="shared" si="2"/>
        <v>10.912485956763565</v>
      </c>
      <c r="K24" s="53">
        <v>857900</v>
      </c>
      <c r="L24" s="53">
        <v>214473</v>
      </c>
      <c r="M24" s="52">
        <f t="shared" si="3"/>
        <v>24.999766872595874</v>
      </c>
      <c r="N24" s="53">
        <v>250954.6</v>
      </c>
      <c r="O24" s="53">
        <v>73641.6</v>
      </c>
      <c r="P24" s="113">
        <f t="shared" si="8"/>
        <v>29.344590615194942</v>
      </c>
      <c r="Q24" s="52"/>
      <c r="R24" s="53"/>
      <c r="S24" s="97"/>
      <c r="T24" s="59"/>
      <c r="U24" s="51">
        <v>14902393.43</v>
      </c>
      <c r="V24" s="51">
        <v>1092705.98</v>
      </c>
      <c r="W24" s="55">
        <f t="shared" si="6"/>
        <v>7.332419353526623</v>
      </c>
      <c r="X24" s="56">
        <f t="shared" si="4"/>
        <v>-774737</v>
      </c>
      <c r="Y24" s="56">
        <f t="shared" si="4"/>
        <v>842806.3500000001</v>
      </c>
    </row>
    <row r="25" spans="1:25" ht="12.75" customHeight="1">
      <c r="A25" s="117" t="s">
        <v>55</v>
      </c>
      <c r="B25" s="51">
        <f t="shared" si="5"/>
        <v>17149850.359999996</v>
      </c>
      <c r="C25" s="51">
        <f t="shared" si="7"/>
        <v>2749469.56</v>
      </c>
      <c r="D25" s="52">
        <f t="shared" si="0"/>
        <v>16.032032363459063</v>
      </c>
      <c r="E25" s="53">
        <v>6976700</v>
      </c>
      <c r="F25" s="53">
        <v>2302581.56</v>
      </c>
      <c r="G25" s="52">
        <f t="shared" si="1"/>
        <v>33.00387805122766</v>
      </c>
      <c r="H25" s="53">
        <v>9826338.12</v>
      </c>
      <c r="I25" s="53">
        <v>446888</v>
      </c>
      <c r="J25" s="54">
        <f t="shared" si="2"/>
        <v>4.547858973938911</v>
      </c>
      <c r="K25" s="53">
        <v>835100</v>
      </c>
      <c r="L25" s="53">
        <v>208773</v>
      </c>
      <c r="M25" s="52">
        <f t="shared" si="3"/>
        <v>24.999760507723625</v>
      </c>
      <c r="N25" s="53">
        <v>346812.24</v>
      </c>
      <c r="O25" s="53">
        <v>0</v>
      </c>
      <c r="P25" s="113">
        <v>0</v>
      </c>
      <c r="Q25" s="52"/>
      <c r="R25" s="53"/>
      <c r="S25" s="52"/>
      <c r="T25" s="59"/>
      <c r="U25" s="51">
        <v>19596440.38</v>
      </c>
      <c r="V25" s="51">
        <v>1342842.03</v>
      </c>
      <c r="W25" s="55">
        <f t="shared" si="6"/>
        <v>6.852479348088625</v>
      </c>
      <c r="X25" s="56">
        <f t="shared" si="4"/>
        <v>-2446590.0200000033</v>
      </c>
      <c r="Y25" s="56">
        <f t="shared" si="4"/>
        <v>1406627.53</v>
      </c>
    </row>
    <row r="26" spans="1:25" ht="12.75" customHeight="1">
      <c r="A26" s="117" t="s">
        <v>56</v>
      </c>
      <c r="B26" s="51">
        <f t="shared" si="5"/>
        <v>17521774.759999998</v>
      </c>
      <c r="C26" s="51">
        <f t="shared" si="7"/>
        <v>1528524.59</v>
      </c>
      <c r="D26" s="52">
        <f t="shared" si="0"/>
        <v>8.723571732524658</v>
      </c>
      <c r="E26" s="53">
        <v>2912500</v>
      </c>
      <c r="F26" s="53">
        <v>442622.59</v>
      </c>
      <c r="G26" s="52">
        <f t="shared" si="1"/>
        <v>15.197342145922748</v>
      </c>
      <c r="H26" s="53">
        <v>14559274.76</v>
      </c>
      <c r="I26" s="53">
        <v>1085902</v>
      </c>
      <c r="J26" s="54">
        <f t="shared" si="2"/>
        <v>7.458489642515683</v>
      </c>
      <c r="K26" s="53">
        <v>1873700</v>
      </c>
      <c r="L26" s="53">
        <v>468423</v>
      </c>
      <c r="M26" s="52">
        <f t="shared" si="3"/>
        <v>24.999893259326466</v>
      </c>
      <c r="N26" s="53">
        <v>50000</v>
      </c>
      <c r="O26" s="53">
        <v>0</v>
      </c>
      <c r="P26" s="113">
        <f t="shared" si="8"/>
        <v>0</v>
      </c>
      <c r="Q26" s="52"/>
      <c r="R26" s="53"/>
      <c r="S26" s="52"/>
      <c r="T26" s="59"/>
      <c r="U26" s="51">
        <v>19012357.17</v>
      </c>
      <c r="V26" s="51">
        <v>1165933.91</v>
      </c>
      <c r="W26" s="55">
        <f t="shared" si="6"/>
        <v>6.132505820160751</v>
      </c>
      <c r="X26" s="87">
        <f t="shared" si="4"/>
        <v>-1490582.4100000039</v>
      </c>
      <c r="Y26" s="87">
        <f t="shared" si="4"/>
        <v>362590.68000000017</v>
      </c>
    </row>
    <row r="27" spans="1:25" ht="12.75" customHeight="1">
      <c r="A27" s="117" t="s">
        <v>57</v>
      </c>
      <c r="B27" s="51">
        <f>E27+H27+N27+S27</f>
        <v>38553354.68</v>
      </c>
      <c r="C27" s="51">
        <f>F27+I27+O27+T27</f>
        <v>3105886.63</v>
      </c>
      <c r="D27" s="52">
        <f t="shared" si="0"/>
        <v>8.056073604435815</v>
      </c>
      <c r="E27" s="53">
        <v>5139400</v>
      </c>
      <c r="F27" s="53">
        <v>636700.13</v>
      </c>
      <c r="G27" s="52">
        <f t="shared" si="1"/>
        <v>12.388608203292213</v>
      </c>
      <c r="H27" s="53">
        <v>32989348.14</v>
      </c>
      <c r="I27" s="53">
        <v>2469186.5</v>
      </c>
      <c r="J27" s="54">
        <f t="shared" si="2"/>
        <v>7.484799304070153</v>
      </c>
      <c r="K27" s="53">
        <v>5088400</v>
      </c>
      <c r="L27" s="53">
        <v>1272090</v>
      </c>
      <c r="M27" s="52">
        <f t="shared" si="3"/>
        <v>24.99980347456961</v>
      </c>
      <c r="N27" s="53">
        <v>424606.54</v>
      </c>
      <c r="O27" s="53">
        <v>0</v>
      </c>
      <c r="P27" s="113">
        <f t="shared" si="8"/>
        <v>0</v>
      </c>
      <c r="Q27" s="52"/>
      <c r="R27" s="53"/>
      <c r="S27" s="62">
        <v>0</v>
      </c>
      <c r="T27" s="53">
        <v>0</v>
      </c>
      <c r="U27" s="51">
        <v>39980678.32</v>
      </c>
      <c r="V27" s="51">
        <v>1772471.7</v>
      </c>
      <c r="W27" s="55">
        <f t="shared" si="6"/>
        <v>4.433320730112115</v>
      </c>
      <c r="X27" s="56">
        <f t="shared" si="4"/>
        <v>-1427323.6400000006</v>
      </c>
      <c r="Y27" s="56">
        <f t="shared" si="4"/>
        <v>1333414.93</v>
      </c>
    </row>
    <row r="28" spans="1:25" ht="12.75" customHeight="1">
      <c r="A28" s="117" t="s">
        <v>60</v>
      </c>
      <c r="B28" s="51">
        <f t="shared" si="5"/>
        <v>9282012.940000001</v>
      </c>
      <c r="C28" s="51">
        <f>F28+I28+O28</f>
        <v>996888.99</v>
      </c>
      <c r="D28" s="52">
        <f t="shared" si="0"/>
        <v>10.74000862144887</v>
      </c>
      <c r="E28" s="53">
        <v>2538300</v>
      </c>
      <c r="F28" s="53">
        <v>305560.99</v>
      </c>
      <c r="G28" s="52">
        <f t="shared" si="1"/>
        <v>12.038017176850648</v>
      </c>
      <c r="H28" s="53">
        <v>6501712.94</v>
      </c>
      <c r="I28" s="53">
        <v>691328</v>
      </c>
      <c r="J28" s="54">
        <f t="shared" si="2"/>
        <v>10.633013274806315</v>
      </c>
      <c r="K28" s="53">
        <v>579500</v>
      </c>
      <c r="L28" s="53">
        <v>144879</v>
      </c>
      <c r="M28" s="52">
        <f t="shared" si="3"/>
        <v>25.0006902502157</v>
      </c>
      <c r="N28" s="53">
        <v>242000</v>
      </c>
      <c r="O28" s="53">
        <v>0</v>
      </c>
      <c r="P28" s="113">
        <f t="shared" si="8"/>
        <v>0</v>
      </c>
      <c r="Q28" s="52"/>
      <c r="R28" s="52"/>
      <c r="S28" s="52"/>
      <c r="T28" s="59"/>
      <c r="U28" s="51">
        <v>10566986.7</v>
      </c>
      <c r="V28" s="51">
        <v>953919.61</v>
      </c>
      <c r="W28" s="55">
        <f t="shared" si="6"/>
        <v>9.027356966390428</v>
      </c>
      <c r="X28" s="56">
        <f aca="true" t="shared" si="9" ref="X28:Y31">B28-U28</f>
        <v>-1284973.759999998</v>
      </c>
      <c r="Y28" s="56">
        <f t="shared" si="9"/>
        <v>42969.380000000005</v>
      </c>
    </row>
    <row r="29" spans="1:25" ht="12.75" customHeight="1">
      <c r="A29" s="119" t="s">
        <v>22</v>
      </c>
      <c r="B29" s="58">
        <f>E29+H29+S29+N29</f>
        <v>438810946.37</v>
      </c>
      <c r="C29" s="58">
        <f>F29+I29+T29+O29</f>
        <v>41930471.059999995</v>
      </c>
      <c r="D29" s="52">
        <f>C29/B29*100</f>
        <v>9.555475178288907</v>
      </c>
      <c r="E29" s="59">
        <f>SUM(E12:E28)</f>
        <v>102835800</v>
      </c>
      <c r="F29" s="59">
        <f>SUM(F12:F28)</f>
        <v>18392644.519999996</v>
      </c>
      <c r="G29" s="52">
        <f>F29/E29*100</f>
        <v>17.88544895843665</v>
      </c>
      <c r="H29" s="59">
        <f>SUM(H12:H28)</f>
        <v>329340019.9</v>
      </c>
      <c r="I29" s="59">
        <f>SUM(I12:I28)</f>
        <v>21913411.5</v>
      </c>
      <c r="J29" s="54">
        <f>I29/H29*100</f>
        <v>6.653734795623604</v>
      </c>
      <c r="K29" s="59">
        <f>K12+K13+K14+K15+K16+K17+K18+K19+K20+K21+K22+K23+K24+K25+K26+K27+K28</f>
        <v>55715900</v>
      </c>
      <c r="L29" s="60">
        <f>SUM(L12:L28)</f>
        <v>13698834</v>
      </c>
      <c r="M29" s="52">
        <f>L29/K29*100</f>
        <v>24.58693837845211</v>
      </c>
      <c r="N29" s="60">
        <f>SUM(N12:N28)</f>
        <v>6635126.47</v>
      </c>
      <c r="O29" s="60">
        <f>SUM(O12:O28)</f>
        <v>1624415.04</v>
      </c>
      <c r="P29" s="57">
        <f>O29/N29*100</f>
        <v>24.482050905052304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463439085.04999995</v>
      </c>
      <c r="V29" s="58">
        <f>SUM(V12:V28)</f>
        <v>26895392.41</v>
      </c>
      <c r="W29" s="55">
        <f t="shared" si="6"/>
        <v>5.8034363690102415</v>
      </c>
      <c r="X29" s="61">
        <f t="shared" si="9"/>
        <v>-24628138.679999948</v>
      </c>
      <c r="Y29" s="61">
        <f t="shared" si="9"/>
        <v>15035078.649999995</v>
      </c>
    </row>
    <row r="30" spans="1:25" ht="12.75" customHeight="1">
      <c r="A30" s="117" t="s">
        <v>12</v>
      </c>
      <c r="B30" s="51">
        <f>E30+H30+N30+Q30+S30</f>
        <v>1336340795.04</v>
      </c>
      <c r="C30" s="51">
        <f>F30+I30+R30+T30</f>
        <v>116824752.49000001</v>
      </c>
      <c r="D30" s="57">
        <f>C30/B30*100</f>
        <v>8.742137703466813</v>
      </c>
      <c r="E30" s="53">
        <v>379365000</v>
      </c>
      <c r="F30" s="53">
        <v>90669065.37</v>
      </c>
      <c r="G30" s="57">
        <f>F30/E30*100</f>
        <v>23.90021888418805</v>
      </c>
      <c r="H30" s="53">
        <v>1077087916.45</v>
      </c>
      <c r="I30" s="53">
        <v>146283128.12</v>
      </c>
      <c r="J30" s="62">
        <f>I30/H30*100</f>
        <v>13.581354491668431</v>
      </c>
      <c r="K30" s="53">
        <v>1499600</v>
      </c>
      <c r="L30" s="63">
        <v>375000</v>
      </c>
      <c r="M30" s="53">
        <f>L30/K30*100</f>
        <v>25.006668444918645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-120112121.41</v>
      </c>
      <c r="T30" s="53">
        <v>-120127441</v>
      </c>
      <c r="U30" s="51">
        <v>1470726249</v>
      </c>
      <c r="V30" s="51">
        <v>225361441.94</v>
      </c>
      <c r="W30" s="64">
        <f t="shared" si="6"/>
        <v>15.323139985652082</v>
      </c>
      <c r="X30" s="56">
        <f t="shared" si="9"/>
        <v>-134385453.96000004</v>
      </c>
      <c r="Y30" s="87">
        <f t="shared" si="9"/>
        <v>-108536689.44999999</v>
      </c>
    </row>
    <row r="31" spans="1:25" ht="26.25" customHeight="1">
      <c r="A31" s="118" t="s">
        <v>13</v>
      </c>
      <c r="B31" s="58">
        <f>B29+B30-H29</f>
        <v>1445811721.5099998</v>
      </c>
      <c r="C31" s="58">
        <f>C29+C30-I29</f>
        <v>136841812.05</v>
      </c>
      <c r="D31" s="52">
        <f>C31/B31*100</f>
        <v>9.464704844631013</v>
      </c>
      <c r="E31" s="59">
        <f>E29+E30</f>
        <v>482200800</v>
      </c>
      <c r="F31" s="59">
        <f>SUM(F29:F30)</f>
        <v>109061709.89</v>
      </c>
      <c r="G31" s="52">
        <f>F31/E31*100</f>
        <v>22.617488376211735</v>
      </c>
      <c r="H31" s="59">
        <f>H29+H30</f>
        <v>1406427936.35</v>
      </c>
      <c r="I31" s="59">
        <f>I29+I30</f>
        <v>168196539.62</v>
      </c>
      <c r="J31" s="54">
        <f>I31/H31*100</f>
        <v>11.959129598670248</v>
      </c>
      <c r="K31" s="59">
        <f>K30+K29</f>
        <v>57215500</v>
      </c>
      <c r="L31" s="59">
        <f>L30+L29</f>
        <v>14073834</v>
      </c>
      <c r="M31" s="59">
        <f>L31/K31*100</f>
        <v>24.597939369576427</v>
      </c>
      <c r="N31" s="59">
        <f>N29</f>
        <v>6635126.47</v>
      </c>
      <c r="O31" s="59">
        <f>O29</f>
        <v>1624415.04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-120112121.41</v>
      </c>
      <c r="T31" s="59">
        <f>T29+T30</f>
        <v>-120127441</v>
      </c>
      <c r="U31" s="58">
        <f>U29+U30-H29</f>
        <v>1604825314.15</v>
      </c>
      <c r="V31" s="58">
        <f>V29+V30-I29</f>
        <v>230343422.85</v>
      </c>
      <c r="W31" s="55">
        <f t="shared" si="6"/>
        <v>14.353177309643947</v>
      </c>
      <c r="X31" s="61">
        <f t="shared" si="9"/>
        <v>-159013592.64000034</v>
      </c>
      <c r="Y31" s="61">
        <f t="shared" si="9"/>
        <v>-93501610.79999998</v>
      </c>
    </row>
    <row r="32" spans="1:25" ht="37.5" customHeight="1">
      <c r="A32" s="118" t="s">
        <v>42</v>
      </c>
      <c r="B32" s="58">
        <f>E32+H32+Q32+N32+S32</f>
        <v>1429146933.5099998</v>
      </c>
      <c r="C32" s="58">
        <f>F32+I32+R32+O32+T32</f>
        <v>133102979.28999999</v>
      </c>
      <c r="D32" s="52">
        <f>C32/B32*100</f>
        <v>9.313456592115248</v>
      </c>
      <c r="E32" s="59">
        <f>E31</f>
        <v>482200800</v>
      </c>
      <c r="F32" s="59">
        <f>F31</f>
        <v>109061709.89</v>
      </c>
      <c r="G32" s="52">
        <f>F32/E32*100</f>
        <v>22.617488376211735</v>
      </c>
      <c r="H32" s="59">
        <f>H31-H29-16664788</f>
        <v>1060423128.4499998</v>
      </c>
      <c r="I32" s="59">
        <f>I31-I29-3738832.76</f>
        <v>142544295.36</v>
      </c>
      <c r="J32" s="52">
        <f>I32/H32*100</f>
        <v>13.442209202693862</v>
      </c>
      <c r="K32" s="59">
        <f>K31</f>
        <v>57215500</v>
      </c>
      <c r="L32" s="59">
        <f>L31</f>
        <v>14073834</v>
      </c>
      <c r="M32" s="59">
        <f>L32/K32*100</f>
        <v>24.597939369576427</v>
      </c>
      <c r="N32" s="59">
        <f>N31</f>
        <v>6635126.47</v>
      </c>
      <c r="O32" s="59">
        <f>O31</f>
        <v>1624415.04</v>
      </c>
      <c r="P32" s="52">
        <v>0</v>
      </c>
      <c r="Q32" s="59">
        <f>Q31</f>
        <v>0</v>
      </c>
      <c r="R32" s="59">
        <f>R31</f>
        <v>0</v>
      </c>
      <c r="S32" s="59">
        <f>S31</f>
        <v>-120112121.41</v>
      </c>
      <c r="T32" s="59">
        <f>T31</f>
        <v>-120127441</v>
      </c>
      <c r="U32" s="58">
        <f>U31-16664788</f>
        <v>1588160526.15</v>
      </c>
      <c r="V32" s="58">
        <f>V31-3738832.76</f>
        <v>226604590.09</v>
      </c>
      <c r="W32" s="65">
        <f>V32/U32*100</f>
        <v>14.268368112594523</v>
      </c>
      <c r="X32" s="61">
        <f>B32-U32</f>
        <v>-159013592.64000034</v>
      </c>
      <c r="Y32" s="61">
        <f>C32-V32</f>
        <v>-93501610.80000001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70360165.02</v>
      </c>
      <c r="G34" s="57">
        <f aca="true" t="shared" si="10" ref="G34:G44">F34/E34*100</f>
        <v>23.973877196521272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55" t="s">
        <v>76</v>
      </c>
      <c r="B35" s="156"/>
      <c r="C35" s="156"/>
      <c r="D35" s="157"/>
      <c r="E35" s="56">
        <v>7981700</v>
      </c>
      <c r="F35" s="56">
        <v>1655066.9</v>
      </c>
      <c r="G35" s="57">
        <f t="shared" si="10"/>
        <v>20.735769322324817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52" t="s">
        <v>89</v>
      </c>
      <c r="B36" s="153"/>
      <c r="C36" s="153"/>
      <c r="D36" s="154"/>
      <c r="E36" s="56">
        <v>5480000</v>
      </c>
      <c r="F36" s="56">
        <v>1145300.43</v>
      </c>
      <c r="G36" s="57">
        <f t="shared" si="10"/>
        <v>20.899642883211676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4442253.67</v>
      </c>
      <c r="G37" s="57">
        <f t="shared" si="10"/>
        <v>23.870250779150997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321302.32</v>
      </c>
      <c r="G38" s="57">
        <f t="shared" si="10"/>
        <v>8.102441558441559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52" t="s">
        <v>71</v>
      </c>
      <c r="B39" s="153"/>
      <c r="C39" s="153"/>
      <c r="D39" s="154"/>
      <c r="E39" s="56">
        <v>435000</v>
      </c>
      <c r="F39" s="56">
        <v>146952.4</v>
      </c>
      <c r="G39" s="57">
        <f t="shared" si="10"/>
        <v>33.782160919540225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76" t="s">
        <v>88</v>
      </c>
      <c r="B40" s="177"/>
      <c r="C40" s="177"/>
      <c r="D40" s="178"/>
      <c r="E40" s="61">
        <f>E41+E42</f>
        <v>5320000</v>
      </c>
      <c r="F40" s="61">
        <f>F41+F42</f>
        <v>695139.4199999999</v>
      </c>
      <c r="G40" s="52">
        <f t="shared" si="10"/>
        <v>13.066530451127816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55" t="s">
        <v>77</v>
      </c>
      <c r="B41" s="156"/>
      <c r="C41" s="156"/>
      <c r="D41" s="157"/>
      <c r="E41" s="56">
        <v>1500000</v>
      </c>
      <c r="F41" s="56">
        <v>288460.92</v>
      </c>
      <c r="G41" s="57">
        <f t="shared" si="10"/>
        <v>19.230728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55" t="s">
        <v>78</v>
      </c>
      <c r="B42" s="156"/>
      <c r="C42" s="156"/>
      <c r="D42" s="157"/>
      <c r="E42" s="56">
        <v>3820000</v>
      </c>
      <c r="F42" s="56">
        <v>406678.5</v>
      </c>
      <c r="G42" s="57">
        <f t="shared" si="10"/>
        <v>10.646034031413611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55" t="s">
        <v>17</v>
      </c>
      <c r="B43" s="156"/>
      <c r="C43" s="156"/>
      <c r="D43" s="157"/>
      <c r="E43" s="56">
        <v>11000</v>
      </c>
      <c r="F43" s="56">
        <v>3000</v>
      </c>
      <c r="G43" s="57">
        <f t="shared" si="10"/>
        <v>27.27272727272727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55" t="s">
        <v>18</v>
      </c>
      <c r="B44" s="156"/>
      <c r="C44" s="156"/>
      <c r="D44" s="157"/>
      <c r="E44" s="56">
        <v>6500000</v>
      </c>
      <c r="F44" s="56">
        <v>1612809.92</v>
      </c>
      <c r="G44" s="57">
        <f t="shared" si="10"/>
        <v>24.81246030769231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55" t="s">
        <v>66</v>
      </c>
      <c r="B45" s="179"/>
      <c r="C45" s="179"/>
      <c r="D45" s="180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52" t="s">
        <v>72</v>
      </c>
      <c r="B46" s="153"/>
      <c r="C46" s="153"/>
      <c r="D46" s="154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55" t="s">
        <v>25</v>
      </c>
      <c r="B47" s="156"/>
      <c r="C47" s="156"/>
      <c r="D47" s="157"/>
      <c r="E47" s="56">
        <v>11500000</v>
      </c>
      <c r="F47" s="56">
        <v>3341420.24</v>
      </c>
      <c r="G47" s="57">
        <f>F47/E47*100</f>
        <v>29.055828173913046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55" t="s">
        <v>86</v>
      </c>
      <c r="B48" s="156"/>
      <c r="C48" s="156"/>
      <c r="D48" s="157"/>
      <c r="E48" s="56">
        <v>0</v>
      </c>
      <c r="F48" s="56">
        <v>0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55" t="s">
        <v>24</v>
      </c>
      <c r="B49" s="156"/>
      <c r="C49" s="156"/>
      <c r="D49" s="157"/>
      <c r="E49" s="56">
        <v>1800000</v>
      </c>
      <c r="F49" s="56">
        <v>417788.1</v>
      </c>
      <c r="G49" s="57">
        <f>F49/E49*100</f>
        <v>23.210449999999998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52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52" t="s">
        <v>36</v>
      </c>
      <c r="B51" s="153"/>
      <c r="C51" s="153"/>
      <c r="D51" s="154"/>
      <c r="E51" s="56">
        <v>0</v>
      </c>
      <c r="F51" s="56">
        <v>0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55" t="s">
        <v>61</v>
      </c>
      <c r="B52" s="156"/>
      <c r="C52" s="156"/>
      <c r="D52" s="157"/>
      <c r="E52" s="56">
        <v>2500000</v>
      </c>
      <c r="F52" s="56">
        <v>638505.59</v>
      </c>
      <c r="G52" s="57">
        <f>F52/E52*100</f>
        <v>25.5402236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55" t="s">
        <v>30</v>
      </c>
      <c r="B53" s="179"/>
      <c r="C53" s="179"/>
      <c r="D53" s="180"/>
      <c r="E53" s="56">
        <v>0</v>
      </c>
      <c r="F53" s="56">
        <v>360835.41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52" t="s">
        <v>41</v>
      </c>
      <c r="B54" s="181"/>
      <c r="C54" s="181"/>
      <c r="D54" s="182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55" t="s">
        <v>19</v>
      </c>
      <c r="B55" s="156"/>
      <c r="C55" s="156"/>
      <c r="D55" s="157"/>
      <c r="E55" s="56">
        <v>0</v>
      </c>
      <c r="F55" s="56">
        <v>118083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55" t="s">
        <v>26</v>
      </c>
      <c r="B56" s="156"/>
      <c r="C56" s="156"/>
      <c r="D56" s="157"/>
      <c r="E56" s="56">
        <v>14000000</v>
      </c>
      <c r="F56" s="56">
        <v>4452726.45</v>
      </c>
      <c r="G56" s="57">
        <f>F56/E56*100</f>
        <v>31.805188928571432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55" t="s">
        <v>87</v>
      </c>
      <c r="B57" s="156"/>
      <c r="C57" s="156"/>
      <c r="D57" s="157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55" t="s">
        <v>20</v>
      </c>
      <c r="B58" s="156"/>
      <c r="C58" s="156"/>
      <c r="D58" s="157"/>
      <c r="E58" s="56">
        <v>7775000</v>
      </c>
      <c r="F58" s="56">
        <v>980356.97</v>
      </c>
      <c r="G58" s="57">
        <f>F58/E58*100</f>
        <v>12.609092861736334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52" t="s">
        <v>37</v>
      </c>
      <c r="B59" s="153"/>
      <c r="C59" s="153"/>
      <c r="D59" s="154"/>
      <c r="E59" s="56">
        <v>0</v>
      </c>
      <c r="F59" s="56">
        <v>-22985.8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76" t="s">
        <v>21</v>
      </c>
      <c r="B60" s="177"/>
      <c r="C60" s="177"/>
      <c r="D60" s="178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90669065.37</v>
      </c>
      <c r="G60" s="52">
        <f>F60/E60*100</f>
        <v>23.90021888418805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A40:D40"/>
    <mergeCell ref="A42:D42"/>
    <mergeCell ref="A39:D39"/>
    <mergeCell ref="A35:D35"/>
    <mergeCell ref="A45:D45"/>
    <mergeCell ref="A54:D54"/>
    <mergeCell ref="A58:D58"/>
    <mergeCell ref="A53:D53"/>
    <mergeCell ref="A48:D48"/>
    <mergeCell ref="A51:D51"/>
    <mergeCell ref="A41:D41"/>
    <mergeCell ref="A50:D50"/>
    <mergeCell ref="A36:D36"/>
    <mergeCell ref="B6:D9"/>
    <mergeCell ref="A6:A10"/>
    <mergeCell ref="N7:P9"/>
    <mergeCell ref="K7:M9"/>
    <mergeCell ref="A60:D60"/>
    <mergeCell ref="A59:D59"/>
    <mergeCell ref="A56:D56"/>
    <mergeCell ref="A52:D52"/>
    <mergeCell ref="A44:D44"/>
    <mergeCell ref="A57:D57"/>
    <mergeCell ref="B3:X3"/>
    <mergeCell ref="X6:Y9"/>
    <mergeCell ref="E9:E10"/>
    <mergeCell ref="U6:W9"/>
    <mergeCell ref="A46:D46"/>
    <mergeCell ref="A55:D55"/>
    <mergeCell ref="A49:D49"/>
    <mergeCell ref="A47:D47"/>
    <mergeCell ref="E6:T6"/>
    <mergeCell ref="A43:D43"/>
    <mergeCell ref="S7:T9"/>
    <mergeCell ref="Q7:R9"/>
    <mergeCell ref="E7:G8"/>
    <mergeCell ref="H7:J9"/>
    <mergeCell ref="V5:Y5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A28" sqref="BA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39" t="s">
        <v>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00" t="s">
        <v>2</v>
      </c>
      <c r="B6" s="200"/>
      <c r="C6" s="200"/>
      <c r="D6" s="201" t="s">
        <v>0</v>
      </c>
      <c r="E6" s="201"/>
      <c r="F6" s="202"/>
      <c r="G6" s="183" t="s">
        <v>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84"/>
      <c r="BC6" s="183"/>
      <c r="BD6" s="184"/>
    </row>
    <row r="7" spans="1:56" ht="65.25" customHeight="1">
      <c r="A7" s="200"/>
      <c r="B7" s="200"/>
      <c r="C7" s="200"/>
      <c r="D7" s="203"/>
      <c r="E7" s="203"/>
      <c r="F7" s="204"/>
      <c r="G7" s="187" t="s">
        <v>1</v>
      </c>
      <c r="H7" s="197"/>
      <c r="I7" s="198"/>
      <c r="J7" s="187" t="s">
        <v>76</v>
      </c>
      <c r="K7" s="193"/>
      <c r="L7" s="188"/>
      <c r="M7" s="187" t="s">
        <v>4</v>
      </c>
      <c r="N7" s="197"/>
      <c r="O7" s="198"/>
      <c r="P7" s="199" t="s">
        <v>28</v>
      </c>
      <c r="Q7" s="194"/>
      <c r="R7" s="184"/>
      <c r="S7" s="187" t="s">
        <v>67</v>
      </c>
      <c r="T7" s="197"/>
      <c r="U7" s="198"/>
      <c r="V7" s="187" t="s">
        <v>14</v>
      </c>
      <c r="W7" s="194"/>
      <c r="X7" s="184"/>
      <c r="Y7" s="187" t="s">
        <v>23</v>
      </c>
      <c r="Z7" s="194"/>
      <c r="AA7" s="184"/>
      <c r="AB7" s="211" t="s">
        <v>2</v>
      </c>
      <c r="AC7" s="212"/>
      <c r="AD7" s="213"/>
      <c r="AE7" s="187" t="s">
        <v>29</v>
      </c>
      <c r="AF7" s="194"/>
      <c r="AG7" s="184"/>
      <c r="AH7" s="187" t="s">
        <v>68</v>
      </c>
      <c r="AI7" s="194"/>
      <c r="AJ7" s="184"/>
      <c r="AK7" s="187" t="s">
        <v>83</v>
      </c>
      <c r="AL7" s="193"/>
      <c r="AM7" s="188"/>
      <c r="AN7" s="187" t="s">
        <v>73</v>
      </c>
      <c r="AO7" s="194"/>
      <c r="AP7" s="184"/>
      <c r="AQ7" s="187" t="s">
        <v>81</v>
      </c>
      <c r="AR7" s="191"/>
      <c r="AS7" s="192"/>
      <c r="AT7" s="187" t="s">
        <v>38</v>
      </c>
      <c r="AU7" s="193"/>
      <c r="AV7" s="188"/>
      <c r="AW7" s="187" t="s">
        <v>79</v>
      </c>
      <c r="AX7" s="193"/>
      <c r="AY7" s="188"/>
      <c r="AZ7" s="187" t="s">
        <v>31</v>
      </c>
      <c r="BA7" s="191"/>
      <c r="BB7" s="192"/>
      <c r="BC7" s="187" t="s">
        <v>82</v>
      </c>
      <c r="BD7" s="188"/>
    </row>
    <row r="8" spans="1:56" ht="27.75" customHeight="1">
      <c r="A8" s="200"/>
      <c r="B8" s="200"/>
      <c r="C8" s="200"/>
      <c r="D8" s="208" t="s">
        <v>27</v>
      </c>
      <c r="E8" s="238" t="s">
        <v>10</v>
      </c>
      <c r="F8" s="219" t="s">
        <v>5</v>
      </c>
      <c r="G8" s="195" t="s">
        <v>27</v>
      </c>
      <c r="H8" s="185" t="s">
        <v>93</v>
      </c>
      <c r="I8" s="185" t="s">
        <v>94</v>
      </c>
      <c r="J8" s="195" t="s">
        <v>27</v>
      </c>
      <c r="K8" s="185" t="s">
        <v>93</v>
      </c>
      <c r="L8" s="185" t="s">
        <v>94</v>
      </c>
      <c r="M8" s="195" t="s">
        <v>27</v>
      </c>
      <c r="N8" s="185" t="s">
        <v>93</v>
      </c>
      <c r="O8" s="185" t="s">
        <v>94</v>
      </c>
      <c r="P8" s="195" t="s">
        <v>27</v>
      </c>
      <c r="Q8" s="185" t="s">
        <v>93</v>
      </c>
      <c r="R8" s="185" t="s">
        <v>94</v>
      </c>
      <c r="S8" s="189" t="s">
        <v>27</v>
      </c>
      <c r="T8" s="185" t="s">
        <v>93</v>
      </c>
      <c r="U8" s="185" t="s">
        <v>94</v>
      </c>
      <c r="V8" s="189" t="s">
        <v>27</v>
      </c>
      <c r="W8" s="185" t="str">
        <f>T8</f>
        <v>на 01.04.2020</v>
      </c>
      <c r="X8" s="185" t="str">
        <f>U8</f>
        <v>01.04.2020 к Плановым назчениям</v>
      </c>
      <c r="Y8" s="189" t="s">
        <v>27</v>
      </c>
      <c r="Z8" s="185" t="str">
        <f>W8</f>
        <v>на 01.04.2020</v>
      </c>
      <c r="AA8" s="185" t="str">
        <f>X8</f>
        <v>01.04.2020 к Плановым назчениям</v>
      </c>
      <c r="AB8" s="214"/>
      <c r="AC8" s="215"/>
      <c r="AD8" s="216"/>
      <c r="AE8" s="189" t="s">
        <v>27</v>
      </c>
      <c r="AF8" s="185" t="str">
        <f>Z8</f>
        <v>на 01.04.2020</v>
      </c>
      <c r="AG8" s="185" t="str">
        <f>AA8</f>
        <v>01.04.2020 к Плановым назчениям</v>
      </c>
      <c r="AH8" s="189" t="s">
        <v>27</v>
      </c>
      <c r="AI8" s="185" t="str">
        <f>AF8</f>
        <v>на 01.04.2020</v>
      </c>
      <c r="AJ8" s="185" t="str">
        <f>AG8</f>
        <v>01.04.2020 к Плановым назчениям</v>
      </c>
      <c r="AK8" s="189" t="s">
        <v>27</v>
      </c>
      <c r="AL8" s="185" t="str">
        <f>AI8</f>
        <v>на 01.04.2020</v>
      </c>
      <c r="AM8" s="185" t="str">
        <f>AJ8</f>
        <v>01.04.2020 к Плановым назчениям</v>
      </c>
      <c r="AN8" s="189" t="s">
        <v>27</v>
      </c>
      <c r="AO8" s="185" t="str">
        <f>AL8</f>
        <v>на 01.04.2020</v>
      </c>
      <c r="AP8" s="185" t="str">
        <f>AM8</f>
        <v>01.04.2020 к Плановым назчениям</v>
      </c>
      <c r="AQ8" s="189" t="s">
        <v>27</v>
      </c>
      <c r="AR8" s="185" t="str">
        <f>AO8</f>
        <v>на 01.04.2020</v>
      </c>
      <c r="AS8" s="185" t="str">
        <f>AP8</f>
        <v>01.04.2020 к Плановым назчениям</v>
      </c>
      <c r="AT8" s="189" t="s">
        <v>27</v>
      </c>
      <c r="AU8" s="185" t="str">
        <f>AR8</f>
        <v>на 01.04.2020</v>
      </c>
      <c r="AV8" s="185" t="str">
        <f>AS8</f>
        <v>01.04.2020 к Плановым назчениям</v>
      </c>
      <c r="AW8" s="189" t="s">
        <v>27</v>
      </c>
      <c r="AX8" s="185" t="str">
        <f>AU8</f>
        <v>на 01.04.2020</v>
      </c>
      <c r="AY8" s="185" t="str">
        <f>AV8</f>
        <v>01.04.2020 к Плановым назчениям</v>
      </c>
      <c r="AZ8" s="189" t="s">
        <v>27</v>
      </c>
      <c r="BA8" s="185" t="str">
        <f>AX8</f>
        <v>на 01.04.2020</v>
      </c>
      <c r="BB8" s="185" t="str">
        <f>AY8</f>
        <v>01.04.2020 к Плановым назчениям</v>
      </c>
      <c r="BC8" s="189" t="s">
        <v>27</v>
      </c>
      <c r="BD8" s="185" t="str">
        <f>BA8</f>
        <v>на 01.04.2020</v>
      </c>
    </row>
    <row r="9" spans="1:56" ht="33.75" customHeight="1">
      <c r="A9" s="200"/>
      <c r="B9" s="200"/>
      <c r="C9" s="200"/>
      <c r="D9" s="208"/>
      <c r="E9" s="238"/>
      <c r="F9" s="220"/>
      <c r="G9" s="196"/>
      <c r="H9" s="186"/>
      <c r="I9" s="186"/>
      <c r="J9" s="196"/>
      <c r="K9" s="186"/>
      <c r="L9" s="186"/>
      <c r="M9" s="196"/>
      <c r="N9" s="186"/>
      <c r="O9" s="186"/>
      <c r="P9" s="196"/>
      <c r="Q9" s="186"/>
      <c r="R9" s="186"/>
      <c r="S9" s="190"/>
      <c r="T9" s="186"/>
      <c r="U9" s="186"/>
      <c r="V9" s="190"/>
      <c r="W9" s="186"/>
      <c r="X9" s="186"/>
      <c r="Y9" s="190"/>
      <c r="Z9" s="186"/>
      <c r="AA9" s="186"/>
      <c r="AB9" s="196"/>
      <c r="AC9" s="217"/>
      <c r="AD9" s="218"/>
      <c r="AE9" s="190"/>
      <c r="AF9" s="186"/>
      <c r="AG9" s="186"/>
      <c r="AH9" s="190"/>
      <c r="AI9" s="186"/>
      <c r="AJ9" s="186"/>
      <c r="AK9" s="190"/>
      <c r="AL9" s="186"/>
      <c r="AM9" s="186"/>
      <c r="AN9" s="190"/>
      <c r="AO9" s="186"/>
      <c r="AP9" s="186"/>
      <c r="AQ9" s="190"/>
      <c r="AR9" s="186"/>
      <c r="AS9" s="186"/>
      <c r="AT9" s="190"/>
      <c r="AU9" s="186"/>
      <c r="AV9" s="186"/>
      <c r="AW9" s="190"/>
      <c r="AX9" s="186"/>
      <c r="AY9" s="186"/>
      <c r="AZ9" s="190"/>
      <c r="BA9" s="186"/>
      <c r="BB9" s="186"/>
      <c r="BC9" s="190"/>
      <c r="BD9" s="186"/>
    </row>
    <row r="10" spans="1:56" ht="17.25" customHeight="1">
      <c r="A10" s="205">
        <v>1</v>
      </c>
      <c r="B10" s="206"/>
      <c r="C10" s="207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35">
        <v>23</v>
      </c>
      <c r="AC10" s="236"/>
      <c r="AD10" s="237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9" t="s">
        <v>43</v>
      </c>
      <c r="B11" s="209"/>
      <c r="C11" s="210"/>
      <c r="D11" s="109">
        <f>G11+M11+P11+S11+V11+Y11+AE11+AH11+AN11+AQ11+AZ11+J11+AT11</f>
        <v>2482600</v>
      </c>
      <c r="E11" s="109">
        <f>H11+K11+N11+Q11+T11+W11+Z11+AF11+AI11+AL11+AO11+AR11+AU11+AX11+BA11</f>
        <v>369942.64999999997</v>
      </c>
      <c r="F11" s="110">
        <f>E11/D11*100</f>
        <v>14.901419882381372</v>
      </c>
      <c r="G11" s="35">
        <v>472000</v>
      </c>
      <c r="H11" s="34">
        <v>111248.79</v>
      </c>
      <c r="I11" s="47">
        <f aca="true" t="shared" si="0" ref="I11:I27">H11/G11*100</f>
        <v>23.569658898305086</v>
      </c>
      <c r="J11" s="34">
        <v>544600</v>
      </c>
      <c r="K11" s="34">
        <v>112925.68</v>
      </c>
      <c r="L11" s="47">
        <f>K11/J11*100</f>
        <v>20.735526992287916</v>
      </c>
      <c r="M11" s="34"/>
      <c r="N11" s="36">
        <v>48</v>
      </c>
      <c r="O11" s="47"/>
      <c r="P11" s="34">
        <v>250000</v>
      </c>
      <c r="Q11" s="34">
        <v>8412.81</v>
      </c>
      <c r="R11" s="47">
        <f>Q11/P11*100</f>
        <v>3.365124</v>
      </c>
      <c r="S11" s="34">
        <v>1200000</v>
      </c>
      <c r="T11" s="34">
        <v>129928.75</v>
      </c>
      <c r="U11" s="47">
        <f aca="true" t="shared" si="1" ref="U11:U27">T11/S11*100</f>
        <v>10.827395833333334</v>
      </c>
      <c r="V11" s="34">
        <v>6000</v>
      </c>
      <c r="W11" s="34">
        <v>530</v>
      </c>
      <c r="X11" s="47">
        <f>W11/V11*100</f>
        <v>8.833333333333334</v>
      </c>
      <c r="Y11" s="34"/>
      <c r="Z11" s="34"/>
      <c r="AA11" s="48"/>
      <c r="AB11" s="209" t="s">
        <v>43</v>
      </c>
      <c r="AC11" s="209"/>
      <c r="AD11" s="210"/>
      <c r="AE11" s="34">
        <v>10000</v>
      </c>
      <c r="AF11" s="34">
        <v>6848.62</v>
      </c>
      <c r="AG11" s="47">
        <f>AF11/AE11*100</f>
        <v>68.4862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224" t="s">
        <v>44</v>
      </c>
      <c r="B12" s="224"/>
      <c r="C12" s="221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203642.18</v>
      </c>
      <c r="F12" s="110">
        <f aca="true" t="shared" si="4" ref="F12:F28">E12/D12*100</f>
        <v>12.237376359593775</v>
      </c>
      <c r="G12" s="35">
        <v>30000</v>
      </c>
      <c r="H12" s="34">
        <v>4160.68</v>
      </c>
      <c r="I12" s="47">
        <f t="shared" si="0"/>
        <v>13.868933333333333</v>
      </c>
      <c r="J12" s="34">
        <v>391400</v>
      </c>
      <c r="K12" s="34">
        <v>81165.33</v>
      </c>
      <c r="L12" s="47">
        <f aca="true" t="shared" si="5" ref="L12:L28">K12/J12*100</f>
        <v>20.737181911088403</v>
      </c>
      <c r="M12" s="34">
        <v>5700</v>
      </c>
      <c r="N12" s="38">
        <v>3091.8</v>
      </c>
      <c r="O12" s="47">
        <f>N12/M12*100</f>
        <v>54.2421052631579</v>
      </c>
      <c r="P12" s="34">
        <v>200000</v>
      </c>
      <c r="Q12" s="34">
        <v>3809.76</v>
      </c>
      <c r="R12" s="47">
        <f aca="true" t="shared" si="6" ref="R12:R27">Q12/P12*100</f>
        <v>1.9048800000000001</v>
      </c>
      <c r="S12" s="34">
        <v>655000</v>
      </c>
      <c r="T12" s="39">
        <v>32339.68</v>
      </c>
      <c r="U12" s="47">
        <f t="shared" si="1"/>
        <v>4.937355725190839</v>
      </c>
      <c r="V12" s="34">
        <v>2000</v>
      </c>
      <c r="W12" s="34">
        <v>0</v>
      </c>
      <c r="X12" s="47">
        <f>W12/V12*100</f>
        <v>0</v>
      </c>
      <c r="Y12" s="34">
        <v>0</v>
      </c>
      <c r="Z12" s="34">
        <v>0</v>
      </c>
      <c r="AA12" s="47">
        <v>0</v>
      </c>
      <c r="AB12" s="224" t="s">
        <v>44</v>
      </c>
      <c r="AC12" s="224"/>
      <c r="AD12" s="221"/>
      <c r="AE12" s="34">
        <v>380000</v>
      </c>
      <c r="AF12" s="34">
        <v>59390.93</v>
      </c>
      <c r="AG12" s="47">
        <f aca="true" t="shared" si="7" ref="AG12:AG28">AF12/AE12*100</f>
        <v>15.629192105263156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224" t="s">
        <v>45</v>
      </c>
      <c r="B13" s="224"/>
      <c r="C13" s="221"/>
      <c r="D13" s="109">
        <f>G13+M13+P13+S13+V13+Y13+AE13+AH13+AN13+AQ13+AZ13+J13+AT13+AW13+AK13</f>
        <v>8190200</v>
      </c>
      <c r="E13" s="109">
        <f t="shared" si="3"/>
        <v>1644915.7</v>
      </c>
      <c r="F13" s="110">
        <f t="shared" si="4"/>
        <v>20.083950330883248</v>
      </c>
      <c r="G13" s="40">
        <v>1700000</v>
      </c>
      <c r="H13" s="34">
        <v>506754.86</v>
      </c>
      <c r="I13" s="47">
        <f t="shared" si="0"/>
        <v>29.809109411764705</v>
      </c>
      <c r="J13" s="34">
        <v>1253700</v>
      </c>
      <c r="K13" s="34">
        <v>259964.3</v>
      </c>
      <c r="L13" s="47">
        <f t="shared" si="5"/>
        <v>20.735766132248543</v>
      </c>
      <c r="M13" s="34">
        <v>1330000</v>
      </c>
      <c r="N13" s="114">
        <v>0</v>
      </c>
      <c r="O13" s="47">
        <f>N13/M13*100</f>
        <v>0</v>
      </c>
      <c r="P13" s="34">
        <v>950000</v>
      </c>
      <c r="Q13" s="38">
        <v>93077.79</v>
      </c>
      <c r="R13" s="47">
        <f t="shared" si="6"/>
        <v>9.797662105263157</v>
      </c>
      <c r="S13" s="34">
        <v>2055000</v>
      </c>
      <c r="T13" s="34">
        <v>177978.8</v>
      </c>
      <c r="U13" s="47">
        <f t="shared" si="1"/>
        <v>8.660768856447689</v>
      </c>
      <c r="V13" s="34">
        <v>13000</v>
      </c>
      <c r="W13" s="34">
        <v>2750</v>
      </c>
      <c r="X13" s="47">
        <f aca="true" t="shared" si="8" ref="X13:X27">W13/V13*100</f>
        <v>21.153846153846153</v>
      </c>
      <c r="Y13" s="34"/>
      <c r="Z13" s="34">
        <v>0</v>
      </c>
      <c r="AA13" s="48"/>
      <c r="AB13" s="224" t="s">
        <v>45</v>
      </c>
      <c r="AC13" s="224"/>
      <c r="AD13" s="221"/>
      <c r="AE13" s="34">
        <v>8500</v>
      </c>
      <c r="AF13" s="34">
        <v>297.77</v>
      </c>
      <c r="AG13" s="47">
        <f t="shared" si="7"/>
        <v>3.5031764705882353</v>
      </c>
      <c r="AH13" s="34">
        <v>670000</v>
      </c>
      <c r="AI13" s="34">
        <v>141976.41</v>
      </c>
      <c r="AJ13" s="47">
        <f>AI13/AH13*100</f>
        <v>21.19050895522388</v>
      </c>
      <c r="AK13" s="47">
        <v>0</v>
      </c>
      <c r="AL13" s="34">
        <v>361342.13</v>
      </c>
      <c r="AM13" s="47" t="e">
        <f>AL13/AK13*100</f>
        <v>#DIV/0!</v>
      </c>
      <c r="AN13" s="34">
        <v>210000</v>
      </c>
      <c r="AO13" s="34">
        <v>23206.3</v>
      </c>
      <c r="AP13" s="47">
        <f aca="true" t="shared" si="9" ref="AP13:AP28">AO13/AN13*100</f>
        <v>11.050619047619046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513.65</v>
      </c>
      <c r="BB13" s="34"/>
      <c r="BC13" s="34"/>
      <c r="BD13" s="101"/>
    </row>
    <row r="14" spans="1:56" s="15" customFormat="1" ht="24.75" customHeight="1">
      <c r="A14" s="225" t="s">
        <v>62</v>
      </c>
      <c r="B14" s="225"/>
      <c r="C14" s="226"/>
      <c r="D14" s="109">
        <f aca="true" t="shared" si="10" ref="D14:D27">G14+M14+P14+S14+V14+Y14+AE14+AH14+AN14+AQ14+AZ14+J14+AT14+AW14+AK14</f>
        <v>4891800</v>
      </c>
      <c r="E14" s="109">
        <f t="shared" si="3"/>
        <v>632023.79</v>
      </c>
      <c r="F14" s="110">
        <f t="shared" si="4"/>
        <v>12.920066028864632</v>
      </c>
      <c r="G14" s="34">
        <v>119500</v>
      </c>
      <c r="H14" s="35">
        <v>28166.46</v>
      </c>
      <c r="I14" s="47">
        <f t="shared" si="0"/>
        <v>23.57025941422594</v>
      </c>
      <c r="J14" s="34">
        <v>862300</v>
      </c>
      <c r="K14" s="34">
        <v>178798.98</v>
      </c>
      <c r="L14" s="47">
        <f t="shared" si="5"/>
        <v>20.735124666589357</v>
      </c>
      <c r="M14" s="34"/>
      <c r="N14" s="36"/>
      <c r="O14" s="47"/>
      <c r="P14" s="34">
        <v>700000</v>
      </c>
      <c r="Q14" s="34">
        <v>61162.29</v>
      </c>
      <c r="R14" s="47">
        <f t="shared" si="6"/>
        <v>8.73747</v>
      </c>
      <c r="S14" s="34">
        <v>3000000</v>
      </c>
      <c r="T14" s="34">
        <v>361793.27</v>
      </c>
      <c r="U14" s="47">
        <f t="shared" si="1"/>
        <v>12.059775666666667</v>
      </c>
      <c r="V14" s="34">
        <v>10000</v>
      </c>
      <c r="W14" s="34">
        <v>2300</v>
      </c>
      <c r="X14" s="47">
        <f t="shared" si="8"/>
        <v>23</v>
      </c>
      <c r="Y14" s="34"/>
      <c r="Z14" s="34">
        <v>0</v>
      </c>
      <c r="AA14" s="47"/>
      <c r="AB14" s="225" t="s">
        <v>62</v>
      </c>
      <c r="AC14" s="225"/>
      <c r="AD14" s="226"/>
      <c r="AE14" s="34">
        <v>10000</v>
      </c>
      <c r="AF14" s="34">
        <v>2121</v>
      </c>
      <c r="AG14" s="47">
        <f t="shared" si="7"/>
        <v>21.21</v>
      </c>
      <c r="AH14" s="34">
        <v>70000</v>
      </c>
      <c r="AI14" s="34">
        <v>42660.79</v>
      </c>
      <c r="AJ14" s="47">
        <f>AI14/AH14*100</f>
        <v>60.943985714285716</v>
      </c>
      <c r="AK14" s="47"/>
      <c r="AL14" s="47"/>
      <c r="AM14" s="47"/>
      <c r="AN14" s="34">
        <v>120000</v>
      </c>
      <c r="AO14" s="34">
        <v>24871</v>
      </c>
      <c r="AP14" s="47">
        <f t="shared" si="9"/>
        <v>20.725833333333334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224" t="s">
        <v>47</v>
      </c>
      <c r="B15" s="224"/>
      <c r="C15" s="221"/>
      <c r="D15" s="109">
        <f t="shared" si="10"/>
        <v>8698900</v>
      </c>
      <c r="E15" s="109">
        <f t="shared" si="3"/>
        <v>1229967.29</v>
      </c>
      <c r="F15" s="110">
        <f t="shared" si="4"/>
        <v>14.13934279046776</v>
      </c>
      <c r="G15" s="41">
        <v>1092000</v>
      </c>
      <c r="H15" s="34">
        <v>227313.69</v>
      </c>
      <c r="I15" s="47">
        <f t="shared" si="0"/>
        <v>20.816271978021977</v>
      </c>
      <c r="J15" s="34">
        <v>1440900</v>
      </c>
      <c r="K15" s="34">
        <v>298782.52</v>
      </c>
      <c r="L15" s="47">
        <f t="shared" si="5"/>
        <v>20.735826219723783</v>
      </c>
      <c r="M15" s="34">
        <v>56000</v>
      </c>
      <c r="N15" s="38">
        <v>62180.7</v>
      </c>
      <c r="O15" s="47">
        <f aca="true" t="shared" si="11" ref="O15:O20">N15/M15*100</f>
        <v>111.03696428571428</v>
      </c>
      <c r="P15" s="34">
        <v>1000000</v>
      </c>
      <c r="Q15" s="34">
        <v>42490.85</v>
      </c>
      <c r="R15" s="47">
        <f t="shared" si="6"/>
        <v>4.249085</v>
      </c>
      <c r="S15" s="34">
        <v>5000000</v>
      </c>
      <c r="T15" s="39">
        <v>578342.57</v>
      </c>
      <c r="U15" s="47">
        <f t="shared" si="1"/>
        <v>11.5668514</v>
      </c>
      <c r="V15" s="34">
        <v>10000</v>
      </c>
      <c r="W15" s="39">
        <v>200</v>
      </c>
      <c r="X15" s="47">
        <f t="shared" si="8"/>
        <v>2</v>
      </c>
      <c r="Y15" s="34">
        <v>0</v>
      </c>
      <c r="Z15" s="34">
        <v>0</v>
      </c>
      <c r="AA15" s="47">
        <v>0</v>
      </c>
      <c r="AB15" s="224" t="s">
        <v>47</v>
      </c>
      <c r="AC15" s="224"/>
      <c r="AD15" s="221"/>
      <c r="AE15" s="34">
        <v>100000</v>
      </c>
      <c r="AF15" s="34">
        <v>0</v>
      </c>
      <c r="AG15" s="47">
        <f t="shared" si="7"/>
        <v>0</v>
      </c>
      <c r="AH15" s="34">
        <v>0</v>
      </c>
      <c r="AI15" s="34">
        <v>1860.01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18530.08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266.87</v>
      </c>
      <c r="BB15" s="34"/>
      <c r="BC15" s="34"/>
      <c r="BD15" s="100"/>
    </row>
    <row r="16" spans="1:56" s="14" customFormat="1" ht="24.75" customHeight="1">
      <c r="A16" s="224" t="s">
        <v>63</v>
      </c>
      <c r="B16" s="224"/>
      <c r="C16" s="221"/>
      <c r="D16" s="109">
        <f t="shared" si="10"/>
        <v>2439300</v>
      </c>
      <c r="E16" s="109">
        <f>H16+K16+N16+Q16+T16+W16+Z16+AF16+AI16+AL16+AO16+AR16+AU16+AX16+BA16</f>
        <v>418171.2</v>
      </c>
      <c r="F16" s="110">
        <f>E16/D16*100</f>
        <v>17.143082031730415</v>
      </c>
      <c r="G16" s="35">
        <v>136000</v>
      </c>
      <c r="H16" s="34">
        <v>19548.41</v>
      </c>
      <c r="I16" s="47">
        <f t="shared" si="0"/>
        <v>14.373830882352943</v>
      </c>
      <c r="J16" s="34">
        <v>601300</v>
      </c>
      <c r="K16" s="34">
        <v>124688.77</v>
      </c>
      <c r="L16" s="47">
        <f t="shared" si="5"/>
        <v>20.736532512888743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5716.8</v>
      </c>
      <c r="R16" s="47">
        <f t="shared" si="6"/>
        <v>3.176</v>
      </c>
      <c r="S16" s="34">
        <v>950000</v>
      </c>
      <c r="T16" s="34">
        <v>121547.5</v>
      </c>
      <c r="U16" s="47">
        <f t="shared" si="1"/>
        <v>12.794473684210525</v>
      </c>
      <c r="V16" s="34">
        <v>6000</v>
      </c>
      <c r="W16" s="34">
        <v>1400</v>
      </c>
      <c r="X16" s="47">
        <f t="shared" si="8"/>
        <v>23.333333333333332</v>
      </c>
      <c r="Y16" s="34"/>
      <c r="Z16" s="34">
        <v>0</v>
      </c>
      <c r="AA16" s="47"/>
      <c r="AB16" s="224" t="s">
        <v>63</v>
      </c>
      <c r="AC16" s="224"/>
      <c r="AD16" s="221"/>
      <c r="AE16" s="34">
        <v>480000</v>
      </c>
      <c r="AF16" s="34">
        <v>117082.02</v>
      </c>
      <c r="AG16" s="47">
        <f t="shared" si="7"/>
        <v>24.392087500000002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33" t="s">
        <v>64</v>
      </c>
      <c r="B17" s="233"/>
      <c r="C17" s="234"/>
      <c r="D17" s="111">
        <f t="shared" si="10"/>
        <v>8375500</v>
      </c>
      <c r="E17" s="111">
        <f t="shared" si="3"/>
        <v>1226143.21</v>
      </c>
      <c r="F17" s="112">
        <f t="shared" si="4"/>
        <v>14.639641931824965</v>
      </c>
      <c r="G17" s="90">
        <v>1000000</v>
      </c>
      <c r="H17" s="91">
        <v>211280.72</v>
      </c>
      <c r="I17" s="89">
        <f t="shared" si="0"/>
        <v>21.128072</v>
      </c>
      <c r="J17" s="91">
        <v>2660500</v>
      </c>
      <c r="K17" s="34">
        <v>551688.96</v>
      </c>
      <c r="L17" s="47">
        <f t="shared" si="5"/>
        <v>20.736288667543693</v>
      </c>
      <c r="M17" s="91">
        <v>0</v>
      </c>
      <c r="N17" s="92">
        <v>21000</v>
      </c>
      <c r="O17" s="47" t="e">
        <f t="shared" si="11"/>
        <v>#DIV/0!</v>
      </c>
      <c r="P17" s="91">
        <v>950000</v>
      </c>
      <c r="Q17" s="91">
        <v>44997.89</v>
      </c>
      <c r="R17" s="89">
        <f t="shared" si="6"/>
        <v>4.736619999999999</v>
      </c>
      <c r="S17" s="91">
        <v>3450000</v>
      </c>
      <c r="T17" s="93">
        <v>344866.18</v>
      </c>
      <c r="U17" s="89">
        <f t="shared" si="1"/>
        <v>9.99612115942029</v>
      </c>
      <c r="V17" s="91">
        <v>25000</v>
      </c>
      <c r="W17" s="91">
        <v>5200</v>
      </c>
      <c r="X17" s="89">
        <f t="shared" si="8"/>
        <v>20.8</v>
      </c>
      <c r="Y17" s="91">
        <v>0</v>
      </c>
      <c r="Z17" s="91">
        <v>0</v>
      </c>
      <c r="AA17" s="89">
        <v>0</v>
      </c>
      <c r="AB17" s="233" t="s">
        <v>64</v>
      </c>
      <c r="AC17" s="233"/>
      <c r="AD17" s="234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33796.17</v>
      </c>
      <c r="AJ17" s="89">
        <f aca="true" t="shared" si="12" ref="AJ17:AJ25">AI17/AH17*100</f>
        <v>11.65385172413793</v>
      </c>
      <c r="AK17" s="89"/>
      <c r="AL17" s="89">
        <v>0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13330.5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224" t="s">
        <v>70</v>
      </c>
      <c r="B18" s="224"/>
      <c r="C18" s="221"/>
      <c r="D18" s="111">
        <f t="shared" si="10"/>
        <v>19778700</v>
      </c>
      <c r="E18" s="111">
        <f t="shared" si="3"/>
        <v>3316886</v>
      </c>
      <c r="F18" s="110">
        <f t="shared" si="4"/>
        <v>16.769989938671397</v>
      </c>
      <c r="G18" s="35">
        <v>4700000</v>
      </c>
      <c r="H18" s="34">
        <v>1042527.5</v>
      </c>
      <c r="I18" s="47">
        <f t="shared" si="0"/>
        <v>22.181436170212766</v>
      </c>
      <c r="J18" s="34">
        <v>740300</v>
      </c>
      <c r="K18" s="34">
        <v>153508.34</v>
      </c>
      <c r="L18" s="47">
        <f t="shared" si="5"/>
        <v>20.735963798460084</v>
      </c>
      <c r="M18" s="34">
        <v>38400</v>
      </c>
      <c r="N18" s="38">
        <v>1084.02</v>
      </c>
      <c r="O18" s="47">
        <f t="shared" si="11"/>
        <v>2.82296875</v>
      </c>
      <c r="P18" s="34">
        <v>4100000</v>
      </c>
      <c r="Q18" s="34">
        <v>138176.4</v>
      </c>
      <c r="R18" s="47">
        <f t="shared" si="6"/>
        <v>3.370156097560976</v>
      </c>
      <c r="S18" s="34">
        <v>7000000</v>
      </c>
      <c r="T18" s="34">
        <v>1517569.04</v>
      </c>
      <c r="U18" s="47">
        <f t="shared" si="1"/>
        <v>21.679557714285718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24" t="s">
        <v>70</v>
      </c>
      <c r="AC18" s="224"/>
      <c r="AD18" s="221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292122.29</v>
      </c>
      <c r="AJ18" s="47">
        <f t="shared" si="12"/>
        <v>19.474819333333333</v>
      </c>
      <c r="AK18" s="47">
        <v>1000000</v>
      </c>
      <c r="AL18" s="34">
        <v>171987.97</v>
      </c>
      <c r="AM18" s="47">
        <f>AL18/AK18*100</f>
        <v>17.198797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224" t="s">
        <v>51</v>
      </c>
      <c r="B19" s="224"/>
      <c r="C19" s="221"/>
      <c r="D19" s="111">
        <f t="shared" si="10"/>
        <v>3310300</v>
      </c>
      <c r="E19" s="111">
        <f>H19+K19+N19+Q19+T19+W19+Z19+AF19+AI19+AL19+AO19+AR19+AU19+AX19+BA19</f>
        <v>531858.38</v>
      </c>
      <c r="F19" s="110">
        <f t="shared" si="4"/>
        <v>16.066772800048334</v>
      </c>
      <c r="G19" s="35">
        <v>314000</v>
      </c>
      <c r="H19" s="34">
        <v>45502.64</v>
      </c>
      <c r="I19" s="47">
        <f t="shared" si="0"/>
        <v>14.491286624203822</v>
      </c>
      <c r="J19" s="34">
        <v>1009800</v>
      </c>
      <c r="K19" s="34">
        <v>209383.01</v>
      </c>
      <c r="L19" s="47">
        <f t="shared" si="5"/>
        <v>20.73509704892058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13389.07</v>
      </c>
      <c r="R19" s="47">
        <f t="shared" si="6"/>
        <v>5.149642307692308</v>
      </c>
      <c r="S19" s="34">
        <v>1300000</v>
      </c>
      <c r="T19" s="34">
        <v>179807.73</v>
      </c>
      <c r="U19" s="47">
        <f t="shared" si="1"/>
        <v>13.831363846153847</v>
      </c>
      <c r="V19" s="34">
        <v>7500</v>
      </c>
      <c r="W19" s="34">
        <v>600</v>
      </c>
      <c r="X19" s="47">
        <f t="shared" si="8"/>
        <v>8</v>
      </c>
      <c r="Y19" s="34"/>
      <c r="Z19" s="34"/>
      <c r="AA19" s="47"/>
      <c r="AB19" s="224" t="s">
        <v>51</v>
      </c>
      <c r="AC19" s="224"/>
      <c r="AD19" s="221"/>
      <c r="AE19" s="34">
        <v>30000</v>
      </c>
      <c r="AF19" s="34">
        <v>12972.35</v>
      </c>
      <c r="AG19" s="47">
        <f t="shared" si="7"/>
        <v>43.24116666666667</v>
      </c>
      <c r="AH19" s="34">
        <v>200000</v>
      </c>
      <c r="AI19" s="34">
        <v>50388.51</v>
      </c>
      <c r="AJ19" s="47">
        <f t="shared" si="12"/>
        <v>25.194255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221" t="s">
        <v>58</v>
      </c>
      <c r="B20" s="222"/>
      <c r="C20" s="223"/>
      <c r="D20" s="111">
        <f>G20+M20+P20+S20+V20+Y20+AE20+AH20+AN20+AQ20+AZ20+J20+AT20+AW20+AK20</f>
        <v>6794200</v>
      </c>
      <c r="E20" s="111">
        <f>H20+K20+N20+Q20+T20+W20+Z20+AF20+AI20+AL20+AO20+AR20+AU20+AX20+BA20</f>
        <v>1294496.28</v>
      </c>
      <c r="F20" s="110">
        <f t="shared" si="4"/>
        <v>19.052961055017516</v>
      </c>
      <c r="G20" s="35">
        <v>1552000</v>
      </c>
      <c r="H20" s="34">
        <v>502083.7</v>
      </c>
      <c r="I20" s="47">
        <f t="shared" si="0"/>
        <v>32.35075386597938</v>
      </c>
      <c r="J20" s="34">
        <v>1140200</v>
      </c>
      <c r="K20" s="34">
        <v>236438.11</v>
      </c>
      <c r="L20" s="47">
        <f t="shared" si="5"/>
        <v>20.736547097000525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72451.92</v>
      </c>
      <c r="R20" s="47">
        <f t="shared" si="6"/>
        <v>6.586538181818182</v>
      </c>
      <c r="S20" s="35">
        <v>2900000</v>
      </c>
      <c r="T20" s="35">
        <v>462072.5</v>
      </c>
      <c r="U20" s="47">
        <f t="shared" si="1"/>
        <v>15.93353448275862</v>
      </c>
      <c r="V20" s="34">
        <v>10000</v>
      </c>
      <c r="W20" s="35">
        <v>2000</v>
      </c>
      <c r="X20" s="47">
        <f t="shared" si="8"/>
        <v>20</v>
      </c>
      <c r="Y20" s="34"/>
      <c r="Z20" s="34"/>
      <c r="AA20" s="47"/>
      <c r="AB20" s="221" t="s">
        <v>58</v>
      </c>
      <c r="AC20" s="222"/>
      <c r="AD20" s="223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8600</v>
      </c>
      <c r="AJ20" s="47">
        <f t="shared" si="12"/>
        <v>9.555555555555555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-2150</v>
      </c>
      <c r="BB20" s="34"/>
      <c r="BC20" s="34"/>
      <c r="BD20" s="100"/>
    </row>
    <row r="21" spans="1:56" s="14" customFormat="1" ht="27.75" customHeight="1">
      <c r="A21" s="229" t="s">
        <v>52</v>
      </c>
      <c r="B21" s="230"/>
      <c r="C21" s="231"/>
      <c r="D21" s="111">
        <f t="shared" si="10"/>
        <v>2229000</v>
      </c>
      <c r="E21" s="111">
        <f t="shared" si="3"/>
        <v>395076.37</v>
      </c>
      <c r="F21" s="110">
        <f t="shared" si="4"/>
        <v>17.724377299237325</v>
      </c>
      <c r="G21" s="35">
        <v>78000</v>
      </c>
      <c r="H21" s="34">
        <v>13442.08</v>
      </c>
      <c r="I21" s="47">
        <f t="shared" si="0"/>
        <v>17.233435897435896</v>
      </c>
      <c r="J21" s="34">
        <v>799900</v>
      </c>
      <c r="K21" s="34">
        <v>165859.56</v>
      </c>
      <c r="L21" s="47">
        <f t="shared" si="5"/>
        <v>20.73503687960995</v>
      </c>
      <c r="M21" s="34">
        <v>16100</v>
      </c>
      <c r="N21" s="38">
        <v>13527.6</v>
      </c>
      <c r="O21" s="47">
        <f aca="true" t="shared" si="14" ref="O21:O27">N21/M21*100</f>
        <v>84.0223602484472</v>
      </c>
      <c r="P21" s="34">
        <v>200000</v>
      </c>
      <c r="Q21" s="35">
        <v>12760.9</v>
      </c>
      <c r="R21" s="47">
        <f t="shared" si="6"/>
        <v>6.38045</v>
      </c>
      <c r="S21" s="35">
        <v>1000000</v>
      </c>
      <c r="T21" s="35">
        <v>168332.7</v>
      </c>
      <c r="U21" s="47">
        <f t="shared" si="1"/>
        <v>16.83327</v>
      </c>
      <c r="V21" s="34">
        <v>5000</v>
      </c>
      <c r="W21" s="35">
        <v>1000</v>
      </c>
      <c r="X21" s="47">
        <f t="shared" si="8"/>
        <v>20</v>
      </c>
      <c r="Y21" s="34"/>
      <c r="Z21" s="34"/>
      <c r="AA21" s="47"/>
      <c r="AB21" s="221" t="s">
        <v>52</v>
      </c>
      <c r="AC21" s="222"/>
      <c r="AD21" s="223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20623.53</v>
      </c>
      <c r="AJ21" s="47">
        <f t="shared" si="12"/>
        <v>25.7794125</v>
      </c>
      <c r="AK21" s="49">
        <v>50000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221" t="s">
        <v>53</v>
      </c>
      <c r="B22" s="222"/>
      <c r="C22" s="223"/>
      <c r="D22" s="111">
        <f t="shared" si="10"/>
        <v>11970600</v>
      </c>
      <c r="E22" s="111">
        <f t="shared" si="3"/>
        <v>2609560.4699999997</v>
      </c>
      <c r="F22" s="110">
        <f t="shared" si="4"/>
        <v>21.79974662924164</v>
      </c>
      <c r="G22" s="35">
        <v>1230000</v>
      </c>
      <c r="H22" s="34">
        <v>305059.14</v>
      </c>
      <c r="I22" s="47">
        <f t="shared" si="0"/>
        <v>24.801556097560976</v>
      </c>
      <c r="J22" s="34">
        <v>1781300</v>
      </c>
      <c r="K22" s="34">
        <v>369361.06</v>
      </c>
      <c r="L22" s="47">
        <f t="shared" si="5"/>
        <v>20.735477460281817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78955.66</v>
      </c>
      <c r="R22" s="47">
        <f t="shared" si="6"/>
        <v>6.073512307692308</v>
      </c>
      <c r="S22" s="35">
        <v>7000000</v>
      </c>
      <c r="T22" s="35">
        <v>1745325.55</v>
      </c>
      <c r="U22" s="47">
        <f t="shared" si="1"/>
        <v>24.933222142857144</v>
      </c>
      <c r="V22" s="34">
        <v>16000</v>
      </c>
      <c r="W22" s="35">
        <v>2600</v>
      </c>
      <c r="X22" s="47">
        <f t="shared" si="8"/>
        <v>16.25</v>
      </c>
      <c r="Y22" s="34"/>
      <c r="Z22" s="34">
        <v>0</v>
      </c>
      <c r="AA22" s="47"/>
      <c r="AB22" s="221" t="s">
        <v>53</v>
      </c>
      <c r="AC22" s="222"/>
      <c r="AD22" s="223"/>
      <c r="AE22" s="35">
        <v>105000</v>
      </c>
      <c r="AF22" s="35">
        <v>2814.89</v>
      </c>
      <c r="AG22" s="47">
        <f t="shared" si="7"/>
        <v>2.680847619047619</v>
      </c>
      <c r="AH22" s="35">
        <v>0</v>
      </c>
      <c r="AI22" s="35">
        <v>0</v>
      </c>
      <c r="AJ22" s="47" t="e">
        <f t="shared" si="12"/>
        <v>#DIV/0!</v>
      </c>
      <c r="AK22" s="49">
        <v>0</v>
      </c>
      <c r="AL22" s="35">
        <v>70036.07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-30000</v>
      </c>
      <c r="BB22" s="34"/>
      <c r="BC22" s="34"/>
      <c r="BD22" s="100"/>
    </row>
    <row r="23" spans="1:56" s="14" customFormat="1" ht="27.75" customHeight="1">
      <c r="A23" s="221" t="s">
        <v>54</v>
      </c>
      <c r="B23" s="222"/>
      <c r="C23" s="223"/>
      <c r="D23" s="111">
        <f>G23+J23+M23+P23+S23+V23+Y23+AE23+AH23+AK23+AN23+AQ23+AT23+AW23+AZ23+BC23</f>
        <v>4443700</v>
      </c>
      <c r="E23" s="111">
        <f t="shared" si="3"/>
        <v>832495.7300000001</v>
      </c>
      <c r="F23" s="110">
        <f t="shared" si="4"/>
        <v>18.734291918896417</v>
      </c>
      <c r="G23" s="35">
        <v>988000</v>
      </c>
      <c r="H23" s="34">
        <v>219373.42</v>
      </c>
      <c r="I23" s="47">
        <f t="shared" si="0"/>
        <v>22.203787449392713</v>
      </c>
      <c r="J23" s="34">
        <v>612700</v>
      </c>
      <c r="K23" s="34">
        <v>127041.38</v>
      </c>
      <c r="L23" s="47">
        <f t="shared" si="5"/>
        <v>20.734679288395625</v>
      </c>
      <c r="M23" s="34">
        <v>0</v>
      </c>
      <c r="N23" s="38">
        <v>0</v>
      </c>
      <c r="O23" s="47">
        <v>0</v>
      </c>
      <c r="P23" s="34">
        <v>380000</v>
      </c>
      <c r="Q23" s="35">
        <v>19182.19</v>
      </c>
      <c r="R23" s="47">
        <f t="shared" si="6"/>
        <v>5.047944736842105</v>
      </c>
      <c r="S23" s="35">
        <v>2200000</v>
      </c>
      <c r="T23" s="35">
        <v>420862.89</v>
      </c>
      <c r="U23" s="47">
        <f t="shared" si="1"/>
        <v>19.130131363636362</v>
      </c>
      <c r="V23" s="34">
        <v>7000</v>
      </c>
      <c r="W23" s="35">
        <v>1900</v>
      </c>
      <c r="X23" s="47">
        <f t="shared" si="8"/>
        <v>27.142857142857142</v>
      </c>
      <c r="Y23" s="34"/>
      <c r="Z23" s="34"/>
      <c r="AA23" s="47"/>
      <c r="AB23" s="221" t="s">
        <v>54</v>
      </c>
      <c r="AC23" s="222"/>
      <c r="AD23" s="223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44135.85</v>
      </c>
      <c r="AJ23" s="47">
        <f t="shared" si="12"/>
        <v>28.292211538461537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0</v>
      </c>
      <c r="AS23" s="47">
        <f t="shared" si="13"/>
        <v>0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221" t="s">
        <v>69</v>
      </c>
      <c r="B24" s="222"/>
      <c r="C24" s="223"/>
      <c r="D24" s="111">
        <f t="shared" si="10"/>
        <v>6976700</v>
      </c>
      <c r="E24" s="111">
        <f t="shared" si="3"/>
        <v>2302581.56</v>
      </c>
      <c r="F24" s="110">
        <f t="shared" si="4"/>
        <v>33.00387805122766</v>
      </c>
      <c r="G24" s="35">
        <v>166400</v>
      </c>
      <c r="H24" s="34">
        <v>33661.16</v>
      </c>
      <c r="I24" s="47">
        <f t="shared" si="0"/>
        <v>20.2290625</v>
      </c>
      <c r="J24" s="34">
        <v>723300</v>
      </c>
      <c r="K24" s="34">
        <v>149979.42</v>
      </c>
      <c r="L24" s="47">
        <f t="shared" si="5"/>
        <v>20.73543757776856</v>
      </c>
      <c r="M24" s="34">
        <v>8000</v>
      </c>
      <c r="N24" s="38">
        <v>5915.1</v>
      </c>
      <c r="O24" s="47">
        <f>N24/M24*100</f>
        <v>73.93875000000001</v>
      </c>
      <c r="P24" s="34">
        <v>1000000</v>
      </c>
      <c r="Q24" s="35">
        <v>15696.48</v>
      </c>
      <c r="R24" s="47">
        <f t="shared" si="6"/>
        <v>1.569648</v>
      </c>
      <c r="S24" s="35">
        <v>4500000</v>
      </c>
      <c r="T24" s="35">
        <v>2062037.42</v>
      </c>
      <c r="U24" s="47">
        <f t="shared" si="1"/>
        <v>45.82305377777778</v>
      </c>
      <c r="V24" s="34">
        <v>5000</v>
      </c>
      <c r="W24" s="35">
        <v>2100</v>
      </c>
      <c r="X24" s="47">
        <f t="shared" si="8"/>
        <v>42</v>
      </c>
      <c r="Y24" s="34">
        <v>0</v>
      </c>
      <c r="Z24" s="34">
        <v>0</v>
      </c>
      <c r="AA24" s="47">
        <v>0</v>
      </c>
      <c r="AB24" s="221" t="s">
        <v>69</v>
      </c>
      <c r="AC24" s="222"/>
      <c r="AD24" s="223"/>
      <c r="AE24" s="35">
        <v>4000</v>
      </c>
      <c r="AF24" s="35">
        <v>1300.05</v>
      </c>
      <c r="AG24" s="47">
        <f t="shared" si="7"/>
        <v>32.50125</v>
      </c>
      <c r="AH24" s="35">
        <v>70000</v>
      </c>
      <c r="AI24" s="35">
        <v>22158.29</v>
      </c>
      <c r="AJ24" s="47">
        <f t="shared" si="12"/>
        <v>31.654700000000002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221" t="s">
        <v>56</v>
      </c>
      <c r="B25" s="222"/>
      <c r="C25" s="223"/>
      <c r="D25" s="111">
        <f t="shared" si="10"/>
        <v>2912500</v>
      </c>
      <c r="E25" s="111">
        <f t="shared" si="3"/>
        <v>442622.59</v>
      </c>
      <c r="F25" s="110">
        <f t="shared" si="4"/>
        <v>15.197342145922748</v>
      </c>
      <c r="G25" s="35">
        <v>90000</v>
      </c>
      <c r="H25" s="34">
        <v>13095.04</v>
      </c>
      <c r="I25" s="47">
        <f t="shared" si="0"/>
        <v>14.550044444444445</v>
      </c>
      <c r="J25" s="34">
        <v>1066500</v>
      </c>
      <c r="K25" s="34">
        <v>221146.14</v>
      </c>
      <c r="L25" s="47">
        <f t="shared" si="5"/>
        <v>20.735690576652605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11427</v>
      </c>
      <c r="R25" s="47">
        <f t="shared" si="6"/>
        <v>5.7135</v>
      </c>
      <c r="S25" s="35">
        <v>1100000</v>
      </c>
      <c r="T25" s="35">
        <v>95839.73</v>
      </c>
      <c r="U25" s="47">
        <f t="shared" si="1"/>
        <v>8.712702727272728</v>
      </c>
      <c r="V25" s="34">
        <v>6000</v>
      </c>
      <c r="W25" s="35">
        <v>1350</v>
      </c>
      <c r="X25" s="47">
        <f t="shared" si="8"/>
        <v>22.5</v>
      </c>
      <c r="Y25" s="34">
        <v>0</v>
      </c>
      <c r="Z25" s="34">
        <v>0</v>
      </c>
      <c r="AA25" s="47" t="e">
        <f>Z25/Y25*100</f>
        <v>#DIV/0!</v>
      </c>
      <c r="AB25" s="221" t="s">
        <v>56</v>
      </c>
      <c r="AC25" s="222"/>
      <c r="AD25" s="223"/>
      <c r="AE25" s="35">
        <v>450000</v>
      </c>
      <c r="AF25" s="35">
        <v>99705.55</v>
      </c>
      <c r="AG25" s="47">
        <f t="shared" si="7"/>
        <v>22.15678888888889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3.13</v>
      </c>
      <c r="BB25" s="34"/>
      <c r="BC25" s="34"/>
      <c r="BD25" s="100"/>
    </row>
    <row r="26" spans="1:56" s="14" customFormat="1" ht="27.75" customHeight="1">
      <c r="A26" s="221" t="s">
        <v>57</v>
      </c>
      <c r="B26" s="222"/>
      <c r="C26" s="223"/>
      <c r="D26" s="111">
        <f t="shared" si="10"/>
        <v>5139400</v>
      </c>
      <c r="E26" s="111">
        <f>H26+K26+N26+Q26+T26+W26+Z26+AF26+AI26+AL26+AO26+AR26+AU26+AX26+BA26</f>
        <v>636700.13</v>
      </c>
      <c r="F26" s="110">
        <f t="shared" si="4"/>
        <v>12.388608203292213</v>
      </c>
      <c r="G26" s="35">
        <v>400000</v>
      </c>
      <c r="H26" s="34">
        <v>84476.49</v>
      </c>
      <c r="I26" s="47">
        <f t="shared" si="0"/>
        <v>21.1191225</v>
      </c>
      <c r="J26" s="34">
        <v>1154400</v>
      </c>
      <c r="K26" s="34">
        <v>239378.91</v>
      </c>
      <c r="L26" s="47">
        <f t="shared" si="5"/>
        <v>20.736218814968815</v>
      </c>
      <c r="M26" s="34">
        <v>0</v>
      </c>
      <c r="N26" s="38">
        <v>0</v>
      </c>
      <c r="O26" s="47" t="e">
        <f t="shared" si="14"/>
        <v>#DIV/0!</v>
      </c>
      <c r="P26" s="34">
        <v>690000</v>
      </c>
      <c r="Q26" s="35">
        <v>32758.91</v>
      </c>
      <c r="R26" s="47">
        <f t="shared" si="6"/>
        <v>4.747668115942029</v>
      </c>
      <c r="S26" s="35">
        <v>1900000</v>
      </c>
      <c r="T26" s="35">
        <v>114895.71</v>
      </c>
      <c r="U26" s="47">
        <f t="shared" si="1"/>
        <v>6.047142631578948</v>
      </c>
      <c r="V26" s="34">
        <v>15000</v>
      </c>
      <c r="W26" s="35">
        <v>900</v>
      </c>
      <c r="X26" s="47">
        <f t="shared" si="8"/>
        <v>6</v>
      </c>
      <c r="Y26" s="34"/>
      <c r="Z26" s="34"/>
      <c r="AA26" s="47"/>
      <c r="AB26" s="221" t="s">
        <v>57</v>
      </c>
      <c r="AC26" s="222"/>
      <c r="AD26" s="223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84067.9</v>
      </c>
      <c r="AJ26" s="47">
        <f>AI26/AH26*100</f>
        <v>14.011316666666666</v>
      </c>
      <c r="AK26" s="49">
        <v>110000</v>
      </c>
      <c r="AL26" s="35">
        <v>35125</v>
      </c>
      <c r="AM26" s="49">
        <f>AL26/AK26*100</f>
        <v>31.931818181818183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45097.21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221" t="s">
        <v>60</v>
      </c>
      <c r="B27" s="222"/>
      <c r="C27" s="223"/>
      <c r="D27" s="111">
        <f t="shared" si="10"/>
        <v>2538300</v>
      </c>
      <c r="E27" s="111">
        <f>H27+K27+N27+Q27+T27+W27+Y27+AF27+AI27+AL27+AO27+AR27+AU27+AX27+BA27</f>
        <v>305560.98999999993</v>
      </c>
      <c r="F27" s="110">
        <f t="shared" si="4"/>
        <v>12.038017176850646</v>
      </c>
      <c r="G27" s="35">
        <v>84000</v>
      </c>
      <c r="H27" s="34">
        <v>21773.83</v>
      </c>
      <c r="I27" s="47">
        <f t="shared" si="0"/>
        <v>25.921226190476194</v>
      </c>
      <c r="J27" s="34">
        <v>601300</v>
      </c>
      <c r="K27" s="34">
        <v>124688.78</v>
      </c>
      <c r="L27" s="47">
        <f t="shared" si="5"/>
        <v>20.736534175952105</v>
      </c>
      <c r="M27" s="34">
        <v>0</v>
      </c>
      <c r="N27" s="38">
        <v>0</v>
      </c>
      <c r="O27" s="47" t="e">
        <f t="shared" si="14"/>
        <v>#DIV/0!</v>
      </c>
      <c r="P27" s="34">
        <v>90000</v>
      </c>
      <c r="Q27" s="35">
        <v>1967.22</v>
      </c>
      <c r="R27" s="47">
        <f t="shared" si="6"/>
        <v>2.1858</v>
      </c>
      <c r="S27" s="35">
        <v>500000</v>
      </c>
      <c r="T27" s="35">
        <v>39907.34</v>
      </c>
      <c r="U27" s="47">
        <f t="shared" si="1"/>
        <v>7.981468</v>
      </c>
      <c r="V27" s="34">
        <v>5000</v>
      </c>
      <c r="W27" s="35">
        <v>1200</v>
      </c>
      <c r="X27" s="47">
        <f t="shared" si="8"/>
        <v>24</v>
      </c>
      <c r="Y27" s="34"/>
      <c r="Z27" s="34"/>
      <c r="AA27" s="47"/>
      <c r="AB27" s="221" t="s">
        <v>60</v>
      </c>
      <c r="AC27" s="222"/>
      <c r="AD27" s="223"/>
      <c r="AE27" s="35">
        <v>430000</v>
      </c>
      <c r="AF27" s="35">
        <v>110971.98</v>
      </c>
      <c r="AG27" s="47">
        <f t="shared" si="7"/>
        <v>25.807437209302325</v>
      </c>
      <c r="AH27" s="35">
        <v>28000</v>
      </c>
      <c r="AI27" s="35">
        <v>5073.22</v>
      </c>
      <c r="AJ27" s="47">
        <f>AI27/AH27*100</f>
        <v>18.11864285714286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27" t="s">
        <v>3</v>
      </c>
      <c r="B28" s="227"/>
      <c r="C28" s="228"/>
      <c r="D28" s="42">
        <f>SUM(D11:D27)</f>
        <v>102835800</v>
      </c>
      <c r="E28" s="42">
        <f>SUM(E11:E27)</f>
        <v>18392644.519999996</v>
      </c>
      <c r="F28" s="48">
        <f t="shared" si="4"/>
        <v>17.88544895843665</v>
      </c>
      <c r="G28" s="44">
        <f>SUM(G11:G27)</f>
        <v>14151900</v>
      </c>
      <c r="H28" s="37">
        <f>SUM(H11:H27)</f>
        <v>3389468.6100000013</v>
      </c>
      <c r="I28" s="48">
        <f>H28/G28*100</f>
        <v>23.950625781697166</v>
      </c>
      <c r="J28" s="37">
        <f>J11+J12+J13+J14+J15+J16+J17+J18+J19+J20+J21+J22+J23+J24+J25+J26+J27</f>
        <v>17384400</v>
      </c>
      <c r="K28" s="37">
        <f>K11+K12+K13+K14+K15+K16+K17+K18+K19+K20+K21+K22+K23+K24+K25+K26+K27</f>
        <v>3604799.25</v>
      </c>
      <c r="L28" s="48">
        <f t="shared" si="5"/>
        <v>20.73582781114102</v>
      </c>
      <c r="M28" s="37">
        <f>SUM(M11:M27)</f>
        <v>1699500</v>
      </c>
      <c r="N28" s="46">
        <f>SUM(N11:N27)</f>
        <v>137700.99000000002</v>
      </c>
      <c r="O28" s="48">
        <f>N28/M28*100</f>
        <v>8.10244130626655</v>
      </c>
      <c r="P28" s="37">
        <f>SUM(P11:P27)</f>
        <v>13550000</v>
      </c>
      <c r="Q28" s="44">
        <f>SUM(Q11:Q27)</f>
        <v>656433.94</v>
      </c>
      <c r="R28" s="48">
        <f>Q28/P28*100</f>
        <v>4.844530922509225</v>
      </c>
      <c r="S28" s="43">
        <f>SUM(S11:S27)</f>
        <v>45710000</v>
      </c>
      <c r="T28" s="43">
        <f>SUM(T11:T27)</f>
        <v>8553447.360000001</v>
      </c>
      <c r="U28" s="48">
        <f>T28/S28*100</f>
        <v>18.71242038941151</v>
      </c>
      <c r="V28" s="37">
        <f>SUM(V11:V27)</f>
        <v>148500</v>
      </c>
      <c r="W28" s="43">
        <f>SUM(W11:W27)</f>
        <v>26030</v>
      </c>
      <c r="X28" s="48">
        <f>W28/V28*100</f>
        <v>17.52861952861953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32" t="s">
        <v>3</v>
      </c>
      <c r="AC28" s="232"/>
      <c r="AD28" s="232"/>
      <c r="AE28" s="43">
        <f>SUM(AE11:AE27)</f>
        <v>2007500</v>
      </c>
      <c r="AF28" s="43">
        <f>SUM(AF11:AF27)</f>
        <v>413505.16000000003</v>
      </c>
      <c r="AG28" s="48">
        <f t="shared" si="7"/>
        <v>20.59801544209216</v>
      </c>
      <c r="AH28" s="45">
        <f>SUM(AH11:AH27)</f>
        <v>3754000</v>
      </c>
      <c r="AI28" s="45">
        <f>SUM(AI11:AI27)</f>
        <v>747462.97</v>
      </c>
      <c r="AJ28" s="48">
        <f>AI28/AH28*100</f>
        <v>19.911107352157696</v>
      </c>
      <c r="AK28" s="50">
        <f>AK11+AK12+AK13+AK14+AK15+AK16+AK17+AK18+AK19+AK20+AK21+AK22+AK23+AK24+AK25+AK26+AK27</f>
        <v>1160000</v>
      </c>
      <c r="AL28" s="44">
        <f>AL11+AL12+AL13+AL14+AL15+AL16+AL17+AL18+AL19+AL20+AL21+AL22+AL23+AL24+AL25+AL26+AL27</f>
        <v>680927.0599999999</v>
      </c>
      <c r="AM28" s="50">
        <f>AL28/AK28*100</f>
        <v>58.70060862068966</v>
      </c>
      <c r="AN28" s="44">
        <f>AN11+AN12+AN13+AN14+AN15+AN16+AN17+AN18+AN19+AN20+AN21+AN22+AN23+AN24+AN25+AN26+AN27</f>
        <v>400000</v>
      </c>
      <c r="AO28" s="44">
        <f>SUM(AO11:AO27)</f>
        <v>66607.38</v>
      </c>
      <c r="AP28" s="48">
        <f t="shared" si="9"/>
        <v>16.651845</v>
      </c>
      <c r="AQ28" s="37">
        <f>SUM(AQ11:AQ27)</f>
        <v>1800000</v>
      </c>
      <c r="AR28" s="43">
        <f>SUM(AR11:AR27)</f>
        <v>0</v>
      </c>
      <c r="AS28" s="48">
        <f>AR28/AQ28*100</f>
        <v>0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120000</v>
      </c>
      <c r="AX28" s="44">
        <f>AX11+AX12+AX13+AX14+AX15+AX16+AX17+AX19+AX18+AX20+AX21+AX22+AX23+AX24+AX25+AX26+AX27</f>
        <v>135481.4</v>
      </c>
      <c r="AY28" s="50">
        <f>AX28/AW28*100</f>
        <v>112.90116666666665</v>
      </c>
      <c r="AZ28" s="44">
        <v>0</v>
      </c>
      <c r="BA28" s="43">
        <f>BA13+BA20+BA21+BA19+BA22+BA24+BA25+BA12+BA14+BA15+BA16+BA17+BA18+BA26+BA11+BA27+BA23</f>
        <v>-101814.50000000001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2020-04-02T10:35:34Z</cp:lastPrinted>
  <dcterms:created xsi:type="dcterms:W3CDTF">2006-06-07T06:53:09Z</dcterms:created>
  <dcterms:modified xsi:type="dcterms:W3CDTF">2020-07-17T10:48:56Z</dcterms:modified>
  <cp:category/>
  <cp:version/>
  <cp:contentType/>
  <cp:contentStatus/>
</cp:coreProperties>
</file>