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<sst xmlns="http://schemas.openxmlformats.org/spreadsheetml/2006/main" count="173" uniqueCount="95">
  <si>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</si>
  <si>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</si>
  <si>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</si>
  <si>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</si>
  <si>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</si>
  <si>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</si>
  <si>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</si>
  <si>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</si>
  <si>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</si>
  <si>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</si>
  <si>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</si>
  <si>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</si>
  <si>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</si>
  <si>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</si>
  <si>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</si>
  <si>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</si>
  <si>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</si>
  <si>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</si>
  <si>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</si>
  <si>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</si>
  <si>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</si>
  <si>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</si>
  <si>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</si>
  <si>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</si>
  <si>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</si>
  <si>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</si>
  <si>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</si>
  <si>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</si>
  <si>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</si>
  <si>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</si>
  <si>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</si>
  <si>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</si>
  <si>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</si>
  <si>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</si>
  <si>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</si>
  <si>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</si>
  <si>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</si>
  <si>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</si>
  <si>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</si>
  <si>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</si>
  <si>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</si>
  <si>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</si>
  <si>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</si>
  <si>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</si>
  <si>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</si>
  <si>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</si>
  <si>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</si>
  <si>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</si>
  <si>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</si>
  <si>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</si>
  <si>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</si>
  <si>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</si>
  <si>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</si>
  <si>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</si>
  <si>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</si>
  <si>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</si>
  <si>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</si>
  <si>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</si>
  <si>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</si>
  <si>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</si>
  <si>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</si>
  <si>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</si>
  <si>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</si>
  <si>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</si>
  <si>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</si>
  <si>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</si>
  <si>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</si>
  <si>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</si>
  <si>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</si>
  <si>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</si>
  <si>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</si>
  <si>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</si>
  <si>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</si>
  <si>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</si>
  <si>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</si>
  <si>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</si>
  <si>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</si>
  <si>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</si>
  <si>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</si>
  <si>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</si>
  <si>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</si>
  <si>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</si>
  <si>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</si>
  <si>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</si>
  <si>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</si>
  <si>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</si>
  <si>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</si>
  <si>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</si>
  <si>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</si>
  <si>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</si>
  <si>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01.06.2020 (Бюджетные средства)</t>
  </si>
  <si>
    <t>исполнено на 01.06.2020</t>
  </si>
  <si>
    <t>на 01.06.2020</t>
  </si>
  <si>
    <t>01.06.2020 к Плановым назчениям</t>
  </si>
  <si>
    <t xml:space="preserve">Исполнение налоговых и неналоговых доходов бюджетов сельских поселений Чебоксарского района по состоянию на 01.06.2020года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</si>
</sst>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I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59" t="s">
        <v>90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  <c r="X3" s="160"/>
    </row>
    <row r="4" spans="1:23" ht="12.75">
      <c r="A4" s="1"/>
      <c r="B4" s="6"/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21" t="s">
        <v>75</v>
      </c>
      <c r="W5" s="121"/>
      <c r="X5" s="121"/>
      <c r="Y5" s="121"/>
    </row>
    <row r="6" spans="1:25" ht="19.5" customHeight="1">
      <c r="A6" s="175"/>
      <c r="B6" s="166" t="s">
        <v>0</v>
      </c>
      <c r="C6" s="167"/>
      <c r="D6" s="168"/>
      <c r="E6" s="134" t="s">
        <v>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40" t="s">
        <v>32</v>
      </c>
      <c r="V6" s="155"/>
      <c r="W6" s="141"/>
      <c r="X6" s="140" t="s">
        <v>33</v>
      </c>
      <c r="Y6" s="141"/>
    </row>
    <row r="7" spans="1:25" ht="15.75" customHeight="1">
      <c r="A7" s="176"/>
      <c r="B7" s="169"/>
      <c r="C7" s="170"/>
      <c r="D7" s="171"/>
      <c r="E7" s="149" t="s">
        <v>7</v>
      </c>
      <c r="F7" s="150"/>
      <c r="G7" s="151"/>
      <c r="H7" s="140" t="s">
        <v>8</v>
      </c>
      <c r="I7" s="155"/>
      <c r="J7" s="141"/>
      <c r="K7" s="122" t="s">
        <v>34</v>
      </c>
      <c r="L7" s="123"/>
      <c r="M7" s="124"/>
      <c r="N7" s="122" t="s">
        <v>74</v>
      </c>
      <c r="O7" s="123"/>
      <c r="P7" s="124"/>
      <c r="Q7" s="122" t="s">
        <v>59</v>
      </c>
      <c r="R7" s="124"/>
      <c r="S7" s="122" t="s">
        <v>40</v>
      </c>
      <c r="T7" s="146"/>
      <c r="U7" s="142"/>
      <c r="V7" s="156"/>
      <c r="W7" s="143"/>
      <c r="X7" s="142"/>
      <c r="Y7" s="143"/>
    </row>
    <row r="8" spans="1:25" ht="16.5" customHeight="1">
      <c r="A8" s="176"/>
      <c r="B8" s="169"/>
      <c r="C8" s="170"/>
      <c r="D8" s="171"/>
      <c r="E8" s="152"/>
      <c r="F8" s="153"/>
      <c r="G8" s="154"/>
      <c r="H8" s="142"/>
      <c r="I8" s="156"/>
      <c r="J8" s="143"/>
      <c r="K8" s="125"/>
      <c r="L8" s="126"/>
      <c r="M8" s="127"/>
      <c r="N8" s="125"/>
      <c r="O8" s="126"/>
      <c r="P8" s="127"/>
      <c r="Q8" s="125"/>
      <c r="R8" s="127"/>
      <c r="S8" s="147"/>
      <c r="T8" s="148"/>
      <c r="U8" s="142"/>
      <c r="V8" s="156"/>
      <c r="W8" s="143"/>
      <c r="X8" s="142"/>
      <c r="Y8" s="143"/>
    </row>
    <row r="9" spans="1:25" ht="78" customHeight="1">
      <c r="A9" s="176"/>
      <c r="B9" s="172"/>
      <c r="C9" s="173"/>
      <c r="D9" s="174"/>
      <c r="E9" s="161" t="s">
        <v>80</v>
      </c>
      <c r="F9" s="33"/>
      <c r="G9" s="32"/>
      <c r="H9" s="131"/>
      <c r="I9" s="132"/>
      <c r="J9" s="133"/>
      <c r="K9" s="131"/>
      <c r="L9" s="132"/>
      <c r="M9" s="133"/>
      <c r="N9" s="128"/>
      <c r="O9" s="129"/>
      <c r="P9" s="130"/>
      <c r="Q9" s="128"/>
      <c r="R9" s="130"/>
      <c r="S9" s="131"/>
      <c r="T9" s="133"/>
      <c r="U9" s="144"/>
      <c r="V9" s="162"/>
      <c r="W9" s="145"/>
      <c r="X9" s="144"/>
      <c r="Y9" s="145"/>
    </row>
    <row r="10" spans="1:25" ht="42" customHeight="1">
      <c r="A10" s="177"/>
      <c r="B10" s="10" t="s">
        <v>80</v>
      </c>
      <c r="C10" s="10" t="s">
        <v>10</v>
      </c>
      <c r="D10" s="11" t="s">
        <v>11</v>
      </c>
      <c r="E10" s="131"/>
      <c r="F10" s="30" t="s">
        <v>91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15018381.58</v>
      </c>
      <c r="C12" s="51">
        <f>F12+I12+O12</f>
        <v>2677154.06</v>
      </c>
      <c r="D12" s="52">
        <f aca="true" t="shared" si="0" ref="D12:D28">C12/B12*100</f>
        <v>17.825849248398175</v>
      </c>
      <c r="E12" s="53">
        <v>2482600</v>
      </c>
      <c r="F12" s="53">
        <v>571779.06</v>
      </c>
      <c r="G12" s="52">
        <f aca="true" t="shared" si="1" ref="G12:G28">F12/E12*100</f>
        <v>23.03146137114316</v>
      </c>
      <c r="H12" s="53">
        <v>12096853.78</v>
      </c>
      <c r="I12" s="53">
        <v>1603936</v>
      </c>
      <c r="J12" s="54">
        <f aca="true" t="shared" si="2" ref="J12:J28">I12/H12*100</f>
        <v>13.259117032991036</v>
      </c>
      <c r="K12" s="53">
        <v>1977100</v>
      </c>
      <c r="L12" s="53">
        <v>823785</v>
      </c>
      <c r="M12" s="52">
        <f aca="true" t="shared" si="3" ref="M12:M28">L12/K12*100</f>
        <v>41.666329472459665</v>
      </c>
      <c r="N12" s="115">
        <v>438927.8</v>
      </c>
      <c r="O12" s="62">
        <v>501439</v>
      </c>
      <c r="P12" s="113">
        <f>O12/N12*100</f>
        <v>114.24179557549101</v>
      </c>
      <c r="Q12" s="52"/>
      <c r="R12" s="52"/>
      <c r="S12" s="52"/>
      <c r="T12" s="59"/>
      <c r="U12" s="51">
        <v>16880695.01</v>
      </c>
      <c r="V12" s="51">
        <v>2076020.92</v>
      </c>
      <c r="W12" s="55">
        <f>V12/U12*100</f>
        <v>12.298195771976095</v>
      </c>
      <c r="X12" s="87">
        <f aca="true" t="shared" si="4" ref="X12:Y27">B12-U12</f>
        <v>-1862313.4300000016</v>
      </c>
      <c r="Y12" s="87">
        <f t="shared" si="4"/>
        <v>601133.1400000001</v>
      </c>
    </row>
    <row r="13" spans="1:25" ht="15.75" customHeight="1">
      <c r="A13" s="117" t="s">
        <v>44</v>
      </c>
      <c r="B13" s="51">
        <f aca="true" t="shared" si="5" ref="B13:B28">E13+H13+N13</f>
        <v>11715081.21</v>
      </c>
      <c r="C13" s="51">
        <f>F13+I13+O13+T13</f>
        <v>1469892.36</v>
      </c>
      <c r="D13" s="52">
        <f t="shared" si="0"/>
        <v>12.547009565288366</v>
      </c>
      <c r="E13" s="53">
        <v>1664100</v>
      </c>
      <c r="F13" s="53">
        <v>381601.64</v>
      </c>
      <c r="G13" s="52">
        <f t="shared" si="1"/>
        <v>22.931412775674538</v>
      </c>
      <c r="H13" s="53">
        <v>9940204.83</v>
      </c>
      <c r="I13" s="53">
        <v>1046767</v>
      </c>
      <c r="J13" s="54">
        <f t="shared" si="2"/>
        <v>10.530638129717493</v>
      </c>
      <c r="K13" s="53">
        <v>1022400</v>
      </c>
      <c r="L13" s="53">
        <v>426000</v>
      </c>
      <c r="M13" s="52">
        <f t="shared" si="3"/>
        <v>41.66666666666667</v>
      </c>
      <c r="N13" s="53">
        <v>110776.38</v>
      </c>
      <c r="O13" s="53">
        <v>41523.72</v>
      </c>
      <c r="P13" s="113">
        <f>O13/N13*100</f>
        <v>37.48427236925417</v>
      </c>
      <c r="Q13" s="52"/>
      <c r="R13" s="52"/>
      <c r="S13" s="57"/>
      <c r="T13" s="53">
        <v>0</v>
      </c>
      <c r="U13" s="51">
        <v>12539876.05</v>
      </c>
      <c r="V13" s="51">
        <v>943376.35</v>
      </c>
      <c r="W13" s="55">
        <f aca="true" t="shared" si="6" ref="W13:W31">V13/U13*100</f>
        <v>7.523011760550855</v>
      </c>
      <c r="X13" s="87">
        <f t="shared" si="4"/>
        <v>-824794.8399999999</v>
      </c>
      <c r="Y13" s="56">
        <f t="shared" si="4"/>
        <v>526516.0100000001</v>
      </c>
    </row>
    <row r="14" spans="1:25" ht="15.75" customHeight="1">
      <c r="A14" s="117" t="s">
        <v>45</v>
      </c>
      <c r="B14" s="51">
        <f t="shared" si="5"/>
        <v>44099922.1</v>
      </c>
      <c r="C14" s="51">
        <f aca="true" t="shared" si="7" ref="C14:C26">F14+I14+O14</f>
        <v>6571890.9399999995</v>
      </c>
      <c r="D14" s="52">
        <f t="shared" si="0"/>
        <v>14.902273353448848</v>
      </c>
      <c r="E14" s="53">
        <v>8190200</v>
      </c>
      <c r="F14" s="53">
        <v>2510530.94</v>
      </c>
      <c r="G14" s="52">
        <f t="shared" si="1"/>
        <v>30.652864887304336</v>
      </c>
      <c r="H14" s="53">
        <v>35547722.1</v>
      </c>
      <c r="I14" s="53">
        <v>3941360</v>
      </c>
      <c r="J14" s="54">
        <f t="shared" si="2"/>
        <v>11.087517756869152</v>
      </c>
      <c r="K14" s="53">
        <v>8967500</v>
      </c>
      <c r="L14" s="53">
        <v>3736430</v>
      </c>
      <c r="M14" s="52">
        <f t="shared" si="3"/>
        <v>41.666350710900474</v>
      </c>
      <c r="N14" s="53">
        <v>362000</v>
      </c>
      <c r="O14" s="53">
        <v>120000</v>
      </c>
      <c r="P14" s="113">
        <f aca="true" t="shared" si="8" ref="P14:P28">O14/N14*100</f>
        <v>33.14917127071823</v>
      </c>
      <c r="Q14" s="52"/>
      <c r="R14" s="52"/>
      <c r="S14" s="53">
        <v>0</v>
      </c>
      <c r="T14" s="53">
        <v>0</v>
      </c>
      <c r="U14" s="51">
        <v>44188938.1</v>
      </c>
      <c r="V14" s="51">
        <v>4799650.64</v>
      </c>
      <c r="W14" s="55">
        <f t="shared" si="6"/>
        <v>10.861656437949115</v>
      </c>
      <c r="X14" s="56">
        <f t="shared" si="4"/>
        <v>-89016</v>
      </c>
      <c r="Y14" s="56">
        <f t="shared" si="4"/>
        <v>1772240.2999999998</v>
      </c>
    </row>
    <row r="15" spans="1:25" ht="15.75" customHeight="1">
      <c r="A15" s="117" t="s">
        <v>46</v>
      </c>
      <c r="B15" s="51">
        <f t="shared" si="5"/>
        <v>37279532.599999994</v>
      </c>
      <c r="C15" s="51">
        <f t="shared" si="7"/>
        <v>2974539.16</v>
      </c>
      <c r="D15" s="52">
        <f t="shared" si="0"/>
        <v>7.979014093111244</v>
      </c>
      <c r="E15" s="53">
        <v>4891800</v>
      </c>
      <c r="F15" s="53">
        <v>888854.16</v>
      </c>
      <c r="G15" s="52">
        <f t="shared" si="1"/>
        <v>18.170288237458603</v>
      </c>
      <c r="H15" s="53">
        <v>32002227.19</v>
      </c>
      <c r="I15" s="53">
        <v>1987635</v>
      </c>
      <c r="J15" s="54">
        <f t="shared" si="2"/>
        <v>6.210927096415004</v>
      </c>
      <c r="K15" s="53">
        <v>3050500</v>
      </c>
      <c r="L15" s="53">
        <v>1271030</v>
      </c>
      <c r="M15" s="52">
        <f t="shared" si="3"/>
        <v>41.66628421570234</v>
      </c>
      <c r="N15" s="53">
        <v>385505.41</v>
      </c>
      <c r="O15" s="53">
        <v>98050</v>
      </c>
      <c r="P15" s="113">
        <f t="shared" si="8"/>
        <v>25.43414371279511</v>
      </c>
      <c r="Q15" s="52"/>
      <c r="R15" s="52"/>
      <c r="S15" s="57"/>
      <c r="T15" s="53"/>
      <c r="U15" s="51">
        <v>39299756.3</v>
      </c>
      <c r="V15" s="51">
        <v>4648317.6</v>
      </c>
      <c r="W15" s="55">
        <f t="shared" si="6"/>
        <v>11.827853497401968</v>
      </c>
      <c r="X15" s="56">
        <f t="shared" si="4"/>
        <v>-2020223.700000003</v>
      </c>
      <c r="Y15" s="56">
        <f t="shared" si="4"/>
        <v>-1673778.4399999995</v>
      </c>
    </row>
    <row r="16" spans="1:25" ht="15.75" customHeight="1">
      <c r="A16" s="117" t="s">
        <v>47</v>
      </c>
      <c r="B16" s="51">
        <f t="shared" si="5"/>
        <v>42285878.28</v>
      </c>
      <c r="C16" s="51">
        <f t="shared" si="7"/>
        <v>4392543.96</v>
      </c>
      <c r="D16" s="52">
        <f t="shared" si="0"/>
        <v>10.387732592224639</v>
      </c>
      <c r="E16" s="53">
        <v>8698900</v>
      </c>
      <c r="F16" s="53">
        <v>1340541.96</v>
      </c>
      <c r="G16" s="52">
        <f t="shared" si="1"/>
        <v>15.410476726942488</v>
      </c>
      <c r="H16" s="53">
        <v>32145528.85</v>
      </c>
      <c r="I16" s="53">
        <v>2281502</v>
      </c>
      <c r="J16" s="54">
        <f>I16/H16*100</f>
        <v>7.097416286557687</v>
      </c>
      <c r="K16" s="53">
        <v>2496300</v>
      </c>
      <c r="L16" s="53">
        <v>1040115</v>
      </c>
      <c r="M16" s="52">
        <f>L16/K16*100</f>
        <v>41.66626607378921</v>
      </c>
      <c r="N16" s="53">
        <v>1441449.43</v>
      </c>
      <c r="O16" s="53">
        <v>770500</v>
      </c>
      <c r="P16" s="113">
        <f t="shared" si="8"/>
        <v>53.453141259350325</v>
      </c>
      <c r="Q16" s="52"/>
      <c r="R16" s="52"/>
      <c r="S16" s="57"/>
      <c r="T16" s="53"/>
      <c r="U16" s="51">
        <v>43446103.82</v>
      </c>
      <c r="V16" s="51">
        <v>3580204.97</v>
      </c>
      <c r="W16" s="55">
        <f t="shared" si="6"/>
        <v>8.240566253841816</v>
      </c>
      <c r="X16" s="56">
        <f t="shared" si="4"/>
        <v>-1160225.539999999</v>
      </c>
      <c r="Y16" s="56">
        <f t="shared" si="4"/>
        <v>812338.9899999998</v>
      </c>
    </row>
    <row r="17" spans="1:25" ht="15.75" customHeight="1">
      <c r="A17" s="117" t="s">
        <v>48</v>
      </c>
      <c r="B17" s="51">
        <f>E17+H17+N17+S17</f>
        <v>9761526</v>
      </c>
      <c r="C17" s="51">
        <f>F17+I17+O17+T17</f>
        <v>2451203.17</v>
      </c>
      <c r="D17" s="52">
        <f t="shared" si="0"/>
        <v>25.11086043309212</v>
      </c>
      <c r="E17" s="53">
        <v>2439300</v>
      </c>
      <c r="F17" s="53">
        <v>698929.67</v>
      </c>
      <c r="G17" s="52">
        <f t="shared" si="1"/>
        <v>28.6528786947075</v>
      </c>
      <c r="H17" s="53">
        <v>7183891</v>
      </c>
      <c r="I17" s="53">
        <v>1614639</v>
      </c>
      <c r="J17" s="54">
        <f t="shared" si="2"/>
        <v>22.47582821064518</v>
      </c>
      <c r="K17" s="53">
        <v>2074000</v>
      </c>
      <c r="L17" s="53">
        <v>864160</v>
      </c>
      <c r="M17" s="52">
        <f t="shared" si="3"/>
        <v>41.666345226615235</v>
      </c>
      <c r="N17" s="53">
        <v>138335</v>
      </c>
      <c r="O17" s="53">
        <v>137634.5</v>
      </c>
      <c r="P17" s="113">
        <f t="shared" si="8"/>
        <v>99.49362055878845</v>
      </c>
      <c r="Q17" s="52"/>
      <c r="R17" s="52"/>
      <c r="S17" s="53">
        <v>0</v>
      </c>
      <c r="T17" s="53">
        <v>0</v>
      </c>
      <c r="U17" s="51">
        <v>10061422</v>
      </c>
      <c r="V17" s="51">
        <v>1465716.3</v>
      </c>
      <c r="W17" s="55">
        <f t="shared" si="6"/>
        <v>14.567685362963607</v>
      </c>
      <c r="X17" s="56">
        <f t="shared" si="4"/>
        <v>-299896</v>
      </c>
      <c r="Y17" s="56">
        <f t="shared" si="4"/>
        <v>985486.8699999999</v>
      </c>
    </row>
    <row r="18" spans="1:25" ht="15.75" customHeight="1">
      <c r="A18" s="117" t="s">
        <v>49</v>
      </c>
      <c r="B18" s="51">
        <f>E18+H18+N18+S18</f>
        <v>52566038.230000004</v>
      </c>
      <c r="C18" s="51">
        <f>F18+I18+O18+T18</f>
        <v>5546119.64</v>
      </c>
      <c r="D18" s="52">
        <f t="shared" si="0"/>
        <v>10.550765906559741</v>
      </c>
      <c r="E18" s="53">
        <v>8375500</v>
      </c>
      <c r="F18" s="53">
        <v>2033210.84</v>
      </c>
      <c r="G18" s="52">
        <f t="shared" si="1"/>
        <v>24.275695062981313</v>
      </c>
      <c r="H18" s="53">
        <v>42946218.53</v>
      </c>
      <c r="I18" s="53">
        <v>3340908.8</v>
      </c>
      <c r="J18" s="54">
        <f t="shared" si="2"/>
        <v>7.779285148624236</v>
      </c>
      <c r="K18" s="53">
        <v>4830100</v>
      </c>
      <c r="L18" s="53">
        <v>2012525</v>
      </c>
      <c r="M18" s="52">
        <f t="shared" si="3"/>
        <v>41.666321608248275</v>
      </c>
      <c r="N18" s="53">
        <v>1244319.7</v>
      </c>
      <c r="O18" s="53">
        <v>172000</v>
      </c>
      <c r="P18" s="113">
        <f t="shared" si="8"/>
        <v>13.822814185132648</v>
      </c>
      <c r="Q18" s="52"/>
      <c r="R18" s="53"/>
      <c r="S18" s="53">
        <v>0</v>
      </c>
      <c r="T18" s="53">
        <v>0</v>
      </c>
      <c r="U18" s="51">
        <v>52908428.23</v>
      </c>
      <c r="V18" s="51">
        <v>5209230.65</v>
      </c>
      <c r="W18" s="55">
        <f t="shared" si="6"/>
        <v>9.84574825650609</v>
      </c>
      <c r="X18" s="56">
        <f t="shared" si="4"/>
        <v>-342389.99999999255</v>
      </c>
      <c r="Y18" s="56">
        <f t="shared" si="4"/>
        <v>336888.9899999993</v>
      </c>
    </row>
    <row r="19" spans="1:25" ht="15.75" customHeight="1">
      <c r="A19" s="117" t="s">
        <v>50</v>
      </c>
      <c r="B19" s="51">
        <f t="shared" si="5"/>
        <v>44384489.36</v>
      </c>
      <c r="C19" s="51">
        <f t="shared" si="7"/>
        <v>10364648.19</v>
      </c>
      <c r="D19" s="52">
        <f t="shared" si="0"/>
        <v>23.351959973974115</v>
      </c>
      <c r="E19" s="53">
        <v>19778700</v>
      </c>
      <c r="F19" s="53">
        <v>5673108.76</v>
      </c>
      <c r="G19" s="52">
        <f t="shared" si="1"/>
        <v>28.68292031326629</v>
      </c>
      <c r="H19" s="53">
        <v>24038279.36</v>
      </c>
      <c r="I19" s="53">
        <v>4211928</v>
      </c>
      <c r="J19" s="54">
        <f t="shared" si="2"/>
        <v>17.52175327077986</v>
      </c>
      <c r="K19" s="53">
        <v>10102900</v>
      </c>
      <c r="L19" s="53">
        <v>4209510</v>
      </c>
      <c r="M19" s="52">
        <f t="shared" si="3"/>
        <v>41.66635322531154</v>
      </c>
      <c r="N19" s="53">
        <v>567510</v>
      </c>
      <c r="O19" s="53">
        <v>479611.43</v>
      </c>
      <c r="P19" s="113">
        <f t="shared" si="8"/>
        <v>84.51153812267626</v>
      </c>
      <c r="Q19" s="52"/>
      <c r="R19" s="53"/>
      <c r="S19" s="53">
        <v>0</v>
      </c>
      <c r="T19" s="53">
        <v>0</v>
      </c>
      <c r="U19" s="51">
        <v>47329046.75</v>
      </c>
      <c r="V19" s="51">
        <v>6861564.1</v>
      </c>
      <c r="W19" s="55">
        <f t="shared" si="6"/>
        <v>14.497575106982266</v>
      </c>
      <c r="X19" s="56">
        <f t="shared" si="4"/>
        <v>-2944557.3900000006</v>
      </c>
      <c r="Y19" s="56">
        <f t="shared" si="4"/>
        <v>3503084.09</v>
      </c>
    </row>
    <row r="20" spans="1:25" ht="12.75" customHeight="1">
      <c r="A20" s="117" t="s">
        <v>51</v>
      </c>
      <c r="B20" s="51">
        <f t="shared" si="5"/>
        <v>58431766.08</v>
      </c>
      <c r="C20" s="51">
        <f t="shared" si="7"/>
        <v>3003043.29</v>
      </c>
      <c r="D20" s="52">
        <f t="shared" si="0"/>
        <v>5.139401889527828</v>
      </c>
      <c r="E20" s="53">
        <v>3310300</v>
      </c>
      <c r="F20" s="53">
        <v>721867.29</v>
      </c>
      <c r="G20" s="95">
        <f t="shared" si="1"/>
        <v>21.80670301785337</v>
      </c>
      <c r="H20" s="53">
        <v>54949849.78</v>
      </c>
      <c r="I20" s="53">
        <v>2281176</v>
      </c>
      <c r="J20" s="54">
        <f t="shared" si="2"/>
        <v>4.1513780458600555</v>
      </c>
      <c r="K20" s="53">
        <v>3494100</v>
      </c>
      <c r="L20" s="53">
        <v>1455865</v>
      </c>
      <c r="M20" s="52">
        <f>L20/K20*100</f>
        <v>41.666380469935035</v>
      </c>
      <c r="N20" s="53">
        <v>171616.3</v>
      </c>
      <c r="O20" s="53">
        <v>0</v>
      </c>
      <c r="P20" s="113">
        <f t="shared" si="8"/>
        <v>0</v>
      </c>
      <c r="Q20" s="52"/>
      <c r="R20" s="53">
        <v>0</v>
      </c>
      <c r="S20" s="88">
        <v>0</v>
      </c>
      <c r="T20" s="53">
        <v>0</v>
      </c>
      <c r="U20" s="51">
        <v>60444873.28</v>
      </c>
      <c r="V20" s="51">
        <v>2828115</v>
      </c>
      <c r="W20" s="55">
        <f t="shared" si="6"/>
        <v>4.678833532993387</v>
      </c>
      <c r="X20" s="56">
        <f t="shared" si="4"/>
        <v>-2013107.200000003</v>
      </c>
      <c r="Y20" s="56">
        <f t="shared" si="4"/>
        <v>174928.29000000004</v>
      </c>
    </row>
    <row r="21" spans="1:25" ht="12.75" customHeight="1">
      <c r="A21" s="117" t="s">
        <v>58</v>
      </c>
      <c r="B21" s="51">
        <f t="shared" si="5"/>
        <v>26371688.01</v>
      </c>
      <c r="C21" s="51">
        <f t="shared" si="7"/>
        <v>4832449.09</v>
      </c>
      <c r="D21" s="52">
        <f t="shared" si="0"/>
        <v>18.32438290703106</v>
      </c>
      <c r="E21" s="53">
        <v>6794200</v>
      </c>
      <c r="F21" s="53">
        <v>1844367.63</v>
      </c>
      <c r="G21" s="95">
        <f t="shared" si="1"/>
        <v>27.146207500515146</v>
      </c>
      <c r="H21" s="53">
        <v>19228046.57</v>
      </c>
      <c r="I21" s="53">
        <v>2614045</v>
      </c>
      <c r="J21" s="54">
        <f t="shared" si="2"/>
        <v>13.59495875196437</v>
      </c>
      <c r="K21" s="53">
        <v>5166400</v>
      </c>
      <c r="L21" s="53">
        <v>2152650</v>
      </c>
      <c r="M21" s="52">
        <f>L21/K21*100</f>
        <v>41.66634406937133</v>
      </c>
      <c r="N21" s="53">
        <v>349441.44</v>
      </c>
      <c r="O21" s="53">
        <v>374036.46</v>
      </c>
      <c r="P21" s="113">
        <f t="shared" si="8"/>
        <v>107.03838102315513</v>
      </c>
      <c r="Q21" s="52"/>
      <c r="R21" s="53"/>
      <c r="S21" s="88"/>
      <c r="T21" s="53"/>
      <c r="U21" s="51">
        <v>29890089</v>
      </c>
      <c r="V21" s="51">
        <v>4890359.55</v>
      </c>
      <c r="W21" s="55">
        <f t="shared" si="6"/>
        <v>16.361140811591426</v>
      </c>
      <c r="X21" s="56">
        <f t="shared" si="4"/>
        <v>-3518400.9899999984</v>
      </c>
      <c r="Y21" s="56">
        <f t="shared" si="4"/>
        <v>-57910.45999999996</v>
      </c>
    </row>
    <row r="22" spans="1:25" ht="12.75" customHeight="1">
      <c r="A22" s="117" t="s">
        <v>52</v>
      </c>
      <c r="B22" s="51">
        <f t="shared" si="5"/>
        <v>11800862.28</v>
      </c>
      <c r="C22" s="51">
        <f t="shared" si="7"/>
        <v>2397892.86</v>
      </c>
      <c r="D22" s="52">
        <f t="shared" si="0"/>
        <v>20.319641083041265</v>
      </c>
      <c r="E22" s="53">
        <v>2229000</v>
      </c>
      <c r="F22" s="53">
        <v>538659.86</v>
      </c>
      <c r="G22" s="95">
        <f t="shared" si="1"/>
        <v>24.165987438313145</v>
      </c>
      <c r="H22" s="53">
        <v>9354176.85</v>
      </c>
      <c r="I22" s="53">
        <v>1820233</v>
      </c>
      <c r="J22" s="54">
        <f t="shared" si="2"/>
        <v>19.45903984058202</v>
      </c>
      <c r="K22" s="53">
        <v>2457800</v>
      </c>
      <c r="L22" s="53">
        <v>1024075</v>
      </c>
      <c r="M22" s="52">
        <f t="shared" si="3"/>
        <v>41.66632761005778</v>
      </c>
      <c r="N22" s="53">
        <v>217685.43</v>
      </c>
      <c r="O22" s="53">
        <v>39000</v>
      </c>
      <c r="P22" s="113">
        <f t="shared" si="8"/>
        <v>17.915760370365625</v>
      </c>
      <c r="Q22" s="52"/>
      <c r="R22" s="53"/>
      <c r="S22" s="88"/>
      <c r="T22" s="59"/>
      <c r="U22" s="51">
        <v>12718148.15</v>
      </c>
      <c r="V22" s="51">
        <v>2392628.48</v>
      </c>
      <c r="W22" s="55">
        <f t="shared" si="6"/>
        <v>18.812711188617502</v>
      </c>
      <c r="X22" s="56">
        <f t="shared" si="4"/>
        <v>-917285.870000001</v>
      </c>
      <c r="Y22" s="56">
        <f t="shared" si="4"/>
        <v>5264.379999999888</v>
      </c>
    </row>
    <row r="23" spans="1:25" ht="12.75" customHeight="1">
      <c r="A23" s="117" t="s">
        <v>53</v>
      </c>
      <c r="B23" s="51">
        <f>E23+H23+N23+S23</f>
        <v>39002729.41</v>
      </c>
      <c r="C23" s="51">
        <f>F23+I23+O23+T23</f>
        <v>4994431.26</v>
      </c>
      <c r="D23" s="52">
        <f t="shared" si="0"/>
        <v>12.805337820074373</v>
      </c>
      <c r="E23" s="53">
        <v>11970600</v>
      </c>
      <c r="F23" s="53">
        <v>3467456.2</v>
      </c>
      <c r="G23" s="52">
        <f t="shared" si="1"/>
        <v>28.9664361017827</v>
      </c>
      <c r="H23" s="53">
        <v>26964129.41</v>
      </c>
      <c r="I23" s="53">
        <v>1476975.06</v>
      </c>
      <c r="J23" s="54">
        <f t="shared" si="2"/>
        <v>5.477555153151893</v>
      </c>
      <c r="K23" s="53">
        <v>842200</v>
      </c>
      <c r="L23" s="53">
        <v>350915</v>
      </c>
      <c r="M23" s="52">
        <f t="shared" si="3"/>
        <v>41.66646877226312</v>
      </c>
      <c r="N23" s="53">
        <v>68000</v>
      </c>
      <c r="O23" s="53">
        <v>50000</v>
      </c>
      <c r="P23" s="113">
        <f t="shared" si="8"/>
        <v>73.52941176470588</v>
      </c>
      <c r="Q23" s="52"/>
      <c r="R23" s="53"/>
      <c r="S23" s="53">
        <v>0</v>
      </c>
      <c r="T23" s="53">
        <v>0</v>
      </c>
      <c r="U23" s="51">
        <v>42367286.5</v>
      </c>
      <c r="V23" s="51">
        <v>5043509.38</v>
      </c>
      <c r="W23" s="55">
        <f t="shared" si="6"/>
        <v>11.904253957826635</v>
      </c>
      <c r="X23" s="56">
        <f t="shared" si="4"/>
        <v>-3364557.0900000036</v>
      </c>
      <c r="Y23" s="56">
        <f t="shared" si="4"/>
        <v>-49078.12000000011</v>
      </c>
    </row>
    <row r="24" spans="1:25" ht="12.75" customHeight="1">
      <c r="A24" s="117" t="s">
        <v>54</v>
      </c>
      <c r="B24" s="51">
        <f t="shared" si="5"/>
        <v>17811156.43</v>
      </c>
      <c r="C24" s="51">
        <f t="shared" si="7"/>
        <v>3166925.7600000002</v>
      </c>
      <c r="D24" s="52">
        <f t="shared" si="0"/>
        <v>17.780573498674283</v>
      </c>
      <c r="E24" s="53">
        <v>4443700</v>
      </c>
      <c r="F24" s="53">
        <v>1166647.16</v>
      </c>
      <c r="G24" s="52">
        <f t="shared" si="1"/>
        <v>26.25395863807187</v>
      </c>
      <c r="H24" s="53">
        <v>13116501.83</v>
      </c>
      <c r="I24" s="53">
        <v>1802637</v>
      </c>
      <c r="J24" s="54">
        <f t="shared" si="2"/>
        <v>13.743275633728935</v>
      </c>
      <c r="K24" s="53">
        <v>857900</v>
      </c>
      <c r="L24" s="53">
        <v>357455</v>
      </c>
      <c r="M24" s="52">
        <f t="shared" si="3"/>
        <v>41.66627812099312</v>
      </c>
      <c r="N24" s="53">
        <v>250954.6</v>
      </c>
      <c r="O24" s="53">
        <v>197641.6</v>
      </c>
      <c r="P24" s="113">
        <f t="shared" si="8"/>
        <v>78.75591840117696</v>
      </c>
      <c r="Q24" s="52"/>
      <c r="R24" s="53"/>
      <c r="S24" s="97"/>
      <c r="T24" s="59"/>
      <c r="U24" s="51">
        <v>18585893.43</v>
      </c>
      <c r="V24" s="51">
        <v>2251583.35</v>
      </c>
      <c r="W24" s="55">
        <f t="shared" si="6"/>
        <v>12.114474660473721</v>
      </c>
      <c r="X24" s="56">
        <f t="shared" si="4"/>
        <v>-774737</v>
      </c>
      <c r="Y24" s="56">
        <f t="shared" si="4"/>
        <v>915342.4100000001</v>
      </c>
    </row>
    <row r="25" spans="1:25" ht="12.75" customHeight="1">
      <c r="A25" s="117" t="s">
        <v>55</v>
      </c>
      <c r="B25" s="51">
        <f t="shared" si="5"/>
        <v>17730750.429999996</v>
      </c>
      <c r="C25" s="51">
        <f t="shared" si="7"/>
        <v>5728984.19</v>
      </c>
      <c r="D25" s="52">
        <f t="shared" si="0"/>
        <v>32.31100800057904</v>
      </c>
      <c r="E25" s="53">
        <v>6976700</v>
      </c>
      <c r="F25" s="53">
        <v>2531681.2</v>
      </c>
      <c r="G25" s="52">
        <f t="shared" si="1"/>
        <v>36.28766035518225</v>
      </c>
      <c r="H25" s="53">
        <v>10407238.19</v>
      </c>
      <c r="I25" s="53">
        <v>2103302.99</v>
      </c>
      <c r="J25" s="54">
        <f t="shared" si="2"/>
        <v>20.21000145860984</v>
      </c>
      <c r="K25" s="53">
        <v>835100</v>
      </c>
      <c r="L25" s="53">
        <v>347955</v>
      </c>
      <c r="M25" s="52">
        <f t="shared" si="3"/>
        <v>41.666267512872714</v>
      </c>
      <c r="N25" s="53">
        <v>346812.24</v>
      </c>
      <c r="O25" s="53">
        <v>1094000</v>
      </c>
      <c r="P25" s="113">
        <v>0</v>
      </c>
      <c r="Q25" s="52"/>
      <c r="R25" s="53"/>
      <c r="S25" s="52"/>
      <c r="T25" s="59"/>
      <c r="U25" s="51">
        <v>20177340.45</v>
      </c>
      <c r="V25" s="51">
        <v>4611171.67</v>
      </c>
      <c r="W25" s="55">
        <f t="shared" si="6"/>
        <v>22.853218348704623</v>
      </c>
      <c r="X25" s="56">
        <f t="shared" si="4"/>
        <v>-2446590.0200000033</v>
      </c>
      <c r="Y25" s="56">
        <f t="shared" si="4"/>
        <v>1117812.5200000005</v>
      </c>
    </row>
    <row r="26" spans="1:25" ht="12.75" customHeight="1">
      <c r="A26" s="117" t="s">
        <v>56</v>
      </c>
      <c r="B26" s="51">
        <f t="shared" si="5"/>
        <v>17793874.759999998</v>
      </c>
      <c r="C26" s="51">
        <f t="shared" si="7"/>
        <v>2700533.14</v>
      </c>
      <c r="D26" s="52">
        <f t="shared" si="0"/>
        <v>15.176757038161826</v>
      </c>
      <c r="E26" s="53">
        <v>2912500</v>
      </c>
      <c r="F26" s="53">
        <v>699469.14</v>
      </c>
      <c r="G26" s="52">
        <f t="shared" si="1"/>
        <v>24.0161078111588</v>
      </c>
      <c r="H26" s="53">
        <v>14831374.76</v>
      </c>
      <c r="I26" s="53">
        <v>2001064</v>
      </c>
      <c r="J26" s="54">
        <f t="shared" si="2"/>
        <v>13.492100579892568</v>
      </c>
      <c r="K26" s="53">
        <v>1873700</v>
      </c>
      <c r="L26" s="53">
        <v>780705</v>
      </c>
      <c r="M26" s="52">
        <f t="shared" si="3"/>
        <v>41.666488765544116</v>
      </c>
      <c r="N26" s="53">
        <v>50000</v>
      </c>
      <c r="O26" s="53">
        <v>0</v>
      </c>
      <c r="P26" s="113">
        <f t="shared" si="8"/>
        <v>0</v>
      </c>
      <c r="Q26" s="52"/>
      <c r="R26" s="53"/>
      <c r="S26" s="52"/>
      <c r="T26" s="59"/>
      <c r="U26" s="51">
        <v>19284457.17</v>
      </c>
      <c r="V26" s="51">
        <v>2518668.32</v>
      </c>
      <c r="W26" s="55">
        <f t="shared" si="6"/>
        <v>13.060612999354648</v>
      </c>
      <c r="X26" s="87">
        <f t="shared" si="4"/>
        <v>-1490582.4100000039</v>
      </c>
      <c r="Y26" s="87">
        <f t="shared" si="4"/>
        <v>181864.8200000003</v>
      </c>
    </row>
    <row r="27" spans="1:25" ht="12.75" customHeight="1">
      <c r="A27" s="117" t="s">
        <v>57</v>
      </c>
      <c r="B27" s="51">
        <f>E27+H27+N27+S27</f>
        <v>36350596.32</v>
      </c>
      <c r="C27" s="51">
        <f>F27+I27+O27+T27</f>
        <v>5082393.7</v>
      </c>
      <c r="D27" s="52">
        <f t="shared" si="0"/>
        <v>13.98159649228005</v>
      </c>
      <c r="E27" s="53">
        <v>5139400</v>
      </c>
      <c r="F27" s="53">
        <v>1013397.58</v>
      </c>
      <c r="G27" s="52">
        <f t="shared" si="1"/>
        <v>19.718207962018912</v>
      </c>
      <c r="H27" s="53">
        <v>30786589.78</v>
      </c>
      <c r="I27" s="53">
        <v>4005606</v>
      </c>
      <c r="J27" s="54">
        <f t="shared" si="2"/>
        <v>13.010879180266258</v>
      </c>
      <c r="K27" s="53">
        <v>5088400</v>
      </c>
      <c r="L27" s="53">
        <v>2120150</v>
      </c>
      <c r="M27" s="52">
        <f t="shared" si="3"/>
        <v>41.66633912428268</v>
      </c>
      <c r="N27" s="53">
        <v>424606.54</v>
      </c>
      <c r="O27" s="53">
        <v>63390.12</v>
      </c>
      <c r="P27" s="113">
        <f t="shared" si="8"/>
        <v>14.929143578429105</v>
      </c>
      <c r="Q27" s="52"/>
      <c r="R27" s="53"/>
      <c r="S27" s="62">
        <v>0</v>
      </c>
      <c r="T27" s="53">
        <v>0</v>
      </c>
      <c r="U27" s="51">
        <v>37777919.96</v>
      </c>
      <c r="V27" s="51">
        <v>4140527.19</v>
      </c>
      <c r="W27" s="55">
        <f t="shared" si="6"/>
        <v>10.960177782112067</v>
      </c>
      <c r="X27" s="56">
        <f t="shared" si="4"/>
        <v>-1427323.6400000006</v>
      </c>
      <c r="Y27" s="56">
        <f t="shared" si="4"/>
        <v>941866.5100000002</v>
      </c>
    </row>
    <row r="28" spans="1:25" ht="12.75" customHeight="1">
      <c r="A28" s="117" t="s">
        <v>60</v>
      </c>
      <c r="B28" s="51">
        <f t="shared" si="5"/>
        <v>11738412.94</v>
      </c>
      <c r="C28" s="51">
        <f>F28+I28+O28</f>
        <v>1852053.76</v>
      </c>
      <c r="D28" s="52">
        <f t="shared" si="0"/>
        <v>15.77771858484304</v>
      </c>
      <c r="E28" s="53">
        <v>2538300</v>
      </c>
      <c r="F28" s="53">
        <v>525014.76</v>
      </c>
      <c r="G28" s="52">
        <f t="shared" si="1"/>
        <v>20.68371587282827</v>
      </c>
      <c r="H28" s="53">
        <v>8958112.94</v>
      </c>
      <c r="I28" s="53">
        <v>1327039</v>
      </c>
      <c r="J28" s="54">
        <f t="shared" si="2"/>
        <v>14.813823055014977</v>
      </c>
      <c r="K28" s="53">
        <v>579500</v>
      </c>
      <c r="L28" s="53">
        <v>241465</v>
      </c>
      <c r="M28" s="52">
        <f t="shared" si="3"/>
        <v>41.66781708369284</v>
      </c>
      <c r="N28" s="53">
        <v>242000</v>
      </c>
      <c r="O28" s="53">
        <v>0</v>
      </c>
      <c r="P28" s="113">
        <f t="shared" si="8"/>
        <v>0</v>
      </c>
      <c r="Q28" s="52"/>
      <c r="R28" s="52"/>
      <c r="S28" s="52"/>
      <c r="T28" s="59"/>
      <c r="U28" s="51">
        <v>13023386.7</v>
      </c>
      <c r="V28" s="51">
        <v>1936401.16</v>
      </c>
      <c r="W28" s="55">
        <f t="shared" si="6"/>
        <v>14.868645188889307</v>
      </c>
      <c r="X28" s="56">
        <f aca="true" t="shared" si="9" ref="X28:Y31">B28-U28</f>
        <v>-1284973.7599999998</v>
      </c>
      <c r="Y28" s="56">
        <f t="shared" si="9"/>
        <v>-84347.3999999999</v>
      </c>
    </row>
    <row r="29" spans="1:25" ht="12.75" customHeight="1">
      <c r="A29" s="119" t="s">
        <v>22</v>
      </c>
      <c r="B29" s="58">
        <f>E29+H29+S29+N29</f>
        <v>494142686.02000004</v>
      </c>
      <c r="C29" s="58">
        <f>F29+I29+T29+O29</f>
        <v>70206698.53</v>
      </c>
      <c r="D29" s="52">
        <f>C29/B29*100</f>
        <v>14.20777854580214</v>
      </c>
      <c r="E29" s="59">
        <f>SUM(E12:E28)</f>
        <v>102835800</v>
      </c>
      <c r="F29" s="59">
        <f>SUM(F12:F28)</f>
        <v>26607117.849999998</v>
      </c>
      <c r="G29" s="52">
        <f>F29/E29*100</f>
        <v>25.873399973550065</v>
      </c>
      <c r="H29" s="59">
        <f>SUM(H12:H28)</f>
        <v>384496945.75000006</v>
      </c>
      <c r="I29" s="59">
        <f>SUM(I12:I28)</f>
        <v>39460753.85</v>
      </c>
      <c r="J29" s="54">
        <f>I29/H29*100</f>
        <v>10.262956386565781</v>
      </c>
      <c r="K29" s="59">
        <f>K12+K13+K14+K15+K16+K17+K18+K19+K20+K21+K22+K23+K24+K25+K26+K27+K28</f>
        <v>55715900</v>
      </c>
      <c r="L29" s="60">
        <f>SUM(L12:L28)</f>
        <v>23214790</v>
      </c>
      <c r="M29" s="52">
        <f>L29/K29*100</f>
        <v>41.666364538668496</v>
      </c>
      <c r="N29" s="60">
        <f>SUM(N12:N28)</f>
        <v>6809940.27</v>
      </c>
      <c r="O29" s="60">
        <f>SUM(O12:O28)</f>
        <v>4138826.83</v>
      </c>
      <c r="P29" s="57">
        <f>O29/N29*100</f>
        <v>60.77625743992026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520923660.8999999</v>
      </c>
      <c r="V29" s="58">
        <f>SUM(V12:V28)</f>
        <v>60197045.629999995</v>
      </c>
      <c r="W29" s="55">
        <f t="shared" si="6"/>
        <v>11.555828645985775</v>
      </c>
      <c r="X29" s="61">
        <f t="shared" si="9"/>
        <v>-26780974.879999876</v>
      </c>
      <c r="Y29" s="61">
        <f t="shared" si="9"/>
        <v>10009652.900000006</v>
      </c>
    </row>
    <row r="30" spans="1:25" ht="12.75" customHeight="1">
      <c r="A30" s="117" t="s">
        <v>12</v>
      </c>
      <c r="B30" s="51">
        <f>E30+H30+N30+Q30+S30</f>
        <v>1369587875.45</v>
      </c>
      <c r="C30" s="51">
        <f>F30+I30+R30+T30</f>
        <v>309950902.47999996</v>
      </c>
      <c r="D30" s="57">
        <f>C30/B30*100</f>
        <v>22.630961330477653</v>
      </c>
      <c r="E30" s="53">
        <v>379365000</v>
      </c>
      <c r="F30" s="53">
        <v>139780630.01</v>
      </c>
      <c r="G30" s="57">
        <f>F30/E30*100</f>
        <v>36.84594783651628</v>
      </c>
      <c r="H30" s="53">
        <v>1110350316.45</v>
      </c>
      <c r="I30" s="53">
        <v>290439017.76</v>
      </c>
      <c r="J30" s="62">
        <f>I30/H30*100</f>
        <v>26.157421982693574</v>
      </c>
      <c r="K30" s="53">
        <v>1499600</v>
      </c>
      <c r="L30" s="63">
        <v>625000</v>
      </c>
      <c r="M30" s="53">
        <f>L30/K30*100</f>
        <v>41.67778074153107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-120127441</v>
      </c>
      <c r="T30" s="53">
        <v>-120268745.29</v>
      </c>
      <c r="U30" s="51">
        <v>1498191941</v>
      </c>
      <c r="V30" s="51">
        <v>414981998.47</v>
      </c>
      <c r="W30" s="64">
        <f t="shared" si="6"/>
        <v>27.698854006183716</v>
      </c>
      <c r="X30" s="56">
        <f t="shared" si="9"/>
        <v>-128604065.54999995</v>
      </c>
      <c r="Y30" s="87">
        <f t="shared" si="9"/>
        <v>-105031095.99000007</v>
      </c>
    </row>
    <row r="31" spans="1:25" ht="26.25" customHeight="1">
      <c r="A31" s="118" t="s">
        <v>13</v>
      </c>
      <c r="B31" s="58">
        <f>B29+B30-H29</f>
        <v>1479233615.72</v>
      </c>
      <c r="C31" s="58">
        <f>C29+C30-I29</f>
        <v>340696847.15999997</v>
      </c>
      <c r="D31" s="52">
        <f>C31/B31*100</f>
        <v>23.031983828610443</v>
      </c>
      <c r="E31" s="59">
        <f>E29+E30</f>
        <v>482200800</v>
      </c>
      <c r="F31" s="59">
        <f>SUM(F29:F30)</f>
        <v>166387747.85999998</v>
      </c>
      <c r="G31" s="52">
        <f>F31/E31*100</f>
        <v>34.50590456506916</v>
      </c>
      <c r="H31" s="59">
        <f>H29+H30</f>
        <v>1494847262.2</v>
      </c>
      <c r="I31" s="59">
        <f>I29+I30</f>
        <v>329899771.61</v>
      </c>
      <c r="J31" s="54">
        <f>I31/H31*100</f>
        <v>22.069129064362013</v>
      </c>
      <c r="K31" s="59">
        <f>K30+K29</f>
        <v>57215500</v>
      </c>
      <c r="L31" s="59">
        <f>L30+L29</f>
        <v>23839790</v>
      </c>
      <c r="M31" s="59">
        <f>L31/K31*100</f>
        <v>41.666663753703105</v>
      </c>
      <c r="N31" s="59">
        <f>N29</f>
        <v>6809940.27</v>
      </c>
      <c r="O31" s="59">
        <f>O29</f>
        <v>4138826.83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-120127441</v>
      </c>
      <c r="T31" s="59">
        <f>T29+T30</f>
        <v>-120268745.29</v>
      </c>
      <c r="U31" s="58">
        <f>U29+U30-H29</f>
        <v>1634618656.1499999</v>
      </c>
      <c r="V31" s="58">
        <f>V29+V30-I29</f>
        <v>435718290.25</v>
      </c>
      <c r="W31" s="55">
        <f t="shared" si="6"/>
        <v>26.655653819358864</v>
      </c>
      <c r="X31" s="61">
        <f t="shared" si="9"/>
        <v>-155385040.42999983</v>
      </c>
      <c r="Y31" s="61">
        <f t="shared" si="9"/>
        <v>-95021443.09000003</v>
      </c>
    </row>
    <row r="32" spans="1:25" ht="37.5" customHeight="1">
      <c r="A32" s="118" t="s">
        <v>42</v>
      </c>
      <c r="B32" s="58">
        <f>E32+H32+Q32+N32+S32</f>
        <v>1462568827.72</v>
      </c>
      <c r="C32" s="58">
        <f>F32+I32+R32+O32+T32</f>
        <v>334912651.4</v>
      </c>
      <c r="D32" s="52">
        <f>C32/B32*100</f>
        <v>22.89893268969062</v>
      </c>
      <c r="E32" s="59">
        <f>E31</f>
        <v>482200800</v>
      </c>
      <c r="F32" s="59">
        <f>F31</f>
        <v>166387747.85999998</v>
      </c>
      <c r="G32" s="52">
        <f>F32/E32*100</f>
        <v>34.50590456506916</v>
      </c>
      <c r="H32" s="59">
        <f>H31-H29-16664788</f>
        <v>1093685528.45</v>
      </c>
      <c r="I32" s="59">
        <f>I31-I29-5784195.76</f>
        <v>284654822</v>
      </c>
      <c r="J32" s="52">
        <f>I32/H32*100</f>
        <v>26.027117905036224</v>
      </c>
      <c r="K32" s="59">
        <f>K31</f>
        <v>57215500</v>
      </c>
      <c r="L32" s="59">
        <f>L31</f>
        <v>23839790</v>
      </c>
      <c r="M32" s="59">
        <f>L32/K32*100</f>
        <v>41.666663753703105</v>
      </c>
      <c r="N32" s="59">
        <f>N31</f>
        <v>6809940.27</v>
      </c>
      <c r="O32" s="59">
        <f>O31</f>
        <v>4138826.83</v>
      </c>
      <c r="P32" s="52">
        <v>0</v>
      </c>
      <c r="Q32" s="59">
        <f>Q31</f>
        <v>0</v>
      </c>
      <c r="R32" s="59">
        <f>R31</f>
        <v>0</v>
      </c>
      <c r="S32" s="59">
        <f>S31</f>
        <v>-120127441</v>
      </c>
      <c r="T32" s="59">
        <f>T31</f>
        <v>-120268745.29</v>
      </c>
      <c r="U32" s="58">
        <f>U31-16664788</f>
        <v>1617953868.1499999</v>
      </c>
      <c r="V32" s="58">
        <f>V31-5784195.76</f>
        <v>429934094.49</v>
      </c>
      <c r="W32" s="65">
        <f>V32/U32*100</f>
        <v>26.57270413906146</v>
      </c>
      <c r="X32" s="61">
        <f>B32-U32</f>
        <v>-155385040.42999983</v>
      </c>
      <c r="Y32" s="61">
        <f>C32-V32</f>
        <v>-95021443.09000003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109851360.68</v>
      </c>
      <c r="G34" s="57">
        <f aca="true" t="shared" si="10" ref="G34:G44">F34/E34*100</f>
        <v>37.42974494253234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37" t="s">
        <v>76</v>
      </c>
      <c r="B35" s="138"/>
      <c r="C35" s="138"/>
      <c r="D35" s="139"/>
      <c r="E35" s="56">
        <v>7981700</v>
      </c>
      <c r="F35" s="56">
        <v>2635741.55</v>
      </c>
      <c r="G35" s="57">
        <f t="shared" si="10"/>
        <v>33.02230790433116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63" t="s">
        <v>89</v>
      </c>
      <c r="B36" s="164"/>
      <c r="C36" s="164"/>
      <c r="D36" s="165"/>
      <c r="E36" s="56">
        <v>5480000</v>
      </c>
      <c r="F36" s="56">
        <v>2315410.03</v>
      </c>
      <c r="G36" s="57">
        <f t="shared" si="10"/>
        <v>42.25200784671532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7747501.84</v>
      </c>
      <c r="G37" s="57">
        <f t="shared" si="10"/>
        <v>41.63085351961311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463159.79</v>
      </c>
      <c r="G38" s="57">
        <f t="shared" si="10"/>
        <v>11.679732442314966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63" t="s">
        <v>71</v>
      </c>
      <c r="B39" s="164"/>
      <c r="C39" s="164"/>
      <c r="D39" s="165"/>
      <c r="E39" s="56">
        <v>435000</v>
      </c>
      <c r="F39" s="56">
        <v>212058.87</v>
      </c>
      <c r="G39" s="57">
        <f t="shared" si="10"/>
        <v>48.74916551724138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78" t="s">
        <v>88</v>
      </c>
      <c r="B40" s="179"/>
      <c r="C40" s="179"/>
      <c r="D40" s="180"/>
      <c r="E40" s="61">
        <f>E41+E42</f>
        <v>5320000</v>
      </c>
      <c r="F40" s="61">
        <f>F41+F42</f>
        <v>878105.69</v>
      </c>
      <c r="G40" s="52">
        <f t="shared" si="10"/>
        <v>16.50574605263158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37" t="s">
        <v>77</v>
      </c>
      <c r="B41" s="138"/>
      <c r="C41" s="138"/>
      <c r="D41" s="139"/>
      <c r="E41" s="56">
        <v>1500000</v>
      </c>
      <c r="F41" s="56">
        <v>356997.2</v>
      </c>
      <c r="G41" s="57">
        <f t="shared" si="10"/>
        <v>23.799813333333333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37" t="s">
        <v>78</v>
      </c>
      <c r="B42" s="138"/>
      <c r="C42" s="138"/>
      <c r="D42" s="139"/>
      <c r="E42" s="56">
        <v>3820000</v>
      </c>
      <c r="F42" s="56">
        <v>521108.49</v>
      </c>
      <c r="G42" s="57">
        <f t="shared" si="10"/>
        <v>13.641583507853403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37" t="s">
        <v>17</v>
      </c>
      <c r="B43" s="138"/>
      <c r="C43" s="138"/>
      <c r="D43" s="139"/>
      <c r="E43" s="56">
        <v>11000</v>
      </c>
      <c r="F43" s="56">
        <v>3900</v>
      </c>
      <c r="G43" s="57">
        <f t="shared" si="10"/>
        <v>35.45454545454545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37" t="s">
        <v>18</v>
      </c>
      <c r="B44" s="138"/>
      <c r="C44" s="138"/>
      <c r="D44" s="139"/>
      <c r="E44" s="56">
        <v>6500000</v>
      </c>
      <c r="F44" s="56">
        <v>2422362.26</v>
      </c>
      <c r="G44" s="57">
        <f t="shared" si="10"/>
        <v>37.26711169230769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37" t="s">
        <v>66</v>
      </c>
      <c r="B45" s="157"/>
      <c r="C45" s="157"/>
      <c r="D45" s="158"/>
      <c r="E45" s="56">
        <v>0</v>
      </c>
      <c r="F45" s="56">
        <v>345.33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63" t="s">
        <v>72</v>
      </c>
      <c r="B46" s="164"/>
      <c r="C46" s="164"/>
      <c r="D46" s="165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37" t="s">
        <v>25</v>
      </c>
      <c r="B47" s="138"/>
      <c r="C47" s="138"/>
      <c r="D47" s="139"/>
      <c r="E47" s="56">
        <v>11500000</v>
      </c>
      <c r="F47" s="56">
        <v>5340927.71</v>
      </c>
      <c r="G47" s="57">
        <f>F47/E47*100</f>
        <v>46.44284965217391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37" t="s">
        <v>86</v>
      </c>
      <c r="B48" s="138"/>
      <c r="C48" s="138"/>
      <c r="D48" s="139"/>
      <c r="E48" s="56">
        <v>0</v>
      </c>
      <c r="F48" s="56">
        <v>0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37" t="s">
        <v>24</v>
      </c>
      <c r="B49" s="138"/>
      <c r="C49" s="138"/>
      <c r="D49" s="139"/>
      <c r="E49" s="56">
        <v>1800000</v>
      </c>
      <c r="F49" s="56">
        <v>238129.63</v>
      </c>
      <c r="G49" s="57">
        <f>F49/E49*100</f>
        <v>13.229423888888888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63" t="s">
        <v>35</v>
      </c>
      <c r="B50" s="181"/>
      <c r="C50" s="181"/>
      <c r="D50" s="182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63" t="s">
        <v>36</v>
      </c>
      <c r="B51" s="164"/>
      <c r="C51" s="164"/>
      <c r="D51" s="165"/>
      <c r="E51" s="56">
        <v>0</v>
      </c>
      <c r="F51" s="56">
        <v>421137.28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37" t="s">
        <v>61</v>
      </c>
      <c r="B52" s="138"/>
      <c r="C52" s="138"/>
      <c r="D52" s="139"/>
      <c r="E52" s="56">
        <v>2500000</v>
      </c>
      <c r="F52" s="56">
        <v>791378.34</v>
      </c>
      <c r="G52" s="57">
        <f>F52/E52*100</f>
        <v>31.655133599999996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37" t="s">
        <v>30</v>
      </c>
      <c r="B53" s="157"/>
      <c r="C53" s="157"/>
      <c r="D53" s="158"/>
      <c r="E53" s="56">
        <v>0</v>
      </c>
      <c r="F53" s="56">
        <v>424145.62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63" t="s">
        <v>41</v>
      </c>
      <c r="B54" s="181"/>
      <c r="C54" s="181"/>
      <c r="D54" s="182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37" t="s">
        <v>19</v>
      </c>
      <c r="B55" s="138"/>
      <c r="C55" s="138"/>
      <c r="D55" s="139"/>
      <c r="E55" s="56">
        <v>0</v>
      </c>
      <c r="F55" s="56">
        <v>118083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37" t="s">
        <v>26</v>
      </c>
      <c r="B56" s="138"/>
      <c r="C56" s="138"/>
      <c r="D56" s="139"/>
      <c r="E56" s="56">
        <v>14000000</v>
      </c>
      <c r="F56" s="56">
        <v>4593818.38</v>
      </c>
      <c r="G56" s="57">
        <f>F56/E56*100</f>
        <v>32.81298842857143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37" t="s">
        <v>87</v>
      </c>
      <c r="B57" s="138"/>
      <c r="C57" s="138"/>
      <c r="D57" s="139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37" t="s">
        <v>20</v>
      </c>
      <c r="B58" s="138"/>
      <c r="C58" s="138"/>
      <c r="D58" s="139"/>
      <c r="E58" s="56">
        <v>7775000</v>
      </c>
      <c r="F58" s="56">
        <v>1346122.34</v>
      </c>
      <c r="G58" s="57">
        <f>F58/E58*100</f>
        <v>17.313470610932477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63" t="s">
        <v>37</v>
      </c>
      <c r="B59" s="164"/>
      <c r="C59" s="164"/>
      <c r="D59" s="165"/>
      <c r="E59" s="56">
        <v>0</v>
      </c>
      <c r="F59" s="56">
        <v>-23058.33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78" t="s">
        <v>21</v>
      </c>
      <c r="B60" s="179"/>
      <c r="C60" s="179"/>
      <c r="D60" s="180"/>
      <c r="E60" s="61">
        <f>E34+E35+E37+E38+E39+E40+E43+E44+E45+E46+E47+E48+E49+E50+E51+E52+E53+E54+E55+E56+E57+E58+E59+E36</f>
        <v>379365000</v>
      </c>
      <c r="F60" s="61">
        <f>F34+F35+F37+F38+F39+F40+F43+F44+F45+F46+F47+F48+F49+F50+F51+F52+F53+F54+F55+F56+F57+F58+F59+F36</f>
        <v>139780630.01000002</v>
      </c>
      <c r="G60" s="52">
        <f>F60/E60*100</f>
        <v>36.84594783651629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V5:Y5"/>
    <mergeCell ref="N7:P9"/>
    <mergeCell ref="K7:M9"/>
    <mergeCell ref="E6:T6"/>
    <mergeCell ref="A43:D43"/>
    <mergeCell ref="S7:T9"/>
    <mergeCell ref="Q7:R9"/>
    <mergeCell ref="E7:G8"/>
    <mergeCell ref="H7:J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B27" sqref="BB2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39" t="s">
        <v>94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00" t="s">
        <v>2</v>
      </c>
      <c r="B6" s="200"/>
      <c r="C6" s="200"/>
      <c r="D6" s="201" t="s">
        <v>0</v>
      </c>
      <c r="E6" s="201"/>
      <c r="F6" s="202"/>
      <c r="G6" s="183" t="s">
        <v>6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84"/>
      <c r="BC6" s="183"/>
      <c r="BD6" s="184"/>
    </row>
    <row r="7" spans="1:56" ht="65.25" customHeight="1">
      <c r="A7" s="200"/>
      <c r="B7" s="200"/>
      <c r="C7" s="200"/>
      <c r="D7" s="203"/>
      <c r="E7" s="203"/>
      <c r="F7" s="204"/>
      <c r="G7" s="187" t="s">
        <v>1</v>
      </c>
      <c r="H7" s="197"/>
      <c r="I7" s="198"/>
      <c r="J7" s="187" t="s">
        <v>76</v>
      </c>
      <c r="K7" s="193"/>
      <c r="L7" s="188"/>
      <c r="M7" s="187" t="s">
        <v>4</v>
      </c>
      <c r="N7" s="197"/>
      <c r="O7" s="198"/>
      <c r="P7" s="199" t="s">
        <v>28</v>
      </c>
      <c r="Q7" s="194"/>
      <c r="R7" s="184"/>
      <c r="S7" s="187" t="s">
        <v>67</v>
      </c>
      <c r="T7" s="197"/>
      <c r="U7" s="198"/>
      <c r="V7" s="187" t="s">
        <v>14</v>
      </c>
      <c r="W7" s="194"/>
      <c r="X7" s="184"/>
      <c r="Y7" s="187" t="s">
        <v>23</v>
      </c>
      <c r="Z7" s="194"/>
      <c r="AA7" s="184"/>
      <c r="AB7" s="211" t="s">
        <v>2</v>
      </c>
      <c r="AC7" s="212"/>
      <c r="AD7" s="213"/>
      <c r="AE7" s="187" t="s">
        <v>29</v>
      </c>
      <c r="AF7" s="194"/>
      <c r="AG7" s="184"/>
      <c r="AH7" s="187" t="s">
        <v>68</v>
      </c>
      <c r="AI7" s="194"/>
      <c r="AJ7" s="184"/>
      <c r="AK7" s="187" t="s">
        <v>83</v>
      </c>
      <c r="AL7" s="193"/>
      <c r="AM7" s="188"/>
      <c r="AN7" s="187" t="s">
        <v>73</v>
      </c>
      <c r="AO7" s="194"/>
      <c r="AP7" s="184"/>
      <c r="AQ7" s="187" t="s">
        <v>81</v>
      </c>
      <c r="AR7" s="191"/>
      <c r="AS7" s="192"/>
      <c r="AT7" s="187" t="s">
        <v>38</v>
      </c>
      <c r="AU7" s="193"/>
      <c r="AV7" s="188"/>
      <c r="AW7" s="187" t="s">
        <v>79</v>
      </c>
      <c r="AX7" s="193"/>
      <c r="AY7" s="188"/>
      <c r="AZ7" s="187" t="s">
        <v>31</v>
      </c>
      <c r="BA7" s="191"/>
      <c r="BB7" s="192"/>
      <c r="BC7" s="187" t="s">
        <v>82</v>
      </c>
      <c r="BD7" s="188"/>
    </row>
    <row r="8" spans="1:56" ht="27.75" customHeight="1">
      <c r="A8" s="200"/>
      <c r="B8" s="200"/>
      <c r="C8" s="200"/>
      <c r="D8" s="208" t="s">
        <v>27</v>
      </c>
      <c r="E8" s="238" t="s">
        <v>10</v>
      </c>
      <c r="F8" s="219" t="s">
        <v>5</v>
      </c>
      <c r="G8" s="195" t="s">
        <v>27</v>
      </c>
      <c r="H8" s="185" t="s">
        <v>92</v>
      </c>
      <c r="I8" s="185" t="s">
        <v>93</v>
      </c>
      <c r="J8" s="195" t="s">
        <v>27</v>
      </c>
      <c r="K8" s="185" t="s">
        <v>92</v>
      </c>
      <c r="L8" s="185" t="s">
        <v>93</v>
      </c>
      <c r="M8" s="195" t="s">
        <v>27</v>
      </c>
      <c r="N8" s="185" t="s">
        <v>92</v>
      </c>
      <c r="O8" s="185" t="s">
        <v>93</v>
      </c>
      <c r="P8" s="195" t="s">
        <v>27</v>
      </c>
      <c r="Q8" s="185" t="s">
        <v>92</v>
      </c>
      <c r="R8" s="185" t="s">
        <v>93</v>
      </c>
      <c r="S8" s="189" t="s">
        <v>27</v>
      </c>
      <c r="T8" s="185" t="s">
        <v>92</v>
      </c>
      <c r="U8" s="185" t="s">
        <v>93</v>
      </c>
      <c r="V8" s="189" t="s">
        <v>27</v>
      </c>
      <c r="W8" s="185" t="str">
        <f>T8</f>
        <v>на 01.06.2020</v>
      </c>
      <c r="X8" s="185" t="str">
        <f>U8</f>
        <v>01.06.2020 к Плановым назчениям</v>
      </c>
      <c r="Y8" s="189" t="s">
        <v>27</v>
      </c>
      <c r="Z8" s="185" t="str">
        <f>W8</f>
        <v>на 01.06.2020</v>
      </c>
      <c r="AA8" s="185" t="str">
        <f>X8</f>
        <v>01.06.2020 к Плановым назчениям</v>
      </c>
      <c r="AB8" s="214"/>
      <c r="AC8" s="215"/>
      <c r="AD8" s="216"/>
      <c r="AE8" s="189" t="s">
        <v>27</v>
      </c>
      <c r="AF8" s="185" t="str">
        <f>Z8</f>
        <v>на 01.06.2020</v>
      </c>
      <c r="AG8" s="185" t="str">
        <f>AA8</f>
        <v>01.06.2020 к Плановым назчениям</v>
      </c>
      <c r="AH8" s="189" t="s">
        <v>27</v>
      </c>
      <c r="AI8" s="185" t="str">
        <f>AF8</f>
        <v>на 01.06.2020</v>
      </c>
      <c r="AJ8" s="185" t="str">
        <f>AG8</f>
        <v>01.06.2020 к Плановым назчениям</v>
      </c>
      <c r="AK8" s="189" t="s">
        <v>27</v>
      </c>
      <c r="AL8" s="185" t="str">
        <f>AI8</f>
        <v>на 01.06.2020</v>
      </c>
      <c r="AM8" s="185" t="str">
        <f>AJ8</f>
        <v>01.06.2020 к Плановым назчениям</v>
      </c>
      <c r="AN8" s="189" t="s">
        <v>27</v>
      </c>
      <c r="AO8" s="185" t="str">
        <f>AL8</f>
        <v>на 01.06.2020</v>
      </c>
      <c r="AP8" s="185" t="str">
        <f>AM8</f>
        <v>01.06.2020 к Плановым назчениям</v>
      </c>
      <c r="AQ8" s="189" t="s">
        <v>27</v>
      </c>
      <c r="AR8" s="185" t="str">
        <f>AO8</f>
        <v>на 01.06.2020</v>
      </c>
      <c r="AS8" s="185" t="str">
        <f>AP8</f>
        <v>01.06.2020 к Плановым назчениям</v>
      </c>
      <c r="AT8" s="189" t="s">
        <v>27</v>
      </c>
      <c r="AU8" s="185" t="str">
        <f>AR8</f>
        <v>на 01.06.2020</v>
      </c>
      <c r="AV8" s="185" t="str">
        <f>AS8</f>
        <v>01.06.2020 к Плановым назчениям</v>
      </c>
      <c r="AW8" s="189" t="s">
        <v>27</v>
      </c>
      <c r="AX8" s="185" t="str">
        <f>AU8</f>
        <v>на 01.06.2020</v>
      </c>
      <c r="AY8" s="185" t="str">
        <f>AV8</f>
        <v>01.06.2020 к Плановым назчениям</v>
      </c>
      <c r="AZ8" s="189" t="s">
        <v>27</v>
      </c>
      <c r="BA8" s="185" t="str">
        <f>AX8</f>
        <v>на 01.06.2020</v>
      </c>
      <c r="BB8" s="185" t="str">
        <f>AY8</f>
        <v>01.06.2020 к Плановым назчениям</v>
      </c>
      <c r="BC8" s="189" t="s">
        <v>27</v>
      </c>
      <c r="BD8" s="185" t="str">
        <f>BA8</f>
        <v>на 01.06.2020</v>
      </c>
    </row>
    <row r="9" spans="1:56" ht="33.75" customHeight="1">
      <c r="A9" s="200"/>
      <c r="B9" s="200"/>
      <c r="C9" s="200"/>
      <c r="D9" s="208"/>
      <c r="E9" s="238"/>
      <c r="F9" s="220"/>
      <c r="G9" s="196"/>
      <c r="H9" s="186"/>
      <c r="I9" s="186"/>
      <c r="J9" s="196"/>
      <c r="K9" s="186"/>
      <c r="L9" s="186"/>
      <c r="M9" s="196"/>
      <c r="N9" s="186"/>
      <c r="O9" s="186"/>
      <c r="P9" s="196"/>
      <c r="Q9" s="186"/>
      <c r="R9" s="186"/>
      <c r="S9" s="190"/>
      <c r="T9" s="186"/>
      <c r="U9" s="186"/>
      <c r="V9" s="190"/>
      <c r="W9" s="186"/>
      <c r="X9" s="186"/>
      <c r="Y9" s="190"/>
      <c r="Z9" s="186"/>
      <c r="AA9" s="186"/>
      <c r="AB9" s="196"/>
      <c r="AC9" s="217"/>
      <c r="AD9" s="218"/>
      <c r="AE9" s="190"/>
      <c r="AF9" s="186"/>
      <c r="AG9" s="186"/>
      <c r="AH9" s="190"/>
      <c r="AI9" s="186"/>
      <c r="AJ9" s="186"/>
      <c r="AK9" s="190"/>
      <c r="AL9" s="186"/>
      <c r="AM9" s="186"/>
      <c r="AN9" s="190"/>
      <c r="AO9" s="186"/>
      <c r="AP9" s="186"/>
      <c r="AQ9" s="190"/>
      <c r="AR9" s="186"/>
      <c r="AS9" s="186"/>
      <c r="AT9" s="190"/>
      <c r="AU9" s="186"/>
      <c r="AV9" s="186"/>
      <c r="AW9" s="190"/>
      <c r="AX9" s="186"/>
      <c r="AY9" s="186"/>
      <c r="AZ9" s="190"/>
      <c r="BA9" s="186"/>
      <c r="BB9" s="186"/>
      <c r="BC9" s="190"/>
      <c r="BD9" s="186"/>
    </row>
    <row r="10" spans="1:56" ht="17.25" customHeight="1">
      <c r="A10" s="205">
        <v>1</v>
      </c>
      <c r="B10" s="206"/>
      <c r="C10" s="207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35">
        <v>23</v>
      </c>
      <c r="AC10" s="236"/>
      <c r="AD10" s="237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9" t="s">
        <v>43</v>
      </c>
      <c r="B11" s="209"/>
      <c r="C11" s="210"/>
      <c r="D11" s="109">
        <f>G11+M11+P11+S11+V11+Y11+AE11+AH11+AN11+AQ11+AZ11+J11+AT11</f>
        <v>2482600</v>
      </c>
      <c r="E11" s="109">
        <f>H11+K11+N11+Q11+T11+W11+Z11+AF11+AI11+AL11+AO11+AR11+AU11+AX11+BA11</f>
        <v>571779.06</v>
      </c>
      <c r="F11" s="110">
        <f>E11/D11*100</f>
        <v>23.03146137114316</v>
      </c>
      <c r="G11" s="35">
        <v>472000</v>
      </c>
      <c r="H11" s="34">
        <v>170984.29</v>
      </c>
      <c r="I11" s="47">
        <f aca="true" t="shared" si="0" ref="I11:I27">H11/G11*100</f>
        <v>36.22548516949153</v>
      </c>
      <c r="J11" s="34">
        <v>544600</v>
      </c>
      <c r="K11" s="34">
        <v>179837.38</v>
      </c>
      <c r="L11" s="47">
        <f>K11/J11*100</f>
        <v>33.021920675725305</v>
      </c>
      <c r="M11" s="34"/>
      <c r="N11" s="36">
        <v>48</v>
      </c>
      <c r="O11" s="47"/>
      <c r="P11" s="34">
        <v>250000</v>
      </c>
      <c r="Q11" s="34">
        <v>12539.18</v>
      </c>
      <c r="R11" s="47">
        <f>Q11/P11*100</f>
        <v>5.015672</v>
      </c>
      <c r="S11" s="34">
        <v>1200000</v>
      </c>
      <c r="T11" s="34">
        <v>199591.59</v>
      </c>
      <c r="U11" s="47">
        <f aca="true" t="shared" si="1" ref="U11:U27">T11/S11*100</f>
        <v>16.6326325</v>
      </c>
      <c r="V11" s="34">
        <v>6000</v>
      </c>
      <c r="W11" s="34">
        <v>1930</v>
      </c>
      <c r="X11" s="47">
        <f>W11/V11*100</f>
        <v>32.166666666666664</v>
      </c>
      <c r="Y11" s="34"/>
      <c r="Z11" s="34"/>
      <c r="AA11" s="48"/>
      <c r="AB11" s="209" t="s">
        <v>43</v>
      </c>
      <c r="AC11" s="209"/>
      <c r="AD11" s="210"/>
      <c r="AE11" s="34">
        <v>10000</v>
      </c>
      <c r="AF11" s="34">
        <v>6848.62</v>
      </c>
      <c r="AG11" s="47">
        <f>AF11/AE11*100</f>
        <v>68.4862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224" t="s">
        <v>44</v>
      </c>
      <c r="B12" s="224"/>
      <c r="C12" s="221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381601.64</v>
      </c>
      <c r="F12" s="110">
        <f aca="true" t="shared" si="4" ref="F12:F28">E12/D12*100</f>
        <v>22.931412775674538</v>
      </c>
      <c r="G12" s="35">
        <v>30000</v>
      </c>
      <c r="H12" s="34">
        <v>7817.45</v>
      </c>
      <c r="I12" s="47">
        <f t="shared" si="0"/>
        <v>26.058166666666665</v>
      </c>
      <c r="J12" s="34">
        <v>391400</v>
      </c>
      <c r="K12" s="34">
        <v>129258.13</v>
      </c>
      <c r="L12" s="47">
        <f aca="true" t="shared" si="5" ref="L12:L28">K12/J12*100</f>
        <v>33.0245605518651</v>
      </c>
      <c r="M12" s="34">
        <v>5700</v>
      </c>
      <c r="N12" s="38">
        <v>3841.8</v>
      </c>
      <c r="O12" s="47">
        <f>N12/M12*100</f>
        <v>67.4</v>
      </c>
      <c r="P12" s="34">
        <v>200000</v>
      </c>
      <c r="Q12" s="34">
        <v>4917.83</v>
      </c>
      <c r="R12" s="47">
        <f aca="true" t="shared" si="6" ref="R12:R27">Q12/P12*100</f>
        <v>2.458915</v>
      </c>
      <c r="S12" s="34">
        <v>655000</v>
      </c>
      <c r="T12" s="39">
        <v>45626.5</v>
      </c>
      <c r="U12" s="47">
        <f t="shared" si="1"/>
        <v>6.96587786259542</v>
      </c>
      <c r="V12" s="34">
        <v>2000</v>
      </c>
      <c r="W12" s="34">
        <v>200</v>
      </c>
      <c r="X12" s="47">
        <f>W12/V12*100</f>
        <v>10</v>
      </c>
      <c r="Y12" s="34">
        <v>0</v>
      </c>
      <c r="Z12" s="34">
        <v>0</v>
      </c>
      <c r="AA12" s="47">
        <v>0</v>
      </c>
      <c r="AB12" s="224" t="s">
        <v>44</v>
      </c>
      <c r="AC12" s="224"/>
      <c r="AD12" s="221"/>
      <c r="AE12" s="34">
        <v>380000</v>
      </c>
      <c r="AF12" s="34">
        <v>170255.93</v>
      </c>
      <c r="AG12" s="47">
        <f aca="true" t="shared" si="7" ref="AG12:AG28">AF12/AE12*100</f>
        <v>44.804192105263155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224" t="s">
        <v>45</v>
      </c>
      <c r="B13" s="224"/>
      <c r="C13" s="221"/>
      <c r="D13" s="109">
        <f>G13+M13+P13+S13+V13+Y13+AE13+AH13+AN13+AQ13+AZ13+J13+AT13+AW13+AK13</f>
        <v>8190200</v>
      </c>
      <c r="E13" s="109">
        <f t="shared" si="3"/>
        <v>2510530.94</v>
      </c>
      <c r="F13" s="110">
        <f t="shared" si="4"/>
        <v>30.652864887304336</v>
      </c>
      <c r="G13" s="40">
        <v>1700000</v>
      </c>
      <c r="H13" s="34">
        <v>825179.33</v>
      </c>
      <c r="I13" s="47">
        <f t="shared" si="0"/>
        <v>48.539960588235296</v>
      </c>
      <c r="J13" s="34">
        <v>1253700</v>
      </c>
      <c r="K13" s="34">
        <v>414000.63</v>
      </c>
      <c r="L13" s="47">
        <f t="shared" si="5"/>
        <v>33.02230437903805</v>
      </c>
      <c r="M13" s="34">
        <v>1330000</v>
      </c>
      <c r="N13" s="114">
        <v>3000</v>
      </c>
      <c r="O13" s="47">
        <f>N13/M13*100</f>
        <v>0.2255639097744361</v>
      </c>
      <c r="P13" s="34">
        <v>950000</v>
      </c>
      <c r="Q13" s="38">
        <v>106859.05</v>
      </c>
      <c r="R13" s="47">
        <f t="shared" si="6"/>
        <v>11.24832105263158</v>
      </c>
      <c r="S13" s="34">
        <v>2055000</v>
      </c>
      <c r="T13" s="34">
        <v>312660.95</v>
      </c>
      <c r="U13" s="47">
        <f t="shared" si="1"/>
        <v>15.214644768856447</v>
      </c>
      <c r="V13" s="34">
        <v>13000</v>
      </c>
      <c r="W13" s="34">
        <v>3150</v>
      </c>
      <c r="X13" s="47">
        <f aca="true" t="shared" si="8" ref="X13:X27">W13/V13*100</f>
        <v>24.23076923076923</v>
      </c>
      <c r="Y13" s="34"/>
      <c r="Z13" s="34">
        <v>0</v>
      </c>
      <c r="AA13" s="48"/>
      <c r="AB13" s="224" t="s">
        <v>45</v>
      </c>
      <c r="AC13" s="224"/>
      <c r="AD13" s="221"/>
      <c r="AE13" s="34">
        <v>8500</v>
      </c>
      <c r="AF13" s="34">
        <v>319.83</v>
      </c>
      <c r="AG13" s="47">
        <f t="shared" si="7"/>
        <v>3.762705882352941</v>
      </c>
      <c r="AH13" s="34">
        <v>670000</v>
      </c>
      <c r="AI13" s="34">
        <v>268955.87</v>
      </c>
      <c r="AJ13" s="47">
        <f>AI13/AH13*100</f>
        <v>40.1426671641791</v>
      </c>
      <c r="AK13" s="47">
        <v>0</v>
      </c>
      <c r="AL13" s="34">
        <v>438602.32</v>
      </c>
      <c r="AM13" s="47" t="e">
        <f>AL13/AK13*100</f>
        <v>#DIV/0!</v>
      </c>
      <c r="AN13" s="34">
        <v>210000</v>
      </c>
      <c r="AO13" s="34">
        <v>61083.95</v>
      </c>
      <c r="AP13" s="47">
        <f aca="true" t="shared" si="9" ref="AP13:AP28">AO13/AN13*100</f>
        <v>29.087595238095236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-334.68</v>
      </c>
      <c r="BB13" s="34"/>
      <c r="BC13" s="34"/>
      <c r="BD13" s="101"/>
    </row>
    <row r="14" spans="1:56" s="15" customFormat="1" ht="24.75" customHeight="1">
      <c r="A14" s="225" t="s">
        <v>62</v>
      </c>
      <c r="B14" s="225"/>
      <c r="C14" s="226"/>
      <c r="D14" s="109">
        <f aca="true" t="shared" si="10" ref="D14:D27">G14+M14+P14+S14+V14+Y14+AE14+AH14+AN14+AQ14+AZ14+J14+AT14+AW14+AK14</f>
        <v>4891800</v>
      </c>
      <c r="E14" s="109">
        <f t="shared" si="3"/>
        <v>888854.16</v>
      </c>
      <c r="F14" s="110">
        <f t="shared" si="4"/>
        <v>18.170288237458603</v>
      </c>
      <c r="G14" s="34">
        <v>119500</v>
      </c>
      <c r="H14" s="35">
        <v>42891.62</v>
      </c>
      <c r="I14" s="47">
        <f t="shared" si="0"/>
        <v>35.892569037656905</v>
      </c>
      <c r="J14" s="34">
        <v>862300</v>
      </c>
      <c r="K14" s="34">
        <v>284742.51</v>
      </c>
      <c r="L14" s="47">
        <f t="shared" si="5"/>
        <v>33.02128145656964</v>
      </c>
      <c r="M14" s="34"/>
      <c r="N14" s="36"/>
      <c r="O14" s="47"/>
      <c r="P14" s="34">
        <v>700000</v>
      </c>
      <c r="Q14" s="34">
        <v>75486.63</v>
      </c>
      <c r="R14" s="47">
        <f t="shared" si="6"/>
        <v>10.783804285714286</v>
      </c>
      <c r="S14" s="34">
        <v>3000000</v>
      </c>
      <c r="T14" s="34">
        <v>451391.37</v>
      </c>
      <c r="U14" s="47">
        <f t="shared" si="1"/>
        <v>15.046378999999998</v>
      </c>
      <c r="V14" s="34">
        <v>10000</v>
      </c>
      <c r="W14" s="34">
        <v>2700</v>
      </c>
      <c r="X14" s="47">
        <f t="shared" si="8"/>
        <v>27</v>
      </c>
      <c r="Y14" s="34"/>
      <c r="Z14" s="34">
        <v>0</v>
      </c>
      <c r="AA14" s="47"/>
      <c r="AB14" s="225" t="s">
        <v>62</v>
      </c>
      <c r="AC14" s="225"/>
      <c r="AD14" s="226"/>
      <c r="AE14" s="34">
        <v>10000</v>
      </c>
      <c r="AF14" s="34">
        <v>3535</v>
      </c>
      <c r="AG14" s="47">
        <f t="shared" si="7"/>
        <v>35.35</v>
      </c>
      <c r="AH14" s="34">
        <v>70000</v>
      </c>
      <c r="AI14" s="34">
        <v>56052.18</v>
      </c>
      <c r="AJ14" s="47">
        <f>AI14/AH14*100</f>
        <v>80.07454285714286</v>
      </c>
      <c r="AK14" s="47"/>
      <c r="AL14" s="34">
        <v>447.85</v>
      </c>
      <c r="AM14" s="47"/>
      <c r="AN14" s="34">
        <v>120000</v>
      </c>
      <c r="AO14" s="34">
        <v>41457</v>
      </c>
      <c r="AP14" s="47">
        <f t="shared" si="9"/>
        <v>34.5475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224" t="s">
        <v>47</v>
      </c>
      <c r="B15" s="224"/>
      <c r="C15" s="221"/>
      <c r="D15" s="109">
        <f t="shared" si="10"/>
        <v>8698900</v>
      </c>
      <c r="E15" s="109">
        <f t="shared" si="3"/>
        <v>1340541.96</v>
      </c>
      <c r="F15" s="110">
        <f t="shared" si="4"/>
        <v>15.410476726942488</v>
      </c>
      <c r="G15" s="41">
        <v>1092000</v>
      </c>
      <c r="H15" s="34">
        <v>261434.16</v>
      </c>
      <c r="I15" s="47">
        <f t="shared" si="0"/>
        <v>23.940857142857144</v>
      </c>
      <c r="J15" s="34">
        <v>1440900</v>
      </c>
      <c r="K15" s="34">
        <v>475819.75</v>
      </c>
      <c r="L15" s="47">
        <f t="shared" si="5"/>
        <v>33.0223991949476</v>
      </c>
      <c r="M15" s="34">
        <v>56000</v>
      </c>
      <c r="N15" s="38">
        <v>62180.7</v>
      </c>
      <c r="O15" s="47">
        <f aca="true" t="shared" si="11" ref="O15:O20">N15/M15*100</f>
        <v>111.03696428571428</v>
      </c>
      <c r="P15" s="34">
        <v>1000000</v>
      </c>
      <c r="Q15" s="34">
        <v>54401.9</v>
      </c>
      <c r="R15" s="47">
        <f t="shared" si="6"/>
        <v>5.44019</v>
      </c>
      <c r="S15" s="34">
        <v>5000000</v>
      </c>
      <c r="T15" s="39">
        <v>463008.46</v>
      </c>
      <c r="U15" s="47">
        <f t="shared" si="1"/>
        <v>9.2601692</v>
      </c>
      <c r="V15" s="34">
        <v>10000</v>
      </c>
      <c r="W15" s="39">
        <v>800</v>
      </c>
      <c r="X15" s="47">
        <f t="shared" si="8"/>
        <v>8</v>
      </c>
      <c r="Y15" s="34">
        <v>0</v>
      </c>
      <c r="Z15" s="34">
        <v>0</v>
      </c>
      <c r="AA15" s="47">
        <v>0</v>
      </c>
      <c r="AB15" s="224" t="s">
        <v>47</v>
      </c>
      <c r="AC15" s="224"/>
      <c r="AD15" s="221"/>
      <c r="AE15" s="34">
        <v>100000</v>
      </c>
      <c r="AF15" s="34">
        <v>0</v>
      </c>
      <c r="AG15" s="47">
        <f t="shared" si="7"/>
        <v>0</v>
      </c>
      <c r="AH15" s="34">
        <v>0</v>
      </c>
      <c r="AI15" s="34">
        <v>4911.23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18407.89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224" t="s">
        <v>63</v>
      </c>
      <c r="B16" s="224"/>
      <c r="C16" s="221"/>
      <c r="D16" s="109">
        <f t="shared" si="10"/>
        <v>2439300</v>
      </c>
      <c r="E16" s="109">
        <f>H16+K16+N16+Q16+T16+W16+Z16+AF16+AI16+AL16+AO16+AR16+AU16+AX16+BA16</f>
        <v>698929.6699999999</v>
      </c>
      <c r="F16" s="110">
        <f>E16/D16*100</f>
        <v>28.652878694707496</v>
      </c>
      <c r="G16" s="35">
        <v>136000</v>
      </c>
      <c r="H16" s="34">
        <v>29995.62</v>
      </c>
      <c r="I16" s="47">
        <f t="shared" si="0"/>
        <v>22.05560294117647</v>
      </c>
      <c r="J16" s="34">
        <v>601300</v>
      </c>
      <c r="K16" s="34">
        <v>198570.45</v>
      </c>
      <c r="L16" s="47">
        <f t="shared" si="5"/>
        <v>33.023524031265595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13280.57</v>
      </c>
      <c r="R16" s="47">
        <f t="shared" si="6"/>
        <v>7.378094444444444</v>
      </c>
      <c r="S16" s="34">
        <v>950000</v>
      </c>
      <c r="T16" s="34">
        <v>152247.92</v>
      </c>
      <c r="U16" s="47">
        <f t="shared" si="1"/>
        <v>16.026096842105265</v>
      </c>
      <c r="V16" s="34">
        <v>6000</v>
      </c>
      <c r="W16" s="34">
        <v>2000</v>
      </c>
      <c r="X16" s="47">
        <f t="shared" si="8"/>
        <v>33.33333333333333</v>
      </c>
      <c r="Y16" s="34"/>
      <c r="Z16" s="34">
        <v>0</v>
      </c>
      <c r="AA16" s="47"/>
      <c r="AB16" s="224" t="s">
        <v>63</v>
      </c>
      <c r="AC16" s="224"/>
      <c r="AD16" s="221"/>
      <c r="AE16" s="34">
        <v>480000</v>
      </c>
      <c r="AF16" s="34">
        <v>274647.41</v>
      </c>
      <c r="AG16" s="47">
        <f t="shared" si="7"/>
        <v>57.21821041666666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33" t="s">
        <v>64</v>
      </c>
      <c r="B17" s="233"/>
      <c r="C17" s="234"/>
      <c r="D17" s="111">
        <f t="shared" si="10"/>
        <v>8375500</v>
      </c>
      <c r="E17" s="111">
        <f t="shared" si="3"/>
        <v>2033210.8399999999</v>
      </c>
      <c r="F17" s="112">
        <f t="shared" si="4"/>
        <v>24.275695062981313</v>
      </c>
      <c r="G17" s="90">
        <v>1000000</v>
      </c>
      <c r="H17" s="91">
        <v>369125.78</v>
      </c>
      <c r="I17" s="89">
        <f t="shared" si="0"/>
        <v>36.912578</v>
      </c>
      <c r="J17" s="91">
        <v>2660500</v>
      </c>
      <c r="K17" s="34">
        <v>878580.52</v>
      </c>
      <c r="L17" s="47">
        <f t="shared" si="5"/>
        <v>33.023135500845704</v>
      </c>
      <c r="M17" s="91">
        <v>0</v>
      </c>
      <c r="N17" s="92">
        <v>21000.16</v>
      </c>
      <c r="O17" s="47" t="e">
        <f t="shared" si="11"/>
        <v>#DIV/0!</v>
      </c>
      <c r="P17" s="91">
        <v>950000</v>
      </c>
      <c r="Q17" s="91">
        <v>49812.33</v>
      </c>
      <c r="R17" s="89">
        <f t="shared" si="6"/>
        <v>5.243403157894737</v>
      </c>
      <c r="S17" s="91">
        <v>3450000</v>
      </c>
      <c r="T17" s="93">
        <v>594560.61</v>
      </c>
      <c r="U17" s="89">
        <f t="shared" si="1"/>
        <v>17.233640869565217</v>
      </c>
      <c r="V17" s="91">
        <v>25000</v>
      </c>
      <c r="W17" s="91">
        <v>6900</v>
      </c>
      <c r="X17" s="89">
        <f t="shared" si="8"/>
        <v>27.6</v>
      </c>
      <c r="Y17" s="91">
        <v>0</v>
      </c>
      <c r="Z17" s="91">
        <v>0</v>
      </c>
      <c r="AA17" s="89">
        <v>0</v>
      </c>
      <c r="AB17" s="233" t="s">
        <v>64</v>
      </c>
      <c r="AC17" s="233"/>
      <c r="AD17" s="234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99918.15</v>
      </c>
      <c r="AJ17" s="89">
        <f aca="true" t="shared" si="12" ref="AJ17:AJ25">AI17/AH17*100</f>
        <v>34.45453448275862</v>
      </c>
      <c r="AK17" s="89"/>
      <c r="AL17" s="89">
        <v>0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13330.5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224" t="s">
        <v>70</v>
      </c>
      <c r="B18" s="224"/>
      <c r="C18" s="221"/>
      <c r="D18" s="111">
        <f t="shared" si="10"/>
        <v>19778700</v>
      </c>
      <c r="E18" s="111">
        <f t="shared" si="3"/>
        <v>5673108.76</v>
      </c>
      <c r="F18" s="110">
        <f t="shared" si="4"/>
        <v>28.68292031326629</v>
      </c>
      <c r="G18" s="35">
        <v>4700000</v>
      </c>
      <c r="H18" s="34">
        <v>1616648.9</v>
      </c>
      <c r="I18" s="47">
        <f t="shared" si="0"/>
        <v>34.39678510638298</v>
      </c>
      <c r="J18" s="34">
        <v>740300</v>
      </c>
      <c r="K18" s="34">
        <v>244466.41</v>
      </c>
      <c r="L18" s="47">
        <f t="shared" si="5"/>
        <v>33.0226138052141</v>
      </c>
      <c r="M18" s="34">
        <v>38400</v>
      </c>
      <c r="N18" s="38">
        <v>2346.42</v>
      </c>
      <c r="O18" s="47">
        <f t="shared" si="11"/>
        <v>6.110468750000001</v>
      </c>
      <c r="P18" s="34">
        <v>4100000</v>
      </c>
      <c r="Q18" s="34">
        <v>173280.39</v>
      </c>
      <c r="R18" s="47">
        <f t="shared" si="6"/>
        <v>4.226350975609757</v>
      </c>
      <c r="S18" s="34">
        <v>7000000</v>
      </c>
      <c r="T18" s="34">
        <v>2994953.94</v>
      </c>
      <c r="U18" s="47">
        <f t="shared" si="1"/>
        <v>42.78505628571428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24" t="s">
        <v>70</v>
      </c>
      <c r="AC18" s="224"/>
      <c r="AD18" s="221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469039.29</v>
      </c>
      <c r="AJ18" s="47">
        <f t="shared" si="12"/>
        <v>31.269285999999997</v>
      </c>
      <c r="AK18" s="47">
        <v>1000000</v>
      </c>
      <c r="AL18" s="34">
        <v>172462.97</v>
      </c>
      <c r="AM18" s="47">
        <f>AL18/AK18*100</f>
        <v>17.246297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224" t="s">
        <v>51</v>
      </c>
      <c r="B19" s="224"/>
      <c r="C19" s="221"/>
      <c r="D19" s="111">
        <f t="shared" si="10"/>
        <v>3310300</v>
      </c>
      <c r="E19" s="111">
        <f>H19+K19+N19+Q19+T19+W19+Z19+AF19+AI19+AL19+AO19+AR19+AU19+AX19+BA19</f>
        <v>721867.29</v>
      </c>
      <c r="F19" s="110">
        <f t="shared" si="4"/>
        <v>21.80670301785337</v>
      </c>
      <c r="G19" s="35">
        <v>314000</v>
      </c>
      <c r="H19" s="34">
        <v>75129.97</v>
      </c>
      <c r="I19" s="47">
        <f t="shared" si="0"/>
        <v>23.92674203821656</v>
      </c>
      <c r="J19" s="34">
        <v>1009800</v>
      </c>
      <c r="K19" s="34">
        <v>333448.44</v>
      </c>
      <c r="L19" s="47">
        <f t="shared" si="5"/>
        <v>33.02123588829471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17862.87</v>
      </c>
      <c r="R19" s="47">
        <f t="shared" si="6"/>
        <v>6.870334615384616</v>
      </c>
      <c r="S19" s="34">
        <v>1300000</v>
      </c>
      <c r="T19" s="34">
        <v>205671.41</v>
      </c>
      <c r="U19" s="47">
        <f t="shared" si="1"/>
        <v>15.820877692307691</v>
      </c>
      <c r="V19" s="34">
        <v>7500</v>
      </c>
      <c r="W19" s="34">
        <v>1000</v>
      </c>
      <c r="X19" s="47">
        <f t="shared" si="8"/>
        <v>13.333333333333334</v>
      </c>
      <c r="Y19" s="34"/>
      <c r="Z19" s="34"/>
      <c r="AA19" s="47"/>
      <c r="AB19" s="224" t="s">
        <v>51</v>
      </c>
      <c r="AC19" s="224"/>
      <c r="AD19" s="221"/>
      <c r="AE19" s="34">
        <v>30000</v>
      </c>
      <c r="AF19" s="34">
        <v>12972.35</v>
      </c>
      <c r="AG19" s="47">
        <f t="shared" si="7"/>
        <v>43.24116666666667</v>
      </c>
      <c r="AH19" s="34">
        <v>200000</v>
      </c>
      <c r="AI19" s="34">
        <v>55967.18</v>
      </c>
      <c r="AJ19" s="47">
        <f t="shared" si="12"/>
        <v>27.983590000000003</v>
      </c>
      <c r="AK19" s="47"/>
      <c r="AL19" s="47">
        <v>19702.2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221" t="s">
        <v>58</v>
      </c>
      <c r="B20" s="222"/>
      <c r="C20" s="223"/>
      <c r="D20" s="111">
        <f>G20+M20+P20+S20+V20+Y20+AE20+AH20+AN20+AQ20+AZ20+J20+AT20+AW20+AK20</f>
        <v>6794200</v>
      </c>
      <c r="E20" s="111">
        <f>H20+K20+N20+Q20+T20+W20+Z20+AF20+AI20+AL20+AO20+AR20+AU20+AX20+BA20</f>
        <v>1844367.6300000001</v>
      </c>
      <c r="F20" s="110">
        <f t="shared" si="4"/>
        <v>27.146207500515146</v>
      </c>
      <c r="G20" s="35">
        <v>1552000</v>
      </c>
      <c r="H20" s="34">
        <v>797159.22</v>
      </c>
      <c r="I20" s="47">
        <f t="shared" si="0"/>
        <v>51.36335180412372</v>
      </c>
      <c r="J20" s="34">
        <v>1140200</v>
      </c>
      <c r="K20" s="34">
        <v>376534.49</v>
      </c>
      <c r="L20" s="47">
        <f t="shared" si="5"/>
        <v>33.023547623224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92673.44</v>
      </c>
      <c r="R20" s="47">
        <f t="shared" si="6"/>
        <v>8.424858181818182</v>
      </c>
      <c r="S20" s="35">
        <v>2900000</v>
      </c>
      <c r="T20" s="35">
        <v>554200.43</v>
      </c>
      <c r="U20" s="47">
        <f t="shared" si="1"/>
        <v>19.110359655172417</v>
      </c>
      <c r="V20" s="34">
        <v>10000</v>
      </c>
      <c r="W20" s="35">
        <v>2200</v>
      </c>
      <c r="X20" s="47">
        <f t="shared" si="8"/>
        <v>22</v>
      </c>
      <c r="Y20" s="34"/>
      <c r="Z20" s="34"/>
      <c r="AA20" s="47"/>
      <c r="AB20" s="221" t="s">
        <v>58</v>
      </c>
      <c r="AC20" s="222"/>
      <c r="AD20" s="223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10750</v>
      </c>
      <c r="AJ20" s="47">
        <f t="shared" si="12"/>
        <v>11.944444444444445</v>
      </c>
      <c r="AK20" s="49">
        <v>0</v>
      </c>
      <c r="AL20" s="35">
        <v>13000.05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>
        <v>0</v>
      </c>
      <c r="AZ20" s="35"/>
      <c r="BA20" s="35">
        <v>-2150</v>
      </c>
      <c r="BB20" s="34"/>
      <c r="BC20" s="34"/>
      <c r="BD20" s="100"/>
    </row>
    <row r="21" spans="1:56" s="14" customFormat="1" ht="27.75" customHeight="1">
      <c r="A21" s="229" t="s">
        <v>52</v>
      </c>
      <c r="B21" s="230"/>
      <c r="C21" s="231"/>
      <c r="D21" s="111">
        <f t="shared" si="10"/>
        <v>2229000</v>
      </c>
      <c r="E21" s="111">
        <f t="shared" si="3"/>
        <v>538659.86</v>
      </c>
      <c r="F21" s="110">
        <f t="shared" si="4"/>
        <v>24.165987438313145</v>
      </c>
      <c r="G21" s="35">
        <v>78000</v>
      </c>
      <c r="H21" s="34">
        <v>17423.97</v>
      </c>
      <c r="I21" s="47">
        <f t="shared" si="0"/>
        <v>22.33842307692308</v>
      </c>
      <c r="J21" s="34">
        <v>799900</v>
      </c>
      <c r="K21" s="34">
        <v>264136.12</v>
      </c>
      <c r="L21" s="47">
        <f t="shared" si="5"/>
        <v>33.021142642830355</v>
      </c>
      <c r="M21" s="34">
        <v>16100</v>
      </c>
      <c r="N21" s="38">
        <v>13527.6</v>
      </c>
      <c r="O21" s="47">
        <f aca="true" t="shared" si="14" ref="O21:O27">N21/M21*100</f>
        <v>84.0223602484472</v>
      </c>
      <c r="P21" s="34">
        <v>200000</v>
      </c>
      <c r="Q21" s="35">
        <v>16416.49</v>
      </c>
      <c r="R21" s="47">
        <f t="shared" si="6"/>
        <v>8.208245</v>
      </c>
      <c r="S21" s="35">
        <v>1000000</v>
      </c>
      <c r="T21" s="35">
        <v>187609.67</v>
      </c>
      <c r="U21" s="47">
        <f t="shared" si="1"/>
        <v>18.760967</v>
      </c>
      <c r="V21" s="34">
        <v>5000</v>
      </c>
      <c r="W21" s="35">
        <v>2200</v>
      </c>
      <c r="X21" s="47">
        <f t="shared" si="8"/>
        <v>44</v>
      </c>
      <c r="Y21" s="34"/>
      <c r="Z21" s="34"/>
      <c r="AA21" s="47"/>
      <c r="AB21" s="221" t="s">
        <v>52</v>
      </c>
      <c r="AC21" s="222"/>
      <c r="AD21" s="223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32816.01</v>
      </c>
      <c r="AJ21" s="47">
        <f t="shared" si="12"/>
        <v>41.0200125</v>
      </c>
      <c r="AK21" s="49">
        <v>50000</v>
      </c>
      <c r="AL21" s="35">
        <v>5000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221" t="s">
        <v>53</v>
      </c>
      <c r="B22" s="222"/>
      <c r="C22" s="223"/>
      <c r="D22" s="111">
        <f t="shared" si="10"/>
        <v>11970600</v>
      </c>
      <c r="E22" s="111">
        <f t="shared" si="3"/>
        <v>3467456.1999999997</v>
      </c>
      <c r="F22" s="110">
        <f t="shared" si="4"/>
        <v>28.9664361017827</v>
      </c>
      <c r="G22" s="35">
        <v>1230000</v>
      </c>
      <c r="H22" s="34">
        <v>544317.84</v>
      </c>
      <c r="I22" s="47">
        <f t="shared" si="0"/>
        <v>44.253482926829264</v>
      </c>
      <c r="J22" s="34">
        <v>1781300</v>
      </c>
      <c r="K22" s="34">
        <v>588218.09</v>
      </c>
      <c r="L22" s="47">
        <f t="shared" si="5"/>
        <v>33.02184303598496</v>
      </c>
      <c r="M22" s="34">
        <v>38300</v>
      </c>
      <c r="N22" s="38">
        <v>2497.2</v>
      </c>
      <c r="O22" s="47">
        <f t="shared" si="14"/>
        <v>6.5201044386422975</v>
      </c>
      <c r="P22" s="34">
        <v>1300000</v>
      </c>
      <c r="Q22" s="35">
        <v>93343.12</v>
      </c>
      <c r="R22" s="47">
        <f t="shared" si="6"/>
        <v>7.18024</v>
      </c>
      <c r="S22" s="35">
        <v>7000000</v>
      </c>
      <c r="T22" s="35">
        <v>2109355.51</v>
      </c>
      <c r="U22" s="47">
        <f t="shared" si="1"/>
        <v>30.13365014285714</v>
      </c>
      <c r="V22" s="34">
        <v>16000</v>
      </c>
      <c r="W22" s="35">
        <v>2800</v>
      </c>
      <c r="X22" s="47">
        <f t="shared" si="8"/>
        <v>17.5</v>
      </c>
      <c r="Y22" s="34"/>
      <c r="Z22" s="34">
        <v>0</v>
      </c>
      <c r="AA22" s="47"/>
      <c r="AB22" s="221" t="s">
        <v>53</v>
      </c>
      <c r="AC22" s="222"/>
      <c r="AD22" s="223"/>
      <c r="AE22" s="35">
        <v>105000</v>
      </c>
      <c r="AF22" s="35">
        <v>2814.89</v>
      </c>
      <c r="AG22" s="47">
        <f t="shared" si="7"/>
        <v>2.680847619047619</v>
      </c>
      <c r="AH22" s="35">
        <v>0</v>
      </c>
      <c r="AI22" s="35">
        <v>1585</v>
      </c>
      <c r="AJ22" s="47" t="e">
        <f t="shared" si="12"/>
        <v>#DIV/0!</v>
      </c>
      <c r="AK22" s="49">
        <v>0</v>
      </c>
      <c r="AL22" s="35">
        <v>89613.65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-30000</v>
      </c>
      <c r="BB22" s="34"/>
      <c r="BC22" s="34"/>
      <c r="BD22" s="100"/>
    </row>
    <row r="23" spans="1:56" s="14" customFormat="1" ht="27.75" customHeight="1">
      <c r="A23" s="221" t="s">
        <v>54</v>
      </c>
      <c r="B23" s="222"/>
      <c r="C23" s="223"/>
      <c r="D23" s="111">
        <f>G23+J23+M23+P23+S23+V23+Y23+AE23+AH23+AK23+AN23+AQ23+AT23+AW23+AZ23+BC23</f>
        <v>4443700</v>
      </c>
      <c r="E23" s="111">
        <f t="shared" si="3"/>
        <v>1166647.16</v>
      </c>
      <c r="F23" s="110">
        <f t="shared" si="4"/>
        <v>26.25395863807187</v>
      </c>
      <c r="G23" s="35">
        <v>988000</v>
      </c>
      <c r="H23" s="34">
        <v>272285.72</v>
      </c>
      <c r="I23" s="47">
        <f t="shared" si="0"/>
        <v>27.559283400809715</v>
      </c>
      <c r="J23" s="34">
        <v>612700</v>
      </c>
      <c r="K23" s="34">
        <v>202317.06</v>
      </c>
      <c r="L23" s="47">
        <f t="shared" si="5"/>
        <v>33.020574506283666</v>
      </c>
      <c r="M23" s="34">
        <v>0</v>
      </c>
      <c r="N23" s="38">
        <v>0</v>
      </c>
      <c r="O23" s="47">
        <v>0</v>
      </c>
      <c r="P23" s="34">
        <v>380000</v>
      </c>
      <c r="Q23" s="35">
        <v>19600.81</v>
      </c>
      <c r="R23" s="47">
        <f t="shared" si="6"/>
        <v>5.158107894736842</v>
      </c>
      <c r="S23" s="35">
        <v>2200000</v>
      </c>
      <c r="T23" s="35">
        <v>608587.21</v>
      </c>
      <c r="U23" s="47">
        <f t="shared" si="1"/>
        <v>27.663054999999996</v>
      </c>
      <c r="V23" s="34">
        <v>7000</v>
      </c>
      <c r="W23" s="35">
        <v>2200</v>
      </c>
      <c r="X23" s="47">
        <f t="shared" si="8"/>
        <v>31.428571428571427</v>
      </c>
      <c r="Y23" s="34"/>
      <c r="Z23" s="34"/>
      <c r="AA23" s="47"/>
      <c r="AB23" s="221" t="s">
        <v>54</v>
      </c>
      <c r="AC23" s="222"/>
      <c r="AD23" s="223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60847.8</v>
      </c>
      <c r="AJ23" s="47">
        <f t="shared" si="12"/>
        <v>39.005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808.56</v>
      </c>
      <c r="AS23" s="47">
        <f t="shared" si="13"/>
        <v>0.8085600000000001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221" t="s">
        <v>69</v>
      </c>
      <c r="B24" s="222"/>
      <c r="C24" s="223"/>
      <c r="D24" s="111">
        <f t="shared" si="10"/>
        <v>6976700</v>
      </c>
      <c r="E24" s="111">
        <f t="shared" si="3"/>
        <v>2531681.2</v>
      </c>
      <c r="F24" s="110">
        <f t="shared" si="4"/>
        <v>36.28766035518225</v>
      </c>
      <c r="G24" s="35">
        <v>166400</v>
      </c>
      <c r="H24" s="34">
        <v>64335.44</v>
      </c>
      <c r="I24" s="47">
        <f t="shared" si="0"/>
        <v>38.663125</v>
      </c>
      <c r="J24" s="34">
        <v>723300</v>
      </c>
      <c r="K24" s="34">
        <v>238846.55</v>
      </c>
      <c r="L24" s="47">
        <f t="shared" si="5"/>
        <v>33.02178210977465</v>
      </c>
      <c r="M24" s="34">
        <v>8000</v>
      </c>
      <c r="N24" s="38">
        <v>5915.1</v>
      </c>
      <c r="O24" s="47">
        <f>N24/M24*100</f>
        <v>73.93875000000001</v>
      </c>
      <c r="P24" s="34">
        <v>1000000</v>
      </c>
      <c r="Q24" s="35">
        <v>19124.7</v>
      </c>
      <c r="R24" s="47">
        <f t="shared" si="6"/>
        <v>1.9124700000000001</v>
      </c>
      <c r="S24" s="35">
        <v>4500000</v>
      </c>
      <c r="T24" s="35">
        <v>2156500.73</v>
      </c>
      <c r="U24" s="47">
        <f t="shared" si="1"/>
        <v>47.922238444444446</v>
      </c>
      <c r="V24" s="34">
        <v>5000</v>
      </c>
      <c r="W24" s="35">
        <v>2100</v>
      </c>
      <c r="X24" s="47">
        <f t="shared" si="8"/>
        <v>42</v>
      </c>
      <c r="Y24" s="34">
        <v>0</v>
      </c>
      <c r="Z24" s="34">
        <v>0</v>
      </c>
      <c r="AA24" s="47">
        <v>0</v>
      </c>
      <c r="AB24" s="221" t="s">
        <v>69</v>
      </c>
      <c r="AC24" s="222"/>
      <c r="AD24" s="223"/>
      <c r="AE24" s="35">
        <v>4000</v>
      </c>
      <c r="AF24" s="35">
        <v>2166.75</v>
      </c>
      <c r="AG24" s="47">
        <f t="shared" si="7"/>
        <v>54.168749999999996</v>
      </c>
      <c r="AH24" s="35">
        <v>70000</v>
      </c>
      <c r="AI24" s="35">
        <v>32958.29</v>
      </c>
      <c r="AJ24" s="47">
        <f t="shared" si="12"/>
        <v>47.08327142857143</v>
      </c>
      <c r="AK24" s="49">
        <v>0</v>
      </c>
      <c r="AL24" s="35">
        <v>9733.64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500000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221" t="s">
        <v>56</v>
      </c>
      <c r="B25" s="222"/>
      <c r="C25" s="223"/>
      <c r="D25" s="111">
        <f t="shared" si="10"/>
        <v>2912500</v>
      </c>
      <c r="E25" s="111">
        <f t="shared" si="3"/>
        <v>699469.14</v>
      </c>
      <c r="F25" s="110">
        <f t="shared" si="4"/>
        <v>24.0161078111588</v>
      </c>
      <c r="G25" s="35">
        <v>90000</v>
      </c>
      <c r="H25" s="34">
        <v>22190.81</v>
      </c>
      <c r="I25" s="47">
        <f t="shared" si="0"/>
        <v>24.656455555555556</v>
      </c>
      <c r="J25" s="34">
        <v>1066500</v>
      </c>
      <c r="K25" s="34">
        <v>352181.58</v>
      </c>
      <c r="L25" s="47">
        <f t="shared" si="5"/>
        <v>33.02218284106892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12162.84</v>
      </c>
      <c r="R25" s="47">
        <f t="shared" si="6"/>
        <v>6.08142</v>
      </c>
      <c r="S25" s="35">
        <v>1100000</v>
      </c>
      <c r="T25" s="35">
        <v>119962.5</v>
      </c>
      <c r="U25" s="47">
        <f t="shared" si="1"/>
        <v>10.905681818181819</v>
      </c>
      <c r="V25" s="34">
        <v>6000</v>
      </c>
      <c r="W25" s="35">
        <v>2450</v>
      </c>
      <c r="X25" s="47">
        <f t="shared" si="8"/>
        <v>40.833333333333336</v>
      </c>
      <c r="Y25" s="34">
        <v>0</v>
      </c>
      <c r="Z25" s="34">
        <v>0</v>
      </c>
      <c r="AA25" s="47" t="e">
        <f>Z25/Y25*100</f>
        <v>#DIV/0!</v>
      </c>
      <c r="AB25" s="221" t="s">
        <v>56</v>
      </c>
      <c r="AC25" s="222"/>
      <c r="AD25" s="223"/>
      <c r="AE25" s="35">
        <v>450000</v>
      </c>
      <c r="AF25" s="35">
        <v>190469.55</v>
      </c>
      <c r="AG25" s="47">
        <f t="shared" si="7"/>
        <v>42.326566666666665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221" t="s">
        <v>57</v>
      </c>
      <c r="B26" s="222"/>
      <c r="C26" s="223"/>
      <c r="D26" s="111">
        <f t="shared" si="10"/>
        <v>5139400</v>
      </c>
      <c r="E26" s="111">
        <f>H26+K26+N26+Q26+T26+W26+Z26+AF26+AI26+AL26+AO26+AR26+AU26+AX26+BA26</f>
        <v>1013397.58</v>
      </c>
      <c r="F26" s="110">
        <f t="shared" si="4"/>
        <v>19.718207962018912</v>
      </c>
      <c r="G26" s="35">
        <v>400000</v>
      </c>
      <c r="H26" s="34">
        <v>138604.75</v>
      </c>
      <c r="I26" s="47">
        <f t="shared" si="0"/>
        <v>34.651187500000006</v>
      </c>
      <c r="J26" s="34">
        <v>1154400</v>
      </c>
      <c r="K26" s="34">
        <v>381217.78</v>
      </c>
      <c r="L26" s="47">
        <f t="shared" si="5"/>
        <v>33.02302321552322</v>
      </c>
      <c r="M26" s="34">
        <v>0</v>
      </c>
      <c r="N26" s="38">
        <v>1600.2</v>
      </c>
      <c r="O26" s="47" t="e">
        <f t="shared" si="14"/>
        <v>#DIV/0!</v>
      </c>
      <c r="P26" s="34">
        <v>690000</v>
      </c>
      <c r="Q26" s="35">
        <v>39341.57</v>
      </c>
      <c r="R26" s="47">
        <f t="shared" si="6"/>
        <v>5.7016768115942025</v>
      </c>
      <c r="S26" s="35">
        <v>1900000</v>
      </c>
      <c r="T26" s="35">
        <v>148211.99</v>
      </c>
      <c r="U26" s="47">
        <f t="shared" si="1"/>
        <v>7.800631052631577</v>
      </c>
      <c r="V26" s="34">
        <v>15000</v>
      </c>
      <c r="W26" s="35">
        <v>1450</v>
      </c>
      <c r="X26" s="47">
        <f t="shared" si="8"/>
        <v>9.666666666666666</v>
      </c>
      <c r="Y26" s="34"/>
      <c r="Z26" s="34"/>
      <c r="AA26" s="47"/>
      <c r="AB26" s="221" t="s">
        <v>57</v>
      </c>
      <c r="AC26" s="222"/>
      <c r="AD26" s="223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204686.58</v>
      </c>
      <c r="AJ26" s="47">
        <f>AI26/AH26*100</f>
        <v>34.11443</v>
      </c>
      <c r="AK26" s="49">
        <v>110000</v>
      </c>
      <c r="AL26" s="35">
        <v>53187.5</v>
      </c>
      <c r="AM26" s="49">
        <f>AL26/AK26*100</f>
        <v>48.35227272727273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45097.21</v>
      </c>
      <c r="AY26" s="49"/>
      <c r="AZ26" s="44"/>
      <c r="BA26" s="35"/>
      <c r="BB26" s="34"/>
      <c r="BC26" s="34"/>
      <c r="BD26" s="100"/>
    </row>
    <row r="27" spans="1:56" s="14" customFormat="1" ht="27.75" customHeight="1">
      <c r="A27" s="221" t="s">
        <v>60</v>
      </c>
      <c r="B27" s="222"/>
      <c r="C27" s="223"/>
      <c r="D27" s="111">
        <f t="shared" si="10"/>
        <v>2538300</v>
      </c>
      <c r="E27" s="111">
        <f>H27+K27+N27+Q27+T27+W27+Y27+AF27+AI27+AL27+AO27+AR27+AU27+AX27+BA27</f>
        <v>525014.76</v>
      </c>
      <c r="F27" s="110">
        <f t="shared" si="4"/>
        <v>20.68371587282827</v>
      </c>
      <c r="G27" s="35">
        <v>84000</v>
      </c>
      <c r="H27" s="34">
        <v>35759.14</v>
      </c>
      <c r="I27" s="47">
        <f t="shared" si="0"/>
        <v>42.57040476190476</v>
      </c>
      <c r="J27" s="34">
        <v>601300</v>
      </c>
      <c r="K27" s="34">
        <v>198570.46</v>
      </c>
      <c r="L27" s="47">
        <f t="shared" si="5"/>
        <v>33.02352569432895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1976.32</v>
      </c>
      <c r="R27" s="47">
        <f t="shared" si="6"/>
        <v>2.195911111111111</v>
      </c>
      <c r="S27" s="35">
        <v>500000</v>
      </c>
      <c r="T27" s="35">
        <v>58822.53</v>
      </c>
      <c r="U27" s="47">
        <f t="shared" si="1"/>
        <v>11.764505999999999</v>
      </c>
      <c r="V27" s="34">
        <v>5000</v>
      </c>
      <c r="W27" s="35">
        <v>1600</v>
      </c>
      <c r="X27" s="47">
        <f t="shared" si="8"/>
        <v>32</v>
      </c>
      <c r="Y27" s="34"/>
      <c r="Z27" s="34"/>
      <c r="AA27" s="47"/>
      <c r="AB27" s="221" t="s">
        <v>60</v>
      </c>
      <c r="AC27" s="222"/>
      <c r="AD27" s="223"/>
      <c r="AE27" s="35">
        <v>430000</v>
      </c>
      <c r="AF27" s="35">
        <v>163977.95</v>
      </c>
      <c r="AG27" s="47">
        <f t="shared" si="7"/>
        <v>38.13440697674419</v>
      </c>
      <c r="AH27" s="35">
        <v>28000</v>
      </c>
      <c r="AI27" s="35">
        <v>10146.44</v>
      </c>
      <c r="AJ27" s="47">
        <f>AI27/AH27*100</f>
        <v>36.23728571428572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9"/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27" t="s">
        <v>3</v>
      </c>
      <c r="B28" s="227"/>
      <c r="C28" s="228"/>
      <c r="D28" s="42">
        <f>SUM(D11:D27)</f>
        <v>102835800</v>
      </c>
      <c r="E28" s="42">
        <f>SUM(E11:E27)</f>
        <v>26607117.85</v>
      </c>
      <c r="F28" s="48">
        <f t="shared" si="4"/>
        <v>25.87339997355007</v>
      </c>
      <c r="G28" s="44">
        <f>SUM(G11:G27)</f>
        <v>14151900</v>
      </c>
      <c r="H28" s="37">
        <f>SUM(H11:H27)</f>
        <v>5291284.009999999</v>
      </c>
      <c r="I28" s="48">
        <f>H28/G28*100</f>
        <v>37.389212826546256</v>
      </c>
      <c r="J28" s="37">
        <f>J11+J12+J13+J14+J15+J16+J17+J18+J19+J20+J21+J22+J23+J24+J25+J26+J27</f>
        <v>17384400</v>
      </c>
      <c r="K28" s="37">
        <f>K11+K12+K13+K14+K15+K16+K17+K18+K19+K20+K21+K22+K23+K24+K25+K26+K27</f>
        <v>5740746.35</v>
      </c>
      <c r="L28" s="48">
        <f t="shared" si="5"/>
        <v>33.022401405858126</v>
      </c>
      <c r="M28" s="37">
        <f>SUM(M11:M27)</f>
        <v>1699500</v>
      </c>
      <c r="N28" s="46">
        <f>SUM(N11:N27)</f>
        <v>198497.05000000005</v>
      </c>
      <c r="O28" s="48">
        <f>N28/M28*100</f>
        <v>11.679732274198297</v>
      </c>
      <c r="P28" s="37">
        <f>SUM(P11:P27)</f>
        <v>13550000</v>
      </c>
      <c r="Q28" s="44">
        <f>SUM(Q11:Q27)</f>
        <v>803080.0399999998</v>
      </c>
      <c r="R28" s="48">
        <f>Q28/P28*100</f>
        <v>5.92678996309963</v>
      </c>
      <c r="S28" s="43">
        <f>SUM(S11:S27)</f>
        <v>45710000</v>
      </c>
      <c r="T28" s="43">
        <f>SUM(T11:T27)</f>
        <v>11362963.32</v>
      </c>
      <c r="U28" s="48">
        <f>T28/S28*100</f>
        <v>24.85881277619777</v>
      </c>
      <c r="V28" s="37">
        <f>SUM(V11:V27)</f>
        <v>148500</v>
      </c>
      <c r="W28" s="43">
        <f>SUM(W11:W27)</f>
        <v>35680</v>
      </c>
      <c r="X28" s="48">
        <f>W28/V28*100</f>
        <v>24.026936026936028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32" t="s">
        <v>3</v>
      </c>
      <c r="AC28" s="232"/>
      <c r="AD28" s="232"/>
      <c r="AE28" s="43">
        <f>SUM(AE11:AE27)</f>
        <v>2007500</v>
      </c>
      <c r="AF28" s="43">
        <f>SUM(AF11:AF27)</f>
        <v>828008.2799999998</v>
      </c>
      <c r="AG28" s="48">
        <f t="shared" si="7"/>
        <v>41.245742465753416</v>
      </c>
      <c r="AH28" s="45">
        <f>SUM(AH11:AH27)</f>
        <v>3754000</v>
      </c>
      <c r="AI28" s="45">
        <f>SUM(AI11:AI27)</f>
        <v>1308634.02</v>
      </c>
      <c r="AJ28" s="48">
        <f>AI28/AH28*100</f>
        <v>34.859723494938734</v>
      </c>
      <c r="AK28" s="50">
        <f>AK11+AK12+AK13+AK14+AK15+AK16+AK17+AK18+AK19+AK20+AK21+AK22+AK23+AK24+AK25+AK26+AK27</f>
        <v>1160000</v>
      </c>
      <c r="AL28" s="44">
        <f>AL11+AL12+AL13+AL14+AL15+AL16+AL17+AL18+AL19+AL20+AL21+AL22+AL23+AL24+AL25+AL26+AL27</f>
        <v>801750.18</v>
      </c>
      <c r="AM28" s="50">
        <f>AL28/AK28*100</f>
        <v>69.11639482758622</v>
      </c>
      <c r="AN28" s="44">
        <f>AN11+AN12+AN13+AN14+AN15+AN16+AN17+AN18+AN19+AN20+AN21+AN22+AN23+AN24+AN25+AN26+AN27</f>
        <v>400000</v>
      </c>
      <c r="AO28" s="44">
        <f>SUM(AO11:AO27)</f>
        <v>120948.84</v>
      </c>
      <c r="AP28" s="48">
        <f t="shared" si="9"/>
        <v>30.237209999999997</v>
      </c>
      <c r="AQ28" s="37">
        <f>SUM(AQ11:AQ27)</f>
        <v>1800000</v>
      </c>
      <c r="AR28" s="43">
        <f>SUM(AR11:AR27)</f>
        <v>808.56</v>
      </c>
      <c r="AS28" s="48">
        <f>AR28/AQ28*100</f>
        <v>0.044919999999999995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120000</v>
      </c>
      <c r="AX28" s="44">
        <f>AX11+AX12+AX13+AX14+AX15+AX16+AX17+AX19+AX18+AX20+AX21+AX22+AX23+AX24+AX25+AX26+AX27</f>
        <v>135481.4</v>
      </c>
      <c r="AY28" s="50">
        <f>AX28/AW28*100</f>
        <v>112.90116666666665</v>
      </c>
      <c r="AZ28" s="44">
        <v>0</v>
      </c>
      <c r="BA28" s="43">
        <f>BA13+BA20+BA21+BA19+BA22+BA24+BA25+BA12+BA14+BA15+BA16+BA17+BA18+BA26+BA11+BA27+BA23</f>
        <v>-103359.10000000002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2020-06-02T08:28:28Z</cp:lastPrinted>
  <dcterms:created xsi:type="dcterms:W3CDTF">2006-06-07T06:53:09Z</dcterms:created>
  <dcterms:modified xsi:type="dcterms:W3CDTF">2020-07-17T10:49:34Z</dcterms:modified>
  <cp:category/>
  <cp:version/>
  <cp:contentType/>
  <cp:contentStatus/>
</cp:coreProperties>
</file>