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2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S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<sst xmlns="http://schemas.openxmlformats.org/spreadsheetml/2006/main" count="175" uniqueCount="95">
  <si>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</si>
  <si>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</si>
  <si>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</si>
  <si>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</si>
  <si>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</si>
  <si>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</si>
  <si>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</si>
  <si>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</si>
  <si>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</si>
  <si>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</si>
  <si>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</si>
  <si>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</si>
  <si>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</si>
  <si>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</si>
  <si>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</si>
  <si>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</si>
  <si>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</si>
  <si>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</si>
  <si>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</si>
  <si>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</si>
  <si>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</si>
  <si>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</si>
  <si>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</si>
  <si>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</si>
  <si>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</si>
  <si>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</si>
  <si>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</si>
  <si>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</si>
  <si>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</si>
  <si>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</si>
  <si>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</si>
  <si>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</si>
  <si>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</si>
  <si>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</si>
  <si>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</si>
  <si>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</si>
  <si>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</si>
  <si>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</si>
  <si>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</si>
  <si>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</si>
  <si>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</si>
  <si>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</si>
  <si>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</si>
  <si>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</si>
  <si>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</si>
  <si>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</si>
  <si>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</si>
  <si>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</si>
  <si>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</si>
  <si>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</si>
  <si>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</si>
  <si>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</si>
  <si>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</si>
  <si>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</si>
  <si>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</si>
  <si>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</si>
  <si>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</si>
  <si>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</si>
  <si>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</si>
  <si>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</si>
  <si>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</si>
  <si>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</si>
  <si>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</si>
  <si>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</si>
  <si>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</si>
  <si>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</si>
  <si>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</si>
  <si>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</si>
  <si>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</si>
  <si>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</si>
  <si>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</si>
  <si>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</si>
  <si>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</si>
  <si>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</si>
  <si>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</si>
  <si>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</si>
  <si>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</si>
  <si>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</si>
  <si>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</si>
  <si>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</si>
  <si>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</si>
  <si>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</si>
  <si>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</si>
  <si>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</si>
  <si>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</si>
  <si>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</si>
  <si>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</si>
  <si>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</si>
  <si>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</si>
  <si>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</si>
  <si>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>Исполнение консолидированного бюджета Чебоксарского района по состоянию на 01.07.2020 (Бюджетные средства)</t>
  </si>
  <si>
    <t xml:space="preserve">Исполнение налоговых и неналоговых доходов бюджетов сельских поселений Чебоксарского района по состоянию на 01.07.2020года </t>
  </si>
  <si>
    <t>исполнено на 01.07.2020</t>
  </si>
  <si>
    <t>на 01.07.2020</t>
  </si>
  <si>
    <t>01.07.2020 к Плановым назчениям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</si>
</sst>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0" fillId="30" borderId="0">
      <alignment/>
      <protection/>
    </xf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4" fontId="16" fillId="34" borderId="11" xfId="0" applyNumberFormat="1" applyFont="1" applyFill="1" applyBorder="1" applyAlignment="1">
      <alignment wrapText="1"/>
    </xf>
    <xf numFmtId="174" fontId="17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176" fontId="17" fillId="0" borderId="11" xfId="0" applyNumberFormat="1" applyFont="1" applyFill="1" applyBorder="1" applyAlignment="1">
      <alignment wrapText="1"/>
    </xf>
    <xf numFmtId="176" fontId="17" fillId="0" borderId="11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/>
    </xf>
    <xf numFmtId="174" fontId="16" fillId="0" borderId="11" xfId="0" applyNumberFormat="1" applyFont="1" applyFill="1" applyBorder="1" applyAlignment="1">
      <alignment wrapText="1"/>
    </xf>
    <xf numFmtId="4" fontId="17" fillId="34" borderId="11" xfId="0" applyNumberFormat="1" applyFont="1" applyFill="1" applyBorder="1" applyAlignment="1">
      <alignment wrapText="1"/>
    </xf>
    <xf numFmtId="4" fontId="17" fillId="0" borderId="11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17" fillId="0" borderId="11" xfId="0" applyNumberFormat="1" applyFont="1" applyBorder="1" applyAlignment="1">
      <alignment/>
    </xf>
    <xf numFmtId="176" fontId="16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176" fontId="16" fillId="0" borderId="11" xfId="0" applyNumberFormat="1" applyFont="1" applyBorder="1" applyAlignment="1">
      <alignment wrapText="1"/>
    </xf>
    <xf numFmtId="174" fontId="17" fillId="0" borderId="11" xfId="0" applyNumberFormat="1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 wrapText="1"/>
    </xf>
    <xf numFmtId="174" fontId="23" fillId="0" borderId="0" xfId="0" applyNumberFormat="1" applyFont="1" applyFill="1" applyBorder="1" applyAlignment="1">
      <alignment/>
    </xf>
    <xf numFmtId="174" fontId="22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16" fillId="0" borderId="11" xfId="0" applyFont="1" applyBorder="1" applyAlignment="1">
      <alignment/>
    </xf>
    <xf numFmtId="174" fontId="20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174" fontId="17" fillId="34" borderId="11" xfId="0" applyNumberFormat="1" applyFont="1" applyFill="1" applyBorder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2" fillId="0" borderId="11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4" fontId="27" fillId="35" borderId="11" xfId="0" applyNumberFormat="1" applyFont="1" applyFill="1" applyBorder="1" applyAlignment="1">
      <alignment/>
    </xf>
    <xf numFmtId="176" fontId="27" fillId="0" borderId="11" xfId="0" applyNumberFormat="1" applyFont="1" applyBorder="1" applyAlignment="1">
      <alignment/>
    </xf>
    <xf numFmtId="4" fontId="27" fillId="0" borderId="11" xfId="0" applyNumberFormat="1" applyFont="1" applyFill="1" applyBorder="1" applyAlignment="1">
      <alignment/>
    </xf>
    <xf numFmtId="176" fontId="27" fillId="34" borderId="11" xfId="0" applyNumberFormat="1" applyFont="1" applyFill="1" applyBorder="1" applyAlignment="1">
      <alignment/>
    </xf>
    <xf numFmtId="174" fontId="16" fillId="0" borderId="11" xfId="0" applyNumberFormat="1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center" wrapText="1"/>
    </xf>
    <xf numFmtId="0" fontId="16" fillId="0" borderId="15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6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5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tabSelected="1" zoomScalePageLayoutView="0" workbookViewId="0" topLeftCell="A1">
      <pane xSplit="1" ySplit="11" topLeftCell="J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Z1" sqref="Z1:AB16384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2.375" style="0" customWidth="1"/>
    <col min="4" max="4" width="6.125" style="0" customWidth="1"/>
    <col min="5" max="5" width="12.875" style="0" customWidth="1"/>
    <col min="6" max="6" width="13.25390625" style="0" customWidth="1"/>
    <col min="7" max="7" width="10.625" style="0" customWidth="1"/>
    <col min="8" max="8" width="13.125" style="0" customWidth="1"/>
    <col min="9" max="9" width="13.25390625" style="0" customWidth="1"/>
    <col min="10" max="10" width="6.00390625" style="0" customWidth="1"/>
    <col min="11" max="11" width="11.875" style="0" customWidth="1"/>
    <col min="12" max="12" width="11.25390625" style="0" customWidth="1"/>
    <col min="13" max="13" width="5.875" style="0" customWidth="1"/>
    <col min="14" max="18" width="11.875" style="0" customWidth="1"/>
    <col min="19" max="19" width="13.375" style="0" customWidth="1"/>
    <col min="20" max="20" width="14.00390625" style="0" customWidth="1"/>
    <col min="21" max="21" width="14.625" style="0" customWidth="1"/>
    <col min="22" max="22" width="15.25390625" style="0" customWidth="1"/>
    <col min="23" max="23" width="5.875" style="0" customWidth="1"/>
    <col min="24" max="25" width="14.625" style="0" customWidth="1"/>
  </cols>
  <sheetData>
    <row r="1" spans="2:20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9.5" customHeight="1">
      <c r="A3" s="1"/>
      <c r="B3" s="146" t="s">
        <v>90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</row>
    <row r="4" spans="1:23" ht="12.75">
      <c r="A4" s="1"/>
      <c r="B4" s="6"/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"/>
      <c r="V4" s="1"/>
      <c r="W4" s="1"/>
    </row>
    <row r="5" spans="1:25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"/>
      <c r="V5" s="159" t="s">
        <v>75</v>
      </c>
      <c r="W5" s="159"/>
      <c r="X5" s="159"/>
      <c r="Y5" s="159"/>
    </row>
    <row r="6" spans="1:25" ht="19.5" customHeight="1">
      <c r="A6" s="140"/>
      <c r="B6" s="131" t="s">
        <v>0</v>
      </c>
      <c r="C6" s="132"/>
      <c r="D6" s="133"/>
      <c r="E6" s="171" t="s">
        <v>6</v>
      </c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  <c r="U6" s="148" t="s">
        <v>32</v>
      </c>
      <c r="V6" s="156"/>
      <c r="W6" s="149"/>
      <c r="X6" s="148" t="s">
        <v>33</v>
      </c>
      <c r="Y6" s="149"/>
    </row>
    <row r="7" spans="1:25" ht="15.75" customHeight="1">
      <c r="A7" s="141"/>
      <c r="B7" s="134"/>
      <c r="C7" s="135"/>
      <c r="D7" s="136"/>
      <c r="E7" s="177" t="s">
        <v>7</v>
      </c>
      <c r="F7" s="178"/>
      <c r="G7" s="179"/>
      <c r="H7" s="148" t="s">
        <v>8</v>
      </c>
      <c r="I7" s="156"/>
      <c r="J7" s="149"/>
      <c r="K7" s="160" t="s">
        <v>34</v>
      </c>
      <c r="L7" s="161"/>
      <c r="M7" s="162"/>
      <c r="N7" s="160" t="s">
        <v>74</v>
      </c>
      <c r="O7" s="161"/>
      <c r="P7" s="162"/>
      <c r="Q7" s="160" t="s">
        <v>59</v>
      </c>
      <c r="R7" s="162"/>
      <c r="S7" s="160" t="s">
        <v>40</v>
      </c>
      <c r="T7" s="174"/>
      <c r="U7" s="150"/>
      <c r="V7" s="157"/>
      <c r="W7" s="151"/>
      <c r="X7" s="150"/>
      <c r="Y7" s="151"/>
    </row>
    <row r="8" spans="1:25" ht="16.5" customHeight="1">
      <c r="A8" s="141"/>
      <c r="B8" s="134"/>
      <c r="C8" s="135"/>
      <c r="D8" s="136"/>
      <c r="E8" s="180"/>
      <c r="F8" s="181"/>
      <c r="G8" s="182"/>
      <c r="H8" s="150"/>
      <c r="I8" s="157"/>
      <c r="J8" s="151"/>
      <c r="K8" s="163"/>
      <c r="L8" s="164"/>
      <c r="M8" s="165"/>
      <c r="N8" s="163"/>
      <c r="O8" s="164"/>
      <c r="P8" s="165"/>
      <c r="Q8" s="163"/>
      <c r="R8" s="165"/>
      <c r="S8" s="175"/>
      <c r="T8" s="176"/>
      <c r="U8" s="150"/>
      <c r="V8" s="157"/>
      <c r="W8" s="151"/>
      <c r="X8" s="150"/>
      <c r="Y8" s="151"/>
    </row>
    <row r="9" spans="1:25" ht="78" customHeight="1">
      <c r="A9" s="141"/>
      <c r="B9" s="137"/>
      <c r="C9" s="138"/>
      <c r="D9" s="139"/>
      <c r="E9" s="154" t="s">
        <v>80</v>
      </c>
      <c r="F9" s="33"/>
      <c r="G9" s="32"/>
      <c r="H9" s="155"/>
      <c r="I9" s="169"/>
      <c r="J9" s="170"/>
      <c r="K9" s="155"/>
      <c r="L9" s="169"/>
      <c r="M9" s="170"/>
      <c r="N9" s="166"/>
      <c r="O9" s="167"/>
      <c r="P9" s="168"/>
      <c r="Q9" s="166"/>
      <c r="R9" s="168"/>
      <c r="S9" s="155"/>
      <c r="T9" s="170"/>
      <c r="U9" s="152"/>
      <c r="V9" s="158"/>
      <c r="W9" s="153"/>
      <c r="X9" s="152"/>
      <c r="Y9" s="153"/>
    </row>
    <row r="10" spans="1:25" ht="42" customHeight="1">
      <c r="A10" s="142"/>
      <c r="B10" s="10" t="s">
        <v>80</v>
      </c>
      <c r="C10" s="10" t="s">
        <v>10</v>
      </c>
      <c r="D10" s="11" t="s">
        <v>11</v>
      </c>
      <c r="E10" s="155"/>
      <c r="F10" s="30" t="s">
        <v>92</v>
      </c>
      <c r="G10" s="30" t="s">
        <v>65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27" t="s">
        <v>9</v>
      </c>
      <c r="V10" s="27" t="s">
        <v>10</v>
      </c>
      <c r="W10" s="28" t="s">
        <v>11</v>
      </c>
      <c r="X10" s="27" t="s">
        <v>9</v>
      </c>
      <c r="Y10" s="27" t="s">
        <v>10</v>
      </c>
    </row>
    <row r="11" spans="1:25" ht="16.5" customHeight="1">
      <c r="A11" s="120">
        <v>1</v>
      </c>
      <c r="B11" s="80">
        <v>2</v>
      </c>
      <c r="C11" s="80">
        <v>3</v>
      </c>
      <c r="D11" s="80">
        <v>4</v>
      </c>
      <c r="E11" s="81">
        <v>5</v>
      </c>
      <c r="F11" s="80">
        <v>6</v>
      </c>
      <c r="G11" s="80">
        <v>7</v>
      </c>
      <c r="H11" s="80">
        <v>8</v>
      </c>
      <c r="I11" s="82">
        <v>9</v>
      </c>
      <c r="J11" s="80">
        <v>10</v>
      </c>
      <c r="K11" s="80">
        <v>11</v>
      </c>
      <c r="L11" s="82">
        <v>12</v>
      </c>
      <c r="M11" s="80">
        <v>13</v>
      </c>
      <c r="N11" s="80">
        <v>14</v>
      </c>
      <c r="O11" s="82">
        <v>15</v>
      </c>
      <c r="P11" s="80">
        <v>16</v>
      </c>
      <c r="Q11" s="80">
        <v>17</v>
      </c>
      <c r="R11" s="82">
        <v>18</v>
      </c>
      <c r="S11" s="80">
        <v>19</v>
      </c>
      <c r="T11" s="82">
        <v>20</v>
      </c>
      <c r="U11" s="83">
        <v>21</v>
      </c>
      <c r="V11" s="83">
        <v>22</v>
      </c>
      <c r="W11" s="83">
        <v>23</v>
      </c>
      <c r="X11" s="83">
        <v>24</v>
      </c>
      <c r="Y11" s="83">
        <v>25</v>
      </c>
    </row>
    <row r="12" spans="1:25" ht="15.75" customHeight="1">
      <c r="A12" s="117" t="s">
        <v>43</v>
      </c>
      <c r="B12" s="51">
        <f>E12+H12+N12</f>
        <v>10890607.13</v>
      </c>
      <c r="C12" s="51">
        <f>F12+I12+O12</f>
        <v>3410080.19</v>
      </c>
      <c r="D12" s="52">
        <f aca="true" t="shared" si="0" ref="D12:D28">C12/B12*100</f>
        <v>31.31212199002536</v>
      </c>
      <c r="E12" s="53">
        <v>2482600</v>
      </c>
      <c r="F12" s="53">
        <v>672940.19</v>
      </c>
      <c r="G12" s="52">
        <f aca="true" t="shared" si="1" ref="G12:G28">F12/E12*100</f>
        <v>27.106267219850157</v>
      </c>
      <c r="H12" s="53">
        <v>7960854</v>
      </c>
      <c r="I12" s="53">
        <v>2185701</v>
      </c>
      <c r="J12" s="54">
        <f aca="true" t="shared" si="2" ref="J12:J28">I12/H12*100</f>
        <v>27.455609661978475</v>
      </c>
      <c r="K12" s="53">
        <v>1977100</v>
      </c>
      <c r="L12" s="53">
        <v>988542</v>
      </c>
      <c r="M12" s="52">
        <f aca="true" t="shared" si="3" ref="M12:M28">L12/K12*100</f>
        <v>49.999595366951596</v>
      </c>
      <c r="N12" s="115">
        <v>447153.13</v>
      </c>
      <c r="O12" s="62">
        <v>551439</v>
      </c>
      <c r="P12" s="113">
        <f>O12/N12*100</f>
        <v>123.32218271624309</v>
      </c>
      <c r="Q12" s="52"/>
      <c r="R12" s="52"/>
      <c r="S12" s="52"/>
      <c r="T12" s="59"/>
      <c r="U12" s="51">
        <v>12794046.91</v>
      </c>
      <c r="V12" s="51">
        <v>2963134.08</v>
      </c>
      <c r="W12" s="55">
        <f>V12/U12*100</f>
        <v>23.16025649150914</v>
      </c>
      <c r="X12" s="87">
        <f aca="true" t="shared" si="4" ref="X12:Y27">B12-U12</f>
        <v>-1903439.7799999993</v>
      </c>
      <c r="Y12" s="87">
        <f t="shared" si="4"/>
        <v>446946.10999999987</v>
      </c>
    </row>
    <row r="13" spans="1:25" ht="15.75" customHeight="1">
      <c r="A13" s="117" t="s">
        <v>44</v>
      </c>
      <c r="B13" s="51">
        <f aca="true" t="shared" si="5" ref="B13:B28">E13+H13+N13</f>
        <v>5224708.38</v>
      </c>
      <c r="C13" s="51">
        <f>F13+I13+O13+T13</f>
        <v>1907515.6199999999</v>
      </c>
      <c r="D13" s="52">
        <f t="shared" si="0"/>
        <v>36.50951366590914</v>
      </c>
      <c r="E13" s="53">
        <v>1664100</v>
      </c>
      <c r="F13" s="53">
        <v>434844.9</v>
      </c>
      <c r="G13" s="52">
        <f t="shared" si="1"/>
        <v>26.130935640886964</v>
      </c>
      <c r="H13" s="53">
        <v>3449832</v>
      </c>
      <c r="I13" s="53">
        <v>1431147</v>
      </c>
      <c r="J13" s="54">
        <f t="shared" si="2"/>
        <v>41.48454185595124</v>
      </c>
      <c r="K13" s="53">
        <v>1022400</v>
      </c>
      <c r="L13" s="53">
        <v>511200</v>
      </c>
      <c r="M13" s="52">
        <f t="shared" si="3"/>
        <v>50</v>
      </c>
      <c r="N13" s="53">
        <v>110776.38</v>
      </c>
      <c r="O13" s="53">
        <v>41523.72</v>
      </c>
      <c r="P13" s="113">
        <f>O13/N13*100</f>
        <v>37.48427236925417</v>
      </c>
      <c r="Q13" s="52"/>
      <c r="R13" s="52"/>
      <c r="S13" s="57"/>
      <c r="T13" s="53">
        <v>0</v>
      </c>
      <c r="U13" s="51">
        <v>6049503.22</v>
      </c>
      <c r="V13" s="51">
        <v>1116792.84</v>
      </c>
      <c r="W13" s="55">
        <f aca="true" t="shared" si="6" ref="W13:W31">V13/U13*100</f>
        <v>18.460901654003916</v>
      </c>
      <c r="X13" s="87">
        <f t="shared" si="4"/>
        <v>-824794.8399999999</v>
      </c>
      <c r="Y13" s="56">
        <f t="shared" si="4"/>
        <v>790722.7799999998</v>
      </c>
    </row>
    <row r="14" spans="1:25" ht="15.75" customHeight="1">
      <c r="A14" s="117" t="s">
        <v>45</v>
      </c>
      <c r="B14" s="51">
        <f t="shared" si="5"/>
        <v>38069814.58</v>
      </c>
      <c r="C14" s="51">
        <f aca="true" t="shared" si="7" ref="C14:C26">F14+I14+O14</f>
        <v>7745448.84</v>
      </c>
      <c r="D14" s="52">
        <f t="shared" si="0"/>
        <v>20.345381046507846</v>
      </c>
      <c r="E14" s="53">
        <v>8190200</v>
      </c>
      <c r="F14" s="53">
        <v>2856681.84</v>
      </c>
      <c r="G14" s="52">
        <f t="shared" si="1"/>
        <v>34.87926839393421</v>
      </c>
      <c r="H14" s="53">
        <v>29490230.9</v>
      </c>
      <c r="I14" s="53">
        <v>4768767</v>
      </c>
      <c r="J14" s="54">
        <f t="shared" si="2"/>
        <v>16.170666876670676</v>
      </c>
      <c r="K14" s="53">
        <v>8967500</v>
      </c>
      <c r="L14" s="53">
        <v>4483716</v>
      </c>
      <c r="M14" s="52">
        <f t="shared" si="3"/>
        <v>49.999620853080565</v>
      </c>
      <c r="N14" s="53">
        <v>389383.68</v>
      </c>
      <c r="O14" s="53">
        <v>120000</v>
      </c>
      <c r="P14" s="113">
        <f aca="true" t="shared" si="8" ref="P14:P28">O14/N14*100</f>
        <v>30.81793258515611</v>
      </c>
      <c r="Q14" s="52"/>
      <c r="R14" s="52"/>
      <c r="S14" s="53">
        <v>0</v>
      </c>
      <c r="T14" s="53">
        <v>0</v>
      </c>
      <c r="U14" s="51">
        <v>38158830.58</v>
      </c>
      <c r="V14" s="51">
        <v>7201262.42</v>
      </c>
      <c r="W14" s="55">
        <f t="shared" si="6"/>
        <v>18.871811086827076</v>
      </c>
      <c r="X14" s="56">
        <f t="shared" si="4"/>
        <v>-89016</v>
      </c>
      <c r="Y14" s="56">
        <f t="shared" si="4"/>
        <v>544186.4199999999</v>
      </c>
    </row>
    <row r="15" spans="1:25" ht="15.75" customHeight="1">
      <c r="A15" s="117" t="s">
        <v>46</v>
      </c>
      <c r="B15" s="51">
        <f t="shared" si="5"/>
        <v>35734718.519999996</v>
      </c>
      <c r="C15" s="51">
        <f t="shared" si="7"/>
        <v>3524592.49</v>
      </c>
      <c r="D15" s="52">
        <f t="shared" si="0"/>
        <v>9.863216043040488</v>
      </c>
      <c r="E15" s="53">
        <v>4891800</v>
      </c>
      <c r="F15" s="53">
        <v>1041295.49</v>
      </c>
      <c r="G15" s="52">
        <f t="shared" si="1"/>
        <v>21.286550758412037</v>
      </c>
      <c r="H15" s="53">
        <v>30457413.11</v>
      </c>
      <c r="I15" s="53">
        <v>2385247</v>
      </c>
      <c r="J15" s="54">
        <f t="shared" si="2"/>
        <v>7.83141690788197</v>
      </c>
      <c r="K15" s="53">
        <v>3050500</v>
      </c>
      <c r="L15" s="53">
        <v>1525236</v>
      </c>
      <c r="M15" s="52">
        <f t="shared" si="3"/>
        <v>49.99954105884281</v>
      </c>
      <c r="N15" s="53">
        <v>385505.41</v>
      </c>
      <c r="O15" s="53">
        <v>98050</v>
      </c>
      <c r="P15" s="113">
        <f t="shared" si="8"/>
        <v>25.43414371279511</v>
      </c>
      <c r="Q15" s="52"/>
      <c r="R15" s="52"/>
      <c r="S15" s="57"/>
      <c r="T15" s="53"/>
      <c r="U15" s="51">
        <v>37754942.22</v>
      </c>
      <c r="V15" s="51">
        <v>5059436.03</v>
      </c>
      <c r="W15" s="55">
        <f t="shared" si="6"/>
        <v>13.40072513028468</v>
      </c>
      <c r="X15" s="56">
        <f t="shared" si="4"/>
        <v>-2020223.700000003</v>
      </c>
      <c r="Y15" s="56">
        <f t="shared" si="4"/>
        <v>-1534843.54</v>
      </c>
    </row>
    <row r="16" spans="1:25" ht="15.75" customHeight="1">
      <c r="A16" s="117" t="s">
        <v>47</v>
      </c>
      <c r="B16" s="51">
        <f t="shared" si="5"/>
        <v>39457561.43</v>
      </c>
      <c r="C16" s="51">
        <f t="shared" si="7"/>
        <v>5480372</v>
      </c>
      <c r="D16" s="52">
        <f t="shared" si="0"/>
        <v>13.889282057439098</v>
      </c>
      <c r="E16" s="53">
        <v>8698900</v>
      </c>
      <c r="F16" s="53">
        <v>1704315</v>
      </c>
      <c r="G16" s="52">
        <f t="shared" si="1"/>
        <v>19.59230477416685</v>
      </c>
      <c r="H16" s="53">
        <v>29317212</v>
      </c>
      <c r="I16" s="53">
        <v>2955557</v>
      </c>
      <c r="J16" s="54">
        <f>I16/H16*100</f>
        <v>10.081303092531444</v>
      </c>
      <c r="K16" s="53">
        <v>2496300</v>
      </c>
      <c r="L16" s="53">
        <v>1248138</v>
      </c>
      <c r="M16" s="52">
        <f>L16/K16*100</f>
        <v>49.99951928854705</v>
      </c>
      <c r="N16" s="53">
        <v>1441449.43</v>
      </c>
      <c r="O16" s="53">
        <v>820500</v>
      </c>
      <c r="P16" s="113">
        <f t="shared" si="8"/>
        <v>56.92187203542757</v>
      </c>
      <c r="Q16" s="52"/>
      <c r="R16" s="52"/>
      <c r="S16" s="57"/>
      <c r="T16" s="53"/>
      <c r="U16" s="51">
        <v>40617786.97</v>
      </c>
      <c r="V16" s="51">
        <v>4299263.83</v>
      </c>
      <c r="W16" s="55">
        <f t="shared" si="6"/>
        <v>10.584682600200264</v>
      </c>
      <c r="X16" s="56">
        <f t="shared" si="4"/>
        <v>-1160225.539999999</v>
      </c>
      <c r="Y16" s="56">
        <f t="shared" si="4"/>
        <v>1181108.17</v>
      </c>
    </row>
    <row r="17" spans="1:25" ht="15.75" customHeight="1">
      <c r="A17" s="117" t="s">
        <v>48</v>
      </c>
      <c r="B17" s="51">
        <f>E17+H17+N17+S17</f>
        <v>9761526</v>
      </c>
      <c r="C17" s="51">
        <f>F17+I17+O17+T17</f>
        <v>3022974.33</v>
      </c>
      <c r="D17" s="52">
        <f t="shared" si="0"/>
        <v>30.968255680515526</v>
      </c>
      <c r="E17" s="53">
        <v>2439300</v>
      </c>
      <c r="F17" s="53">
        <v>745028.83</v>
      </c>
      <c r="G17" s="52">
        <f t="shared" si="1"/>
        <v>30.542730701430738</v>
      </c>
      <c r="H17" s="53">
        <v>7183891</v>
      </c>
      <c r="I17" s="53">
        <v>2140311</v>
      </c>
      <c r="J17" s="54">
        <f t="shared" si="2"/>
        <v>29.793199813304515</v>
      </c>
      <c r="K17" s="53">
        <v>2074000</v>
      </c>
      <c r="L17" s="53">
        <v>1036992</v>
      </c>
      <c r="M17" s="52">
        <f t="shared" si="3"/>
        <v>49.99961427193828</v>
      </c>
      <c r="N17" s="53">
        <v>138335</v>
      </c>
      <c r="O17" s="53">
        <v>137634.5</v>
      </c>
      <c r="P17" s="113">
        <f t="shared" si="8"/>
        <v>99.49362055878845</v>
      </c>
      <c r="Q17" s="52"/>
      <c r="R17" s="52"/>
      <c r="S17" s="53">
        <v>0</v>
      </c>
      <c r="T17" s="53">
        <v>0</v>
      </c>
      <c r="U17" s="51">
        <v>10061422</v>
      </c>
      <c r="V17" s="51">
        <v>2230646.35</v>
      </c>
      <c r="W17" s="55">
        <f t="shared" si="6"/>
        <v>22.170289149982974</v>
      </c>
      <c r="X17" s="56">
        <f t="shared" si="4"/>
        <v>-299896</v>
      </c>
      <c r="Y17" s="56">
        <f t="shared" si="4"/>
        <v>792327.98</v>
      </c>
    </row>
    <row r="18" spans="1:25" ht="15.75" customHeight="1">
      <c r="A18" s="117" t="s">
        <v>49</v>
      </c>
      <c r="B18" s="51">
        <f>E18+H18+N18+S18</f>
        <v>51833465.230000004</v>
      </c>
      <c r="C18" s="51">
        <f>F18+I18+O18+T18</f>
        <v>7142744.43</v>
      </c>
      <c r="D18" s="52">
        <f t="shared" si="0"/>
        <v>13.780179268944467</v>
      </c>
      <c r="E18" s="53">
        <v>8375500</v>
      </c>
      <c r="F18" s="53">
        <v>2350926.63</v>
      </c>
      <c r="G18" s="52">
        <f t="shared" si="1"/>
        <v>28.06908996477822</v>
      </c>
      <c r="H18" s="53">
        <v>42213645.53</v>
      </c>
      <c r="I18" s="53">
        <v>4619817.8</v>
      </c>
      <c r="J18" s="54">
        <f t="shared" si="2"/>
        <v>10.943896794501747</v>
      </c>
      <c r="K18" s="53">
        <v>4830100</v>
      </c>
      <c r="L18" s="53">
        <v>2415030</v>
      </c>
      <c r="M18" s="52">
        <f t="shared" si="3"/>
        <v>49.99958592989793</v>
      </c>
      <c r="N18" s="53">
        <v>1244319.7</v>
      </c>
      <c r="O18" s="53">
        <v>172000</v>
      </c>
      <c r="P18" s="113">
        <f t="shared" si="8"/>
        <v>13.822814185132648</v>
      </c>
      <c r="Q18" s="52"/>
      <c r="R18" s="53"/>
      <c r="S18" s="53">
        <v>0</v>
      </c>
      <c r="T18" s="53">
        <v>0</v>
      </c>
      <c r="U18" s="51">
        <v>52175855.23</v>
      </c>
      <c r="V18" s="51">
        <v>7031842.98</v>
      </c>
      <c r="W18" s="55">
        <f t="shared" si="6"/>
        <v>13.477197353071544</v>
      </c>
      <c r="X18" s="56">
        <f t="shared" si="4"/>
        <v>-342389.99999999255</v>
      </c>
      <c r="Y18" s="56">
        <f t="shared" si="4"/>
        <v>110901.44999999925</v>
      </c>
    </row>
    <row r="19" spans="1:25" ht="15.75" customHeight="1">
      <c r="A19" s="117" t="s">
        <v>50</v>
      </c>
      <c r="B19" s="51">
        <f t="shared" si="5"/>
        <v>44384489.36</v>
      </c>
      <c r="C19" s="51">
        <f t="shared" si="7"/>
        <v>13256345.629999999</v>
      </c>
      <c r="D19" s="52">
        <f t="shared" si="0"/>
        <v>29.867068025675714</v>
      </c>
      <c r="E19" s="53">
        <v>19778700</v>
      </c>
      <c r="F19" s="53">
        <v>6426670.2</v>
      </c>
      <c r="G19" s="52">
        <f t="shared" si="1"/>
        <v>32.49288476997983</v>
      </c>
      <c r="H19" s="53">
        <v>24038279.36</v>
      </c>
      <c r="I19" s="53">
        <v>6350064</v>
      </c>
      <c r="J19" s="54">
        <f t="shared" si="2"/>
        <v>26.416466440466564</v>
      </c>
      <c r="K19" s="53">
        <v>10102900</v>
      </c>
      <c r="L19" s="53">
        <v>5051412</v>
      </c>
      <c r="M19" s="52">
        <f t="shared" si="3"/>
        <v>49.99962387037385</v>
      </c>
      <c r="N19" s="53">
        <v>567510</v>
      </c>
      <c r="O19" s="53">
        <v>479611.43</v>
      </c>
      <c r="P19" s="113">
        <f t="shared" si="8"/>
        <v>84.51153812267626</v>
      </c>
      <c r="Q19" s="52"/>
      <c r="R19" s="53"/>
      <c r="S19" s="53">
        <v>0</v>
      </c>
      <c r="T19" s="53">
        <v>0</v>
      </c>
      <c r="U19" s="51">
        <v>47329046.75</v>
      </c>
      <c r="V19" s="51">
        <v>11589016.24</v>
      </c>
      <c r="W19" s="55">
        <f t="shared" si="6"/>
        <v>24.48605462352778</v>
      </c>
      <c r="X19" s="56">
        <f t="shared" si="4"/>
        <v>-2944557.3900000006</v>
      </c>
      <c r="Y19" s="56">
        <f t="shared" si="4"/>
        <v>1667329.3899999987</v>
      </c>
    </row>
    <row r="20" spans="1:25" ht="12.75" customHeight="1">
      <c r="A20" s="117" t="s">
        <v>51</v>
      </c>
      <c r="B20" s="51">
        <f t="shared" si="5"/>
        <v>54063501.57</v>
      </c>
      <c r="C20" s="51">
        <f t="shared" si="7"/>
        <v>4565338.08</v>
      </c>
      <c r="D20" s="52">
        <f t="shared" si="0"/>
        <v>8.444399543912116</v>
      </c>
      <c r="E20" s="53">
        <v>3310300</v>
      </c>
      <c r="F20" s="53">
        <v>849053.8</v>
      </c>
      <c r="G20" s="95">
        <f t="shared" si="1"/>
        <v>25.64884753647706</v>
      </c>
      <c r="H20" s="53">
        <v>50581585.27</v>
      </c>
      <c r="I20" s="53">
        <v>3716284.28</v>
      </c>
      <c r="J20" s="54">
        <f t="shared" si="2"/>
        <v>7.347109150816062</v>
      </c>
      <c r="K20" s="53">
        <v>3494100</v>
      </c>
      <c r="L20" s="53">
        <v>1747038</v>
      </c>
      <c r="M20" s="52">
        <f>L20/K20*100</f>
        <v>49.99965656392204</v>
      </c>
      <c r="N20" s="53">
        <v>171616.3</v>
      </c>
      <c r="O20" s="53">
        <v>0</v>
      </c>
      <c r="P20" s="113">
        <f t="shared" si="8"/>
        <v>0</v>
      </c>
      <c r="Q20" s="52"/>
      <c r="R20" s="53">
        <v>0</v>
      </c>
      <c r="S20" s="88">
        <v>0</v>
      </c>
      <c r="T20" s="53">
        <v>0</v>
      </c>
      <c r="U20" s="51">
        <v>56076608.77</v>
      </c>
      <c r="V20" s="51">
        <v>5597488.83</v>
      </c>
      <c r="W20" s="55">
        <f t="shared" si="6"/>
        <v>9.981860445517093</v>
      </c>
      <c r="X20" s="56">
        <f t="shared" si="4"/>
        <v>-2013107.200000003</v>
      </c>
      <c r="Y20" s="56">
        <f t="shared" si="4"/>
        <v>-1032150.75</v>
      </c>
    </row>
    <row r="21" spans="1:25" ht="12.75" customHeight="1">
      <c r="A21" s="117" t="s">
        <v>58</v>
      </c>
      <c r="B21" s="51">
        <f t="shared" si="5"/>
        <v>25945787.240000002</v>
      </c>
      <c r="C21" s="51">
        <f t="shared" si="7"/>
        <v>5760617.47</v>
      </c>
      <c r="D21" s="52">
        <f t="shared" si="0"/>
        <v>22.202515640454312</v>
      </c>
      <c r="E21" s="53">
        <v>6794200</v>
      </c>
      <c r="F21" s="53">
        <v>2120554.21</v>
      </c>
      <c r="G21" s="95">
        <f t="shared" si="1"/>
        <v>31.21124208884048</v>
      </c>
      <c r="H21" s="53">
        <v>18695295.8</v>
      </c>
      <c r="I21" s="53">
        <v>3233976</v>
      </c>
      <c r="J21" s="54">
        <f t="shared" si="2"/>
        <v>17.298340901351235</v>
      </c>
      <c r="K21" s="53">
        <v>5166400</v>
      </c>
      <c r="L21" s="53">
        <v>2583180</v>
      </c>
      <c r="M21" s="52">
        <f>L21/K21*100</f>
        <v>49.99961288324559</v>
      </c>
      <c r="N21" s="53">
        <v>456291.44</v>
      </c>
      <c r="O21" s="53">
        <v>406087.26</v>
      </c>
      <c r="P21" s="113">
        <f t="shared" si="8"/>
        <v>88.99734345224623</v>
      </c>
      <c r="Q21" s="52"/>
      <c r="R21" s="53"/>
      <c r="S21" s="88"/>
      <c r="T21" s="53"/>
      <c r="U21" s="51">
        <v>30579123.23</v>
      </c>
      <c r="V21" s="51">
        <v>5539472.94</v>
      </c>
      <c r="W21" s="55">
        <f t="shared" si="6"/>
        <v>18.115211800989233</v>
      </c>
      <c r="X21" s="56">
        <f t="shared" si="4"/>
        <v>-4633335.989999998</v>
      </c>
      <c r="Y21" s="56">
        <f t="shared" si="4"/>
        <v>221144.52999999933</v>
      </c>
    </row>
    <row r="22" spans="1:25" ht="12.75" customHeight="1">
      <c r="A22" s="117" t="s">
        <v>52</v>
      </c>
      <c r="B22" s="51">
        <f t="shared" si="5"/>
        <v>8950862.43</v>
      </c>
      <c r="C22" s="51">
        <f t="shared" si="7"/>
        <v>2941955.99</v>
      </c>
      <c r="D22" s="52">
        <f t="shared" si="0"/>
        <v>32.86784947269042</v>
      </c>
      <c r="E22" s="53">
        <v>2229000</v>
      </c>
      <c r="F22" s="53">
        <v>601214.99</v>
      </c>
      <c r="G22" s="95">
        <f t="shared" si="1"/>
        <v>26.972408703454466</v>
      </c>
      <c r="H22" s="53">
        <v>6534177</v>
      </c>
      <c r="I22" s="53">
        <v>2289841</v>
      </c>
      <c r="J22" s="54">
        <f t="shared" si="2"/>
        <v>35.04406140207099</v>
      </c>
      <c r="K22" s="53">
        <v>2457800</v>
      </c>
      <c r="L22" s="53">
        <v>1228890</v>
      </c>
      <c r="M22" s="52">
        <f t="shared" si="3"/>
        <v>49.99959313206933</v>
      </c>
      <c r="N22" s="53">
        <v>187685.43</v>
      </c>
      <c r="O22" s="53">
        <v>50900</v>
      </c>
      <c r="P22" s="113">
        <f t="shared" si="8"/>
        <v>27.11984622354543</v>
      </c>
      <c r="Q22" s="52"/>
      <c r="R22" s="53"/>
      <c r="S22" s="88"/>
      <c r="T22" s="59"/>
      <c r="U22" s="51">
        <v>9868148.3</v>
      </c>
      <c r="V22" s="51">
        <v>3434636.27</v>
      </c>
      <c r="W22" s="55">
        <f t="shared" si="6"/>
        <v>34.805276183374744</v>
      </c>
      <c r="X22" s="56">
        <f t="shared" si="4"/>
        <v>-917285.870000001</v>
      </c>
      <c r="Y22" s="56">
        <f t="shared" si="4"/>
        <v>-492680.2799999998</v>
      </c>
    </row>
    <row r="23" spans="1:25" ht="12.75" customHeight="1">
      <c r="A23" s="117" t="s">
        <v>53</v>
      </c>
      <c r="B23" s="51">
        <f>E23+H23+N23+S23</f>
        <v>52948736.44</v>
      </c>
      <c r="C23" s="51">
        <f>F23+I23+O23+T23</f>
        <v>6002136.720000001</v>
      </c>
      <c r="D23" s="52">
        <f t="shared" si="0"/>
        <v>11.335750621360816</v>
      </c>
      <c r="E23" s="53">
        <v>11970600</v>
      </c>
      <c r="F23" s="53">
        <v>3678442.66</v>
      </c>
      <c r="G23" s="52">
        <f t="shared" si="1"/>
        <v>30.72897482164637</v>
      </c>
      <c r="H23" s="53">
        <v>40676987.44</v>
      </c>
      <c r="I23" s="53">
        <v>2020070.06</v>
      </c>
      <c r="J23" s="54">
        <f t="shared" si="2"/>
        <v>4.966125043010314</v>
      </c>
      <c r="K23" s="53">
        <v>842200</v>
      </c>
      <c r="L23" s="53">
        <v>421098</v>
      </c>
      <c r="M23" s="52">
        <f t="shared" si="3"/>
        <v>49.99976252671575</v>
      </c>
      <c r="N23" s="53">
        <v>301149</v>
      </c>
      <c r="O23" s="53">
        <v>303624</v>
      </c>
      <c r="P23" s="113">
        <f t="shared" si="8"/>
        <v>100.8218523056693</v>
      </c>
      <c r="Q23" s="52"/>
      <c r="R23" s="53"/>
      <c r="S23" s="53">
        <v>0</v>
      </c>
      <c r="T23" s="53">
        <v>0</v>
      </c>
      <c r="U23" s="51">
        <v>58413334.53</v>
      </c>
      <c r="V23" s="51">
        <v>6986415.29</v>
      </c>
      <c r="W23" s="55">
        <f t="shared" si="6"/>
        <v>11.960308970911269</v>
      </c>
      <c r="X23" s="56">
        <f t="shared" si="4"/>
        <v>-5464598.090000004</v>
      </c>
      <c r="Y23" s="56">
        <f t="shared" si="4"/>
        <v>-984278.5699999994</v>
      </c>
    </row>
    <row r="24" spans="1:25" ht="12.75" customHeight="1">
      <c r="A24" s="117" t="s">
        <v>54</v>
      </c>
      <c r="B24" s="51">
        <f t="shared" si="5"/>
        <v>17037355.130000003</v>
      </c>
      <c r="C24" s="51">
        <f t="shared" si="7"/>
        <v>4061102.89</v>
      </c>
      <c r="D24" s="52">
        <f t="shared" si="0"/>
        <v>23.836463224559196</v>
      </c>
      <c r="E24" s="53">
        <v>4443700</v>
      </c>
      <c r="F24" s="53">
        <v>1325811.58</v>
      </c>
      <c r="G24" s="52">
        <f t="shared" si="1"/>
        <v>29.83575803947161</v>
      </c>
      <c r="H24" s="53">
        <v>12342700.53</v>
      </c>
      <c r="I24" s="53">
        <v>2489331</v>
      </c>
      <c r="J24" s="54">
        <f t="shared" si="2"/>
        <v>20.16844688040082</v>
      </c>
      <c r="K24" s="53">
        <v>857900</v>
      </c>
      <c r="L24" s="53">
        <v>428946</v>
      </c>
      <c r="M24" s="52">
        <f t="shared" si="3"/>
        <v>49.99953374519175</v>
      </c>
      <c r="N24" s="53">
        <v>250954.6</v>
      </c>
      <c r="O24" s="53">
        <v>245960.31</v>
      </c>
      <c r="P24" s="113">
        <f t="shared" si="8"/>
        <v>98.00988306251409</v>
      </c>
      <c r="Q24" s="52"/>
      <c r="R24" s="53"/>
      <c r="S24" s="97"/>
      <c r="T24" s="59"/>
      <c r="U24" s="51">
        <v>17812092.13</v>
      </c>
      <c r="V24" s="51">
        <v>2827988.59</v>
      </c>
      <c r="W24" s="55">
        <f t="shared" si="6"/>
        <v>15.876790718126607</v>
      </c>
      <c r="X24" s="56">
        <f t="shared" si="4"/>
        <v>-774736.9999999963</v>
      </c>
      <c r="Y24" s="56">
        <f t="shared" si="4"/>
        <v>1233114.3000000003</v>
      </c>
    </row>
    <row r="25" spans="1:25" ht="12.75" customHeight="1">
      <c r="A25" s="117" t="s">
        <v>55</v>
      </c>
      <c r="B25" s="51">
        <f t="shared" si="5"/>
        <v>17730750.429999996</v>
      </c>
      <c r="C25" s="51">
        <f t="shared" si="7"/>
        <v>7225202.1</v>
      </c>
      <c r="D25" s="52">
        <f t="shared" si="0"/>
        <v>40.74955613708901</v>
      </c>
      <c r="E25" s="53">
        <v>6976700</v>
      </c>
      <c r="F25" s="53">
        <v>2605397.9</v>
      </c>
      <c r="G25" s="52">
        <f t="shared" si="1"/>
        <v>37.34427308039617</v>
      </c>
      <c r="H25" s="53">
        <v>10407238.19</v>
      </c>
      <c r="I25" s="53">
        <v>3525804.2</v>
      </c>
      <c r="J25" s="54">
        <f t="shared" si="2"/>
        <v>33.878384789807534</v>
      </c>
      <c r="K25" s="53">
        <v>835100</v>
      </c>
      <c r="L25" s="53">
        <v>417546</v>
      </c>
      <c r="M25" s="52">
        <f t="shared" si="3"/>
        <v>49.99952101544725</v>
      </c>
      <c r="N25" s="53">
        <v>346812.24</v>
      </c>
      <c r="O25" s="53">
        <v>1094000</v>
      </c>
      <c r="P25" s="113">
        <v>0</v>
      </c>
      <c r="Q25" s="52"/>
      <c r="R25" s="53"/>
      <c r="S25" s="52"/>
      <c r="T25" s="59"/>
      <c r="U25" s="51">
        <v>20177340.45</v>
      </c>
      <c r="V25" s="51">
        <v>5974364.69</v>
      </c>
      <c r="W25" s="55">
        <f t="shared" si="6"/>
        <v>29.609277321779047</v>
      </c>
      <c r="X25" s="56">
        <f t="shared" si="4"/>
        <v>-2446590.0200000033</v>
      </c>
      <c r="Y25" s="56">
        <f t="shared" si="4"/>
        <v>1250837.4099999992</v>
      </c>
    </row>
    <row r="26" spans="1:25" ht="12.75" customHeight="1">
      <c r="A26" s="117" t="s">
        <v>56</v>
      </c>
      <c r="B26" s="51">
        <f t="shared" si="5"/>
        <v>13116549</v>
      </c>
      <c r="C26" s="51">
        <f t="shared" si="7"/>
        <v>3550019.5300000003</v>
      </c>
      <c r="D26" s="52">
        <f t="shared" si="0"/>
        <v>27.06519473986641</v>
      </c>
      <c r="E26" s="53">
        <v>2912500</v>
      </c>
      <c r="F26" s="53">
        <v>782360.53</v>
      </c>
      <c r="G26" s="52">
        <f t="shared" si="1"/>
        <v>26.862164120171673</v>
      </c>
      <c r="H26" s="53">
        <v>10131375</v>
      </c>
      <c r="I26" s="53">
        <v>2744985</v>
      </c>
      <c r="J26" s="54">
        <f t="shared" si="2"/>
        <v>27.093903838324017</v>
      </c>
      <c r="K26" s="53">
        <v>1873700</v>
      </c>
      <c r="L26" s="53">
        <v>936846</v>
      </c>
      <c r="M26" s="52">
        <f t="shared" si="3"/>
        <v>49.99978651865293</v>
      </c>
      <c r="N26" s="53">
        <v>72674</v>
      </c>
      <c r="O26" s="53">
        <v>22674</v>
      </c>
      <c r="P26" s="113">
        <f t="shared" si="8"/>
        <v>31.199603709717366</v>
      </c>
      <c r="Q26" s="52"/>
      <c r="R26" s="53"/>
      <c r="S26" s="52"/>
      <c r="T26" s="59"/>
      <c r="U26" s="51">
        <v>14607131.41</v>
      </c>
      <c r="V26" s="51">
        <v>3684607.57</v>
      </c>
      <c r="W26" s="55">
        <f t="shared" si="6"/>
        <v>25.224717068523994</v>
      </c>
      <c r="X26" s="87">
        <f t="shared" si="4"/>
        <v>-1490582.4100000001</v>
      </c>
      <c r="Y26" s="87">
        <f t="shared" si="4"/>
        <v>-134588.03999999957</v>
      </c>
    </row>
    <row r="27" spans="1:25" ht="12.75" customHeight="1">
      <c r="A27" s="117" t="s">
        <v>57</v>
      </c>
      <c r="B27" s="51">
        <f>E27+H27+N27+S27</f>
        <v>32133841.68</v>
      </c>
      <c r="C27" s="51">
        <f>F27+I27+O27+T27</f>
        <v>6375587.38</v>
      </c>
      <c r="D27" s="52">
        <f t="shared" si="0"/>
        <v>19.840725685681537</v>
      </c>
      <c r="E27" s="53">
        <v>5139400</v>
      </c>
      <c r="F27" s="53">
        <v>1214547.51</v>
      </c>
      <c r="G27" s="52">
        <f t="shared" si="1"/>
        <v>23.63208759777406</v>
      </c>
      <c r="H27" s="53">
        <v>26545134.03</v>
      </c>
      <c r="I27" s="53">
        <v>5097649.75</v>
      </c>
      <c r="J27" s="54">
        <f t="shared" si="2"/>
        <v>19.203706955251715</v>
      </c>
      <c r="K27" s="53">
        <v>5088400</v>
      </c>
      <c r="L27" s="53">
        <v>2544180</v>
      </c>
      <c r="M27" s="52">
        <f t="shared" si="3"/>
        <v>49.99960694913922</v>
      </c>
      <c r="N27" s="53">
        <v>449307.65</v>
      </c>
      <c r="O27" s="53">
        <v>63390.12</v>
      </c>
      <c r="P27" s="113">
        <f t="shared" si="8"/>
        <v>14.108399890364653</v>
      </c>
      <c r="Q27" s="52"/>
      <c r="R27" s="53"/>
      <c r="S27" s="62">
        <v>0</v>
      </c>
      <c r="T27" s="53">
        <v>0</v>
      </c>
      <c r="U27" s="51">
        <v>33561165.32</v>
      </c>
      <c r="V27" s="51">
        <v>4827387.1</v>
      </c>
      <c r="W27" s="55">
        <f t="shared" si="6"/>
        <v>14.383848278126473</v>
      </c>
      <c r="X27" s="56">
        <f t="shared" si="4"/>
        <v>-1427323.6400000006</v>
      </c>
      <c r="Y27" s="56">
        <f t="shared" si="4"/>
        <v>1548200.2800000003</v>
      </c>
    </row>
    <row r="28" spans="1:25" ht="12.75" customHeight="1">
      <c r="A28" s="117" t="s">
        <v>60</v>
      </c>
      <c r="B28" s="51">
        <f t="shared" si="5"/>
        <v>10483690.7</v>
      </c>
      <c r="C28" s="51">
        <f>F28+I28+O28</f>
        <v>2518232.11</v>
      </c>
      <c r="D28" s="52">
        <f t="shared" si="0"/>
        <v>24.02047315264652</v>
      </c>
      <c r="E28" s="53">
        <v>2538300</v>
      </c>
      <c r="F28" s="53">
        <v>611308.11</v>
      </c>
      <c r="G28" s="52">
        <f t="shared" si="1"/>
        <v>24.08336721427727</v>
      </c>
      <c r="H28" s="53">
        <v>7736113</v>
      </c>
      <c r="I28" s="53">
        <v>1906924</v>
      </c>
      <c r="J28" s="54">
        <f t="shared" si="2"/>
        <v>24.64963994191915</v>
      </c>
      <c r="K28" s="53">
        <v>579500</v>
      </c>
      <c r="L28" s="53">
        <v>289758</v>
      </c>
      <c r="M28" s="52">
        <f t="shared" si="3"/>
        <v>50.0013805004314</v>
      </c>
      <c r="N28" s="53">
        <v>209277.7</v>
      </c>
      <c r="O28" s="53">
        <v>0</v>
      </c>
      <c r="P28" s="113">
        <f t="shared" si="8"/>
        <v>0</v>
      </c>
      <c r="Q28" s="52"/>
      <c r="R28" s="52"/>
      <c r="S28" s="52"/>
      <c r="T28" s="59"/>
      <c r="U28" s="51">
        <v>11794061.96</v>
      </c>
      <c r="V28" s="51">
        <v>2333188.47</v>
      </c>
      <c r="W28" s="55">
        <f t="shared" si="6"/>
        <v>19.78273878764666</v>
      </c>
      <c r="X28" s="56">
        <f aca="true" t="shared" si="9" ref="X28:Y31">B28-U28</f>
        <v>-1310371.2600000016</v>
      </c>
      <c r="Y28" s="56">
        <f t="shared" si="9"/>
        <v>185043.63999999966</v>
      </c>
    </row>
    <row r="29" spans="1:25" ht="12.75" customHeight="1">
      <c r="A29" s="119" t="s">
        <v>22</v>
      </c>
      <c r="B29" s="58">
        <f>E29+H29+S29+N29</f>
        <v>467767965.24999994</v>
      </c>
      <c r="C29" s="58">
        <f>F29+I29+T29+O29</f>
        <v>88490265.80000001</v>
      </c>
      <c r="D29" s="52">
        <f>C29/B29*100</f>
        <v>18.91755579130053</v>
      </c>
      <c r="E29" s="59">
        <f>SUM(E12:E28)</f>
        <v>102835800</v>
      </c>
      <c r="F29" s="59">
        <f>SUM(F12:F28)</f>
        <v>30021394.37</v>
      </c>
      <c r="G29" s="52">
        <f>F29/E29*100</f>
        <v>29.193524404925135</v>
      </c>
      <c r="H29" s="59">
        <f>SUM(H12:H28)</f>
        <v>357761964.15999997</v>
      </c>
      <c r="I29" s="59">
        <f>SUM(I12:I28)</f>
        <v>53861477.09</v>
      </c>
      <c r="J29" s="54">
        <f>I29/H29*100</f>
        <v>15.05511554769747</v>
      </c>
      <c r="K29" s="59">
        <f>K12+K13+K14+K15+K16+K17+K18+K19+K20+K21+K22+K23+K24+K25+K26+K27+K28</f>
        <v>55715900</v>
      </c>
      <c r="L29" s="60">
        <f>SUM(L12:L28)</f>
        <v>27857748</v>
      </c>
      <c r="M29" s="52">
        <f>L29/K29*100</f>
        <v>49.9996374464022</v>
      </c>
      <c r="N29" s="60">
        <f>SUM(N12:N28)</f>
        <v>7170201.09</v>
      </c>
      <c r="O29" s="60">
        <f>SUM(O12:O28)</f>
        <v>4607394.340000001</v>
      </c>
      <c r="P29" s="57">
        <f>O29/N29*100</f>
        <v>64.25753311752656</v>
      </c>
      <c r="Q29" s="52"/>
      <c r="R29" s="59">
        <f>R20+R18</f>
        <v>0</v>
      </c>
      <c r="S29" s="59">
        <f>S17</f>
        <v>0</v>
      </c>
      <c r="T29" s="59">
        <f>T12+T13+T14+T15+T16+T17+T18+T19+T20+T21+T22+T23+T24+T25+T26+T27+T28</f>
        <v>0</v>
      </c>
      <c r="U29" s="58">
        <f>SUM(U12:U28)</f>
        <v>497830439.98</v>
      </c>
      <c r="V29" s="58">
        <f>SUM(V12:V28)</f>
        <v>82696944.51999998</v>
      </c>
      <c r="W29" s="55">
        <f t="shared" si="6"/>
        <v>16.61146805794404</v>
      </c>
      <c r="X29" s="61">
        <f t="shared" si="9"/>
        <v>-30062474.73000008</v>
      </c>
      <c r="Y29" s="61">
        <f t="shared" si="9"/>
        <v>5793321.280000031</v>
      </c>
    </row>
    <row r="30" spans="1:25" ht="12.75" customHeight="1">
      <c r="A30" s="117" t="s">
        <v>12</v>
      </c>
      <c r="B30" s="51">
        <f>E30+H30+N30+Q30+S30</f>
        <v>1348601093.86</v>
      </c>
      <c r="C30" s="51">
        <f>F30+I30+R30+T30</f>
        <v>429533784.04</v>
      </c>
      <c r="D30" s="57">
        <f>C30/B30*100</f>
        <v>31.850321492071288</v>
      </c>
      <c r="E30" s="53">
        <v>379365000</v>
      </c>
      <c r="F30" s="53">
        <v>166580720.28</v>
      </c>
      <c r="G30" s="57">
        <f>F30/E30*100</f>
        <v>43.91040825590131</v>
      </c>
      <c r="H30" s="53">
        <v>1089363534.86</v>
      </c>
      <c r="I30" s="53">
        <v>383221809.06</v>
      </c>
      <c r="J30" s="62">
        <f>I30/H30*100</f>
        <v>35.1785053195534</v>
      </c>
      <c r="K30" s="53">
        <v>1499600</v>
      </c>
      <c r="L30" s="63">
        <v>750000</v>
      </c>
      <c r="M30" s="53">
        <f>L30/K30*100</f>
        <v>50.01333688983729</v>
      </c>
      <c r="N30" s="53"/>
      <c r="O30" s="53">
        <v>0</v>
      </c>
      <c r="P30" s="57">
        <v>0</v>
      </c>
      <c r="Q30" s="53">
        <v>0</v>
      </c>
      <c r="R30" s="53">
        <v>0</v>
      </c>
      <c r="S30" s="53">
        <v>-120127441</v>
      </c>
      <c r="T30" s="53">
        <v>-120268745.3</v>
      </c>
      <c r="U30" s="51">
        <v>1472220059.41</v>
      </c>
      <c r="V30" s="51">
        <v>536553049.43</v>
      </c>
      <c r="W30" s="64">
        <f t="shared" si="6"/>
        <v>36.445166332336655</v>
      </c>
      <c r="X30" s="56">
        <f t="shared" si="9"/>
        <v>-123618965.55000019</v>
      </c>
      <c r="Y30" s="87">
        <f t="shared" si="9"/>
        <v>-107019265.38999999</v>
      </c>
    </row>
    <row r="31" spans="1:25" ht="26.25" customHeight="1">
      <c r="A31" s="118" t="s">
        <v>13</v>
      </c>
      <c r="B31" s="58">
        <f>B29+B30-H29</f>
        <v>1458607094.9499998</v>
      </c>
      <c r="C31" s="58">
        <f>C29+C30-I29</f>
        <v>464162572.75</v>
      </c>
      <c r="D31" s="52">
        <f>C31/B31*100</f>
        <v>31.822316945874395</v>
      </c>
      <c r="E31" s="59">
        <f>E29+E30</f>
        <v>482200800</v>
      </c>
      <c r="F31" s="59">
        <f>SUM(F29:F30)</f>
        <v>196602114.65</v>
      </c>
      <c r="G31" s="52">
        <f>F31/E31*100</f>
        <v>40.771835021841525</v>
      </c>
      <c r="H31" s="59">
        <f>H29+H30</f>
        <v>1447125499.02</v>
      </c>
      <c r="I31" s="59">
        <f>I29+I30</f>
        <v>437083286.15</v>
      </c>
      <c r="J31" s="54">
        <f>I31/H31*100</f>
        <v>30.203550863141775</v>
      </c>
      <c r="K31" s="59">
        <f>K30+K29</f>
        <v>57215500</v>
      </c>
      <c r="L31" s="59">
        <f>L30+L29</f>
        <v>28607748</v>
      </c>
      <c r="M31" s="59">
        <f>L31/K31*100</f>
        <v>49.99999650444373</v>
      </c>
      <c r="N31" s="59">
        <f>N29</f>
        <v>7170201.09</v>
      </c>
      <c r="O31" s="59">
        <f>O29</f>
        <v>4607394.340000001</v>
      </c>
      <c r="P31" s="52">
        <v>0</v>
      </c>
      <c r="Q31" s="59">
        <f>Q30</f>
        <v>0</v>
      </c>
      <c r="R31" s="59">
        <f>R29+R30</f>
        <v>0</v>
      </c>
      <c r="S31" s="59">
        <f>S29+S30</f>
        <v>-120127441</v>
      </c>
      <c r="T31" s="59">
        <f>T29+T30</f>
        <v>-120268745.3</v>
      </c>
      <c r="U31" s="58">
        <f>U29+U30-H29</f>
        <v>1612288535.23</v>
      </c>
      <c r="V31" s="58">
        <f>V29+V30-I29</f>
        <v>565388516.86</v>
      </c>
      <c r="W31" s="55">
        <f t="shared" si="6"/>
        <v>35.06745253754129</v>
      </c>
      <c r="X31" s="61">
        <f t="shared" si="9"/>
        <v>-153681440.2800002</v>
      </c>
      <c r="Y31" s="61">
        <f t="shared" si="9"/>
        <v>-101225944.11000001</v>
      </c>
    </row>
    <row r="32" spans="1:25" ht="37.5" customHeight="1">
      <c r="A32" s="118" t="s">
        <v>42</v>
      </c>
      <c r="B32" s="58">
        <f>E32+H32+Q32+N32+S32</f>
        <v>1441942306.95</v>
      </c>
      <c r="C32" s="58">
        <f>F32+I32+R32+O32+T32</f>
        <v>457315851.98999995</v>
      </c>
      <c r="D32" s="52">
        <f>C32/B32*100</f>
        <v>31.71526695525812</v>
      </c>
      <c r="E32" s="59">
        <f>E31</f>
        <v>482200800</v>
      </c>
      <c r="F32" s="59">
        <f>F31</f>
        <v>196602114.65</v>
      </c>
      <c r="G32" s="52">
        <f>F32/E32*100</f>
        <v>40.771835021841525</v>
      </c>
      <c r="H32" s="59">
        <f>H31-H29-16664788</f>
        <v>1072698746.8600001</v>
      </c>
      <c r="I32" s="59">
        <f>I31-I29-6846720.76</f>
        <v>376375088.29999995</v>
      </c>
      <c r="J32" s="52">
        <f>I32/H32*100</f>
        <v>35.08674633970849</v>
      </c>
      <c r="K32" s="59">
        <f>K31</f>
        <v>57215500</v>
      </c>
      <c r="L32" s="59">
        <f>L31</f>
        <v>28607748</v>
      </c>
      <c r="M32" s="59">
        <f>L32/K32*100</f>
        <v>49.99999650444373</v>
      </c>
      <c r="N32" s="59">
        <f>N31</f>
        <v>7170201.09</v>
      </c>
      <c r="O32" s="59">
        <f>O31</f>
        <v>4607394.340000001</v>
      </c>
      <c r="P32" s="52">
        <v>0</v>
      </c>
      <c r="Q32" s="59">
        <f>Q31</f>
        <v>0</v>
      </c>
      <c r="R32" s="59">
        <f>R31</f>
        <v>0</v>
      </c>
      <c r="S32" s="59">
        <f>S31</f>
        <v>-120127441</v>
      </c>
      <c r="T32" s="59">
        <f>T31</f>
        <v>-120268745.3</v>
      </c>
      <c r="U32" s="58">
        <f>U31-16664788</f>
        <v>1595623747.23</v>
      </c>
      <c r="V32" s="58">
        <f>V31-6846720.76</f>
        <v>558541796.1</v>
      </c>
      <c r="W32" s="65">
        <f>V32/U32*100</f>
        <v>35.0046053820412</v>
      </c>
      <c r="X32" s="61">
        <f>B32-U32</f>
        <v>-153681440.27999997</v>
      </c>
      <c r="Y32" s="61">
        <f>C32-V32</f>
        <v>-101225944.11000007</v>
      </c>
    </row>
    <row r="33" spans="1:25" ht="21" customHeight="1">
      <c r="A33" s="66"/>
      <c r="B33" s="67" t="s">
        <v>39</v>
      </c>
      <c r="C33" s="67"/>
      <c r="D33" s="67"/>
      <c r="E33" s="67"/>
      <c r="F33" s="68"/>
      <c r="G33" s="69"/>
      <c r="H33" s="70"/>
      <c r="I33" s="71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ht="12.75">
      <c r="A34" s="73" t="s">
        <v>15</v>
      </c>
      <c r="B34" s="74"/>
      <c r="C34" s="74"/>
      <c r="D34" s="75"/>
      <c r="E34" s="56">
        <v>293486800</v>
      </c>
      <c r="F34" s="56">
        <v>132865740.35</v>
      </c>
      <c r="G34" s="57">
        <f aca="true" t="shared" si="10" ref="G34:G44">F34/E34*100</f>
        <v>45.27145355429955</v>
      </c>
      <c r="H34" s="76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spans="1:25" ht="12.75">
      <c r="A35" s="124" t="s">
        <v>76</v>
      </c>
      <c r="B35" s="125"/>
      <c r="C35" s="125"/>
      <c r="D35" s="126"/>
      <c r="E35" s="56">
        <v>7981700</v>
      </c>
      <c r="F35" s="56">
        <v>3092694.47</v>
      </c>
      <c r="G35" s="57">
        <f t="shared" si="10"/>
        <v>38.74731535888345</v>
      </c>
      <c r="H35" s="76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</row>
    <row r="36" spans="1:25" ht="22.5" customHeight="1">
      <c r="A36" s="121" t="s">
        <v>89</v>
      </c>
      <c r="B36" s="122"/>
      <c r="C36" s="122"/>
      <c r="D36" s="123"/>
      <c r="E36" s="56">
        <v>5480000</v>
      </c>
      <c r="F36" s="56">
        <v>2506546.2</v>
      </c>
      <c r="G36" s="57">
        <f t="shared" si="10"/>
        <v>45.739894160583944</v>
      </c>
      <c r="H36" s="76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</row>
    <row r="37" spans="1:25" ht="12.75">
      <c r="A37" s="73" t="s">
        <v>16</v>
      </c>
      <c r="B37" s="74"/>
      <c r="C37" s="74"/>
      <c r="D37" s="75"/>
      <c r="E37" s="56">
        <v>18610000</v>
      </c>
      <c r="F37" s="56">
        <v>7873685.59</v>
      </c>
      <c r="G37" s="57">
        <f t="shared" si="10"/>
        <v>42.308896238581404</v>
      </c>
      <c r="H37" s="76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</row>
    <row r="38" spans="1:25" ht="12.75">
      <c r="A38" s="78" t="s">
        <v>4</v>
      </c>
      <c r="B38" s="74"/>
      <c r="C38" s="74"/>
      <c r="D38" s="75"/>
      <c r="E38" s="56">
        <v>3965500</v>
      </c>
      <c r="F38" s="56">
        <v>463707.39</v>
      </c>
      <c r="G38" s="57">
        <f t="shared" si="10"/>
        <v>11.693541545832808</v>
      </c>
      <c r="H38" s="76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</row>
    <row r="39" spans="1:25" ht="23.25" customHeight="1">
      <c r="A39" s="121" t="s">
        <v>71</v>
      </c>
      <c r="B39" s="122"/>
      <c r="C39" s="122"/>
      <c r="D39" s="123"/>
      <c r="E39" s="56">
        <v>435000</v>
      </c>
      <c r="F39" s="56">
        <v>296887.58</v>
      </c>
      <c r="G39" s="57">
        <f t="shared" si="10"/>
        <v>68.2500183908046</v>
      </c>
      <c r="H39" s="76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</row>
    <row r="40" spans="1:25" ht="11.25" customHeight="1">
      <c r="A40" s="143" t="s">
        <v>88</v>
      </c>
      <c r="B40" s="144"/>
      <c r="C40" s="144"/>
      <c r="D40" s="145"/>
      <c r="E40" s="61">
        <f>E41+E42</f>
        <v>5320000</v>
      </c>
      <c r="F40" s="61">
        <f>F41+F42</f>
        <v>957958.7</v>
      </c>
      <c r="G40" s="52">
        <f t="shared" si="10"/>
        <v>18.006742481203005</v>
      </c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 spans="1:25" ht="12.75">
      <c r="A41" s="124" t="s">
        <v>77</v>
      </c>
      <c r="B41" s="125"/>
      <c r="C41" s="125"/>
      <c r="D41" s="126"/>
      <c r="E41" s="56">
        <v>1500000</v>
      </c>
      <c r="F41" s="56">
        <v>373474.01</v>
      </c>
      <c r="G41" s="57">
        <f t="shared" si="10"/>
        <v>24.898267333333337</v>
      </c>
      <c r="H41" s="76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1:25" ht="12.75">
      <c r="A42" s="124" t="s">
        <v>78</v>
      </c>
      <c r="B42" s="125"/>
      <c r="C42" s="125"/>
      <c r="D42" s="126"/>
      <c r="E42" s="56">
        <v>3820000</v>
      </c>
      <c r="F42" s="56">
        <v>584484.69</v>
      </c>
      <c r="G42" s="57">
        <f t="shared" si="10"/>
        <v>15.300646335078532</v>
      </c>
      <c r="H42" s="76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</row>
    <row r="43" spans="1:25" ht="12.75">
      <c r="A43" s="124" t="s">
        <v>17</v>
      </c>
      <c r="B43" s="125"/>
      <c r="C43" s="125"/>
      <c r="D43" s="126"/>
      <c r="E43" s="56">
        <v>11000</v>
      </c>
      <c r="F43" s="56">
        <v>3900</v>
      </c>
      <c r="G43" s="57">
        <f t="shared" si="10"/>
        <v>35.45454545454545</v>
      </c>
      <c r="H43" s="76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ht="12.75">
      <c r="A44" s="124" t="s">
        <v>18</v>
      </c>
      <c r="B44" s="125"/>
      <c r="C44" s="125"/>
      <c r="D44" s="126"/>
      <c r="E44" s="56">
        <v>6500000</v>
      </c>
      <c r="F44" s="56">
        <v>2911858.25</v>
      </c>
      <c r="G44" s="57">
        <f t="shared" si="10"/>
        <v>44.79781923076923</v>
      </c>
      <c r="H44" s="76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</row>
    <row r="45" spans="1:25" ht="12.75">
      <c r="A45" s="124" t="s">
        <v>66</v>
      </c>
      <c r="B45" s="127"/>
      <c r="C45" s="127"/>
      <c r="D45" s="128"/>
      <c r="E45" s="56">
        <v>0</v>
      </c>
      <c r="F45" s="56">
        <v>345.33</v>
      </c>
      <c r="G45" s="57">
        <v>0</v>
      </c>
      <c r="H45" s="76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 spans="1:25" ht="33.75" customHeight="1">
      <c r="A46" s="121" t="s">
        <v>72</v>
      </c>
      <c r="B46" s="122"/>
      <c r="C46" s="122"/>
      <c r="D46" s="123"/>
      <c r="E46" s="56">
        <v>0</v>
      </c>
      <c r="F46" s="56">
        <v>0</v>
      </c>
      <c r="G46" s="57">
        <v>0</v>
      </c>
      <c r="H46" s="76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1:25" ht="12.75">
      <c r="A47" s="124" t="s">
        <v>25</v>
      </c>
      <c r="B47" s="125"/>
      <c r="C47" s="125"/>
      <c r="D47" s="126"/>
      <c r="E47" s="56">
        <v>11500000</v>
      </c>
      <c r="F47" s="56">
        <v>6614848.66</v>
      </c>
      <c r="G47" s="57">
        <f>F47/E47*100</f>
        <v>57.520423130434786</v>
      </c>
      <c r="H47" s="76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5" ht="12.75">
      <c r="A48" s="124" t="s">
        <v>86</v>
      </c>
      <c r="B48" s="125"/>
      <c r="C48" s="125"/>
      <c r="D48" s="126"/>
      <c r="E48" s="56">
        <v>0</v>
      </c>
      <c r="F48" s="56">
        <v>0</v>
      </c>
      <c r="G48" s="57">
        <v>0</v>
      </c>
      <c r="H48" s="76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25" ht="12.75">
      <c r="A49" s="124" t="s">
        <v>24</v>
      </c>
      <c r="B49" s="125"/>
      <c r="C49" s="125"/>
      <c r="D49" s="126"/>
      <c r="E49" s="56">
        <v>1800000</v>
      </c>
      <c r="F49" s="56">
        <v>779154.24</v>
      </c>
      <c r="G49" s="57">
        <f>F49/E49*100</f>
        <v>43.28634666666667</v>
      </c>
      <c r="H49" s="76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 spans="1:25" ht="22.5" customHeight="1">
      <c r="A50" s="121" t="s">
        <v>35</v>
      </c>
      <c r="B50" s="129"/>
      <c r="C50" s="129"/>
      <c r="D50" s="130"/>
      <c r="E50" s="56">
        <v>0</v>
      </c>
      <c r="F50" s="56">
        <v>0</v>
      </c>
      <c r="G50" s="57">
        <v>0</v>
      </c>
      <c r="H50" s="76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</row>
    <row r="51" spans="1:25" ht="12.75" customHeight="1">
      <c r="A51" s="121" t="s">
        <v>36</v>
      </c>
      <c r="B51" s="122"/>
      <c r="C51" s="122"/>
      <c r="D51" s="123"/>
      <c r="E51" s="56">
        <v>0</v>
      </c>
      <c r="F51" s="56"/>
      <c r="G51" s="57">
        <v>0</v>
      </c>
      <c r="H51" s="76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</row>
    <row r="52" spans="1:25" ht="12.75">
      <c r="A52" s="124" t="s">
        <v>61</v>
      </c>
      <c r="B52" s="125"/>
      <c r="C52" s="125"/>
      <c r="D52" s="126"/>
      <c r="E52" s="56">
        <v>2500000</v>
      </c>
      <c r="F52" s="56">
        <v>791378.35</v>
      </c>
      <c r="G52" s="57">
        <f>F52/E52*100</f>
        <v>31.655134</v>
      </c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</row>
    <row r="53" spans="1:25" ht="12.75">
      <c r="A53" s="124" t="s">
        <v>30</v>
      </c>
      <c r="B53" s="127"/>
      <c r="C53" s="127"/>
      <c r="D53" s="128"/>
      <c r="E53" s="56">
        <v>0</v>
      </c>
      <c r="F53" s="56">
        <v>929510.97</v>
      </c>
      <c r="G53" s="57" t="e">
        <f>F53/E53*100</f>
        <v>#DIV/0!</v>
      </c>
      <c r="H53" s="76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</row>
    <row r="54" spans="1:25" ht="14.25" customHeight="1">
      <c r="A54" s="121" t="s">
        <v>41</v>
      </c>
      <c r="B54" s="129"/>
      <c r="C54" s="129"/>
      <c r="D54" s="130"/>
      <c r="E54" s="56">
        <v>0</v>
      </c>
      <c r="F54" s="56"/>
      <c r="G54" s="57">
        <v>0</v>
      </c>
      <c r="H54" s="76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</row>
    <row r="55" spans="1:25" ht="12.75">
      <c r="A55" s="124" t="s">
        <v>19</v>
      </c>
      <c r="B55" s="125"/>
      <c r="C55" s="125"/>
      <c r="D55" s="126"/>
      <c r="E55" s="56">
        <v>0</v>
      </c>
      <c r="F55" s="56">
        <v>118083</v>
      </c>
      <c r="G55" s="57" t="e">
        <f>F55/E55*100</f>
        <v>#DIV/0!</v>
      </c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</row>
    <row r="56" spans="1:25" ht="12.75">
      <c r="A56" s="124" t="s">
        <v>26</v>
      </c>
      <c r="B56" s="125"/>
      <c r="C56" s="125"/>
      <c r="D56" s="126"/>
      <c r="E56" s="56">
        <v>14000000</v>
      </c>
      <c r="F56" s="56">
        <v>4882298.55</v>
      </c>
      <c r="G56" s="57">
        <f>F56/E56*100</f>
        <v>34.87356107142857</v>
      </c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</row>
    <row r="57" spans="1:25" ht="12.75">
      <c r="A57" s="124" t="s">
        <v>87</v>
      </c>
      <c r="B57" s="125"/>
      <c r="C57" s="125"/>
      <c r="D57" s="126"/>
      <c r="E57" s="56">
        <v>0</v>
      </c>
      <c r="F57" s="56">
        <v>0</v>
      </c>
      <c r="G57" s="57" t="e">
        <f>F57/E57*100</f>
        <v>#DIV/0!</v>
      </c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</row>
    <row r="58" spans="1:25" ht="12.75">
      <c r="A58" s="124" t="s">
        <v>20</v>
      </c>
      <c r="B58" s="125"/>
      <c r="C58" s="125"/>
      <c r="D58" s="126"/>
      <c r="E58" s="56">
        <v>7775000</v>
      </c>
      <c r="F58" s="56">
        <v>1515180.98</v>
      </c>
      <c r="G58" s="57">
        <f>F58/E58*100</f>
        <v>19.487858263665593</v>
      </c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</row>
    <row r="59" spans="1:25" ht="15.75" customHeight="1">
      <c r="A59" s="121" t="s">
        <v>37</v>
      </c>
      <c r="B59" s="122"/>
      <c r="C59" s="122"/>
      <c r="D59" s="123"/>
      <c r="E59" s="56">
        <v>0</v>
      </c>
      <c r="F59" s="56">
        <v>-23058.33</v>
      </c>
      <c r="G59" s="57">
        <v>0</v>
      </c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</row>
    <row r="60" spans="1:25" ht="14.25" customHeight="1">
      <c r="A60" s="143" t="s">
        <v>21</v>
      </c>
      <c r="B60" s="144"/>
      <c r="C60" s="144"/>
      <c r="D60" s="145"/>
      <c r="E60" s="61">
        <f>E34+E35+E37+E38+E39+E40+E43+E44+E45+E46+E47+E48+E49+E50+E51+E52+E53+E54+E55+E56+E57+E58+E59+E36</f>
        <v>379365000</v>
      </c>
      <c r="F60" s="61">
        <f>F34+F35+F37+F38+F39+F40+F43+F44+F45+F46+F47+F48+F49+F50+F51+F52+F53+F54+F55+F56+F57+F58+F59+F36</f>
        <v>166580720.27999997</v>
      </c>
      <c r="G60" s="52">
        <f>F60/E60*100</f>
        <v>43.9104082559013</v>
      </c>
      <c r="H60" s="79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1:25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5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5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5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2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 spans="1:25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</row>
    <row r="74" spans="1:25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</row>
    <row r="75" spans="1:25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</row>
    <row r="76" spans="1:25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</row>
  </sheetData>
  <sheetProtection/>
  <mergeCells count="38">
    <mergeCell ref="V5:Y5"/>
    <mergeCell ref="N7:P9"/>
    <mergeCell ref="K7:M9"/>
    <mergeCell ref="E6:T6"/>
    <mergeCell ref="A43:D43"/>
    <mergeCell ref="S7:T9"/>
    <mergeCell ref="Q7:R9"/>
    <mergeCell ref="E7:G8"/>
    <mergeCell ref="H7:J9"/>
    <mergeCell ref="A58:D58"/>
    <mergeCell ref="A53:D53"/>
    <mergeCell ref="B3:X3"/>
    <mergeCell ref="X6:Y9"/>
    <mergeCell ref="E9:E10"/>
    <mergeCell ref="U6:W9"/>
    <mergeCell ref="A46:D46"/>
    <mergeCell ref="A55:D55"/>
    <mergeCell ref="A49:D49"/>
    <mergeCell ref="A47:D47"/>
    <mergeCell ref="B6:D9"/>
    <mergeCell ref="A6:A10"/>
    <mergeCell ref="A40:D40"/>
    <mergeCell ref="A42:D42"/>
    <mergeCell ref="A60:D60"/>
    <mergeCell ref="A59:D59"/>
    <mergeCell ref="A56:D56"/>
    <mergeCell ref="A52:D52"/>
    <mergeCell ref="A44:D44"/>
    <mergeCell ref="A57:D57"/>
    <mergeCell ref="A39:D39"/>
    <mergeCell ref="A35:D35"/>
    <mergeCell ref="A45:D45"/>
    <mergeCell ref="A54:D54"/>
    <mergeCell ref="A48:D48"/>
    <mergeCell ref="A51:D51"/>
    <mergeCell ref="A41:D41"/>
    <mergeCell ref="A50:D50"/>
    <mergeCell ref="A36:D36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31"/>
  <sheetViews>
    <sheetView zoomScaleSheetLayoutView="100" zoomScalePageLayoutView="0" workbookViewId="0" topLeftCell="A1">
      <pane xSplit="3" ySplit="10" topLeftCell="D1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B27" sqref="BB27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6.00390625" style="0" customWidth="1"/>
    <col min="5" max="5" width="14.125" style="0" customWidth="1"/>
    <col min="6" max="6" width="6.75390625" style="0" customWidth="1"/>
    <col min="7" max="7" width="13.25390625" style="0" customWidth="1"/>
    <col min="8" max="8" width="12.875" style="0" customWidth="1"/>
    <col min="9" max="9" width="10.625" style="0" customWidth="1"/>
    <col min="10" max="10" width="12.125" style="0" customWidth="1"/>
    <col min="11" max="11" width="14.375" style="0" customWidth="1"/>
    <col min="12" max="12" width="9.375" style="0" customWidth="1"/>
    <col min="13" max="13" width="12.00390625" style="0" customWidth="1"/>
    <col min="14" max="14" width="11.375" style="0" customWidth="1"/>
    <col min="15" max="15" width="11.125" style="0" customWidth="1"/>
    <col min="16" max="16" width="12.00390625" style="0" customWidth="1"/>
    <col min="17" max="17" width="13.125" style="0" customWidth="1"/>
    <col min="18" max="18" width="8.875" style="0" customWidth="1"/>
    <col min="19" max="19" width="13.00390625" style="0" customWidth="1"/>
    <col min="20" max="20" width="12.625" style="0" customWidth="1"/>
    <col min="22" max="22" width="12.00390625" style="0" customWidth="1"/>
    <col min="23" max="23" width="10.625" style="0" customWidth="1"/>
    <col min="24" max="24" width="8.875" style="0" customWidth="1"/>
    <col min="25" max="26" width="10.75390625" style="0" customWidth="1"/>
    <col min="27" max="27" width="11.125" style="0" customWidth="1"/>
    <col min="28" max="28" width="5.25390625" style="0" customWidth="1"/>
    <col min="29" max="29" width="7.00390625" style="0" customWidth="1"/>
    <col min="30" max="30" width="5.125" style="0" customWidth="1"/>
    <col min="31" max="31" width="12.625" style="0" customWidth="1"/>
    <col min="32" max="32" width="11.25390625" style="0" customWidth="1"/>
    <col min="33" max="33" width="9.75390625" style="0" customWidth="1"/>
    <col min="34" max="34" width="11.875" style="0" customWidth="1"/>
    <col min="35" max="35" width="11.625" style="0" customWidth="1"/>
    <col min="36" max="36" width="8.75390625" style="0" customWidth="1"/>
    <col min="37" max="37" width="10.75390625" style="0" customWidth="1"/>
    <col min="38" max="38" width="12.625" style="0" customWidth="1"/>
    <col min="39" max="39" width="8.75390625" style="0" customWidth="1"/>
    <col min="40" max="40" width="11.00390625" style="0" customWidth="1"/>
    <col min="41" max="41" width="11.125" style="0" customWidth="1"/>
    <col min="42" max="42" width="9.25390625" style="0" customWidth="1"/>
    <col min="43" max="43" width="12.625" style="0" customWidth="1"/>
    <col min="44" max="44" width="11.375" style="0" customWidth="1"/>
    <col min="45" max="45" width="8.875" style="0" customWidth="1"/>
    <col min="46" max="46" width="11.75390625" style="0" customWidth="1"/>
    <col min="47" max="47" width="13.75390625" style="0" customWidth="1"/>
    <col min="48" max="48" width="9.625" style="0" customWidth="1"/>
    <col min="49" max="49" width="12.375" style="0" customWidth="1"/>
    <col min="50" max="50" width="11.125" style="0" customWidth="1"/>
    <col min="51" max="51" width="10.00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11.125" style="0" customWidth="1"/>
    <col min="56" max="56" width="12.375" style="0" customWidth="1"/>
  </cols>
  <sheetData>
    <row r="1" ht="3" customHeight="1"/>
    <row r="2" ht="12.75" customHeight="1" hidden="1"/>
    <row r="3" spans="1:40" ht="25.5" customHeight="1">
      <c r="A3" s="183" t="s">
        <v>91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16"/>
      <c r="AC3" s="116"/>
      <c r="AD3" s="116"/>
      <c r="AE3" s="116"/>
      <c r="AF3" s="116"/>
      <c r="AG3" s="116"/>
      <c r="AH3" s="29"/>
      <c r="AI3" s="2"/>
      <c r="AJ3" s="2"/>
      <c r="AK3" s="2"/>
      <c r="AL3" s="2"/>
      <c r="AM3" s="2"/>
      <c r="AN3" s="2"/>
    </row>
    <row r="4" ht="12.75">
      <c r="A4" t="s">
        <v>84</v>
      </c>
    </row>
    <row r="6" spans="1:56" ht="12.75">
      <c r="A6" s="231" t="s">
        <v>2</v>
      </c>
      <c r="B6" s="231"/>
      <c r="C6" s="231"/>
      <c r="D6" s="232" t="s">
        <v>0</v>
      </c>
      <c r="E6" s="232"/>
      <c r="F6" s="233"/>
      <c r="G6" s="236" t="s">
        <v>6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8"/>
      <c r="BC6" s="236"/>
      <c r="BD6" s="188"/>
    </row>
    <row r="7" spans="1:56" ht="65.25" customHeight="1">
      <c r="A7" s="231"/>
      <c r="B7" s="231"/>
      <c r="C7" s="231"/>
      <c r="D7" s="234"/>
      <c r="E7" s="234"/>
      <c r="F7" s="235"/>
      <c r="G7" s="186" t="s">
        <v>1</v>
      </c>
      <c r="H7" s="191"/>
      <c r="I7" s="192"/>
      <c r="J7" s="186" t="s">
        <v>76</v>
      </c>
      <c r="K7" s="193"/>
      <c r="L7" s="194"/>
      <c r="M7" s="186" t="s">
        <v>4</v>
      </c>
      <c r="N7" s="191"/>
      <c r="O7" s="192"/>
      <c r="P7" s="239" t="s">
        <v>28</v>
      </c>
      <c r="Q7" s="187"/>
      <c r="R7" s="188"/>
      <c r="S7" s="186" t="s">
        <v>67</v>
      </c>
      <c r="T7" s="191"/>
      <c r="U7" s="192"/>
      <c r="V7" s="186" t="s">
        <v>14</v>
      </c>
      <c r="W7" s="187"/>
      <c r="X7" s="188"/>
      <c r="Y7" s="186" t="s">
        <v>23</v>
      </c>
      <c r="Z7" s="187"/>
      <c r="AA7" s="188"/>
      <c r="AB7" s="221" t="s">
        <v>2</v>
      </c>
      <c r="AC7" s="222"/>
      <c r="AD7" s="223"/>
      <c r="AE7" s="186" t="s">
        <v>29</v>
      </c>
      <c r="AF7" s="187"/>
      <c r="AG7" s="188"/>
      <c r="AH7" s="186" t="s">
        <v>68</v>
      </c>
      <c r="AI7" s="187"/>
      <c r="AJ7" s="188"/>
      <c r="AK7" s="186" t="s">
        <v>83</v>
      </c>
      <c r="AL7" s="193"/>
      <c r="AM7" s="194"/>
      <c r="AN7" s="186" t="s">
        <v>73</v>
      </c>
      <c r="AO7" s="187"/>
      <c r="AP7" s="188"/>
      <c r="AQ7" s="186" t="s">
        <v>81</v>
      </c>
      <c r="AR7" s="237"/>
      <c r="AS7" s="238"/>
      <c r="AT7" s="186" t="s">
        <v>38</v>
      </c>
      <c r="AU7" s="193"/>
      <c r="AV7" s="194"/>
      <c r="AW7" s="186" t="s">
        <v>79</v>
      </c>
      <c r="AX7" s="193"/>
      <c r="AY7" s="194"/>
      <c r="AZ7" s="186" t="s">
        <v>31</v>
      </c>
      <c r="BA7" s="237"/>
      <c r="BB7" s="238"/>
      <c r="BC7" s="186" t="s">
        <v>82</v>
      </c>
      <c r="BD7" s="194"/>
    </row>
    <row r="8" spans="1:56" ht="27.75" customHeight="1">
      <c r="A8" s="231"/>
      <c r="B8" s="231"/>
      <c r="C8" s="231"/>
      <c r="D8" s="220" t="s">
        <v>27</v>
      </c>
      <c r="E8" s="195" t="s">
        <v>10</v>
      </c>
      <c r="F8" s="215" t="s">
        <v>5</v>
      </c>
      <c r="G8" s="230" t="s">
        <v>27</v>
      </c>
      <c r="H8" s="184" t="s">
        <v>93</v>
      </c>
      <c r="I8" s="184" t="s">
        <v>94</v>
      </c>
      <c r="J8" s="230" t="s">
        <v>27</v>
      </c>
      <c r="K8" s="184" t="s">
        <v>93</v>
      </c>
      <c r="L8" s="184" t="s">
        <v>94</v>
      </c>
      <c r="M8" s="230" t="s">
        <v>27</v>
      </c>
      <c r="N8" s="184" t="s">
        <v>93</v>
      </c>
      <c r="O8" s="184" t="s">
        <v>94</v>
      </c>
      <c r="P8" s="230" t="s">
        <v>27</v>
      </c>
      <c r="Q8" s="184" t="s">
        <v>93</v>
      </c>
      <c r="R8" s="184" t="s">
        <v>94</v>
      </c>
      <c r="S8" s="189" t="s">
        <v>27</v>
      </c>
      <c r="T8" s="184" t="s">
        <v>93</v>
      </c>
      <c r="U8" s="184" t="s">
        <v>94</v>
      </c>
      <c r="V8" s="189" t="s">
        <v>27</v>
      </c>
      <c r="W8" s="184" t="s">
        <v>93</v>
      </c>
      <c r="X8" s="184" t="s">
        <v>94</v>
      </c>
      <c r="Y8" s="189" t="s">
        <v>27</v>
      </c>
      <c r="Z8" s="184" t="str">
        <f>W8</f>
        <v>на 01.07.2020</v>
      </c>
      <c r="AA8" s="184" t="str">
        <f>X8</f>
        <v>01.07.2020 к Плановым назчениям</v>
      </c>
      <c r="AB8" s="224"/>
      <c r="AC8" s="225"/>
      <c r="AD8" s="226"/>
      <c r="AE8" s="189" t="s">
        <v>27</v>
      </c>
      <c r="AF8" s="184" t="str">
        <f>Z8</f>
        <v>на 01.07.2020</v>
      </c>
      <c r="AG8" s="184" t="str">
        <f>AA8</f>
        <v>01.07.2020 к Плановым назчениям</v>
      </c>
      <c r="AH8" s="189" t="s">
        <v>27</v>
      </c>
      <c r="AI8" s="184" t="str">
        <f>AF8</f>
        <v>на 01.07.2020</v>
      </c>
      <c r="AJ8" s="184" t="str">
        <f>AG8</f>
        <v>01.07.2020 к Плановым назчениям</v>
      </c>
      <c r="AK8" s="189" t="s">
        <v>27</v>
      </c>
      <c r="AL8" s="184" t="str">
        <f>AI8</f>
        <v>на 01.07.2020</v>
      </c>
      <c r="AM8" s="184" t="str">
        <f>AJ8</f>
        <v>01.07.2020 к Плановым назчениям</v>
      </c>
      <c r="AN8" s="189" t="s">
        <v>27</v>
      </c>
      <c r="AO8" s="184" t="str">
        <f>AL8</f>
        <v>на 01.07.2020</v>
      </c>
      <c r="AP8" s="184" t="str">
        <f>AM8</f>
        <v>01.07.2020 к Плановым назчениям</v>
      </c>
      <c r="AQ8" s="189" t="s">
        <v>27</v>
      </c>
      <c r="AR8" s="184" t="str">
        <f>AO8</f>
        <v>на 01.07.2020</v>
      </c>
      <c r="AS8" s="184" t="str">
        <f>AP8</f>
        <v>01.07.2020 к Плановым назчениям</v>
      </c>
      <c r="AT8" s="189" t="s">
        <v>27</v>
      </c>
      <c r="AU8" s="184" t="str">
        <f>AR8</f>
        <v>на 01.07.2020</v>
      </c>
      <c r="AV8" s="184" t="str">
        <f>AS8</f>
        <v>01.07.2020 к Плановым назчениям</v>
      </c>
      <c r="AW8" s="189" t="s">
        <v>27</v>
      </c>
      <c r="AX8" s="184" t="str">
        <f>AU8</f>
        <v>на 01.07.2020</v>
      </c>
      <c r="AY8" s="184" t="str">
        <f>AV8</f>
        <v>01.07.2020 к Плановым назчениям</v>
      </c>
      <c r="AZ8" s="189" t="s">
        <v>27</v>
      </c>
      <c r="BA8" s="184" t="str">
        <f>AX8</f>
        <v>на 01.07.2020</v>
      </c>
      <c r="BB8" s="184" t="str">
        <f>AY8</f>
        <v>01.07.2020 к Плановым назчениям</v>
      </c>
      <c r="BC8" s="189" t="s">
        <v>27</v>
      </c>
      <c r="BD8" s="184" t="str">
        <f>BA8</f>
        <v>на 01.07.2020</v>
      </c>
    </row>
    <row r="9" spans="1:56" ht="33.75" customHeight="1">
      <c r="A9" s="231"/>
      <c r="B9" s="231"/>
      <c r="C9" s="231"/>
      <c r="D9" s="220"/>
      <c r="E9" s="195"/>
      <c r="F9" s="216"/>
      <c r="G9" s="227"/>
      <c r="H9" s="185"/>
      <c r="I9" s="185"/>
      <c r="J9" s="227"/>
      <c r="K9" s="185"/>
      <c r="L9" s="185"/>
      <c r="M9" s="227"/>
      <c r="N9" s="185"/>
      <c r="O9" s="185"/>
      <c r="P9" s="227"/>
      <c r="Q9" s="185"/>
      <c r="R9" s="185"/>
      <c r="S9" s="190"/>
      <c r="T9" s="185"/>
      <c r="U9" s="185"/>
      <c r="V9" s="190"/>
      <c r="W9" s="185"/>
      <c r="X9" s="185"/>
      <c r="Y9" s="190"/>
      <c r="Z9" s="185"/>
      <c r="AA9" s="185"/>
      <c r="AB9" s="227"/>
      <c r="AC9" s="228"/>
      <c r="AD9" s="229"/>
      <c r="AE9" s="190"/>
      <c r="AF9" s="185"/>
      <c r="AG9" s="185"/>
      <c r="AH9" s="190"/>
      <c r="AI9" s="185"/>
      <c r="AJ9" s="185"/>
      <c r="AK9" s="190"/>
      <c r="AL9" s="185"/>
      <c r="AM9" s="185"/>
      <c r="AN9" s="190"/>
      <c r="AO9" s="185"/>
      <c r="AP9" s="185"/>
      <c r="AQ9" s="190"/>
      <c r="AR9" s="185"/>
      <c r="AS9" s="185"/>
      <c r="AT9" s="190"/>
      <c r="AU9" s="185"/>
      <c r="AV9" s="185"/>
      <c r="AW9" s="190"/>
      <c r="AX9" s="185"/>
      <c r="AY9" s="185"/>
      <c r="AZ9" s="190"/>
      <c r="BA9" s="185"/>
      <c r="BB9" s="185"/>
      <c r="BC9" s="190"/>
      <c r="BD9" s="185"/>
    </row>
    <row r="10" spans="1:56" ht="17.25" customHeight="1">
      <c r="A10" s="217">
        <v>1</v>
      </c>
      <c r="B10" s="218"/>
      <c r="C10" s="219"/>
      <c r="D10" s="106">
        <v>2</v>
      </c>
      <c r="E10" s="107">
        <v>3</v>
      </c>
      <c r="F10" s="108">
        <v>4</v>
      </c>
      <c r="G10" s="85">
        <v>5</v>
      </c>
      <c r="H10" s="80">
        <v>6</v>
      </c>
      <c r="I10" s="80">
        <v>7</v>
      </c>
      <c r="J10" s="96"/>
      <c r="K10" s="96"/>
      <c r="L10" s="96"/>
      <c r="M10" s="81">
        <v>8</v>
      </c>
      <c r="N10" s="80">
        <v>9</v>
      </c>
      <c r="O10" s="80">
        <v>10</v>
      </c>
      <c r="P10" s="81">
        <v>11</v>
      </c>
      <c r="Q10" s="80">
        <v>12</v>
      </c>
      <c r="R10" s="80">
        <v>13</v>
      </c>
      <c r="S10" s="84">
        <v>14</v>
      </c>
      <c r="T10" s="80">
        <v>15</v>
      </c>
      <c r="U10" s="80">
        <v>16</v>
      </c>
      <c r="V10" s="84">
        <v>17</v>
      </c>
      <c r="W10" s="80">
        <v>18</v>
      </c>
      <c r="X10" s="80">
        <v>19</v>
      </c>
      <c r="Y10" s="84">
        <v>20</v>
      </c>
      <c r="Z10" s="80">
        <v>21</v>
      </c>
      <c r="AA10" s="80">
        <v>22</v>
      </c>
      <c r="AB10" s="202">
        <v>23</v>
      </c>
      <c r="AC10" s="203"/>
      <c r="AD10" s="204"/>
      <c r="AE10" s="84">
        <v>24</v>
      </c>
      <c r="AF10" s="80">
        <v>25</v>
      </c>
      <c r="AG10" s="80">
        <v>26</v>
      </c>
      <c r="AH10" s="84">
        <v>27</v>
      </c>
      <c r="AI10" s="86">
        <v>28</v>
      </c>
      <c r="AJ10" s="86">
        <v>29</v>
      </c>
      <c r="AK10" s="84">
        <v>30</v>
      </c>
      <c r="AL10" s="86">
        <v>31</v>
      </c>
      <c r="AM10" s="86">
        <v>32</v>
      </c>
      <c r="AN10" s="84">
        <v>33</v>
      </c>
      <c r="AO10" s="86">
        <v>34</v>
      </c>
      <c r="AP10" s="86">
        <v>35</v>
      </c>
      <c r="AQ10" s="84">
        <v>36</v>
      </c>
      <c r="AR10" s="80">
        <v>37</v>
      </c>
      <c r="AS10" s="80">
        <v>38</v>
      </c>
      <c r="AT10" s="84">
        <v>39</v>
      </c>
      <c r="AU10" s="80">
        <v>40</v>
      </c>
      <c r="AV10" s="80">
        <v>41</v>
      </c>
      <c r="AW10" s="84">
        <v>42</v>
      </c>
      <c r="AX10" s="80">
        <v>43</v>
      </c>
      <c r="AY10" s="80">
        <v>44</v>
      </c>
      <c r="AZ10" s="84">
        <v>45</v>
      </c>
      <c r="BA10" s="80">
        <v>46</v>
      </c>
      <c r="BB10" s="80">
        <v>47</v>
      </c>
      <c r="BC10" s="80"/>
      <c r="BD10" s="98"/>
    </row>
    <row r="11" spans="1:56" s="13" customFormat="1" ht="27.75" customHeight="1">
      <c r="A11" s="205" t="s">
        <v>43</v>
      </c>
      <c r="B11" s="205"/>
      <c r="C11" s="206"/>
      <c r="D11" s="109">
        <f>G11+M11+P11+S11+V11+Y11+AE11+AH11+AN11+AQ11+AZ11+J11+AT11</f>
        <v>2482600</v>
      </c>
      <c r="E11" s="109">
        <f>H11+K11+N11+Q11+T11+W11+Z11+AF11+AI11+AL11+AO11+AR11+AU11+AX11+BA11</f>
        <v>672940.1900000001</v>
      </c>
      <c r="F11" s="110">
        <f>E11/D11*100</f>
        <v>27.10626721985016</v>
      </c>
      <c r="G11" s="35">
        <v>472000</v>
      </c>
      <c r="H11" s="34">
        <v>224188.35</v>
      </c>
      <c r="I11" s="47">
        <f aca="true" t="shared" si="0" ref="I11:I27">H11/G11*100</f>
        <v>47.49753177966102</v>
      </c>
      <c r="J11" s="34">
        <v>544600</v>
      </c>
      <c r="K11" s="34">
        <v>211015.4</v>
      </c>
      <c r="L11" s="47">
        <f>K11/J11*100</f>
        <v>38.74686008079324</v>
      </c>
      <c r="M11" s="34"/>
      <c r="N11" s="36">
        <v>48</v>
      </c>
      <c r="O11" s="47"/>
      <c r="P11" s="34">
        <v>250000</v>
      </c>
      <c r="Q11" s="34">
        <v>14128.7</v>
      </c>
      <c r="R11" s="47">
        <f>Q11/P11*100</f>
        <v>5.65148</v>
      </c>
      <c r="S11" s="34">
        <v>1200000</v>
      </c>
      <c r="T11" s="34">
        <v>214681.12</v>
      </c>
      <c r="U11" s="47">
        <f aca="true" t="shared" si="1" ref="U11:U27">T11/S11*100</f>
        <v>17.890093333333333</v>
      </c>
      <c r="V11" s="34">
        <v>6000</v>
      </c>
      <c r="W11" s="34">
        <v>2030</v>
      </c>
      <c r="X11" s="47">
        <f>W11/V11*100</f>
        <v>33.83333333333333</v>
      </c>
      <c r="Y11" s="34"/>
      <c r="Z11" s="34"/>
      <c r="AA11" s="48"/>
      <c r="AB11" s="205" t="s">
        <v>43</v>
      </c>
      <c r="AC11" s="205"/>
      <c r="AD11" s="206"/>
      <c r="AE11" s="34">
        <v>10000</v>
      </c>
      <c r="AF11" s="34">
        <v>6848.62</v>
      </c>
      <c r="AG11" s="47">
        <f>AF11/AE11*100</f>
        <v>68.4862</v>
      </c>
      <c r="AH11" s="34">
        <v>0</v>
      </c>
      <c r="AI11" s="34">
        <v>0</v>
      </c>
      <c r="AJ11" s="47" t="e">
        <f>AI11/AH11*100</f>
        <v>#DIV/0!</v>
      </c>
      <c r="AK11" s="47"/>
      <c r="AL11" s="47"/>
      <c r="AM11" s="47"/>
      <c r="AN11" s="34"/>
      <c r="AO11" s="34"/>
      <c r="AP11" s="47"/>
      <c r="AQ11" s="34">
        <v>0</v>
      </c>
      <c r="AR11" s="34">
        <v>0</v>
      </c>
      <c r="AS11" s="47" t="e">
        <f aca="true" t="shared" si="2" ref="AS11:AS16">AR11/AQ11*100</f>
        <v>#DIV/0!</v>
      </c>
      <c r="AT11" s="34">
        <v>0</v>
      </c>
      <c r="AU11" s="34">
        <v>0</v>
      </c>
      <c r="AV11" s="47" t="e">
        <f>AU11/AT11*100</f>
        <v>#DIV/0!</v>
      </c>
      <c r="AW11" s="34"/>
      <c r="AX11" s="34"/>
      <c r="AY11" s="34"/>
      <c r="AZ11" s="37"/>
      <c r="BA11" s="34">
        <v>0</v>
      </c>
      <c r="BB11" s="34"/>
      <c r="BC11" s="34"/>
      <c r="BD11" s="99"/>
    </row>
    <row r="12" spans="1:56" s="14" customFormat="1" ht="24.75" customHeight="1">
      <c r="A12" s="196" t="s">
        <v>44</v>
      </c>
      <c r="B12" s="196"/>
      <c r="C12" s="197"/>
      <c r="D12" s="109">
        <f>G12+M12+P12+S12+V12+Y12+AE12+AH12+AN12+AQ12+AZ12+J12</f>
        <v>1664100</v>
      </c>
      <c r="E12" s="109">
        <f aca="true" t="shared" si="3" ref="E12:E25">H12+K12+N12+Q12+T12+W12+Z12+AF12+AI12+AL12+AO12+AR12+AU12+AX12+BA12</f>
        <v>434844.9</v>
      </c>
      <c r="F12" s="110">
        <f aca="true" t="shared" si="4" ref="F12:F28">E12/D12*100</f>
        <v>26.130935640886964</v>
      </c>
      <c r="G12" s="35">
        <v>30000</v>
      </c>
      <c r="H12" s="34">
        <v>8740.58</v>
      </c>
      <c r="I12" s="47">
        <f t="shared" si="0"/>
        <v>29.135266666666666</v>
      </c>
      <c r="J12" s="34">
        <v>391400</v>
      </c>
      <c r="K12" s="34">
        <v>151667.32</v>
      </c>
      <c r="L12" s="47">
        <f aca="true" t="shared" si="5" ref="L12:L28">K12/J12*100</f>
        <v>38.7499540112417</v>
      </c>
      <c r="M12" s="34">
        <v>5700</v>
      </c>
      <c r="N12" s="38">
        <v>3841.8</v>
      </c>
      <c r="O12" s="47">
        <f>N12/M12*100</f>
        <v>67.4</v>
      </c>
      <c r="P12" s="34">
        <v>200000</v>
      </c>
      <c r="Q12" s="34">
        <v>5660.44</v>
      </c>
      <c r="R12" s="47">
        <f aca="true" t="shared" si="6" ref="R12:R27">Q12/P12*100</f>
        <v>2.8302199999999997</v>
      </c>
      <c r="S12" s="34">
        <v>655000</v>
      </c>
      <c r="T12" s="39">
        <v>55139.66</v>
      </c>
      <c r="U12" s="47">
        <f t="shared" si="1"/>
        <v>8.418268702290078</v>
      </c>
      <c r="V12" s="34">
        <v>2000</v>
      </c>
      <c r="W12" s="34">
        <v>200</v>
      </c>
      <c r="X12" s="47">
        <f>W12/V12*100</f>
        <v>10</v>
      </c>
      <c r="Y12" s="34">
        <v>0</v>
      </c>
      <c r="Z12" s="34">
        <v>0</v>
      </c>
      <c r="AA12" s="47">
        <v>0</v>
      </c>
      <c r="AB12" s="196" t="s">
        <v>44</v>
      </c>
      <c r="AC12" s="196"/>
      <c r="AD12" s="197"/>
      <c r="AE12" s="34">
        <v>380000</v>
      </c>
      <c r="AF12" s="34">
        <v>189911.1</v>
      </c>
      <c r="AG12" s="47">
        <f aca="true" t="shared" si="7" ref="AG12:AG28">AF12/AE12*100</f>
        <v>49.9766052631579</v>
      </c>
      <c r="AH12" s="34"/>
      <c r="AI12" s="34"/>
      <c r="AJ12" s="47"/>
      <c r="AK12" s="47"/>
      <c r="AL12" s="47"/>
      <c r="AM12" s="47"/>
      <c r="AN12" s="34">
        <v>0</v>
      </c>
      <c r="AO12" s="34">
        <v>0</v>
      </c>
      <c r="AP12" s="47">
        <v>0</v>
      </c>
      <c r="AQ12" s="34">
        <v>0</v>
      </c>
      <c r="AR12" s="34">
        <v>0</v>
      </c>
      <c r="AS12" s="47" t="e">
        <f t="shared" si="2"/>
        <v>#DIV/0!</v>
      </c>
      <c r="AT12" s="34"/>
      <c r="AU12" s="34">
        <v>19684</v>
      </c>
      <c r="AV12" s="47"/>
      <c r="AW12" s="34"/>
      <c r="AX12" s="34"/>
      <c r="AY12" s="34"/>
      <c r="AZ12" s="37"/>
      <c r="BA12" s="34">
        <v>0</v>
      </c>
      <c r="BB12" s="34"/>
      <c r="BC12" s="34"/>
      <c r="BD12" s="100"/>
    </row>
    <row r="13" spans="1:56" s="14" customFormat="1" ht="24.75" customHeight="1">
      <c r="A13" s="196" t="s">
        <v>45</v>
      </c>
      <c r="B13" s="196"/>
      <c r="C13" s="197"/>
      <c r="D13" s="109">
        <f>G13+M13+P13+S13+V13+Y13+AE13+AH13+AN13+AQ13+AZ13+J13+AT13+AW13+AK13</f>
        <v>8190200</v>
      </c>
      <c r="E13" s="109">
        <f t="shared" si="3"/>
        <v>2856681.8400000003</v>
      </c>
      <c r="F13" s="110">
        <f t="shared" si="4"/>
        <v>34.87926839393422</v>
      </c>
      <c r="G13" s="40">
        <v>1700000</v>
      </c>
      <c r="H13" s="34">
        <v>998923.87</v>
      </c>
      <c r="I13" s="47">
        <f t="shared" si="0"/>
        <v>58.76022764705883</v>
      </c>
      <c r="J13" s="34">
        <v>1253700</v>
      </c>
      <c r="K13" s="34">
        <v>485775.01</v>
      </c>
      <c r="L13" s="47">
        <f t="shared" si="5"/>
        <v>38.747308766052484</v>
      </c>
      <c r="M13" s="34">
        <v>1330000</v>
      </c>
      <c r="N13" s="114">
        <v>2925.08</v>
      </c>
      <c r="O13" s="47">
        <f>N13/M13*100</f>
        <v>0.21993082706766917</v>
      </c>
      <c r="P13" s="34">
        <v>950000</v>
      </c>
      <c r="Q13" s="38">
        <v>115412.32</v>
      </c>
      <c r="R13" s="47">
        <f t="shared" si="6"/>
        <v>12.148665263157895</v>
      </c>
      <c r="S13" s="34">
        <v>2055000</v>
      </c>
      <c r="T13" s="34">
        <v>319091.95</v>
      </c>
      <c r="U13" s="47">
        <f t="shared" si="1"/>
        <v>15.52758880778589</v>
      </c>
      <c r="V13" s="34">
        <v>13000</v>
      </c>
      <c r="W13" s="34">
        <v>4150</v>
      </c>
      <c r="X13" s="47">
        <f aca="true" t="shared" si="8" ref="X13:X27">W13/V13*100</f>
        <v>31.92307692307692</v>
      </c>
      <c r="Y13" s="34"/>
      <c r="Z13" s="34">
        <v>0</v>
      </c>
      <c r="AA13" s="48"/>
      <c r="AB13" s="196" t="s">
        <v>45</v>
      </c>
      <c r="AC13" s="196"/>
      <c r="AD13" s="197"/>
      <c r="AE13" s="34">
        <v>8500</v>
      </c>
      <c r="AF13" s="34">
        <v>330.86</v>
      </c>
      <c r="AG13" s="47">
        <f t="shared" si="7"/>
        <v>3.8924705882352946</v>
      </c>
      <c r="AH13" s="34">
        <v>670000</v>
      </c>
      <c r="AI13" s="34">
        <v>311101.88</v>
      </c>
      <c r="AJ13" s="47">
        <f>AI13/AH13*100</f>
        <v>46.43311641791045</v>
      </c>
      <c r="AK13" s="47">
        <v>0</v>
      </c>
      <c r="AL13" s="34">
        <v>470948.14</v>
      </c>
      <c r="AM13" s="47" t="e">
        <f>AL13/AK13*100</f>
        <v>#DIV/0!</v>
      </c>
      <c r="AN13" s="34">
        <v>210000</v>
      </c>
      <c r="AO13" s="34">
        <v>71303.72</v>
      </c>
      <c r="AP13" s="47">
        <f aca="true" t="shared" si="9" ref="AP13:AP28">AO13/AN13*100</f>
        <v>33.95415238095238</v>
      </c>
      <c r="AQ13" s="34"/>
      <c r="AR13" s="34">
        <v>0</v>
      </c>
      <c r="AS13" s="47" t="e">
        <f t="shared" si="2"/>
        <v>#DIV/0!</v>
      </c>
      <c r="AT13" s="34"/>
      <c r="AU13" s="34">
        <v>0</v>
      </c>
      <c r="AV13" s="47" t="e">
        <f>AU13/AT13*100</f>
        <v>#DIV/0!</v>
      </c>
      <c r="AW13" s="34">
        <v>0</v>
      </c>
      <c r="AX13" s="34">
        <v>77053.69</v>
      </c>
      <c r="AY13" s="47">
        <v>0</v>
      </c>
      <c r="AZ13" s="34"/>
      <c r="BA13" s="34">
        <v>-334.68</v>
      </c>
      <c r="BB13" s="34"/>
      <c r="BC13" s="34"/>
      <c r="BD13" s="101"/>
    </row>
    <row r="14" spans="1:56" s="15" customFormat="1" ht="24.75" customHeight="1">
      <c r="A14" s="207" t="s">
        <v>62</v>
      </c>
      <c r="B14" s="207"/>
      <c r="C14" s="208"/>
      <c r="D14" s="109">
        <f aca="true" t="shared" si="10" ref="D14:D27">G14+M14+P14+S14+V14+Y14+AE14+AH14+AN14+AQ14+AZ14+J14+AT14+AW14+AK14</f>
        <v>4891800</v>
      </c>
      <c r="E14" s="109">
        <f t="shared" si="3"/>
        <v>1041295.4900000002</v>
      </c>
      <c r="F14" s="110">
        <f t="shared" si="4"/>
        <v>21.28655075841204</v>
      </c>
      <c r="G14" s="34">
        <v>119500</v>
      </c>
      <c r="H14" s="35">
        <v>54210.9</v>
      </c>
      <c r="I14" s="47">
        <f t="shared" si="0"/>
        <v>45.36476987447699</v>
      </c>
      <c r="J14" s="34">
        <v>862300</v>
      </c>
      <c r="K14" s="34">
        <v>334107.69</v>
      </c>
      <c r="L14" s="47">
        <f t="shared" si="5"/>
        <v>38.74610808303375</v>
      </c>
      <c r="M14" s="34"/>
      <c r="N14" s="36"/>
      <c r="O14" s="47"/>
      <c r="P14" s="34">
        <v>700000</v>
      </c>
      <c r="Q14" s="34">
        <v>77796.25</v>
      </c>
      <c r="R14" s="47">
        <f t="shared" si="6"/>
        <v>11.11375</v>
      </c>
      <c r="S14" s="34">
        <v>3000000</v>
      </c>
      <c r="T14" s="34">
        <v>514900.81</v>
      </c>
      <c r="U14" s="47">
        <f t="shared" si="1"/>
        <v>17.163360333333333</v>
      </c>
      <c r="V14" s="34">
        <v>10000</v>
      </c>
      <c r="W14" s="34">
        <v>3400</v>
      </c>
      <c r="X14" s="47">
        <f t="shared" si="8"/>
        <v>34</v>
      </c>
      <c r="Y14" s="34"/>
      <c r="Z14" s="34">
        <v>0</v>
      </c>
      <c r="AA14" s="47"/>
      <c r="AB14" s="207" t="s">
        <v>62</v>
      </c>
      <c r="AC14" s="207"/>
      <c r="AD14" s="208"/>
      <c r="AE14" s="34">
        <v>10000</v>
      </c>
      <c r="AF14" s="34">
        <v>4242</v>
      </c>
      <c r="AG14" s="47">
        <f t="shared" si="7"/>
        <v>42.42</v>
      </c>
      <c r="AH14" s="34">
        <v>70000</v>
      </c>
      <c r="AI14" s="34">
        <v>72289.99</v>
      </c>
      <c r="AJ14" s="47">
        <f>AI14/AH14*100</f>
        <v>103.27141428571429</v>
      </c>
      <c r="AK14" s="47"/>
      <c r="AL14" s="34">
        <v>447.85</v>
      </c>
      <c r="AM14" s="47"/>
      <c r="AN14" s="34">
        <v>120000</v>
      </c>
      <c r="AO14" s="34">
        <v>49750</v>
      </c>
      <c r="AP14" s="47">
        <f t="shared" si="9"/>
        <v>41.458333333333336</v>
      </c>
      <c r="AQ14" s="34"/>
      <c r="AR14" s="34"/>
      <c r="AS14" s="47" t="e">
        <f t="shared" si="2"/>
        <v>#DIV/0!</v>
      </c>
      <c r="AT14" s="34">
        <v>0</v>
      </c>
      <c r="AU14" s="34">
        <v>0</v>
      </c>
      <c r="AV14" s="47">
        <v>0</v>
      </c>
      <c r="AW14" s="34">
        <v>0</v>
      </c>
      <c r="AX14" s="34"/>
      <c r="AY14" s="47">
        <v>0</v>
      </c>
      <c r="AZ14" s="34">
        <v>0</v>
      </c>
      <c r="BA14" s="34">
        <v>-69850</v>
      </c>
      <c r="BB14" s="34"/>
      <c r="BC14" s="34"/>
      <c r="BD14" s="102"/>
    </row>
    <row r="15" spans="1:56" s="14" customFormat="1" ht="24.75" customHeight="1">
      <c r="A15" s="196" t="s">
        <v>47</v>
      </c>
      <c r="B15" s="196"/>
      <c r="C15" s="197"/>
      <c r="D15" s="109">
        <f t="shared" si="10"/>
        <v>8698900</v>
      </c>
      <c r="E15" s="109">
        <f t="shared" si="3"/>
        <v>1704315</v>
      </c>
      <c r="F15" s="110">
        <f t="shared" si="4"/>
        <v>19.59230477416685</v>
      </c>
      <c r="G15" s="41">
        <v>1092000</v>
      </c>
      <c r="H15" s="34">
        <v>333899.35</v>
      </c>
      <c r="I15" s="47">
        <f t="shared" si="0"/>
        <v>30.576863553113554</v>
      </c>
      <c r="J15" s="34">
        <v>1440900</v>
      </c>
      <c r="K15" s="34">
        <v>558311.59</v>
      </c>
      <c r="L15" s="47">
        <f t="shared" si="5"/>
        <v>38.74742105628427</v>
      </c>
      <c r="M15" s="34">
        <v>56000</v>
      </c>
      <c r="N15" s="38">
        <v>62180.7</v>
      </c>
      <c r="O15" s="47">
        <f aca="true" t="shared" si="11" ref="O15:O20">N15/M15*100</f>
        <v>111.03696428571428</v>
      </c>
      <c r="P15" s="34">
        <v>1000000</v>
      </c>
      <c r="Q15" s="34">
        <v>59489.42</v>
      </c>
      <c r="R15" s="47">
        <f t="shared" si="6"/>
        <v>5.948942</v>
      </c>
      <c r="S15" s="34">
        <v>5000000</v>
      </c>
      <c r="T15" s="39">
        <v>504409.09</v>
      </c>
      <c r="U15" s="47">
        <f t="shared" si="1"/>
        <v>10.088181800000001</v>
      </c>
      <c r="V15" s="34">
        <v>10000</v>
      </c>
      <c r="W15" s="39">
        <v>1500</v>
      </c>
      <c r="X15" s="47">
        <f t="shared" si="8"/>
        <v>15</v>
      </c>
      <c r="Y15" s="34">
        <v>0</v>
      </c>
      <c r="Z15" s="34">
        <v>0</v>
      </c>
      <c r="AA15" s="47">
        <v>0</v>
      </c>
      <c r="AB15" s="196" t="s">
        <v>47</v>
      </c>
      <c r="AC15" s="196"/>
      <c r="AD15" s="197"/>
      <c r="AE15" s="34">
        <v>100000</v>
      </c>
      <c r="AF15" s="34">
        <v>63282.43</v>
      </c>
      <c r="AG15" s="47">
        <f t="shared" si="7"/>
        <v>63.28243</v>
      </c>
      <c r="AH15" s="34">
        <v>0</v>
      </c>
      <c r="AI15" s="34">
        <v>5849.31</v>
      </c>
      <c r="AJ15" s="47" t="e">
        <f>AI15/AH15*100</f>
        <v>#DIV/0!</v>
      </c>
      <c r="AK15" s="47">
        <v>0</v>
      </c>
      <c r="AL15" s="34">
        <v>0</v>
      </c>
      <c r="AM15" s="47" t="e">
        <f>AL15/AK15*100</f>
        <v>#DIV/0!</v>
      </c>
      <c r="AN15" s="34">
        <v>0</v>
      </c>
      <c r="AO15" s="34">
        <v>70689.31</v>
      </c>
      <c r="AP15" s="47" t="e">
        <f t="shared" si="9"/>
        <v>#DIV/0!</v>
      </c>
      <c r="AQ15" s="34">
        <v>0</v>
      </c>
      <c r="AR15" s="34">
        <v>45125.93</v>
      </c>
      <c r="AS15" s="47" t="e">
        <f t="shared" si="2"/>
        <v>#DIV/0!</v>
      </c>
      <c r="AT15" s="34">
        <v>0</v>
      </c>
      <c r="AU15" s="34">
        <v>0</v>
      </c>
      <c r="AV15" s="47">
        <v>0</v>
      </c>
      <c r="AW15" s="34">
        <v>0</v>
      </c>
      <c r="AX15" s="34">
        <v>0</v>
      </c>
      <c r="AY15" s="47">
        <v>0</v>
      </c>
      <c r="AZ15" s="37"/>
      <c r="BA15" s="34">
        <v>-422.13</v>
      </c>
      <c r="BB15" s="34"/>
      <c r="BC15" s="34"/>
      <c r="BD15" s="100"/>
    </row>
    <row r="16" spans="1:56" s="14" customFormat="1" ht="24.75" customHeight="1">
      <c r="A16" s="196" t="s">
        <v>63</v>
      </c>
      <c r="B16" s="196"/>
      <c r="C16" s="197"/>
      <c r="D16" s="109">
        <f t="shared" si="10"/>
        <v>2439300</v>
      </c>
      <c r="E16" s="109">
        <f>H16+K16+N16+Q16+T16+W16+Z16+AF16+AI16+AL16+AO16+AR16+AU16+AX16+BA16</f>
        <v>745028.83</v>
      </c>
      <c r="F16" s="110">
        <f>E16/D16*100</f>
        <v>30.542730701430738</v>
      </c>
      <c r="G16" s="35">
        <v>136000</v>
      </c>
      <c r="H16" s="34">
        <v>37998.49</v>
      </c>
      <c r="I16" s="47">
        <f t="shared" si="0"/>
        <v>27.940066176470584</v>
      </c>
      <c r="J16" s="34">
        <v>601300</v>
      </c>
      <c r="K16" s="34">
        <v>232996.15</v>
      </c>
      <c r="L16" s="47">
        <f t="shared" si="5"/>
        <v>38.748736071844334</v>
      </c>
      <c r="M16" s="34">
        <v>16000</v>
      </c>
      <c r="N16" s="38">
        <v>28187.7</v>
      </c>
      <c r="O16" s="47">
        <f t="shared" si="11"/>
        <v>176.173125</v>
      </c>
      <c r="P16" s="34">
        <v>180000</v>
      </c>
      <c r="Q16" s="34">
        <v>14512.93</v>
      </c>
      <c r="R16" s="47">
        <f t="shared" si="6"/>
        <v>8.06273888888889</v>
      </c>
      <c r="S16" s="34">
        <v>950000</v>
      </c>
      <c r="T16" s="34">
        <v>156812.58</v>
      </c>
      <c r="U16" s="47">
        <f t="shared" si="1"/>
        <v>16.50658736842105</v>
      </c>
      <c r="V16" s="34">
        <v>6000</v>
      </c>
      <c r="W16" s="34">
        <v>2000</v>
      </c>
      <c r="X16" s="47">
        <f t="shared" si="8"/>
        <v>33.33333333333333</v>
      </c>
      <c r="Y16" s="34"/>
      <c r="Z16" s="34">
        <v>0</v>
      </c>
      <c r="AA16" s="47"/>
      <c r="AB16" s="196" t="s">
        <v>63</v>
      </c>
      <c r="AC16" s="196"/>
      <c r="AD16" s="197"/>
      <c r="AE16" s="34">
        <v>480000</v>
      </c>
      <c r="AF16" s="34">
        <v>269068.38</v>
      </c>
      <c r="AG16" s="47">
        <f t="shared" si="7"/>
        <v>56.055912500000005</v>
      </c>
      <c r="AH16" s="34"/>
      <c r="AI16" s="34"/>
      <c r="AJ16" s="47"/>
      <c r="AK16" s="47"/>
      <c r="AL16" s="47"/>
      <c r="AM16" s="47"/>
      <c r="AN16" s="34">
        <v>70000</v>
      </c>
      <c r="AO16" s="34">
        <v>0</v>
      </c>
      <c r="AP16" s="47">
        <f t="shared" si="9"/>
        <v>0</v>
      </c>
      <c r="AQ16" s="34">
        <v>0</v>
      </c>
      <c r="AR16" s="34">
        <v>3452.6</v>
      </c>
      <c r="AS16" s="47" t="e">
        <f t="shared" si="2"/>
        <v>#DIV/0!</v>
      </c>
      <c r="AT16" s="34"/>
      <c r="AU16" s="34"/>
      <c r="AV16" s="47"/>
      <c r="AW16" s="34"/>
      <c r="AX16" s="34"/>
      <c r="AY16" s="47"/>
      <c r="AZ16" s="37"/>
      <c r="BA16" s="34"/>
      <c r="BB16" s="34"/>
      <c r="BC16" s="34"/>
      <c r="BD16" s="100"/>
    </row>
    <row r="17" spans="1:56" s="14" customFormat="1" ht="26.25" customHeight="1">
      <c r="A17" s="200" t="s">
        <v>64</v>
      </c>
      <c r="B17" s="200"/>
      <c r="C17" s="201"/>
      <c r="D17" s="111">
        <f t="shared" si="10"/>
        <v>8375500</v>
      </c>
      <c r="E17" s="111">
        <f t="shared" si="3"/>
        <v>2350926.6300000004</v>
      </c>
      <c r="F17" s="112">
        <f t="shared" si="4"/>
        <v>28.069089964778225</v>
      </c>
      <c r="G17" s="90">
        <v>1000000</v>
      </c>
      <c r="H17" s="91">
        <v>435452.67</v>
      </c>
      <c r="I17" s="89">
        <f t="shared" si="0"/>
        <v>43.545266999999996</v>
      </c>
      <c r="J17" s="91">
        <v>2660500</v>
      </c>
      <c r="K17" s="34">
        <v>1030898.15</v>
      </c>
      <c r="L17" s="47">
        <f t="shared" si="5"/>
        <v>38.74828603645931</v>
      </c>
      <c r="M17" s="91">
        <v>0</v>
      </c>
      <c r="N17" s="92">
        <v>21009.76</v>
      </c>
      <c r="O17" s="47" t="e">
        <f t="shared" si="11"/>
        <v>#DIV/0!</v>
      </c>
      <c r="P17" s="91">
        <v>950000</v>
      </c>
      <c r="Q17" s="91">
        <v>105913.81</v>
      </c>
      <c r="R17" s="89">
        <f t="shared" si="6"/>
        <v>11.148822105263157</v>
      </c>
      <c r="S17" s="91">
        <v>3450000</v>
      </c>
      <c r="T17" s="93">
        <v>612483.93</v>
      </c>
      <c r="U17" s="89">
        <f t="shared" si="1"/>
        <v>17.75315739130435</v>
      </c>
      <c r="V17" s="91">
        <v>25000</v>
      </c>
      <c r="W17" s="91">
        <v>8300</v>
      </c>
      <c r="X17" s="89">
        <f t="shared" si="8"/>
        <v>33.2</v>
      </c>
      <c r="Y17" s="91">
        <v>0</v>
      </c>
      <c r="Z17" s="91">
        <v>0</v>
      </c>
      <c r="AA17" s="89">
        <v>0</v>
      </c>
      <c r="AB17" s="200" t="s">
        <v>64</v>
      </c>
      <c r="AC17" s="200"/>
      <c r="AD17" s="201"/>
      <c r="AE17" s="91">
        <v>0</v>
      </c>
      <c r="AF17" s="91">
        <v>0</v>
      </c>
      <c r="AG17" s="47" t="e">
        <f t="shared" si="7"/>
        <v>#DIV/0!</v>
      </c>
      <c r="AH17" s="91">
        <v>290000</v>
      </c>
      <c r="AI17" s="91">
        <v>123555.02</v>
      </c>
      <c r="AJ17" s="89">
        <f aca="true" t="shared" si="12" ref="AJ17:AJ25">AI17/AH17*100</f>
        <v>42.60517931034483</v>
      </c>
      <c r="AK17" s="89"/>
      <c r="AL17" s="89">
        <v>0</v>
      </c>
      <c r="AM17" s="47" t="e">
        <f>AL17/AK17*100</f>
        <v>#DIV/0!</v>
      </c>
      <c r="AN17" s="91">
        <v>0</v>
      </c>
      <c r="AO17" s="103">
        <v>0</v>
      </c>
      <c r="AP17" s="89" t="e">
        <f t="shared" si="9"/>
        <v>#DIV/0!</v>
      </c>
      <c r="AQ17" s="91">
        <v>0</v>
      </c>
      <c r="AR17" s="91">
        <v>0</v>
      </c>
      <c r="AS17" s="89" t="e">
        <f aca="true" t="shared" si="13" ref="AS17:AS23">AR17/AQ17*100</f>
        <v>#DIV/0!</v>
      </c>
      <c r="AT17" s="91">
        <v>0</v>
      </c>
      <c r="AU17" s="91">
        <v>0</v>
      </c>
      <c r="AV17" s="89" t="e">
        <f>AU17/AT17*100</f>
        <v>#DIV/0!</v>
      </c>
      <c r="AW17" s="91">
        <v>0</v>
      </c>
      <c r="AX17" s="91">
        <v>13330.5</v>
      </c>
      <c r="AY17" s="47" t="e">
        <f>AX17/AW17*100</f>
        <v>#DIV/0!</v>
      </c>
      <c r="AZ17" s="94"/>
      <c r="BA17" s="91">
        <v>-17.21</v>
      </c>
      <c r="BB17" s="91"/>
      <c r="BC17" s="91">
        <v>0</v>
      </c>
      <c r="BD17" s="91">
        <v>0</v>
      </c>
    </row>
    <row r="18" spans="1:56" s="14" customFormat="1" ht="24.75" customHeight="1">
      <c r="A18" s="196" t="s">
        <v>70</v>
      </c>
      <c r="B18" s="196"/>
      <c r="C18" s="197"/>
      <c r="D18" s="111">
        <f t="shared" si="10"/>
        <v>19778700</v>
      </c>
      <c r="E18" s="111">
        <f t="shared" si="3"/>
        <v>6426670.2</v>
      </c>
      <c r="F18" s="110">
        <f t="shared" si="4"/>
        <v>32.49288476997983</v>
      </c>
      <c r="G18" s="35">
        <v>4700000</v>
      </c>
      <c r="H18" s="34">
        <v>1971615.48</v>
      </c>
      <c r="I18" s="47">
        <f t="shared" si="0"/>
        <v>41.94926553191489</v>
      </c>
      <c r="J18" s="34">
        <v>740300</v>
      </c>
      <c r="K18" s="34">
        <v>286849.05</v>
      </c>
      <c r="L18" s="47">
        <f t="shared" si="5"/>
        <v>38.74767661758746</v>
      </c>
      <c r="M18" s="34">
        <v>38400</v>
      </c>
      <c r="N18" s="38">
        <v>2346.42</v>
      </c>
      <c r="O18" s="47">
        <f t="shared" si="11"/>
        <v>6.110468750000001</v>
      </c>
      <c r="P18" s="34">
        <v>4100000</v>
      </c>
      <c r="Q18" s="34">
        <v>175921.96</v>
      </c>
      <c r="R18" s="47">
        <f t="shared" si="6"/>
        <v>4.2907795121951215</v>
      </c>
      <c r="S18" s="34">
        <v>7000000</v>
      </c>
      <c r="T18" s="34">
        <v>3190788.42</v>
      </c>
      <c r="U18" s="47">
        <f t="shared" si="1"/>
        <v>45.58269171428571</v>
      </c>
      <c r="V18" s="34">
        <v>0</v>
      </c>
      <c r="W18" s="34">
        <v>0</v>
      </c>
      <c r="X18" s="47" t="e">
        <f t="shared" si="8"/>
        <v>#DIV/0!</v>
      </c>
      <c r="Y18" s="34">
        <v>0</v>
      </c>
      <c r="Z18" s="34">
        <v>0</v>
      </c>
      <c r="AA18" s="47">
        <v>0</v>
      </c>
      <c r="AB18" s="196" t="s">
        <v>70</v>
      </c>
      <c r="AC18" s="196"/>
      <c r="AD18" s="197"/>
      <c r="AE18" s="34">
        <v>0</v>
      </c>
      <c r="AF18" s="34">
        <v>0</v>
      </c>
      <c r="AG18" s="47" t="e">
        <f t="shared" si="7"/>
        <v>#DIV/0!</v>
      </c>
      <c r="AH18" s="34">
        <v>1500000</v>
      </c>
      <c r="AI18" s="34">
        <v>626550.46</v>
      </c>
      <c r="AJ18" s="47">
        <f t="shared" si="12"/>
        <v>41.77003066666666</v>
      </c>
      <c r="AK18" s="47">
        <v>1000000</v>
      </c>
      <c r="AL18" s="34">
        <v>172687.97</v>
      </c>
      <c r="AM18" s="47">
        <f>AL18/AK18*100</f>
        <v>17.268797</v>
      </c>
      <c r="AN18" s="34">
        <v>0</v>
      </c>
      <c r="AO18" s="34">
        <v>0</v>
      </c>
      <c r="AP18" s="47" t="e">
        <f t="shared" si="9"/>
        <v>#DIV/0!</v>
      </c>
      <c r="AQ18" s="34">
        <v>700000</v>
      </c>
      <c r="AR18" s="34">
        <v>0</v>
      </c>
      <c r="AS18" s="47">
        <f t="shared" si="13"/>
        <v>0</v>
      </c>
      <c r="AT18" s="34">
        <v>0</v>
      </c>
      <c r="AU18" s="34">
        <v>0</v>
      </c>
      <c r="AV18" s="47">
        <v>0</v>
      </c>
      <c r="AW18" s="34">
        <v>0</v>
      </c>
      <c r="AX18" s="34">
        <v>0</v>
      </c>
      <c r="AY18" s="47">
        <v>0</v>
      </c>
      <c r="AZ18" s="37"/>
      <c r="BA18" s="34">
        <v>-89.56</v>
      </c>
      <c r="BB18" s="34"/>
      <c r="BC18" s="34">
        <v>0</v>
      </c>
      <c r="BD18" s="101">
        <v>0</v>
      </c>
    </row>
    <row r="19" spans="1:56" s="14" customFormat="1" ht="27.75" customHeight="1">
      <c r="A19" s="196" t="s">
        <v>51</v>
      </c>
      <c r="B19" s="196"/>
      <c r="C19" s="197"/>
      <c r="D19" s="111">
        <f t="shared" si="10"/>
        <v>3310300</v>
      </c>
      <c r="E19" s="111">
        <f>H19+K19+N19+Q19+T19+W19+Z19+AF19+AI19+AL19+AO19+AR19+AU19+AX19+BA19</f>
        <v>849053.8999999999</v>
      </c>
      <c r="F19" s="110">
        <f t="shared" si="4"/>
        <v>25.648850557351295</v>
      </c>
      <c r="G19" s="35">
        <v>314000</v>
      </c>
      <c r="H19" s="34">
        <v>95952.86</v>
      </c>
      <c r="I19" s="47">
        <f t="shared" si="0"/>
        <v>30.558235668789806</v>
      </c>
      <c r="J19" s="34">
        <v>1009800</v>
      </c>
      <c r="K19" s="34">
        <v>391257.77</v>
      </c>
      <c r="L19" s="47">
        <f t="shared" si="5"/>
        <v>38.74606555753615</v>
      </c>
      <c r="M19" s="34">
        <v>189000</v>
      </c>
      <c r="N19" s="38">
        <v>112.87</v>
      </c>
      <c r="O19" s="47">
        <f t="shared" si="11"/>
        <v>0.05971957671957672</v>
      </c>
      <c r="P19" s="34">
        <v>260000</v>
      </c>
      <c r="Q19" s="34">
        <v>18588.13</v>
      </c>
      <c r="R19" s="47">
        <f t="shared" si="6"/>
        <v>7.149280769230771</v>
      </c>
      <c r="S19" s="34">
        <v>1300000</v>
      </c>
      <c r="T19" s="34">
        <v>215853.65</v>
      </c>
      <c r="U19" s="47">
        <f t="shared" si="1"/>
        <v>16.604126923076922</v>
      </c>
      <c r="V19" s="34">
        <v>7500</v>
      </c>
      <c r="W19" s="34">
        <v>1600</v>
      </c>
      <c r="X19" s="47">
        <f t="shared" si="8"/>
        <v>21.333333333333336</v>
      </c>
      <c r="Y19" s="34"/>
      <c r="Z19" s="34"/>
      <c r="AA19" s="47"/>
      <c r="AB19" s="196" t="s">
        <v>51</v>
      </c>
      <c r="AC19" s="196"/>
      <c r="AD19" s="197"/>
      <c r="AE19" s="34">
        <v>30000</v>
      </c>
      <c r="AF19" s="34">
        <v>21623.35</v>
      </c>
      <c r="AG19" s="47">
        <f t="shared" si="7"/>
        <v>72.07783333333333</v>
      </c>
      <c r="AH19" s="34">
        <v>200000</v>
      </c>
      <c r="AI19" s="34">
        <v>84363.07</v>
      </c>
      <c r="AJ19" s="47">
        <f t="shared" si="12"/>
        <v>42.181535000000004</v>
      </c>
      <c r="AK19" s="47"/>
      <c r="AL19" s="47">
        <v>19702.2</v>
      </c>
      <c r="AM19" s="47"/>
      <c r="AN19" s="34">
        <v>0</v>
      </c>
      <c r="AO19" s="34">
        <v>0</v>
      </c>
      <c r="AP19" s="47" t="e">
        <f t="shared" si="9"/>
        <v>#DIV/0!</v>
      </c>
      <c r="AQ19" s="34">
        <v>0</v>
      </c>
      <c r="AR19" s="34">
        <v>0</v>
      </c>
      <c r="AS19" s="47">
        <v>0</v>
      </c>
      <c r="AT19" s="34"/>
      <c r="AU19" s="34"/>
      <c r="AV19" s="47"/>
      <c r="AW19" s="34">
        <v>0</v>
      </c>
      <c r="AX19" s="34">
        <v>0</v>
      </c>
      <c r="AY19" s="47">
        <v>0</v>
      </c>
      <c r="AZ19" s="37"/>
      <c r="BA19" s="34">
        <v>0</v>
      </c>
      <c r="BB19" s="34"/>
      <c r="BC19" s="34"/>
      <c r="BD19" s="100"/>
    </row>
    <row r="20" spans="1:56" s="14" customFormat="1" ht="27.75" customHeight="1">
      <c r="A20" s="197" t="s">
        <v>58</v>
      </c>
      <c r="B20" s="198"/>
      <c r="C20" s="199"/>
      <c r="D20" s="111">
        <f>G20+M20+P20+S20+V20+Y20+AE20+AH20+AN20+AQ20+AZ20+J20+AT20+AW20+AK20</f>
        <v>6794200</v>
      </c>
      <c r="E20" s="111">
        <f>H20+K20+N20+Q20+T20+W20+Z20+AF20+AI20+AL20+AO20+AR20+AU20+AX20+BA20</f>
        <v>2120554.21</v>
      </c>
      <c r="F20" s="110">
        <f t="shared" si="4"/>
        <v>31.21124208884048</v>
      </c>
      <c r="G20" s="35">
        <v>1552000</v>
      </c>
      <c r="H20" s="34">
        <v>964803.42</v>
      </c>
      <c r="I20" s="47">
        <f t="shared" si="0"/>
        <v>62.16516881443299</v>
      </c>
      <c r="J20" s="34">
        <v>1140200</v>
      </c>
      <c r="K20" s="34">
        <v>441813.48</v>
      </c>
      <c r="L20" s="47">
        <f t="shared" si="5"/>
        <v>38.74877039115944</v>
      </c>
      <c r="M20" s="34">
        <v>2000</v>
      </c>
      <c r="N20" s="38">
        <v>0</v>
      </c>
      <c r="O20" s="47">
        <f t="shared" si="11"/>
        <v>0</v>
      </c>
      <c r="P20" s="34">
        <v>1100000</v>
      </c>
      <c r="Q20" s="35">
        <v>98547.22</v>
      </c>
      <c r="R20" s="47">
        <f t="shared" si="6"/>
        <v>8.958838181818182</v>
      </c>
      <c r="S20" s="35">
        <v>2900000</v>
      </c>
      <c r="T20" s="35">
        <v>584170.09</v>
      </c>
      <c r="U20" s="47">
        <f t="shared" si="1"/>
        <v>20.14379620689655</v>
      </c>
      <c r="V20" s="34">
        <v>10000</v>
      </c>
      <c r="W20" s="35">
        <v>2400</v>
      </c>
      <c r="X20" s="47">
        <f t="shared" si="8"/>
        <v>24</v>
      </c>
      <c r="Y20" s="34"/>
      <c r="Z20" s="34"/>
      <c r="AA20" s="47"/>
      <c r="AB20" s="197" t="s">
        <v>58</v>
      </c>
      <c r="AC20" s="198"/>
      <c r="AD20" s="199"/>
      <c r="AE20" s="35">
        <v>0</v>
      </c>
      <c r="AF20" s="35">
        <v>0</v>
      </c>
      <c r="AG20" s="47" t="e">
        <f t="shared" si="7"/>
        <v>#DIV/0!</v>
      </c>
      <c r="AH20" s="35">
        <v>90000</v>
      </c>
      <c r="AI20" s="35">
        <v>12900</v>
      </c>
      <c r="AJ20" s="47">
        <f t="shared" si="12"/>
        <v>14.333333333333334</v>
      </c>
      <c r="AK20" s="49">
        <v>0</v>
      </c>
      <c r="AL20" s="35">
        <v>13000.05</v>
      </c>
      <c r="AM20" s="49" t="e">
        <f>AL20/AK20*100</f>
        <v>#DIV/0!</v>
      </c>
      <c r="AN20" s="35">
        <v>0</v>
      </c>
      <c r="AO20" s="35">
        <v>0</v>
      </c>
      <c r="AP20" s="47" t="e">
        <f t="shared" si="9"/>
        <v>#DIV/0!</v>
      </c>
      <c r="AQ20" s="34">
        <v>0</v>
      </c>
      <c r="AR20" s="35">
        <v>0</v>
      </c>
      <c r="AS20" s="47" t="e">
        <f t="shared" si="13"/>
        <v>#DIV/0!</v>
      </c>
      <c r="AT20" s="35">
        <v>0</v>
      </c>
      <c r="AU20" s="35">
        <v>0</v>
      </c>
      <c r="AV20" s="49"/>
      <c r="AW20" s="35">
        <v>0</v>
      </c>
      <c r="AX20" s="35">
        <v>0</v>
      </c>
      <c r="AY20" s="47">
        <v>0</v>
      </c>
      <c r="AZ20" s="35"/>
      <c r="BA20" s="35">
        <v>2919.95</v>
      </c>
      <c r="BB20" s="34"/>
      <c r="BC20" s="34"/>
      <c r="BD20" s="100"/>
    </row>
    <row r="21" spans="1:56" s="14" customFormat="1" ht="27.75" customHeight="1">
      <c r="A21" s="211" t="s">
        <v>52</v>
      </c>
      <c r="B21" s="212"/>
      <c r="C21" s="213"/>
      <c r="D21" s="111">
        <f t="shared" si="10"/>
        <v>2229000</v>
      </c>
      <c r="E21" s="111">
        <f t="shared" si="3"/>
        <v>601214.99</v>
      </c>
      <c r="F21" s="110">
        <f t="shared" si="4"/>
        <v>26.972408703454466</v>
      </c>
      <c r="G21" s="35">
        <v>78000</v>
      </c>
      <c r="H21" s="34">
        <v>24455.42</v>
      </c>
      <c r="I21" s="47">
        <f t="shared" si="0"/>
        <v>31.353102564102564</v>
      </c>
      <c r="J21" s="34">
        <v>799900</v>
      </c>
      <c r="K21" s="34">
        <v>309928.88</v>
      </c>
      <c r="L21" s="47">
        <f t="shared" si="5"/>
        <v>38.745953244155515</v>
      </c>
      <c r="M21" s="34">
        <v>16100</v>
      </c>
      <c r="N21" s="38">
        <v>13827.6</v>
      </c>
      <c r="O21" s="47">
        <f aca="true" t="shared" si="14" ref="O21:O27">N21/M21*100</f>
        <v>85.88571428571429</v>
      </c>
      <c r="P21" s="34">
        <v>200000</v>
      </c>
      <c r="Q21" s="35">
        <v>17942.37</v>
      </c>
      <c r="R21" s="47">
        <f t="shared" si="6"/>
        <v>8.971185</v>
      </c>
      <c r="S21" s="35">
        <v>1000000</v>
      </c>
      <c r="T21" s="35">
        <v>188955.26</v>
      </c>
      <c r="U21" s="47">
        <f t="shared" si="1"/>
        <v>18.895526</v>
      </c>
      <c r="V21" s="34">
        <v>5000</v>
      </c>
      <c r="W21" s="35">
        <v>2200</v>
      </c>
      <c r="X21" s="47">
        <f t="shared" si="8"/>
        <v>44</v>
      </c>
      <c r="Y21" s="34"/>
      <c r="Z21" s="34"/>
      <c r="AA21" s="47"/>
      <c r="AB21" s="197" t="s">
        <v>52</v>
      </c>
      <c r="AC21" s="198"/>
      <c r="AD21" s="199"/>
      <c r="AE21" s="35">
        <v>0</v>
      </c>
      <c r="AF21" s="35">
        <v>0</v>
      </c>
      <c r="AG21" s="47" t="e">
        <f t="shared" si="7"/>
        <v>#DIV/0!</v>
      </c>
      <c r="AH21" s="35">
        <v>80000</v>
      </c>
      <c r="AI21" s="35">
        <v>36213.46</v>
      </c>
      <c r="AJ21" s="47">
        <f t="shared" si="12"/>
        <v>45.266825</v>
      </c>
      <c r="AK21" s="49">
        <v>50000</v>
      </c>
      <c r="AL21" s="35">
        <v>8162</v>
      </c>
      <c r="AM21" s="49"/>
      <c r="AN21" s="35">
        <v>0</v>
      </c>
      <c r="AO21" s="35">
        <v>0</v>
      </c>
      <c r="AP21" s="47" t="e">
        <f t="shared" si="9"/>
        <v>#DIV/0!</v>
      </c>
      <c r="AQ21" s="34">
        <v>0</v>
      </c>
      <c r="AR21" s="35">
        <v>0</v>
      </c>
      <c r="AS21" s="47" t="e">
        <f t="shared" si="13"/>
        <v>#DIV/0!</v>
      </c>
      <c r="AT21" s="35">
        <v>0</v>
      </c>
      <c r="AU21" s="35">
        <v>0</v>
      </c>
      <c r="AV21" s="49">
        <v>0</v>
      </c>
      <c r="AW21" s="35">
        <v>0</v>
      </c>
      <c r="AX21" s="35">
        <v>0</v>
      </c>
      <c r="AY21" s="47">
        <v>0</v>
      </c>
      <c r="AZ21" s="35"/>
      <c r="BA21" s="35">
        <v>-470</v>
      </c>
      <c r="BB21" s="34"/>
      <c r="BC21" s="34"/>
      <c r="BD21" s="100"/>
    </row>
    <row r="22" spans="1:56" s="14" customFormat="1" ht="27.75" customHeight="1">
      <c r="A22" s="197" t="s">
        <v>53</v>
      </c>
      <c r="B22" s="198"/>
      <c r="C22" s="199"/>
      <c r="D22" s="111">
        <f t="shared" si="10"/>
        <v>11970600</v>
      </c>
      <c r="E22" s="111">
        <f t="shared" si="3"/>
        <v>3678442.6599999997</v>
      </c>
      <c r="F22" s="110">
        <f t="shared" si="4"/>
        <v>30.728974821646364</v>
      </c>
      <c r="G22" s="35">
        <v>1230000</v>
      </c>
      <c r="H22" s="34">
        <v>564826.24</v>
      </c>
      <c r="I22" s="47">
        <f t="shared" si="0"/>
        <v>45.9208325203252</v>
      </c>
      <c r="J22" s="34">
        <v>1781300</v>
      </c>
      <c r="K22" s="34">
        <v>690196.18</v>
      </c>
      <c r="L22" s="47">
        <f t="shared" si="5"/>
        <v>38.746768090720266</v>
      </c>
      <c r="M22" s="34">
        <v>38300</v>
      </c>
      <c r="N22" s="38">
        <v>2497.2</v>
      </c>
      <c r="O22" s="47">
        <f t="shared" si="14"/>
        <v>6.5201044386422975</v>
      </c>
      <c r="P22" s="34">
        <v>1300000</v>
      </c>
      <c r="Q22" s="35">
        <v>101720.49</v>
      </c>
      <c r="R22" s="47">
        <f t="shared" si="6"/>
        <v>7.824653076923077</v>
      </c>
      <c r="S22" s="35">
        <v>7000000</v>
      </c>
      <c r="T22" s="35">
        <v>2173924.78</v>
      </c>
      <c r="U22" s="47">
        <f t="shared" si="1"/>
        <v>31.056068285714282</v>
      </c>
      <c r="V22" s="34">
        <v>16000</v>
      </c>
      <c r="W22" s="35">
        <v>2800</v>
      </c>
      <c r="X22" s="47">
        <f t="shared" si="8"/>
        <v>17.5</v>
      </c>
      <c r="Y22" s="34"/>
      <c r="Z22" s="34">
        <v>0</v>
      </c>
      <c r="AA22" s="47"/>
      <c r="AB22" s="197" t="s">
        <v>53</v>
      </c>
      <c r="AC22" s="198"/>
      <c r="AD22" s="199"/>
      <c r="AE22" s="35">
        <v>105000</v>
      </c>
      <c r="AF22" s="35">
        <v>8316.65</v>
      </c>
      <c r="AG22" s="47">
        <f t="shared" si="7"/>
        <v>7.920619047619047</v>
      </c>
      <c r="AH22" s="35">
        <v>0</v>
      </c>
      <c r="AI22" s="35">
        <v>1585</v>
      </c>
      <c r="AJ22" s="47" t="e">
        <f t="shared" si="12"/>
        <v>#DIV/0!</v>
      </c>
      <c r="AK22" s="49">
        <v>0</v>
      </c>
      <c r="AL22" s="35">
        <v>99665.22</v>
      </c>
      <c r="AM22" s="49"/>
      <c r="AN22" s="35">
        <v>0</v>
      </c>
      <c r="AO22" s="35">
        <v>0</v>
      </c>
      <c r="AP22" s="47" t="e">
        <f>AO22/AN22*100</f>
        <v>#DIV/0!</v>
      </c>
      <c r="AQ22" s="34">
        <v>500000</v>
      </c>
      <c r="AR22" s="35">
        <v>0</v>
      </c>
      <c r="AS22" s="47">
        <f t="shared" si="13"/>
        <v>0</v>
      </c>
      <c r="AT22" s="35">
        <v>0</v>
      </c>
      <c r="AU22" s="35">
        <v>62910.9</v>
      </c>
      <c r="AV22" s="35">
        <v>0</v>
      </c>
      <c r="AW22" s="35">
        <v>0</v>
      </c>
      <c r="AX22" s="35">
        <v>0</v>
      </c>
      <c r="AY22" s="47">
        <v>0</v>
      </c>
      <c r="AZ22" s="44"/>
      <c r="BA22" s="35">
        <v>-30000</v>
      </c>
      <c r="BB22" s="34"/>
      <c r="BC22" s="34"/>
      <c r="BD22" s="100"/>
    </row>
    <row r="23" spans="1:56" s="14" customFormat="1" ht="27.75" customHeight="1">
      <c r="A23" s="197" t="s">
        <v>54</v>
      </c>
      <c r="B23" s="198"/>
      <c r="C23" s="199"/>
      <c r="D23" s="111">
        <f>G23+J23+M23+P23+S23+V23+Y23+AE23+AH23+AK23+AN23+AQ23+AT23+AW23+AZ23+BC23</f>
        <v>4443700</v>
      </c>
      <c r="E23" s="111">
        <f t="shared" si="3"/>
        <v>1325811.58</v>
      </c>
      <c r="F23" s="110">
        <f t="shared" si="4"/>
        <v>29.83575803947161</v>
      </c>
      <c r="G23" s="35">
        <v>988000</v>
      </c>
      <c r="H23" s="34">
        <v>362593.97</v>
      </c>
      <c r="I23" s="47">
        <f t="shared" si="0"/>
        <v>36.69979453441295</v>
      </c>
      <c r="J23" s="34">
        <v>612700</v>
      </c>
      <c r="K23" s="34">
        <v>237392.36</v>
      </c>
      <c r="L23" s="47">
        <f t="shared" si="5"/>
        <v>38.74528480496164</v>
      </c>
      <c r="M23" s="34">
        <v>0</v>
      </c>
      <c r="N23" s="38">
        <v>0</v>
      </c>
      <c r="O23" s="47">
        <v>0</v>
      </c>
      <c r="P23" s="34">
        <v>380000</v>
      </c>
      <c r="Q23" s="35">
        <v>21710.69</v>
      </c>
      <c r="R23" s="47">
        <f t="shared" si="6"/>
        <v>5.7133394736842105</v>
      </c>
      <c r="S23" s="35">
        <v>2200000</v>
      </c>
      <c r="T23" s="35">
        <v>611646.25</v>
      </c>
      <c r="U23" s="47">
        <f t="shared" si="1"/>
        <v>27.802102272727275</v>
      </c>
      <c r="V23" s="34">
        <v>7000</v>
      </c>
      <c r="W23" s="35">
        <v>3100</v>
      </c>
      <c r="X23" s="47">
        <f t="shared" si="8"/>
        <v>44.285714285714285</v>
      </c>
      <c r="Y23" s="34"/>
      <c r="Z23" s="34"/>
      <c r="AA23" s="47"/>
      <c r="AB23" s="197" t="s">
        <v>54</v>
      </c>
      <c r="AC23" s="198"/>
      <c r="AD23" s="199"/>
      <c r="AE23" s="35">
        <v>0</v>
      </c>
      <c r="AF23" s="35">
        <v>0</v>
      </c>
      <c r="AG23" s="47" t="e">
        <f t="shared" si="7"/>
        <v>#DIV/0!</v>
      </c>
      <c r="AH23" s="35">
        <v>156000</v>
      </c>
      <c r="AI23" s="35">
        <v>88559.75</v>
      </c>
      <c r="AJ23" s="47">
        <f t="shared" si="12"/>
        <v>56.769070512820505</v>
      </c>
      <c r="AK23" s="49">
        <v>0</v>
      </c>
      <c r="AL23" s="49">
        <v>0</v>
      </c>
      <c r="AM23" s="49" t="e">
        <f>AL23/AK23*100</f>
        <v>#DIV/0!</v>
      </c>
      <c r="AN23" s="35">
        <v>0</v>
      </c>
      <c r="AO23" s="35">
        <v>0</v>
      </c>
      <c r="AP23" s="47" t="e">
        <f t="shared" si="9"/>
        <v>#DIV/0!</v>
      </c>
      <c r="AQ23" s="34">
        <v>100000</v>
      </c>
      <c r="AR23" s="35">
        <v>808.56</v>
      </c>
      <c r="AS23" s="47">
        <f t="shared" si="13"/>
        <v>0.8085600000000001</v>
      </c>
      <c r="AT23" s="35">
        <v>0</v>
      </c>
      <c r="AU23" s="35">
        <v>0</v>
      </c>
      <c r="AV23" s="35">
        <v>0</v>
      </c>
      <c r="AW23" s="35"/>
      <c r="AX23" s="35"/>
      <c r="AY23" s="47"/>
      <c r="AZ23" s="44"/>
      <c r="BA23" s="35"/>
      <c r="BB23" s="34"/>
      <c r="BC23" s="34"/>
      <c r="BD23" s="100"/>
    </row>
    <row r="24" spans="1:56" s="14" customFormat="1" ht="27.75" customHeight="1">
      <c r="A24" s="197" t="s">
        <v>69</v>
      </c>
      <c r="B24" s="198"/>
      <c r="C24" s="199"/>
      <c r="D24" s="111">
        <f t="shared" si="10"/>
        <v>6976700</v>
      </c>
      <c r="E24" s="111">
        <f t="shared" si="3"/>
        <v>2605397.9000000004</v>
      </c>
      <c r="F24" s="110">
        <f t="shared" si="4"/>
        <v>37.34427308039618</v>
      </c>
      <c r="G24" s="35">
        <v>166400</v>
      </c>
      <c r="H24" s="34">
        <v>71848.32</v>
      </c>
      <c r="I24" s="47">
        <f t="shared" si="0"/>
        <v>43.17807692307692</v>
      </c>
      <c r="J24" s="34">
        <v>723300</v>
      </c>
      <c r="K24" s="34">
        <v>280254.82</v>
      </c>
      <c r="L24" s="47">
        <f t="shared" si="5"/>
        <v>38.74669155260611</v>
      </c>
      <c r="M24" s="34">
        <v>8000</v>
      </c>
      <c r="N24" s="38">
        <v>5915.1</v>
      </c>
      <c r="O24" s="47">
        <f>N24/M24*100</f>
        <v>73.93875000000001</v>
      </c>
      <c r="P24" s="34">
        <v>1000000</v>
      </c>
      <c r="Q24" s="35">
        <v>21261.76</v>
      </c>
      <c r="R24" s="47">
        <f t="shared" si="6"/>
        <v>2.1261759999999996</v>
      </c>
      <c r="S24" s="35">
        <v>4500000</v>
      </c>
      <c r="T24" s="35">
        <v>2178725.87</v>
      </c>
      <c r="U24" s="47">
        <f t="shared" si="1"/>
        <v>48.41613044444445</v>
      </c>
      <c r="V24" s="34">
        <v>5000</v>
      </c>
      <c r="W24" s="35">
        <v>2100</v>
      </c>
      <c r="X24" s="47">
        <f t="shared" si="8"/>
        <v>42</v>
      </c>
      <c r="Y24" s="34">
        <v>0</v>
      </c>
      <c r="Z24" s="34">
        <v>0</v>
      </c>
      <c r="AA24" s="47">
        <v>0</v>
      </c>
      <c r="AB24" s="197" t="s">
        <v>69</v>
      </c>
      <c r="AC24" s="198"/>
      <c r="AD24" s="199"/>
      <c r="AE24" s="35">
        <v>4000</v>
      </c>
      <c r="AF24" s="35">
        <v>2600.1</v>
      </c>
      <c r="AG24" s="47">
        <f t="shared" si="7"/>
        <v>65.0025</v>
      </c>
      <c r="AH24" s="35">
        <v>70000</v>
      </c>
      <c r="AI24" s="35">
        <v>32958.29</v>
      </c>
      <c r="AJ24" s="47">
        <f t="shared" si="12"/>
        <v>47.08327142857143</v>
      </c>
      <c r="AK24" s="49">
        <v>0</v>
      </c>
      <c r="AL24" s="35">
        <v>9733.64</v>
      </c>
      <c r="AM24" s="49" t="e">
        <f>AL24/AK24*100</f>
        <v>#DIV/0!</v>
      </c>
      <c r="AN24" s="44"/>
      <c r="AO24" s="35">
        <v>0</v>
      </c>
      <c r="AP24" s="47" t="e">
        <f t="shared" si="9"/>
        <v>#DIV/0!</v>
      </c>
      <c r="AQ24" s="34">
        <v>500000</v>
      </c>
      <c r="AR24" s="35">
        <v>0</v>
      </c>
      <c r="AS24" s="47">
        <f>AR24/AQ24*100</f>
        <v>0</v>
      </c>
      <c r="AT24" s="35">
        <v>0</v>
      </c>
      <c r="AU24" s="35">
        <v>0</v>
      </c>
      <c r="AV24" s="35" t="e">
        <f>AU24/AT24*100</f>
        <v>#DIV/0!</v>
      </c>
      <c r="AW24" s="35">
        <v>0</v>
      </c>
      <c r="AX24" s="35">
        <v>0</v>
      </c>
      <c r="AY24" s="47">
        <v>0</v>
      </c>
      <c r="AZ24" s="44"/>
      <c r="BA24" s="35">
        <v>0</v>
      </c>
      <c r="BB24" s="34" t="s">
        <v>85</v>
      </c>
      <c r="BC24" s="34"/>
      <c r="BD24" s="100"/>
    </row>
    <row r="25" spans="1:56" s="14" customFormat="1" ht="27.75" customHeight="1">
      <c r="A25" s="197" t="s">
        <v>56</v>
      </c>
      <c r="B25" s="198"/>
      <c r="C25" s="199"/>
      <c r="D25" s="111">
        <f t="shared" si="10"/>
        <v>2912500</v>
      </c>
      <c r="E25" s="111">
        <f t="shared" si="3"/>
        <v>782360.5299999999</v>
      </c>
      <c r="F25" s="110">
        <f t="shared" si="4"/>
        <v>26.862164120171673</v>
      </c>
      <c r="G25" s="35">
        <v>90000</v>
      </c>
      <c r="H25" s="34">
        <v>33041.87</v>
      </c>
      <c r="I25" s="47">
        <f t="shared" si="0"/>
        <v>36.713188888888894</v>
      </c>
      <c r="J25" s="34">
        <v>1066500</v>
      </c>
      <c r="K25" s="34">
        <v>413238.48</v>
      </c>
      <c r="L25" s="47">
        <f t="shared" si="5"/>
        <v>38.7471617440225</v>
      </c>
      <c r="M25" s="34">
        <v>0</v>
      </c>
      <c r="N25" s="38">
        <v>56</v>
      </c>
      <c r="O25" s="47" t="e">
        <f t="shared" si="14"/>
        <v>#DIV/0!</v>
      </c>
      <c r="P25" s="34">
        <v>200000</v>
      </c>
      <c r="Q25" s="35">
        <v>12868.65</v>
      </c>
      <c r="R25" s="47">
        <f t="shared" si="6"/>
        <v>6.434325</v>
      </c>
      <c r="S25" s="35">
        <v>1100000</v>
      </c>
      <c r="T25" s="35">
        <v>130240.12</v>
      </c>
      <c r="U25" s="47">
        <f t="shared" si="1"/>
        <v>11.840010909090909</v>
      </c>
      <c r="V25" s="34">
        <v>6000</v>
      </c>
      <c r="W25" s="35">
        <v>2450</v>
      </c>
      <c r="X25" s="47">
        <f t="shared" si="8"/>
        <v>40.833333333333336</v>
      </c>
      <c r="Y25" s="34">
        <v>0</v>
      </c>
      <c r="Z25" s="34">
        <v>0</v>
      </c>
      <c r="AA25" s="47" t="e">
        <f>Z25/Y25*100</f>
        <v>#DIV/0!</v>
      </c>
      <c r="AB25" s="197" t="s">
        <v>56</v>
      </c>
      <c r="AC25" s="198"/>
      <c r="AD25" s="199"/>
      <c r="AE25" s="35">
        <v>450000</v>
      </c>
      <c r="AF25" s="35">
        <v>190469.55</v>
      </c>
      <c r="AG25" s="47">
        <f t="shared" si="7"/>
        <v>42.326566666666665</v>
      </c>
      <c r="AH25" s="35">
        <v>0</v>
      </c>
      <c r="AI25" s="35">
        <v>0</v>
      </c>
      <c r="AJ25" s="47" t="e">
        <f t="shared" si="12"/>
        <v>#DIV/0!</v>
      </c>
      <c r="AK25" s="49"/>
      <c r="AL25" s="49"/>
      <c r="AM25" s="49"/>
      <c r="AN25" s="35">
        <v>0</v>
      </c>
      <c r="AO25" s="35">
        <v>0</v>
      </c>
      <c r="AP25" s="47" t="e">
        <f t="shared" si="9"/>
        <v>#DIV/0!</v>
      </c>
      <c r="AQ25" s="34">
        <v>0</v>
      </c>
      <c r="AR25" s="35">
        <v>0</v>
      </c>
      <c r="AS25" s="47" t="e">
        <f>AR25/AQ25*100</f>
        <v>#DIV/0!</v>
      </c>
      <c r="AT25" s="35"/>
      <c r="AU25" s="35"/>
      <c r="AV25" s="49"/>
      <c r="AW25" s="35">
        <v>0</v>
      </c>
      <c r="AX25" s="35">
        <v>0</v>
      </c>
      <c r="AY25" s="47">
        <v>0</v>
      </c>
      <c r="AZ25" s="44"/>
      <c r="BA25" s="35">
        <v>-4.14</v>
      </c>
      <c r="BB25" s="34"/>
      <c r="BC25" s="34"/>
      <c r="BD25" s="100"/>
    </row>
    <row r="26" spans="1:56" s="14" customFormat="1" ht="27.75" customHeight="1">
      <c r="A26" s="197" t="s">
        <v>57</v>
      </c>
      <c r="B26" s="198"/>
      <c r="C26" s="199"/>
      <c r="D26" s="111">
        <f t="shared" si="10"/>
        <v>5139400</v>
      </c>
      <c r="E26" s="111">
        <f>H26+K26+N26+Q26+T26+W26+Z26+AF26+AI26+AL26+AO26+AR26+AU26+AX26+BA26</f>
        <v>1214547.5099999998</v>
      </c>
      <c r="F26" s="110">
        <f t="shared" si="4"/>
        <v>23.632087597774053</v>
      </c>
      <c r="G26" s="35">
        <v>400000</v>
      </c>
      <c r="H26" s="34">
        <v>171368.62</v>
      </c>
      <c r="I26" s="47">
        <f t="shared" si="0"/>
        <v>42.842155</v>
      </c>
      <c r="J26" s="34">
        <v>1154400</v>
      </c>
      <c r="K26" s="34">
        <v>447308.68</v>
      </c>
      <c r="L26" s="47">
        <f t="shared" si="5"/>
        <v>38.748153153153154</v>
      </c>
      <c r="M26" s="34">
        <v>0</v>
      </c>
      <c r="N26" s="38">
        <v>1600.2</v>
      </c>
      <c r="O26" s="47" t="e">
        <f t="shared" si="14"/>
        <v>#DIV/0!</v>
      </c>
      <c r="P26" s="34">
        <v>690000</v>
      </c>
      <c r="Q26" s="35">
        <v>86499.86</v>
      </c>
      <c r="R26" s="47">
        <f t="shared" si="6"/>
        <v>12.536211594202898</v>
      </c>
      <c r="S26" s="35">
        <v>1900000</v>
      </c>
      <c r="T26" s="35">
        <v>160525.05</v>
      </c>
      <c r="U26" s="47">
        <f t="shared" si="1"/>
        <v>8.448686842105262</v>
      </c>
      <c r="V26" s="34">
        <v>15000</v>
      </c>
      <c r="W26" s="35">
        <v>1450</v>
      </c>
      <c r="X26" s="47">
        <f t="shared" si="8"/>
        <v>9.666666666666666</v>
      </c>
      <c r="Y26" s="34"/>
      <c r="Z26" s="34"/>
      <c r="AA26" s="47"/>
      <c r="AB26" s="197" t="s">
        <v>57</v>
      </c>
      <c r="AC26" s="198"/>
      <c r="AD26" s="199"/>
      <c r="AE26" s="35">
        <v>0</v>
      </c>
      <c r="AF26" s="35">
        <v>0</v>
      </c>
      <c r="AG26" s="47" t="e">
        <f t="shared" si="7"/>
        <v>#DIV/0!</v>
      </c>
      <c r="AH26" s="35">
        <v>600000</v>
      </c>
      <c r="AI26" s="35">
        <v>229947.89</v>
      </c>
      <c r="AJ26" s="47">
        <f>AI26/AH26*100</f>
        <v>38.324648333333336</v>
      </c>
      <c r="AK26" s="49">
        <v>110000</v>
      </c>
      <c r="AL26" s="35">
        <v>70750</v>
      </c>
      <c r="AM26" s="49">
        <f>AL26/AK26*100</f>
        <v>64.31818181818181</v>
      </c>
      <c r="AN26" s="35">
        <v>0</v>
      </c>
      <c r="AO26" s="35">
        <v>0</v>
      </c>
      <c r="AP26" s="47" t="e">
        <f t="shared" si="9"/>
        <v>#DIV/0!</v>
      </c>
      <c r="AQ26" s="34">
        <v>0</v>
      </c>
      <c r="AR26" s="35">
        <v>0</v>
      </c>
      <c r="AS26" s="47" t="e">
        <f>AR26/AQ26*100</f>
        <v>#DIV/0!</v>
      </c>
      <c r="AT26" s="35">
        <v>150000</v>
      </c>
      <c r="AU26" s="35">
        <v>0</v>
      </c>
      <c r="AV26" s="49">
        <f>AU26/AT26*100</f>
        <v>0</v>
      </c>
      <c r="AW26" s="35">
        <v>120000</v>
      </c>
      <c r="AX26" s="35">
        <v>45097.21</v>
      </c>
      <c r="AY26" s="49"/>
      <c r="AZ26" s="44"/>
      <c r="BA26" s="35"/>
      <c r="BB26" s="34"/>
      <c r="BC26" s="34"/>
      <c r="BD26" s="100"/>
    </row>
    <row r="27" spans="1:56" s="14" customFormat="1" ht="27.75" customHeight="1">
      <c r="A27" s="197" t="s">
        <v>60</v>
      </c>
      <c r="B27" s="198"/>
      <c r="C27" s="199"/>
      <c r="D27" s="111">
        <f t="shared" si="10"/>
        <v>2538300</v>
      </c>
      <c r="E27" s="111">
        <f>H27+K27+N27+Q27+T27+W27+Y27+AF27+AI27+AL27+AO27+AR27+AU27+AX27+BA27</f>
        <v>611308.11</v>
      </c>
      <c r="F27" s="110">
        <f t="shared" si="4"/>
        <v>24.08336721427727</v>
      </c>
      <c r="G27" s="35">
        <v>84000</v>
      </c>
      <c r="H27" s="34">
        <v>46577.23</v>
      </c>
      <c r="I27" s="47">
        <f t="shared" si="0"/>
        <v>55.449083333333334</v>
      </c>
      <c r="J27" s="34">
        <v>601300</v>
      </c>
      <c r="K27" s="34">
        <v>232996.16</v>
      </c>
      <c r="L27" s="47">
        <f t="shared" si="5"/>
        <v>38.7487377349077</v>
      </c>
      <c r="M27" s="34">
        <v>0</v>
      </c>
      <c r="N27" s="38">
        <v>54183.3</v>
      </c>
      <c r="O27" s="47" t="e">
        <f t="shared" si="14"/>
        <v>#DIV/0!</v>
      </c>
      <c r="P27" s="34">
        <v>90000</v>
      </c>
      <c r="Q27" s="35">
        <v>2745.61</v>
      </c>
      <c r="R27" s="47">
        <f t="shared" si="6"/>
        <v>3.050677777777778</v>
      </c>
      <c r="S27" s="35">
        <v>500000</v>
      </c>
      <c r="T27" s="35">
        <v>60614.32</v>
      </c>
      <c r="U27" s="47">
        <f t="shared" si="1"/>
        <v>12.122864</v>
      </c>
      <c r="V27" s="34">
        <v>5000</v>
      </c>
      <c r="W27" s="35">
        <v>1660</v>
      </c>
      <c r="X27" s="47">
        <f t="shared" si="8"/>
        <v>33.2</v>
      </c>
      <c r="Y27" s="34"/>
      <c r="Z27" s="34"/>
      <c r="AA27" s="47"/>
      <c r="AB27" s="197" t="s">
        <v>60</v>
      </c>
      <c r="AC27" s="198"/>
      <c r="AD27" s="199"/>
      <c r="AE27" s="35">
        <v>430000</v>
      </c>
      <c r="AF27" s="35">
        <v>199869.82</v>
      </c>
      <c r="AG27" s="47">
        <f t="shared" si="7"/>
        <v>46.48135348837209</v>
      </c>
      <c r="AH27" s="35">
        <v>28000</v>
      </c>
      <c r="AI27" s="35">
        <v>12683.05</v>
      </c>
      <c r="AJ27" s="47">
        <f>AI27/AH27*100</f>
        <v>45.29660714285714</v>
      </c>
      <c r="AK27" s="49"/>
      <c r="AL27" s="49"/>
      <c r="AM27" s="49"/>
      <c r="AN27" s="35">
        <v>0</v>
      </c>
      <c r="AO27" s="35">
        <v>0</v>
      </c>
      <c r="AP27" s="47" t="e">
        <f t="shared" si="9"/>
        <v>#DIV/0!</v>
      </c>
      <c r="AQ27" s="34">
        <v>0</v>
      </c>
      <c r="AR27" s="35">
        <v>0</v>
      </c>
      <c r="AS27" s="47" t="e">
        <f>AR27/AQ27*100</f>
        <v>#DIV/0!</v>
      </c>
      <c r="AT27" s="35">
        <v>800000</v>
      </c>
      <c r="AU27" s="35">
        <v>0</v>
      </c>
      <c r="AV27" s="49">
        <f>AU27/AT27*100</f>
        <v>0</v>
      </c>
      <c r="AW27" s="35"/>
      <c r="AX27" s="105">
        <v>0</v>
      </c>
      <c r="AY27" s="49"/>
      <c r="AZ27" s="44"/>
      <c r="BA27" s="35">
        <v>-21.38</v>
      </c>
      <c r="BB27" s="34"/>
      <c r="BC27" s="34"/>
      <c r="BD27" s="100"/>
    </row>
    <row r="28" spans="1:56" s="16" customFormat="1" ht="24.75" customHeight="1">
      <c r="A28" s="209" t="s">
        <v>3</v>
      </c>
      <c r="B28" s="209"/>
      <c r="C28" s="210"/>
      <c r="D28" s="42">
        <f>SUM(D11:D27)</f>
        <v>102835800</v>
      </c>
      <c r="E28" s="42">
        <f>SUM(E11:E27)</f>
        <v>30021394.47</v>
      </c>
      <c r="F28" s="48">
        <f t="shared" si="4"/>
        <v>29.193524502167534</v>
      </c>
      <c r="G28" s="44">
        <f>SUM(G11:G27)</f>
        <v>14151900</v>
      </c>
      <c r="H28" s="37">
        <f>SUM(H11:H27)</f>
        <v>6400497.640000001</v>
      </c>
      <c r="I28" s="48">
        <f>H28/G28*100</f>
        <v>45.22712596895117</v>
      </c>
      <c r="J28" s="37">
        <f>J11+J12+J13+J14+J15+J16+J17+J18+J19+J20+J21+J22+J23+J24+J25+J26+J27</f>
        <v>17384400</v>
      </c>
      <c r="K28" s="37">
        <f>K11+K12+K13+K14+K15+K16+K17+K18+K19+K20+K21+K22+K23+K24+K25+K26+K27</f>
        <v>6736007.17</v>
      </c>
      <c r="L28" s="48">
        <f t="shared" si="5"/>
        <v>38.74742395481006</v>
      </c>
      <c r="M28" s="37">
        <f>SUM(M11:M27)</f>
        <v>1699500</v>
      </c>
      <c r="N28" s="46">
        <f>SUM(N11:N27)</f>
        <v>198731.73000000004</v>
      </c>
      <c r="O28" s="48">
        <f>N28/M28*100</f>
        <v>11.693541041482792</v>
      </c>
      <c r="P28" s="37">
        <f>SUM(P11:P27)</f>
        <v>13550000</v>
      </c>
      <c r="Q28" s="44">
        <f>SUM(Q11:Q27)</f>
        <v>950720.6099999999</v>
      </c>
      <c r="R28" s="48">
        <f>Q28/P28*100</f>
        <v>7.016388265682656</v>
      </c>
      <c r="S28" s="43">
        <f>SUM(S11:S27)</f>
        <v>45710000</v>
      </c>
      <c r="T28" s="43">
        <f>SUM(T11:T27)</f>
        <v>11872962.950000001</v>
      </c>
      <c r="U28" s="48">
        <f>T28/S28*100</f>
        <v>25.97454156639685</v>
      </c>
      <c r="V28" s="37">
        <f>SUM(V11:V27)</f>
        <v>148500</v>
      </c>
      <c r="W28" s="43">
        <f>SUM(W11:W27)</f>
        <v>41340</v>
      </c>
      <c r="X28" s="48">
        <f>W28/V28*100</f>
        <v>27.83838383838384</v>
      </c>
      <c r="Y28" s="37">
        <f>Y11+Y12+Y13+Y14+Y15+Y16+Y17+Y18+Y19+Y20+Y21+Y22+Y23+Y24+Y25+Y26+Y27</f>
        <v>0</v>
      </c>
      <c r="Z28" s="37">
        <f>SUM(Z11:Z27)</f>
        <v>0</v>
      </c>
      <c r="AA28" s="48" t="e">
        <f>Z28/Y28*100</f>
        <v>#DIV/0!</v>
      </c>
      <c r="AB28" s="214" t="s">
        <v>3</v>
      </c>
      <c r="AC28" s="214"/>
      <c r="AD28" s="214"/>
      <c r="AE28" s="43">
        <f>SUM(AE11:AE27)</f>
        <v>2007500</v>
      </c>
      <c r="AF28" s="43">
        <f>SUM(AF11:AF27)</f>
        <v>956562.8600000001</v>
      </c>
      <c r="AG28" s="48">
        <f t="shared" si="7"/>
        <v>47.64945753424658</v>
      </c>
      <c r="AH28" s="45">
        <f>SUM(AH11:AH27)</f>
        <v>3754000</v>
      </c>
      <c r="AI28" s="45">
        <f>SUM(AI11:AI27)</f>
        <v>1638557.1700000002</v>
      </c>
      <c r="AJ28" s="48">
        <f>AI28/AH28*100</f>
        <v>43.648299680340976</v>
      </c>
      <c r="AK28" s="50">
        <f>AK11+AK12+AK13+AK14+AK15+AK16+AK17+AK18+AK19+AK20+AK21+AK22+AK23+AK24+AK25+AK26+AK27</f>
        <v>1160000</v>
      </c>
      <c r="AL28" s="44">
        <f>AL11+AL12+AL13+AL14+AL15+AL16+AL17+AL18+AL19+AL20+AL21+AL22+AL23+AL24+AL25+AL26+AL27</f>
        <v>865097.07</v>
      </c>
      <c r="AM28" s="50">
        <f>AL28/AK28*100</f>
        <v>74.57733362068964</v>
      </c>
      <c r="AN28" s="44">
        <f>AN11+AN12+AN13+AN14+AN15+AN16+AN17+AN18+AN19+AN20+AN21+AN22+AN23+AN24+AN25+AN26+AN27</f>
        <v>400000</v>
      </c>
      <c r="AO28" s="44">
        <f>SUM(AO11:AO27)</f>
        <v>191743.03</v>
      </c>
      <c r="AP28" s="48">
        <f t="shared" si="9"/>
        <v>47.9357575</v>
      </c>
      <c r="AQ28" s="37">
        <f>SUM(AQ11:AQ27)</f>
        <v>1800000</v>
      </c>
      <c r="AR28" s="43">
        <f>SUM(AR11:AR27)</f>
        <v>49387.09</v>
      </c>
      <c r="AS28" s="48">
        <f>AR28/AQ28*100</f>
        <v>2.743727222222222</v>
      </c>
      <c r="AT28" s="44">
        <f>SUM(AT11:AT27)</f>
        <v>950000</v>
      </c>
      <c r="AU28" s="44">
        <f>SUM(AU11:AU27)</f>
        <v>82594.9</v>
      </c>
      <c r="AV28" s="50">
        <f>AU28/AT28*100</f>
        <v>8.694199999999999</v>
      </c>
      <c r="AW28" s="44">
        <f>AW11+AW12+AW13+AW14+AW15+AW16+AW17+AW19+AW18+AW20+AW21+AW22+AW23+AW24+AW25+AW26+AW27</f>
        <v>120000</v>
      </c>
      <c r="AX28" s="44">
        <f>AX11+AX12+AX13+AX14+AX15+AX16+AX17+AX19+AX18+AX20+AX21+AX22+AX23+AX24+AX25+AX26+AX27</f>
        <v>135481.4</v>
      </c>
      <c r="AY28" s="50">
        <f>AX28/AW28*100</f>
        <v>112.90116666666665</v>
      </c>
      <c r="AZ28" s="44">
        <v>0</v>
      </c>
      <c r="BA28" s="43">
        <f>BA13+BA20+BA21+BA19+BA22+BA24+BA25+BA12+BA14+BA15+BA16+BA17+BA18+BA26+BA11+BA27+BA23</f>
        <v>-98289.15000000001</v>
      </c>
      <c r="BB28" s="37">
        <v>0</v>
      </c>
      <c r="BC28" s="37">
        <f>BC17+BC18</f>
        <v>0</v>
      </c>
      <c r="BD28" s="104">
        <f>BD17+BD18</f>
        <v>0</v>
      </c>
    </row>
    <row r="29" spans="1:55" s="16" customFormat="1" ht="24.75" customHeight="1">
      <c r="A29" s="17"/>
      <c r="B29" s="17"/>
      <c r="C29" s="17"/>
      <c r="D29" s="18"/>
      <c r="E29" s="19"/>
      <c r="F29" s="20"/>
      <c r="G29" s="20"/>
      <c r="H29" s="22"/>
      <c r="I29" s="23"/>
      <c r="J29" s="23"/>
      <c r="K29" s="23"/>
      <c r="L29" s="23"/>
      <c r="M29" s="23"/>
      <c r="N29" s="24"/>
      <c r="O29" s="23"/>
      <c r="P29" s="23"/>
      <c r="Q29" s="22"/>
      <c r="R29" s="23"/>
      <c r="S29" s="23"/>
      <c r="T29" s="22"/>
      <c r="U29" s="23"/>
      <c r="V29" s="23"/>
      <c r="W29" s="21"/>
      <c r="X29" s="23"/>
      <c r="Y29" s="23"/>
      <c r="Z29" s="23"/>
      <c r="AA29" s="23"/>
      <c r="AB29" s="23"/>
      <c r="AC29" s="23"/>
      <c r="AD29" s="23"/>
      <c r="AE29" s="23"/>
      <c r="AF29" s="22"/>
      <c r="AG29" s="23"/>
      <c r="AH29" s="23"/>
      <c r="AI29" s="25"/>
      <c r="AJ29" s="23"/>
      <c r="AK29" s="23"/>
      <c r="AL29" s="23"/>
      <c r="AM29" s="23"/>
      <c r="AN29" s="23"/>
      <c r="AO29" s="21"/>
      <c r="AP29" s="23"/>
      <c r="AQ29" s="23"/>
      <c r="AR29" s="21"/>
      <c r="AS29" s="23"/>
      <c r="AT29" s="23"/>
      <c r="AU29" s="31"/>
      <c r="AV29" s="23"/>
      <c r="AW29" s="23"/>
      <c r="AX29" s="23"/>
      <c r="AY29" s="23"/>
      <c r="AZ29" s="23"/>
      <c r="BA29" s="21"/>
      <c r="BB29" s="23"/>
      <c r="BC29" s="23"/>
    </row>
    <row r="30" spans="1:55" s="16" customFormat="1" ht="24.75" customHeight="1">
      <c r="A30" s="17"/>
      <c r="B30" s="17"/>
      <c r="C30" s="17"/>
      <c r="D30" s="18"/>
      <c r="E30" s="19"/>
      <c r="F30" s="20"/>
      <c r="G30" s="20"/>
      <c r="H30" s="22"/>
      <c r="I30" s="23"/>
      <c r="J30" s="23"/>
      <c r="K30" s="23"/>
      <c r="L30" s="23"/>
      <c r="M30" s="23"/>
      <c r="N30" s="24"/>
      <c r="O30" s="23"/>
      <c r="P30" s="23"/>
      <c r="Q30" s="22"/>
      <c r="R30" s="23"/>
      <c r="S30" s="23"/>
      <c r="T30" s="22"/>
      <c r="U30" s="23"/>
      <c r="V30" s="23"/>
      <c r="W30" s="21"/>
      <c r="X30" s="23"/>
      <c r="Y30" s="23"/>
      <c r="Z30" s="23"/>
      <c r="AA30" s="23"/>
      <c r="AB30" s="23"/>
      <c r="AC30" s="23"/>
      <c r="AD30" s="23"/>
      <c r="AE30" s="23"/>
      <c r="AF30" s="22"/>
      <c r="AG30" s="23"/>
      <c r="AH30" s="23"/>
      <c r="AI30" s="25"/>
      <c r="AJ30" s="23"/>
      <c r="AK30" s="23"/>
      <c r="AL30" s="23"/>
      <c r="AM30" s="23"/>
      <c r="AN30" s="23"/>
      <c r="AO30" s="21"/>
      <c r="AP30" s="23"/>
      <c r="AQ30" s="23"/>
      <c r="AR30" s="21"/>
      <c r="AS30" s="23"/>
      <c r="AT30" s="23"/>
      <c r="AU30" s="23"/>
      <c r="AV30" s="23"/>
      <c r="AW30" s="23"/>
      <c r="AX30" s="23"/>
      <c r="AY30" s="23"/>
      <c r="AZ30" s="23"/>
      <c r="BA30" s="21"/>
      <c r="BB30" s="23"/>
      <c r="BC30" s="23"/>
    </row>
    <row r="31" ht="12.75">
      <c r="H31" s="26"/>
    </row>
  </sheetData>
  <sheetProtection/>
  <mergeCells count="110">
    <mergeCell ref="BC6:BD6"/>
    <mergeCell ref="BD8:BD9"/>
    <mergeCell ref="BC7:BD7"/>
    <mergeCell ref="BC8:BC9"/>
    <mergeCell ref="AZ7:BB7"/>
    <mergeCell ref="AI8:AI9"/>
    <mergeCell ref="AJ8:AJ9"/>
    <mergeCell ref="AT7:AV7"/>
    <mergeCell ref="AH7:AJ7"/>
    <mergeCell ref="AK8:AK9"/>
    <mergeCell ref="AM8:AM9"/>
    <mergeCell ref="AW7:AY7"/>
    <mergeCell ref="BA8:BA9"/>
    <mergeCell ref="M8:M9"/>
    <mergeCell ref="J7:L7"/>
    <mergeCell ref="K8:K9"/>
    <mergeCell ref="R8:R9"/>
    <mergeCell ref="M7:O7"/>
    <mergeCell ref="P7:R7"/>
    <mergeCell ref="L8:L9"/>
    <mergeCell ref="O8:O9"/>
    <mergeCell ref="P8:P9"/>
    <mergeCell ref="A6:C9"/>
    <mergeCell ref="D6:F7"/>
    <mergeCell ref="G8:G9"/>
    <mergeCell ref="G6:BB6"/>
    <mergeCell ref="AQ7:AS7"/>
    <mergeCell ref="V8:V9"/>
    <mergeCell ref="BB8:BB9"/>
    <mergeCell ref="AY8:AY9"/>
    <mergeCell ref="AX8:AX9"/>
    <mergeCell ref="Q8:Q9"/>
    <mergeCell ref="A10:C10"/>
    <mergeCell ref="D8:D9"/>
    <mergeCell ref="A11:C11"/>
    <mergeCell ref="AB7:AD9"/>
    <mergeCell ref="Y8:Y9"/>
    <mergeCell ref="U8:U9"/>
    <mergeCell ref="N8:N9"/>
    <mergeCell ref="J8:J9"/>
    <mergeCell ref="I8:I9"/>
    <mergeCell ref="H8:H9"/>
    <mergeCell ref="F8:F9"/>
    <mergeCell ref="AB26:AD26"/>
    <mergeCell ref="A13:C13"/>
    <mergeCell ref="A14:C14"/>
    <mergeCell ref="A15:C15"/>
    <mergeCell ref="A16:C16"/>
    <mergeCell ref="A18:C18"/>
    <mergeCell ref="A12:C12"/>
    <mergeCell ref="AB24:AD24"/>
    <mergeCell ref="A28:C28"/>
    <mergeCell ref="A21:C21"/>
    <mergeCell ref="A20:C20"/>
    <mergeCell ref="AB28:AD28"/>
    <mergeCell ref="AB22:AD22"/>
    <mergeCell ref="AB25:AD25"/>
    <mergeCell ref="A24:C24"/>
    <mergeCell ref="A27:C27"/>
    <mergeCell ref="A25:C25"/>
    <mergeCell ref="A19:C19"/>
    <mergeCell ref="A22:C22"/>
    <mergeCell ref="A23:C23"/>
    <mergeCell ref="A26:C26"/>
    <mergeCell ref="AB14:AD14"/>
    <mergeCell ref="AB15:AD15"/>
    <mergeCell ref="AB16:AD16"/>
    <mergeCell ref="AB20:AD20"/>
    <mergeCell ref="AB21:AD21"/>
    <mergeCell ref="A17:C17"/>
    <mergeCell ref="AF8:AF9"/>
    <mergeCell ref="AB13:AD13"/>
    <mergeCell ref="AB19:AD19"/>
    <mergeCell ref="AB18:AD18"/>
    <mergeCell ref="AB27:AD27"/>
    <mergeCell ref="AB17:AD17"/>
    <mergeCell ref="AB10:AD10"/>
    <mergeCell ref="AB12:AD12"/>
    <mergeCell ref="AB11:AD11"/>
    <mergeCell ref="AB23:AD23"/>
    <mergeCell ref="AK7:AM7"/>
    <mergeCell ref="AZ8:AZ9"/>
    <mergeCell ref="AN8:AN9"/>
    <mergeCell ref="AQ8:AQ9"/>
    <mergeCell ref="G7:I7"/>
    <mergeCell ref="E8:E9"/>
    <mergeCell ref="AS8:AS9"/>
    <mergeCell ref="AW8:AW9"/>
    <mergeCell ref="AU8:AU9"/>
    <mergeCell ref="AR8:AR9"/>
    <mergeCell ref="AE7:AG7"/>
    <mergeCell ref="AO8:AO9"/>
    <mergeCell ref="AP8:AP9"/>
    <mergeCell ref="S7:U7"/>
    <mergeCell ref="W8:W9"/>
    <mergeCell ref="T8:T9"/>
    <mergeCell ref="S8:S9"/>
    <mergeCell ref="AA8:AA9"/>
    <mergeCell ref="AG8:AG9"/>
    <mergeCell ref="Z8:Z9"/>
    <mergeCell ref="A3:AA3"/>
    <mergeCell ref="AV8:AV9"/>
    <mergeCell ref="AN7:AP7"/>
    <mergeCell ref="AE8:AE9"/>
    <mergeCell ref="AH8:AH9"/>
    <mergeCell ref="AT8:AT9"/>
    <mergeCell ref="X8:X9"/>
    <mergeCell ref="V7:X7"/>
    <mergeCell ref="AL8:AL9"/>
    <mergeCell ref="Y7:AA7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2020-07-06T09:03:55Z</cp:lastPrinted>
  <dcterms:created xsi:type="dcterms:W3CDTF">2006-06-07T06:53:09Z</dcterms:created>
  <dcterms:modified xsi:type="dcterms:W3CDTF">2020-07-14T06:44:07Z</dcterms:modified>
  <cp:category/>
  <cp:version/>
  <cp:contentType/>
  <cp:contentStatus/>
</cp:coreProperties>
</file>