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2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S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<sst xmlns="http://schemas.openxmlformats.org/spreadsheetml/2006/main" count="176" uniqueCount="96">
  <si>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</si>
  <si>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</si>
  <si>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</si>
  <si>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</si>
  <si>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</si>
  <si>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</si>
  <si>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</si>
  <si>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</si>
  <si>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</si>
  <si>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</si>
  <si>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</si>
  <si>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</si>
  <si>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</si>
  <si>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</si>
  <si>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</si>
  <si>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</si>
  <si>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</si>
  <si>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</si>
  <si>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</si>
  <si>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</si>
  <si>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</si>
  <si>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</si>
  <si>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</si>
  <si>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</si>
  <si>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</si>
  <si>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</si>
  <si>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</si>
  <si>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</si>
  <si>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</si>
  <si>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</si>
  <si>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</si>
  <si>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</si>
  <si>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</si>
  <si>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</si>
  <si>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</si>
  <si>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</si>
  <si>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</si>
  <si>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</si>
  <si>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</si>
  <si>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</si>
  <si>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</si>
  <si>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</si>
  <si>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</si>
  <si>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</si>
  <si>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</si>
  <si>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</si>
  <si>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</si>
  <si>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</si>
  <si>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</si>
  <si>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</si>
  <si>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</si>
  <si>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</si>
  <si>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</si>
  <si>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</si>
  <si>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</si>
  <si>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</si>
  <si>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</si>
  <si>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</si>
  <si>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</si>
  <si>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</si>
  <si>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</si>
  <si>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</si>
  <si>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</si>
  <si>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</si>
  <si>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</si>
  <si>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</si>
  <si>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</si>
  <si>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</si>
  <si>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</si>
  <si>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</si>
  <si>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</si>
  <si>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</si>
  <si>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</si>
  <si>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</si>
  <si>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</si>
  <si>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</si>
  <si>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</si>
  <si>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</si>
  <si>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</si>
  <si>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</si>
  <si>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</si>
  <si>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</si>
  <si>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</si>
  <si>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</si>
  <si>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</si>
  <si>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</si>
  <si>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</si>
  <si>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</si>
  <si>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</si>
  <si>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</si>
  <si>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>Исполнение консолидированного бюджета Чебоксарского района по состоянию на 01.09.2020 (Бюджетные средства)</t>
  </si>
  <si>
    <t xml:space="preserve"> </t>
  </si>
  <si>
    <t>исполнено на 01.09.2020</t>
  </si>
  <si>
    <t xml:space="preserve">Исполнение налоговых и неналоговых доходов бюджетов сельских поселений Чебоксарского района по состоянию на 01.09.2020года </t>
  </si>
  <si>
    <t>на 01.09.2020</t>
  </si>
  <si>
    <t>01.09.2020 к Плановым назчениям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</si>
</sst>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0" fillId="30" borderId="0">
      <alignment/>
      <protection/>
    </xf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4" fontId="16" fillId="34" borderId="11" xfId="0" applyNumberFormat="1" applyFont="1" applyFill="1" applyBorder="1" applyAlignment="1">
      <alignment wrapText="1"/>
    </xf>
    <xf numFmtId="174" fontId="17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176" fontId="17" fillId="0" borderId="11" xfId="0" applyNumberFormat="1" applyFont="1" applyFill="1" applyBorder="1" applyAlignment="1">
      <alignment wrapText="1"/>
    </xf>
    <xf numFmtId="176" fontId="17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/>
    </xf>
    <xf numFmtId="174" fontId="16" fillId="0" borderId="11" xfId="0" applyNumberFormat="1" applyFont="1" applyFill="1" applyBorder="1" applyAlignment="1">
      <alignment wrapText="1"/>
    </xf>
    <xf numFmtId="4" fontId="17" fillId="34" borderId="11" xfId="0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17" fillId="0" borderId="11" xfId="0" applyNumberFormat="1" applyFont="1" applyBorder="1" applyAlignment="1">
      <alignment/>
    </xf>
    <xf numFmtId="176" fontId="16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176" fontId="16" fillId="0" borderId="11" xfId="0" applyNumberFormat="1" applyFont="1" applyBorder="1" applyAlignment="1">
      <alignment wrapText="1"/>
    </xf>
    <xf numFmtId="174" fontId="17" fillId="0" borderId="11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 wrapText="1"/>
    </xf>
    <xf numFmtId="174" fontId="23" fillId="0" borderId="0" xfId="0" applyNumberFormat="1" applyFont="1" applyFill="1" applyBorder="1" applyAlignment="1">
      <alignment/>
    </xf>
    <xf numFmtId="174" fontId="22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16" fillId="0" borderId="11" xfId="0" applyFont="1" applyBorder="1" applyAlignment="1">
      <alignment/>
    </xf>
    <xf numFmtId="174" fontId="20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174" fontId="17" fillId="34" borderId="11" xfId="0" applyNumberFormat="1" applyFont="1" applyFill="1" applyBorder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2" fillId="0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4" fontId="27" fillId="35" borderId="11" xfId="0" applyNumberFormat="1" applyFont="1" applyFill="1" applyBorder="1" applyAlignment="1">
      <alignment/>
    </xf>
    <xf numFmtId="176" fontId="27" fillId="0" borderId="11" xfId="0" applyNumberFormat="1" applyFont="1" applyBorder="1" applyAlignment="1">
      <alignment/>
    </xf>
    <xf numFmtId="4" fontId="27" fillId="0" borderId="11" xfId="0" applyNumberFormat="1" applyFont="1" applyFill="1" applyBorder="1" applyAlignment="1">
      <alignment/>
    </xf>
    <xf numFmtId="176" fontId="27" fillId="34" borderId="11" xfId="0" applyNumberFormat="1" applyFont="1" applyFill="1" applyBorder="1" applyAlignment="1">
      <alignment/>
    </xf>
    <xf numFmtId="174" fontId="16" fillId="0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5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zoomScale="140" zoomScaleNormal="140" zoomScalePageLayoutView="0" workbookViewId="0" topLeftCell="A1">
      <pane xSplit="1" ySplit="11" topLeftCell="Q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Z1" sqref="Z1:AB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2.375" style="0" customWidth="1"/>
    <col min="4" max="4" width="6.125" style="0" customWidth="1"/>
    <col min="5" max="5" width="12.875" style="0" customWidth="1"/>
    <col min="6" max="6" width="13.25390625" style="0" customWidth="1"/>
    <col min="7" max="7" width="10.625" style="0" customWidth="1"/>
    <col min="8" max="8" width="13.125" style="0" customWidth="1"/>
    <col min="9" max="9" width="13.25390625" style="0" customWidth="1"/>
    <col min="10" max="10" width="6.00390625" style="0" customWidth="1"/>
    <col min="11" max="11" width="11.875" style="0" customWidth="1"/>
    <col min="12" max="12" width="11.25390625" style="0" customWidth="1"/>
    <col min="13" max="13" width="5.875" style="0" customWidth="1"/>
    <col min="14" max="18" width="11.875" style="0" customWidth="1"/>
    <col min="19" max="19" width="13.375" style="0" customWidth="1"/>
    <col min="20" max="20" width="14.00390625" style="0" customWidth="1"/>
    <col min="21" max="21" width="14.625" style="0" customWidth="1"/>
    <col min="22" max="22" width="15.25390625" style="0" customWidth="1"/>
    <col min="23" max="23" width="5.875" style="0" customWidth="1"/>
    <col min="24" max="25" width="14.625" style="0" customWidth="1"/>
  </cols>
  <sheetData>
    <row r="1" spans="2:20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9.5" customHeight="1">
      <c r="A3" s="1"/>
      <c r="B3" s="146" t="s">
        <v>90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</row>
    <row r="4" spans="1:23" ht="12.75">
      <c r="A4" s="1"/>
      <c r="B4" s="6" t="s">
        <v>91</v>
      </c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"/>
      <c r="V4" s="1"/>
      <c r="W4" s="1"/>
    </row>
    <row r="5" spans="1:25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"/>
      <c r="V5" s="159" t="s">
        <v>75</v>
      </c>
      <c r="W5" s="159"/>
      <c r="X5" s="159"/>
      <c r="Y5" s="159"/>
    </row>
    <row r="6" spans="1:25" ht="19.5" customHeight="1">
      <c r="A6" s="140"/>
      <c r="B6" s="131" t="s">
        <v>0</v>
      </c>
      <c r="C6" s="132"/>
      <c r="D6" s="133"/>
      <c r="E6" s="171" t="s">
        <v>6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148" t="s">
        <v>32</v>
      </c>
      <c r="V6" s="156"/>
      <c r="W6" s="149"/>
      <c r="X6" s="148" t="s">
        <v>33</v>
      </c>
      <c r="Y6" s="149"/>
    </row>
    <row r="7" spans="1:25" ht="15.75" customHeight="1">
      <c r="A7" s="141"/>
      <c r="B7" s="134"/>
      <c r="C7" s="135"/>
      <c r="D7" s="136"/>
      <c r="E7" s="177" t="s">
        <v>7</v>
      </c>
      <c r="F7" s="178"/>
      <c r="G7" s="179"/>
      <c r="H7" s="148" t="s">
        <v>8</v>
      </c>
      <c r="I7" s="156"/>
      <c r="J7" s="149"/>
      <c r="K7" s="160" t="s">
        <v>34</v>
      </c>
      <c r="L7" s="161"/>
      <c r="M7" s="162"/>
      <c r="N7" s="160" t="s">
        <v>74</v>
      </c>
      <c r="O7" s="161"/>
      <c r="P7" s="162"/>
      <c r="Q7" s="160" t="s">
        <v>59</v>
      </c>
      <c r="R7" s="162"/>
      <c r="S7" s="160" t="s">
        <v>40</v>
      </c>
      <c r="T7" s="174"/>
      <c r="U7" s="150"/>
      <c r="V7" s="157"/>
      <c r="W7" s="151"/>
      <c r="X7" s="150"/>
      <c r="Y7" s="151"/>
    </row>
    <row r="8" spans="1:25" ht="16.5" customHeight="1">
      <c r="A8" s="141"/>
      <c r="B8" s="134"/>
      <c r="C8" s="135"/>
      <c r="D8" s="136"/>
      <c r="E8" s="180"/>
      <c r="F8" s="181"/>
      <c r="G8" s="182"/>
      <c r="H8" s="150"/>
      <c r="I8" s="157"/>
      <c r="J8" s="151"/>
      <c r="K8" s="163"/>
      <c r="L8" s="164"/>
      <c r="M8" s="165"/>
      <c r="N8" s="163"/>
      <c r="O8" s="164"/>
      <c r="P8" s="165"/>
      <c r="Q8" s="163"/>
      <c r="R8" s="165"/>
      <c r="S8" s="175"/>
      <c r="T8" s="176"/>
      <c r="U8" s="150"/>
      <c r="V8" s="157"/>
      <c r="W8" s="151"/>
      <c r="X8" s="150"/>
      <c r="Y8" s="151"/>
    </row>
    <row r="9" spans="1:25" ht="78" customHeight="1">
      <c r="A9" s="141"/>
      <c r="B9" s="137"/>
      <c r="C9" s="138"/>
      <c r="D9" s="139"/>
      <c r="E9" s="154" t="s">
        <v>80</v>
      </c>
      <c r="F9" s="33"/>
      <c r="G9" s="32"/>
      <c r="H9" s="155"/>
      <c r="I9" s="169"/>
      <c r="J9" s="170"/>
      <c r="K9" s="155"/>
      <c r="L9" s="169"/>
      <c r="M9" s="170"/>
      <c r="N9" s="166"/>
      <c r="O9" s="167"/>
      <c r="P9" s="168"/>
      <c r="Q9" s="166"/>
      <c r="R9" s="168"/>
      <c r="S9" s="155"/>
      <c r="T9" s="170"/>
      <c r="U9" s="152"/>
      <c r="V9" s="158"/>
      <c r="W9" s="153"/>
      <c r="X9" s="152"/>
      <c r="Y9" s="153"/>
    </row>
    <row r="10" spans="1:25" ht="42" customHeight="1">
      <c r="A10" s="142"/>
      <c r="B10" s="10" t="s">
        <v>80</v>
      </c>
      <c r="C10" s="10" t="s">
        <v>10</v>
      </c>
      <c r="D10" s="11" t="s">
        <v>11</v>
      </c>
      <c r="E10" s="155"/>
      <c r="F10" s="30" t="s">
        <v>92</v>
      </c>
      <c r="G10" s="30" t="s">
        <v>65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27" t="s">
        <v>9</v>
      </c>
      <c r="V10" s="27" t="s">
        <v>10</v>
      </c>
      <c r="W10" s="28" t="s">
        <v>11</v>
      </c>
      <c r="X10" s="27" t="s">
        <v>9</v>
      </c>
      <c r="Y10" s="27" t="s">
        <v>10</v>
      </c>
    </row>
    <row r="11" spans="1:25" ht="16.5" customHeight="1">
      <c r="A11" s="120">
        <v>1</v>
      </c>
      <c r="B11" s="80">
        <v>2</v>
      </c>
      <c r="C11" s="80">
        <v>3</v>
      </c>
      <c r="D11" s="80">
        <v>4</v>
      </c>
      <c r="E11" s="81">
        <v>5</v>
      </c>
      <c r="F11" s="80">
        <v>6</v>
      </c>
      <c r="G11" s="80">
        <v>7</v>
      </c>
      <c r="H11" s="80">
        <v>8</v>
      </c>
      <c r="I11" s="82">
        <v>9</v>
      </c>
      <c r="J11" s="80">
        <v>10</v>
      </c>
      <c r="K11" s="80">
        <v>11</v>
      </c>
      <c r="L11" s="82">
        <v>12</v>
      </c>
      <c r="M11" s="80">
        <v>13</v>
      </c>
      <c r="N11" s="80">
        <v>14</v>
      </c>
      <c r="O11" s="82">
        <v>15</v>
      </c>
      <c r="P11" s="80">
        <v>16</v>
      </c>
      <c r="Q11" s="80">
        <v>17</v>
      </c>
      <c r="R11" s="82">
        <v>18</v>
      </c>
      <c r="S11" s="80">
        <v>19</v>
      </c>
      <c r="T11" s="82">
        <v>20</v>
      </c>
      <c r="U11" s="83">
        <v>21</v>
      </c>
      <c r="V11" s="83">
        <v>22</v>
      </c>
      <c r="W11" s="83">
        <v>23</v>
      </c>
      <c r="X11" s="83">
        <v>24</v>
      </c>
      <c r="Y11" s="83">
        <v>25</v>
      </c>
    </row>
    <row r="12" spans="1:25" ht="15.75" customHeight="1">
      <c r="A12" s="117" t="s">
        <v>43</v>
      </c>
      <c r="B12" s="51">
        <f>E12+H12+N12</f>
        <v>11395878.8</v>
      </c>
      <c r="C12" s="51">
        <f>F12+I12+O12</f>
        <v>6106989.51</v>
      </c>
      <c r="D12" s="52">
        <f aca="true" t="shared" si="0" ref="D12:D28">C12/B12*100</f>
        <v>53.58945647965297</v>
      </c>
      <c r="E12" s="53">
        <v>2482600</v>
      </c>
      <c r="F12" s="53">
        <v>920379.51</v>
      </c>
      <c r="G12" s="52">
        <f aca="true" t="shared" si="1" ref="G12:G28">F12/E12*100</f>
        <v>37.07320994119069</v>
      </c>
      <c r="H12" s="53">
        <v>8414066</v>
      </c>
      <c r="I12" s="53">
        <v>4635171</v>
      </c>
      <c r="J12" s="54">
        <f aca="true" t="shared" si="2" ref="J12:J28">I12/H12*100</f>
        <v>55.08836037178696</v>
      </c>
      <c r="K12" s="53">
        <v>1977100</v>
      </c>
      <c r="L12" s="53">
        <v>1318056</v>
      </c>
      <c r="M12" s="52">
        <f aca="true" t="shared" si="3" ref="M12:M28">L12/K12*100</f>
        <v>66.66612715593546</v>
      </c>
      <c r="N12" s="115">
        <v>499212.8</v>
      </c>
      <c r="O12" s="62">
        <v>551439</v>
      </c>
      <c r="P12" s="113">
        <f>O12/N12*100</f>
        <v>110.46171091766878</v>
      </c>
      <c r="Q12" s="52"/>
      <c r="R12" s="52"/>
      <c r="S12" s="52"/>
      <c r="T12" s="59"/>
      <c r="U12" s="51">
        <v>13247258.91</v>
      </c>
      <c r="V12" s="51">
        <v>6024234.11</v>
      </c>
      <c r="W12" s="55">
        <f>V12/U12*100</f>
        <v>45.47532550641452</v>
      </c>
      <c r="X12" s="87">
        <f aca="true" t="shared" si="4" ref="X12:Y27">B12-U12</f>
        <v>-1851380.1099999994</v>
      </c>
      <c r="Y12" s="87">
        <f t="shared" si="4"/>
        <v>82755.39999999944</v>
      </c>
    </row>
    <row r="13" spans="1:25" ht="15.75" customHeight="1">
      <c r="A13" s="117" t="s">
        <v>44</v>
      </c>
      <c r="B13" s="51">
        <f aca="true" t="shared" si="5" ref="B13:B28">E13+H13+N13</f>
        <v>5773871.38</v>
      </c>
      <c r="C13" s="51">
        <f>F13+I13+O13+T13</f>
        <v>2234808.77</v>
      </c>
      <c r="D13" s="52">
        <f t="shared" si="0"/>
        <v>38.70555166402062</v>
      </c>
      <c r="E13" s="53">
        <v>1664100</v>
      </c>
      <c r="F13" s="53">
        <v>574755.05</v>
      </c>
      <c r="G13" s="52">
        <f t="shared" si="1"/>
        <v>34.53849227810829</v>
      </c>
      <c r="H13" s="53">
        <v>3998995</v>
      </c>
      <c r="I13" s="53">
        <v>1618530</v>
      </c>
      <c r="J13" s="54">
        <f t="shared" si="2"/>
        <v>40.47341894651031</v>
      </c>
      <c r="K13" s="53">
        <v>1022400</v>
      </c>
      <c r="L13" s="53">
        <v>681600</v>
      </c>
      <c r="M13" s="52">
        <f t="shared" si="3"/>
        <v>66.66666666666666</v>
      </c>
      <c r="N13" s="53">
        <v>110776.38</v>
      </c>
      <c r="O13" s="53">
        <v>41523.72</v>
      </c>
      <c r="P13" s="113">
        <f>O13/N13*100</f>
        <v>37.48427236925417</v>
      </c>
      <c r="Q13" s="52"/>
      <c r="R13" s="52"/>
      <c r="S13" s="57"/>
      <c r="T13" s="53">
        <v>0</v>
      </c>
      <c r="U13" s="51">
        <v>6598666.22</v>
      </c>
      <c r="V13" s="51">
        <v>1831344.91</v>
      </c>
      <c r="W13" s="55">
        <f aca="true" t="shared" si="6" ref="W13:W31">V13/U13*100</f>
        <v>27.75325874870513</v>
      </c>
      <c r="X13" s="87">
        <f t="shared" si="4"/>
        <v>-824794.8399999999</v>
      </c>
      <c r="Y13" s="56">
        <f t="shared" si="4"/>
        <v>403463.8600000001</v>
      </c>
    </row>
    <row r="14" spans="1:25" ht="15.75" customHeight="1">
      <c r="A14" s="117" t="s">
        <v>45</v>
      </c>
      <c r="B14" s="51">
        <f t="shared" si="5"/>
        <v>38897050.58</v>
      </c>
      <c r="C14" s="51">
        <f aca="true" t="shared" si="7" ref="C14:C26">F14+I14+O14</f>
        <v>13715151.01</v>
      </c>
      <c r="D14" s="52">
        <f t="shared" si="0"/>
        <v>35.26013105233235</v>
      </c>
      <c r="E14" s="53">
        <v>8190200</v>
      </c>
      <c r="F14" s="53">
        <v>3775320.33</v>
      </c>
      <c r="G14" s="52">
        <f t="shared" si="1"/>
        <v>46.09558167077727</v>
      </c>
      <c r="H14" s="53">
        <v>30317466.9</v>
      </c>
      <c r="I14" s="53">
        <v>9764830.68</v>
      </c>
      <c r="J14" s="54">
        <f t="shared" si="2"/>
        <v>32.208596820468536</v>
      </c>
      <c r="K14" s="53">
        <v>8967500</v>
      </c>
      <c r="L14" s="53">
        <v>5978288</v>
      </c>
      <c r="M14" s="52">
        <f t="shared" si="3"/>
        <v>66.66616113744077</v>
      </c>
      <c r="N14" s="53">
        <v>389383.68</v>
      </c>
      <c r="O14" s="53">
        <v>175000</v>
      </c>
      <c r="P14" s="113">
        <f aca="true" t="shared" si="8" ref="P14:P28">O14/N14*100</f>
        <v>44.94281835335266</v>
      </c>
      <c r="Q14" s="52"/>
      <c r="R14" s="52"/>
      <c r="S14" s="53">
        <v>0</v>
      </c>
      <c r="T14" s="53">
        <v>0</v>
      </c>
      <c r="U14" s="51">
        <v>38986066.58</v>
      </c>
      <c r="V14" s="51">
        <v>11900352.35</v>
      </c>
      <c r="W14" s="55">
        <f t="shared" si="6"/>
        <v>30.524629422617682</v>
      </c>
      <c r="X14" s="56">
        <f t="shared" si="4"/>
        <v>-89016</v>
      </c>
      <c r="Y14" s="56">
        <f t="shared" si="4"/>
        <v>1814798.6600000001</v>
      </c>
    </row>
    <row r="15" spans="1:25" ht="15.75" customHeight="1">
      <c r="A15" s="117" t="s">
        <v>46</v>
      </c>
      <c r="B15" s="51">
        <f t="shared" si="5"/>
        <v>36009467.059999995</v>
      </c>
      <c r="C15" s="51">
        <f t="shared" si="7"/>
        <v>5030323.95</v>
      </c>
      <c r="D15" s="52">
        <f t="shared" si="0"/>
        <v>13.969448483140093</v>
      </c>
      <c r="E15" s="53">
        <v>4891800</v>
      </c>
      <c r="F15" s="53">
        <v>1416842.95</v>
      </c>
      <c r="G15" s="52">
        <f t="shared" si="1"/>
        <v>28.96363199640214</v>
      </c>
      <c r="H15" s="53">
        <v>30732161.65</v>
      </c>
      <c r="I15" s="53">
        <v>3309431</v>
      </c>
      <c r="J15" s="54">
        <f t="shared" si="2"/>
        <v>10.768624210981919</v>
      </c>
      <c r="K15" s="53">
        <v>3050500</v>
      </c>
      <c r="L15" s="53">
        <v>2033648</v>
      </c>
      <c r="M15" s="52">
        <f t="shared" si="3"/>
        <v>66.66605474512374</v>
      </c>
      <c r="N15" s="53">
        <v>385505.41</v>
      </c>
      <c r="O15" s="53">
        <v>304050</v>
      </c>
      <c r="P15" s="113">
        <f t="shared" si="8"/>
        <v>78.87048848419533</v>
      </c>
      <c r="Q15" s="52"/>
      <c r="R15" s="52"/>
      <c r="S15" s="57"/>
      <c r="T15" s="53"/>
      <c r="U15" s="51">
        <v>38029690.76</v>
      </c>
      <c r="V15" s="51">
        <v>6621656.02</v>
      </c>
      <c r="W15" s="55">
        <f t="shared" si="6"/>
        <v>17.41180611167294</v>
      </c>
      <c r="X15" s="56">
        <f t="shared" si="4"/>
        <v>-2020223.700000003</v>
      </c>
      <c r="Y15" s="56">
        <f t="shared" si="4"/>
        <v>-1591332.0699999994</v>
      </c>
    </row>
    <row r="16" spans="1:25" ht="15.75" customHeight="1">
      <c r="A16" s="117" t="s">
        <v>47</v>
      </c>
      <c r="B16" s="51">
        <f t="shared" si="5"/>
        <v>48085210.43</v>
      </c>
      <c r="C16" s="51">
        <f t="shared" si="7"/>
        <v>9259322.97</v>
      </c>
      <c r="D16" s="52">
        <f t="shared" si="0"/>
        <v>19.256072474673374</v>
      </c>
      <c r="E16" s="53">
        <v>8698900</v>
      </c>
      <c r="F16" s="53">
        <v>2350987.97</v>
      </c>
      <c r="G16" s="52">
        <f t="shared" si="1"/>
        <v>27.026267344146966</v>
      </c>
      <c r="H16" s="53">
        <v>37944861</v>
      </c>
      <c r="I16" s="53">
        <v>6022835</v>
      </c>
      <c r="J16" s="54">
        <f>I16/H16*100</f>
        <v>15.872597345922548</v>
      </c>
      <c r="K16" s="53">
        <v>2496300</v>
      </c>
      <c r="L16" s="53">
        <v>1664184</v>
      </c>
      <c r="M16" s="52">
        <f>L16/K16*100</f>
        <v>66.66602571806274</v>
      </c>
      <c r="N16" s="53">
        <v>1441449.43</v>
      </c>
      <c r="O16" s="53">
        <v>885500</v>
      </c>
      <c r="P16" s="113">
        <f t="shared" si="8"/>
        <v>61.43122204432798</v>
      </c>
      <c r="Q16" s="52"/>
      <c r="R16" s="52"/>
      <c r="S16" s="57"/>
      <c r="T16" s="53"/>
      <c r="U16" s="51">
        <v>49245435.97</v>
      </c>
      <c r="V16" s="51">
        <v>7692705.68</v>
      </c>
      <c r="W16" s="55">
        <f t="shared" si="6"/>
        <v>15.621154587170974</v>
      </c>
      <c r="X16" s="56">
        <f t="shared" si="4"/>
        <v>-1160225.539999999</v>
      </c>
      <c r="Y16" s="56">
        <f t="shared" si="4"/>
        <v>1566617.290000001</v>
      </c>
    </row>
    <row r="17" spans="1:25" ht="15.75" customHeight="1">
      <c r="A17" s="117" t="s">
        <v>48</v>
      </c>
      <c r="B17" s="51">
        <f>E17+H17+N17+S17</f>
        <v>10655810</v>
      </c>
      <c r="C17" s="51">
        <f>F17+I17+O17+T17</f>
        <v>4811724.33</v>
      </c>
      <c r="D17" s="52">
        <f t="shared" si="0"/>
        <v>45.155875808596434</v>
      </c>
      <c r="E17" s="53">
        <v>2439300</v>
      </c>
      <c r="F17" s="53">
        <v>1184310.36</v>
      </c>
      <c r="G17" s="52">
        <f t="shared" si="1"/>
        <v>48.55123847005289</v>
      </c>
      <c r="H17" s="53">
        <v>8078175</v>
      </c>
      <c r="I17" s="53">
        <v>3489078.97</v>
      </c>
      <c r="J17" s="54">
        <f t="shared" si="2"/>
        <v>43.19142590993634</v>
      </c>
      <c r="K17" s="53">
        <v>2074000</v>
      </c>
      <c r="L17" s="53">
        <v>1382656</v>
      </c>
      <c r="M17" s="52">
        <f t="shared" si="3"/>
        <v>66.66615236258437</v>
      </c>
      <c r="N17" s="53">
        <v>138335</v>
      </c>
      <c r="O17" s="53">
        <v>138335</v>
      </c>
      <c r="P17" s="113">
        <f t="shared" si="8"/>
        <v>100</v>
      </c>
      <c r="Q17" s="52"/>
      <c r="R17" s="52"/>
      <c r="S17" s="53">
        <v>0</v>
      </c>
      <c r="T17" s="53">
        <v>0</v>
      </c>
      <c r="U17" s="51">
        <v>10955706</v>
      </c>
      <c r="V17" s="51">
        <v>3991778.37</v>
      </c>
      <c r="W17" s="55">
        <f t="shared" si="6"/>
        <v>36.43561053938468</v>
      </c>
      <c r="X17" s="56">
        <f t="shared" si="4"/>
        <v>-299896</v>
      </c>
      <c r="Y17" s="56">
        <f t="shared" si="4"/>
        <v>819945.96</v>
      </c>
    </row>
    <row r="18" spans="1:25" ht="15.75" customHeight="1">
      <c r="A18" s="117" t="s">
        <v>49</v>
      </c>
      <c r="B18" s="51">
        <f>E18+H18+N18+S18</f>
        <v>53920573.690000005</v>
      </c>
      <c r="C18" s="51">
        <f>F18+I18+O18+T18</f>
        <v>16399091.950000001</v>
      </c>
      <c r="D18" s="52">
        <f t="shared" si="0"/>
        <v>30.41342260985873</v>
      </c>
      <c r="E18" s="53">
        <v>8375500</v>
      </c>
      <c r="F18" s="53">
        <v>3380366.47</v>
      </c>
      <c r="G18" s="52">
        <f t="shared" si="1"/>
        <v>40.36017515372217</v>
      </c>
      <c r="H18" s="53">
        <v>44300753.99</v>
      </c>
      <c r="I18" s="53">
        <v>12826725.48</v>
      </c>
      <c r="J18" s="54">
        <f t="shared" si="2"/>
        <v>28.953740793882137</v>
      </c>
      <c r="K18" s="53">
        <v>4830100</v>
      </c>
      <c r="L18" s="53">
        <v>3220040</v>
      </c>
      <c r="M18" s="52">
        <f t="shared" si="3"/>
        <v>66.66611457319725</v>
      </c>
      <c r="N18" s="53">
        <v>1244319.7</v>
      </c>
      <c r="O18" s="53">
        <v>192000</v>
      </c>
      <c r="P18" s="113">
        <f t="shared" si="8"/>
        <v>15.430118160148071</v>
      </c>
      <c r="Q18" s="52"/>
      <c r="R18" s="53"/>
      <c r="S18" s="53">
        <v>0</v>
      </c>
      <c r="T18" s="53">
        <v>0</v>
      </c>
      <c r="U18" s="51">
        <v>54262963.69</v>
      </c>
      <c r="V18" s="51">
        <v>15913644.77</v>
      </c>
      <c r="W18" s="55">
        <f t="shared" si="6"/>
        <v>29.326899394794186</v>
      </c>
      <c r="X18" s="56">
        <f t="shared" si="4"/>
        <v>-342389.99999999255</v>
      </c>
      <c r="Y18" s="56">
        <f t="shared" si="4"/>
        <v>485447.18000000156</v>
      </c>
    </row>
    <row r="19" spans="1:25" ht="15.75" customHeight="1">
      <c r="A19" s="117" t="s">
        <v>50</v>
      </c>
      <c r="B19" s="51">
        <f t="shared" si="5"/>
        <v>44118060.14</v>
      </c>
      <c r="C19" s="51">
        <f t="shared" si="7"/>
        <v>28139644.75</v>
      </c>
      <c r="D19" s="52">
        <f t="shared" si="0"/>
        <v>63.78259755915007</v>
      </c>
      <c r="E19" s="53">
        <v>19778700</v>
      </c>
      <c r="F19" s="53">
        <v>9409923.54</v>
      </c>
      <c r="G19" s="52">
        <f t="shared" si="1"/>
        <v>47.57604665625142</v>
      </c>
      <c r="H19" s="53">
        <v>23810346.36</v>
      </c>
      <c r="I19" s="53">
        <v>18201609.78</v>
      </c>
      <c r="J19" s="54">
        <f t="shared" si="2"/>
        <v>76.44412015180782</v>
      </c>
      <c r="K19" s="53">
        <v>10102900</v>
      </c>
      <c r="L19" s="53">
        <v>6735216</v>
      </c>
      <c r="M19" s="52">
        <f t="shared" si="3"/>
        <v>66.66616516049847</v>
      </c>
      <c r="N19" s="53">
        <v>529013.78</v>
      </c>
      <c r="O19" s="53">
        <v>528111.43</v>
      </c>
      <c r="P19" s="113">
        <f t="shared" si="8"/>
        <v>99.82942788371221</v>
      </c>
      <c r="Q19" s="52"/>
      <c r="R19" s="53"/>
      <c r="S19" s="53">
        <v>0</v>
      </c>
      <c r="T19" s="53">
        <v>0</v>
      </c>
      <c r="U19" s="51">
        <v>47064658</v>
      </c>
      <c r="V19" s="51">
        <v>30197727.02</v>
      </c>
      <c r="W19" s="55">
        <f t="shared" si="6"/>
        <v>64.16221492568798</v>
      </c>
      <c r="X19" s="56">
        <f t="shared" si="4"/>
        <v>-2946597.8599999994</v>
      </c>
      <c r="Y19" s="56">
        <f t="shared" si="4"/>
        <v>-2058082.2699999996</v>
      </c>
    </row>
    <row r="20" spans="1:25" ht="12.75" customHeight="1">
      <c r="A20" s="117" t="s">
        <v>51</v>
      </c>
      <c r="B20" s="51">
        <f t="shared" si="5"/>
        <v>59395355.57</v>
      </c>
      <c r="C20" s="51">
        <f t="shared" si="7"/>
        <v>10004539.67</v>
      </c>
      <c r="D20" s="52">
        <f t="shared" si="0"/>
        <v>16.843976391738604</v>
      </c>
      <c r="E20" s="53">
        <v>3310300</v>
      </c>
      <c r="F20" s="53">
        <v>1252264.35</v>
      </c>
      <c r="G20" s="95">
        <f t="shared" si="1"/>
        <v>37.82933117844304</v>
      </c>
      <c r="H20" s="53">
        <v>55983439.27</v>
      </c>
      <c r="I20" s="53">
        <v>8752275.32</v>
      </c>
      <c r="J20" s="54">
        <f t="shared" si="2"/>
        <v>15.633686379625672</v>
      </c>
      <c r="K20" s="53">
        <v>3494100</v>
      </c>
      <c r="L20" s="53">
        <v>2329384</v>
      </c>
      <c r="M20" s="52">
        <f>L20/K20*100</f>
        <v>66.66620875189605</v>
      </c>
      <c r="N20" s="53">
        <v>101616.3</v>
      </c>
      <c r="O20" s="53">
        <v>0</v>
      </c>
      <c r="P20" s="113">
        <f t="shared" si="8"/>
        <v>0</v>
      </c>
      <c r="Q20" s="52"/>
      <c r="R20" s="53">
        <v>0</v>
      </c>
      <c r="S20" s="88">
        <v>0</v>
      </c>
      <c r="T20" s="53">
        <v>0</v>
      </c>
      <c r="U20" s="51">
        <v>61478462.77</v>
      </c>
      <c r="V20" s="51">
        <v>11716018</v>
      </c>
      <c r="W20" s="55">
        <f t="shared" si="6"/>
        <v>19.057109550431264</v>
      </c>
      <c r="X20" s="56">
        <f t="shared" si="4"/>
        <v>-2083107.200000003</v>
      </c>
      <c r="Y20" s="56">
        <f t="shared" si="4"/>
        <v>-1711478.33</v>
      </c>
    </row>
    <row r="21" spans="1:25" ht="12.75" customHeight="1">
      <c r="A21" s="117" t="s">
        <v>58</v>
      </c>
      <c r="B21" s="51">
        <f t="shared" si="5"/>
        <v>27533723.240000002</v>
      </c>
      <c r="C21" s="51">
        <f t="shared" si="7"/>
        <v>10641326.31</v>
      </c>
      <c r="D21" s="52">
        <f t="shared" si="0"/>
        <v>38.648337594026025</v>
      </c>
      <c r="E21" s="53">
        <v>6794200</v>
      </c>
      <c r="F21" s="53">
        <v>2853485.6</v>
      </c>
      <c r="G21" s="95">
        <f t="shared" si="1"/>
        <v>41.99884607459304</v>
      </c>
      <c r="H21" s="53">
        <v>20283231.8</v>
      </c>
      <c r="I21" s="53">
        <v>7358406.25</v>
      </c>
      <c r="J21" s="54">
        <f t="shared" si="2"/>
        <v>36.27827321876783</v>
      </c>
      <c r="K21" s="53">
        <v>5166400</v>
      </c>
      <c r="L21" s="53">
        <v>3444240</v>
      </c>
      <c r="M21" s="52">
        <f>L21/K21*100</f>
        <v>66.66615051099411</v>
      </c>
      <c r="N21" s="53">
        <v>456291.44</v>
      </c>
      <c r="O21" s="53">
        <v>429434.46</v>
      </c>
      <c r="P21" s="113">
        <f t="shared" si="8"/>
        <v>94.11407323354565</v>
      </c>
      <c r="Q21" s="52"/>
      <c r="R21" s="53"/>
      <c r="S21" s="88"/>
      <c r="T21" s="53"/>
      <c r="U21" s="51">
        <v>32167059.23</v>
      </c>
      <c r="V21" s="51">
        <v>12739917.42</v>
      </c>
      <c r="W21" s="55">
        <f t="shared" si="6"/>
        <v>39.60547754430208</v>
      </c>
      <c r="X21" s="56">
        <f t="shared" si="4"/>
        <v>-4633335.989999998</v>
      </c>
      <c r="Y21" s="56">
        <f t="shared" si="4"/>
        <v>-2098591.1099999994</v>
      </c>
    </row>
    <row r="22" spans="1:25" ht="12.75" customHeight="1">
      <c r="A22" s="117" t="s">
        <v>52</v>
      </c>
      <c r="B22" s="51">
        <f t="shared" si="5"/>
        <v>9731657.43</v>
      </c>
      <c r="C22" s="51">
        <f t="shared" si="7"/>
        <v>5943330.53</v>
      </c>
      <c r="D22" s="52">
        <f t="shared" si="0"/>
        <v>61.072130546625715</v>
      </c>
      <c r="E22" s="53">
        <v>2539000</v>
      </c>
      <c r="F22" s="53">
        <v>880770.33</v>
      </c>
      <c r="G22" s="95">
        <f t="shared" si="1"/>
        <v>34.68965458842064</v>
      </c>
      <c r="H22" s="53">
        <v>7004972</v>
      </c>
      <c r="I22" s="53">
        <v>4985660.2</v>
      </c>
      <c r="J22" s="54">
        <f t="shared" si="2"/>
        <v>71.17316386132593</v>
      </c>
      <c r="K22" s="53">
        <v>2457800</v>
      </c>
      <c r="L22" s="53">
        <v>1638520</v>
      </c>
      <c r="M22" s="52">
        <f t="shared" si="3"/>
        <v>66.66612417609244</v>
      </c>
      <c r="N22" s="53">
        <v>187685.43</v>
      </c>
      <c r="O22" s="53">
        <v>76900</v>
      </c>
      <c r="P22" s="113">
        <f t="shared" si="8"/>
        <v>40.97281286032698</v>
      </c>
      <c r="Q22" s="52"/>
      <c r="R22" s="53"/>
      <c r="S22" s="88"/>
      <c r="T22" s="59"/>
      <c r="U22" s="51">
        <v>10648943.3</v>
      </c>
      <c r="V22" s="51">
        <v>6388503.7</v>
      </c>
      <c r="W22" s="55">
        <f t="shared" si="6"/>
        <v>59.99190267075607</v>
      </c>
      <c r="X22" s="56">
        <f t="shared" si="4"/>
        <v>-917285.870000001</v>
      </c>
      <c r="Y22" s="56">
        <f t="shared" si="4"/>
        <v>-445173.1699999999</v>
      </c>
    </row>
    <row r="23" spans="1:25" ht="12.75" customHeight="1">
      <c r="A23" s="117" t="s">
        <v>53</v>
      </c>
      <c r="B23" s="51">
        <f>E23+H23+N23+S23</f>
        <v>56191283.44</v>
      </c>
      <c r="C23" s="51">
        <f>F23+I23+O23+T23</f>
        <v>8948839.57</v>
      </c>
      <c r="D23" s="52">
        <f t="shared" si="0"/>
        <v>15.925672136596425</v>
      </c>
      <c r="E23" s="53">
        <v>11970600</v>
      </c>
      <c r="F23" s="53">
        <v>4626274.27</v>
      </c>
      <c r="G23" s="52">
        <f t="shared" si="1"/>
        <v>38.64697066145389</v>
      </c>
      <c r="H23" s="53">
        <v>43919534.44</v>
      </c>
      <c r="I23" s="53">
        <v>4018941.3</v>
      </c>
      <c r="J23" s="54">
        <f t="shared" si="2"/>
        <v>9.150691944356595</v>
      </c>
      <c r="K23" s="53">
        <v>842200</v>
      </c>
      <c r="L23" s="53">
        <v>561464</v>
      </c>
      <c r="M23" s="52">
        <f t="shared" si="3"/>
        <v>66.666350035621</v>
      </c>
      <c r="N23" s="53">
        <v>301149</v>
      </c>
      <c r="O23" s="53">
        <v>303624</v>
      </c>
      <c r="P23" s="113">
        <f t="shared" si="8"/>
        <v>100.8218523056693</v>
      </c>
      <c r="Q23" s="52"/>
      <c r="R23" s="53"/>
      <c r="S23" s="53">
        <v>0</v>
      </c>
      <c r="T23" s="53">
        <v>0</v>
      </c>
      <c r="U23" s="51">
        <v>61655881.53</v>
      </c>
      <c r="V23" s="51">
        <v>13316411.82</v>
      </c>
      <c r="W23" s="55">
        <f t="shared" si="6"/>
        <v>21.597958685450976</v>
      </c>
      <c r="X23" s="56">
        <f t="shared" si="4"/>
        <v>-5464598.090000004</v>
      </c>
      <c r="Y23" s="56">
        <f t="shared" si="4"/>
        <v>-4367572.25</v>
      </c>
    </row>
    <row r="24" spans="1:25" ht="12.75" customHeight="1">
      <c r="A24" s="117" t="s">
        <v>54</v>
      </c>
      <c r="B24" s="51">
        <f t="shared" si="5"/>
        <v>18092840.130000003</v>
      </c>
      <c r="C24" s="51">
        <f t="shared" si="7"/>
        <v>6731714.829999999</v>
      </c>
      <c r="D24" s="52">
        <f t="shared" si="0"/>
        <v>37.2065125299927</v>
      </c>
      <c r="E24" s="53">
        <v>4443700</v>
      </c>
      <c r="F24" s="53">
        <v>1720936.8</v>
      </c>
      <c r="G24" s="52">
        <f t="shared" si="1"/>
        <v>38.72756486711524</v>
      </c>
      <c r="H24" s="53">
        <v>13398185.53</v>
      </c>
      <c r="I24" s="53">
        <v>4764817.72</v>
      </c>
      <c r="J24" s="54">
        <f t="shared" si="2"/>
        <v>35.563156737388454</v>
      </c>
      <c r="K24" s="53">
        <v>857900</v>
      </c>
      <c r="L24" s="53">
        <v>571928</v>
      </c>
      <c r="M24" s="52">
        <f t="shared" si="3"/>
        <v>66.666044993589</v>
      </c>
      <c r="N24" s="53">
        <v>250954.6</v>
      </c>
      <c r="O24" s="53">
        <v>245960.31</v>
      </c>
      <c r="P24" s="113">
        <f t="shared" si="8"/>
        <v>98.00988306251409</v>
      </c>
      <c r="Q24" s="52"/>
      <c r="R24" s="53"/>
      <c r="S24" s="97"/>
      <c r="T24" s="59"/>
      <c r="U24" s="51">
        <v>18867577.13</v>
      </c>
      <c r="V24" s="51">
        <v>6381003.96</v>
      </c>
      <c r="W24" s="55">
        <f t="shared" si="6"/>
        <v>33.81994368452331</v>
      </c>
      <c r="X24" s="56">
        <f t="shared" si="4"/>
        <v>-774736.9999999963</v>
      </c>
      <c r="Y24" s="56">
        <f t="shared" si="4"/>
        <v>350710.8699999992</v>
      </c>
    </row>
    <row r="25" spans="1:25" ht="12.75" customHeight="1">
      <c r="A25" s="117" t="s">
        <v>55</v>
      </c>
      <c r="B25" s="51">
        <f t="shared" si="5"/>
        <v>22384474.429999996</v>
      </c>
      <c r="C25" s="51">
        <f t="shared" si="7"/>
        <v>10151020.51</v>
      </c>
      <c r="D25" s="52">
        <f t="shared" si="0"/>
        <v>45.34848714783964</v>
      </c>
      <c r="E25" s="53">
        <v>7976700</v>
      </c>
      <c r="F25" s="53">
        <v>3420733.31</v>
      </c>
      <c r="G25" s="52">
        <f t="shared" si="1"/>
        <v>42.88406621785952</v>
      </c>
      <c r="H25" s="53">
        <v>14060962.19</v>
      </c>
      <c r="I25" s="53">
        <v>5636287.2</v>
      </c>
      <c r="J25" s="54">
        <f t="shared" si="2"/>
        <v>40.08464800515903</v>
      </c>
      <c r="K25" s="53">
        <v>835100</v>
      </c>
      <c r="L25" s="53">
        <v>556728</v>
      </c>
      <c r="M25" s="52">
        <f t="shared" si="3"/>
        <v>66.66602802059633</v>
      </c>
      <c r="N25" s="53">
        <v>346812.24</v>
      </c>
      <c r="O25" s="53">
        <v>1094000</v>
      </c>
      <c r="P25" s="113">
        <f t="shared" si="8"/>
        <v>315.44446066840084</v>
      </c>
      <c r="Q25" s="52"/>
      <c r="R25" s="53"/>
      <c r="S25" s="52"/>
      <c r="T25" s="59"/>
      <c r="U25" s="51">
        <v>24506064.45</v>
      </c>
      <c r="V25" s="51">
        <v>10847051.42</v>
      </c>
      <c r="W25" s="55">
        <f t="shared" si="6"/>
        <v>44.262722976720156</v>
      </c>
      <c r="X25" s="56">
        <f t="shared" si="4"/>
        <v>-2121590.0200000033</v>
      </c>
      <c r="Y25" s="56">
        <f t="shared" si="4"/>
        <v>-696030.9100000001</v>
      </c>
    </row>
    <row r="26" spans="1:25" ht="12.75" customHeight="1">
      <c r="A26" s="117" t="s">
        <v>56</v>
      </c>
      <c r="B26" s="51">
        <f t="shared" si="5"/>
        <v>14606864</v>
      </c>
      <c r="C26" s="51">
        <f t="shared" si="7"/>
        <v>6467703.67</v>
      </c>
      <c r="D26" s="52">
        <f t="shared" si="0"/>
        <v>44.27852323400834</v>
      </c>
      <c r="E26" s="53">
        <v>3001100</v>
      </c>
      <c r="F26" s="53">
        <v>1154504.22</v>
      </c>
      <c r="G26" s="52">
        <f t="shared" si="1"/>
        <v>38.46936856485955</v>
      </c>
      <c r="H26" s="53">
        <v>11583450</v>
      </c>
      <c r="I26" s="53">
        <v>5290525.45</v>
      </c>
      <c r="J26" s="54">
        <f t="shared" si="2"/>
        <v>45.673140989946866</v>
      </c>
      <c r="K26" s="53">
        <v>1873700</v>
      </c>
      <c r="L26" s="53">
        <v>1249128</v>
      </c>
      <c r="M26" s="52">
        <f t="shared" si="3"/>
        <v>66.66638202487057</v>
      </c>
      <c r="N26" s="53">
        <v>22314</v>
      </c>
      <c r="O26" s="53">
        <v>22674</v>
      </c>
      <c r="P26" s="113">
        <f t="shared" si="8"/>
        <v>101.61333691852647</v>
      </c>
      <c r="Q26" s="52"/>
      <c r="R26" s="53"/>
      <c r="S26" s="52"/>
      <c r="T26" s="59"/>
      <c r="U26" s="51">
        <v>16097806.41</v>
      </c>
      <c r="V26" s="51">
        <v>7019529.34</v>
      </c>
      <c r="W26" s="55">
        <f t="shared" si="6"/>
        <v>43.605502272902534</v>
      </c>
      <c r="X26" s="87">
        <f t="shared" si="4"/>
        <v>-1490942.4100000001</v>
      </c>
      <c r="Y26" s="87">
        <f t="shared" si="4"/>
        <v>-551825.6699999999</v>
      </c>
    </row>
    <row r="27" spans="1:25" ht="12.75" customHeight="1">
      <c r="A27" s="117" t="s">
        <v>57</v>
      </c>
      <c r="B27" s="51">
        <f>E27+H27+N27+S27</f>
        <v>35599848.28999999</v>
      </c>
      <c r="C27" s="51">
        <f>F27+I27+O27+T27</f>
        <v>16997177.29</v>
      </c>
      <c r="D27" s="52">
        <f t="shared" si="0"/>
        <v>47.7450834945679</v>
      </c>
      <c r="E27" s="53">
        <v>5139400</v>
      </c>
      <c r="F27" s="53">
        <v>1732827.96</v>
      </c>
      <c r="G27" s="52">
        <f t="shared" si="1"/>
        <v>33.7165420087948</v>
      </c>
      <c r="H27" s="53">
        <v>30174951.13</v>
      </c>
      <c r="I27" s="53">
        <v>15001379.58</v>
      </c>
      <c r="J27" s="54">
        <f t="shared" si="2"/>
        <v>49.71467730095377</v>
      </c>
      <c r="K27" s="53">
        <v>5088400</v>
      </c>
      <c r="L27" s="53">
        <v>3392240</v>
      </c>
      <c r="M27" s="52">
        <f t="shared" si="3"/>
        <v>66.66614259885229</v>
      </c>
      <c r="N27" s="53">
        <v>285497.16</v>
      </c>
      <c r="O27" s="53">
        <v>262969.75</v>
      </c>
      <c r="P27" s="113">
        <f t="shared" si="8"/>
        <v>92.1094101251305</v>
      </c>
      <c r="Q27" s="52"/>
      <c r="R27" s="53"/>
      <c r="S27" s="62">
        <v>0</v>
      </c>
      <c r="T27" s="53">
        <v>0</v>
      </c>
      <c r="U27" s="51">
        <v>37027171.93</v>
      </c>
      <c r="V27" s="51">
        <v>16817340.16</v>
      </c>
      <c r="W27" s="55">
        <f t="shared" si="6"/>
        <v>45.418916118663454</v>
      </c>
      <c r="X27" s="56">
        <f t="shared" si="4"/>
        <v>-1427323.640000008</v>
      </c>
      <c r="Y27" s="56">
        <f t="shared" si="4"/>
        <v>179837.12999999896</v>
      </c>
    </row>
    <row r="28" spans="1:25" ht="12.75" customHeight="1">
      <c r="A28" s="117" t="s">
        <v>60</v>
      </c>
      <c r="B28" s="51">
        <f t="shared" si="5"/>
        <v>10989323.7</v>
      </c>
      <c r="C28" s="51">
        <f>F28+I28+O28</f>
        <v>3331092.4499999997</v>
      </c>
      <c r="D28" s="52">
        <f t="shared" si="0"/>
        <v>30.31207871326968</v>
      </c>
      <c r="E28" s="53">
        <v>2538300</v>
      </c>
      <c r="F28" s="53">
        <v>816780.6</v>
      </c>
      <c r="G28" s="52">
        <f t="shared" si="1"/>
        <v>32.178253161564825</v>
      </c>
      <c r="H28" s="53">
        <v>8241746</v>
      </c>
      <c r="I28" s="53">
        <v>2326088.55</v>
      </c>
      <c r="J28" s="54">
        <f t="shared" si="2"/>
        <v>28.22324966093349</v>
      </c>
      <c r="K28" s="53">
        <v>579500</v>
      </c>
      <c r="L28" s="53">
        <v>386344</v>
      </c>
      <c r="M28" s="52">
        <f t="shared" si="3"/>
        <v>66.66850733390855</v>
      </c>
      <c r="N28" s="53">
        <v>209277.7</v>
      </c>
      <c r="O28" s="53">
        <v>188223.3</v>
      </c>
      <c r="P28" s="113">
        <f t="shared" si="8"/>
        <v>89.93949188088362</v>
      </c>
      <c r="Q28" s="52"/>
      <c r="R28" s="52"/>
      <c r="S28" s="52"/>
      <c r="T28" s="59"/>
      <c r="U28" s="51">
        <v>12299694.96</v>
      </c>
      <c r="V28" s="51">
        <v>3721154.05</v>
      </c>
      <c r="W28" s="55">
        <f t="shared" si="6"/>
        <v>30.254035259424022</v>
      </c>
      <c r="X28" s="56">
        <f aca="true" t="shared" si="9" ref="X28:Y31">B28-U28</f>
        <v>-1310371.2600000016</v>
      </c>
      <c r="Y28" s="56">
        <f t="shared" si="9"/>
        <v>-390061.6000000001</v>
      </c>
    </row>
    <row r="29" spans="1:25" ht="12.75" customHeight="1">
      <c r="A29" s="119" t="s">
        <v>22</v>
      </c>
      <c r="B29" s="58">
        <f>E29+H29+S29+N29</f>
        <v>503381292.31</v>
      </c>
      <c r="C29" s="58">
        <f>F29+I29+T29+O29</f>
        <v>164913802.07</v>
      </c>
      <c r="D29" s="52">
        <f>C29/B29*100</f>
        <v>32.761209959396</v>
      </c>
      <c r="E29" s="59">
        <f>SUM(E12:E28)</f>
        <v>104234400</v>
      </c>
      <c r="F29" s="59">
        <f>SUM(F12:F28)</f>
        <v>41471463.620000005</v>
      </c>
      <c r="G29" s="52">
        <f>F29/E29*100</f>
        <v>39.786734149186834</v>
      </c>
      <c r="H29" s="59">
        <f>SUM(H12:H28)</f>
        <v>392247298.26</v>
      </c>
      <c r="I29" s="59">
        <f>SUM(I12:I28)</f>
        <v>118002593.47999999</v>
      </c>
      <c r="J29" s="54">
        <f>I29/H29*100</f>
        <v>30.08372371293742</v>
      </c>
      <c r="K29" s="59">
        <f>K12+K13+K14+K15+K16+K17+K18+K19+K20+K21+K22+K23+K24+K25+K26+K27+K28</f>
        <v>55715900</v>
      </c>
      <c r="L29" s="60">
        <f>SUM(L12:L28)</f>
        <v>37143664</v>
      </c>
      <c r="M29" s="52">
        <f>L29/K29*100</f>
        <v>66.66618326186959</v>
      </c>
      <c r="N29" s="60">
        <f>SUM(N12:N28)</f>
        <v>6899594.05</v>
      </c>
      <c r="O29" s="60">
        <f>SUM(O12:O28)</f>
        <v>5439744.97</v>
      </c>
      <c r="P29" s="57">
        <f>O29/N29*100</f>
        <v>78.84152213274055</v>
      </c>
      <c r="Q29" s="52"/>
      <c r="R29" s="59">
        <f>R20+R18</f>
        <v>0</v>
      </c>
      <c r="S29" s="59">
        <f>S17</f>
        <v>0</v>
      </c>
      <c r="T29" s="59">
        <f>T12+T13+T14+T15+T16+T17+T18+T19+T20+T21+T22+T23+T24+T25+T26+T27+T28</f>
        <v>0</v>
      </c>
      <c r="U29" s="58">
        <f>SUM(U12:U28)</f>
        <v>533139107.84000003</v>
      </c>
      <c r="V29" s="58">
        <f>SUM(V12:V28)</f>
        <v>173120373.1</v>
      </c>
      <c r="W29" s="55">
        <f t="shared" si="6"/>
        <v>32.47189533729629</v>
      </c>
      <c r="X29" s="61">
        <f t="shared" si="9"/>
        <v>-29757815.53000003</v>
      </c>
      <c r="Y29" s="61">
        <f t="shared" si="9"/>
        <v>-8206571.030000001</v>
      </c>
    </row>
    <row r="30" spans="1:25" ht="12.75" customHeight="1">
      <c r="A30" s="117" t="s">
        <v>12</v>
      </c>
      <c r="B30" s="51">
        <f>E30+H30+N30+Q30+S30</f>
        <v>1378781497.51</v>
      </c>
      <c r="C30" s="51">
        <f>F30+I30+R30+T30</f>
        <v>651224447.8000001</v>
      </c>
      <c r="D30" s="57">
        <f>C30/B30*100</f>
        <v>47.23188184466313</v>
      </c>
      <c r="E30" s="53">
        <v>375365000</v>
      </c>
      <c r="F30" s="53">
        <v>232144769.27</v>
      </c>
      <c r="G30" s="57">
        <f>F30/E30*100</f>
        <v>61.84507593142675</v>
      </c>
      <c r="H30" s="53">
        <v>1123685242.81</v>
      </c>
      <c r="I30" s="53">
        <v>539348423.83</v>
      </c>
      <c r="J30" s="62">
        <f>I30/H30*100</f>
        <v>47.998176293679116</v>
      </c>
      <c r="K30" s="53">
        <v>1499600</v>
      </c>
      <c r="L30" s="63">
        <v>1000000</v>
      </c>
      <c r="M30" s="53">
        <f>L30/K30*100</f>
        <v>66.68444918644973</v>
      </c>
      <c r="N30" s="53"/>
      <c r="O30" s="53">
        <v>0</v>
      </c>
      <c r="P30" s="57">
        <v>0</v>
      </c>
      <c r="Q30" s="53">
        <v>0</v>
      </c>
      <c r="R30" s="53">
        <v>0</v>
      </c>
      <c r="S30" s="53">
        <v>-120268745.3</v>
      </c>
      <c r="T30" s="53">
        <v>-120268745.3</v>
      </c>
      <c r="U30" s="51">
        <v>1515509891.39</v>
      </c>
      <c r="V30" s="51">
        <v>762514177.43</v>
      </c>
      <c r="W30" s="64">
        <f t="shared" si="6"/>
        <v>50.31403501633598</v>
      </c>
      <c r="X30" s="56">
        <f t="shared" si="9"/>
        <v>-136728393.8800001</v>
      </c>
      <c r="Y30" s="87">
        <f t="shared" si="9"/>
        <v>-111289729.62999988</v>
      </c>
    </row>
    <row r="31" spans="1:25" ht="26.25" customHeight="1">
      <c r="A31" s="118" t="s">
        <v>13</v>
      </c>
      <c r="B31" s="58">
        <f>B29+B30-H29</f>
        <v>1489915491.56</v>
      </c>
      <c r="C31" s="58">
        <f>C29+C30-I29</f>
        <v>698135656.3900001</v>
      </c>
      <c r="D31" s="52">
        <f>C31/B31*100</f>
        <v>46.85739965419278</v>
      </c>
      <c r="E31" s="59">
        <f>E29+E30</f>
        <v>479599400</v>
      </c>
      <c r="F31" s="59">
        <f>SUM(F29:F30)</f>
        <v>273616232.89</v>
      </c>
      <c r="G31" s="52">
        <f>F31/E31*100</f>
        <v>57.05099566221309</v>
      </c>
      <c r="H31" s="59">
        <f>H29+H30</f>
        <v>1515932541.07</v>
      </c>
      <c r="I31" s="59">
        <f>I29+I30</f>
        <v>657351017.3100001</v>
      </c>
      <c r="J31" s="54">
        <f>I31/H31*100</f>
        <v>43.36281460427111</v>
      </c>
      <c r="K31" s="59">
        <f>K30+K29</f>
        <v>57215500</v>
      </c>
      <c r="L31" s="59">
        <f>L30+L29</f>
        <v>38143664</v>
      </c>
      <c r="M31" s="59">
        <f>L31/K31*100</f>
        <v>66.66666200592498</v>
      </c>
      <c r="N31" s="59">
        <f>N29</f>
        <v>6899594.05</v>
      </c>
      <c r="O31" s="59">
        <f>O29</f>
        <v>5439744.97</v>
      </c>
      <c r="P31" s="52">
        <v>0</v>
      </c>
      <c r="Q31" s="59">
        <f>Q30</f>
        <v>0</v>
      </c>
      <c r="R31" s="59">
        <f>R29+R30</f>
        <v>0</v>
      </c>
      <c r="S31" s="59">
        <f>S29+S30</f>
        <v>-120268745.3</v>
      </c>
      <c r="T31" s="59">
        <f>T29+T30</f>
        <v>-120268745.3</v>
      </c>
      <c r="U31" s="58">
        <f>U29+U30-H29</f>
        <v>1656401700.97</v>
      </c>
      <c r="V31" s="58">
        <f>V29+V30-I29</f>
        <v>817631957.05</v>
      </c>
      <c r="W31" s="55">
        <f t="shared" si="6"/>
        <v>49.36193657439431</v>
      </c>
      <c r="X31" s="61">
        <f t="shared" si="9"/>
        <v>-166486209.4100001</v>
      </c>
      <c r="Y31" s="61">
        <f t="shared" si="9"/>
        <v>-119496300.65999985</v>
      </c>
    </row>
    <row r="32" spans="1:25" ht="37.5" customHeight="1">
      <c r="A32" s="118" t="s">
        <v>42</v>
      </c>
      <c r="B32" s="58">
        <f>E32+H32+Q32+N32+S32</f>
        <v>1473250703.56</v>
      </c>
      <c r="C32" s="58">
        <f>F32+I32+R32+O32+T32</f>
        <v>690317109.6300001</v>
      </c>
      <c r="D32" s="52">
        <f>C32/B32*100</f>
        <v>46.85673035566184</v>
      </c>
      <c r="E32" s="59">
        <f>E31</f>
        <v>479599400</v>
      </c>
      <c r="F32" s="59">
        <f>F31</f>
        <v>273616232.89</v>
      </c>
      <c r="G32" s="52">
        <f>F32/E32*100</f>
        <v>57.05099566221309</v>
      </c>
      <c r="H32" s="59">
        <f>H31-H29-16664788</f>
        <v>1107020454.81</v>
      </c>
      <c r="I32" s="59">
        <f>I31-I29-7818546.76</f>
        <v>531529877.07000005</v>
      </c>
      <c r="J32" s="52">
        <f>I32/H32*100</f>
        <v>48.014458518856145</v>
      </c>
      <c r="K32" s="59">
        <f>K31</f>
        <v>57215500</v>
      </c>
      <c r="L32" s="59">
        <f>L31</f>
        <v>38143664</v>
      </c>
      <c r="M32" s="59">
        <f>L32/K32*100</f>
        <v>66.66666200592498</v>
      </c>
      <c r="N32" s="59">
        <f>N31</f>
        <v>6899594.05</v>
      </c>
      <c r="O32" s="59">
        <f>O31</f>
        <v>5439744.97</v>
      </c>
      <c r="P32" s="52">
        <v>0</v>
      </c>
      <c r="Q32" s="59">
        <f>Q31</f>
        <v>0</v>
      </c>
      <c r="R32" s="59">
        <f>R31</f>
        <v>0</v>
      </c>
      <c r="S32" s="59">
        <f>S31</f>
        <v>-120268745.3</v>
      </c>
      <c r="T32" s="59">
        <f>T31</f>
        <v>-120268745.3</v>
      </c>
      <c r="U32" s="58">
        <f>U31-16664788</f>
        <v>1639736912.97</v>
      </c>
      <c r="V32" s="58">
        <f>V31-7818546.76</f>
        <v>809813410.29</v>
      </c>
      <c r="W32" s="65">
        <f>V32/U32*100</f>
        <v>49.386789056496404</v>
      </c>
      <c r="X32" s="61">
        <f>B32-U32</f>
        <v>-166486209.4100001</v>
      </c>
      <c r="Y32" s="61">
        <f>C32-V32</f>
        <v>-119496300.65999985</v>
      </c>
    </row>
    <row r="33" spans="1:25" ht="21" customHeight="1">
      <c r="A33" s="66"/>
      <c r="B33" s="67" t="s">
        <v>39</v>
      </c>
      <c r="C33" s="67"/>
      <c r="D33" s="67"/>
      <c r="E33" s="67"/>
      <c r="F33" s="68"/>
      <c r="G33" s="69"/>
      <c r="H33" s="70"/>
      <c r="I33" s="71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2.75">
      <c r="A34" s="73" t="s">
        <v>15</v>
      </c>
      <c r="B34" s="74"/>
      <c r="C34" s="74"/>
      <c r="D34" s="75"/>
      <c r="E34" s="56">
        <v>293486800</v>
      </c>
      <c r="F34" s="56">
        <v>187162672.85</v>
      </c>
      <c r="G34" s="57">
        <f aca="true" t="shared" si="10" ref="G34:G44">F34/E34*100</f>
        <v>63.77209225423426</v>
      </c>
      <c r="H34" s="76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25" ht="12.75">
      <c r="A35" s="124" t="s">
        <v>76</v>
      </c>
      <c r="B35" s="125"/>
      <c r="C35" s="125"/>
      <c r="D35" s="126"/>
      <c r="E35" s="56">
        <v>7981700</v>
      </c>
      <c r="F35" s="56">
        <v>4358087.95</v>
      </c>
      <c r="G35" s="57">
        <f t="shared" si="10"/>
        <v>54.60099916057983</v>
      </c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 spans="1:25" ht="22.5" customHeight="1">
      <c r="A36" s="121" t="s">
        <v>89</v>
      </c>
      <c r="B36" s="122"/>
      <c r="C36" s="122"/>
      <c r="D36" s="123"/>
      <c r="E36" s="56">
        <v>5480000</v>
      </c>
      <c r="F36" s="56">
        <v>3664742.37</v>
      </c>
      <c r="G36" s="57">
        <f t="shared" si="10"/>
        <v>66.87486076642337</v>
      </c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 spans="1:25" ht="12.75">
      <c r="A37" s="73" t="s">
        <v>16</v>
      </c>
      <c r="B37" s="74"/>
      <c r="C37" s="74"/>
      <c r="D37" s="75"/>
      <c r="E37" s="56">
        <v>18610000</v>
      </c>
      <c r="F37" s="56">
        <v>11038737.63</v>
      </c>
      <c r="G37" s="57">
        <f t="shared" si="10"/>
        <v>59.316161364857614</v>
      </c>
      <c r="H37" s="76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</row>
    <row r="38" spans="1:25" ht="12.75">
      <c r="A38" s="78" t="s">
        <v>4</v>
      </c>
      <c r="B38" s="74"/>
      <c r="C38" s="74"/>
      <c r="D38" s="75"/>
      <c r="E38" s="56">
        <v>3965500</v>
      </c>
      <c r="F38" s="56">
        <v>489211.19</v>
      </c>
      <c r="G38" s="57">
        <f t="shared" si="10"/>
        <v>12.336683646450638</v>
      </c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 spans="1:25" ht="23.25" customHeight="1">
      <c r="A39" s="121" t="s">
        <v>71</v>
      </c>
      <c r="B39" s="122"/>
      <c r="C39" s="122"/>
      <c r="D39" s="123"/>
      <c r="E39" s="56">
        <v>435000</v>
      </c>
      <c r="F39" s="56">
        <v>326048.12</v>
      </c>
      <c r="G39" s="57">
        <f t="shared" si="10"/>
        <v>74.95359080459771</v>
      </c>
      <c r="H39" s="76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 spans="1:25" ht="11.25" customHeight="1">
      <c r="A40" s="143" t="s">
        <v>88</v>
      </c>
      <c r="B40" s="144"/>
      <c r="C40" s="144"/>
      <c r="D40" s="145"/>
      <c r="E40" s="61">
        <f>E41+E42</f>
        <v>5320000</v>
      </c>
      <c r="F40" s="61">
        <f>F41+F42</f>
        <v>1244808.4</v>
      </c>
      <c r="G40" s="52">
        <f t="shared" si="10"/>
        <v>23.398654135338344</v>
      </c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1:25" ht="12.75">
      <c r="A41" s="124" t="s">
        <v>77</v>
      </c>
      <c r="B41" s="125"/>
      <c r="C41" s="125"/>
      <c r="D41" s="126"/>
      <c r="E41" s="56">
        <v>1500000</v>
      </c>
      <c r="F41" s="56">
        <v>474619.26</v>
      </c>
      <c r="G41" s="57">
        <f t="shared" si="10"/>
        <v>31.641284000000002</v>
      </c>
      <c r="H41" s="76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12.75">
      <c r="A42" s="124" t="s">
        <v>78</v>
      </c>
      <c r="B42" s="125"/>
      <c r="C42" s="125"/>
      <c r="D42" s="126"/>
      <c r="E42" s="56">
        <v>3820000</v>
      </c>
      <c r="F42" s="56">
        <v>770189.14</v>
      </c>
      <c r="G42" s="57">
        <f t="shared" si="10"/>
        <v>20.162019371727748</v>
      </c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spans="1:25" ht="12.75">
      <c r="A43" s="124" t="s">
        <v>17</v>
      </c>
      <c r="B43" s="125"/>
      <c r="C43" s="125"/>
      <c r="D43" s="126"/>
      <c r="E43" s="56">
        <v>11000</v>
      </c>
      <c r="F43" s="56">
        <v>3900</v>
      </c>
      <c r="G43" s="57">
        <f t="shared" si="10"/>
        <v>35.45454545454545</v>
      </c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2.75">
      <c r="A44" s="124" t="s">
        <v>18</v>
      </c>
      <c r="B44" s="125"/>
      <c r="C44" s="125"/>
      <c r="D44" s="126"/>
      <c r="E44" s="56">
        <v>6500000</v>
      </c>
      <c r="F44" s="56">
        <v>4373860.63</v>
      </c>
      <c r="G44" s="57">
        <f t="shared" si="10"/>
        <v>67.29016353846153</v>
      </c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 spans="1:25" ht="12.75">
      <c r="A45" s="124" t="s">
        <v>66</v>
      </c>
      <c r="B45" s="127"/>
      <c r="C45" s="127"/>
      <c r="D45" s="128"/>
      <c r="E45" s="56">
        <v>0</v>
      </c>
      <c r="F45" s="56">
        <v>357.84</v>
      </c>
      <c r="G45" s="57">
        <v>0</v>
      </c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1:25" ht="33.75" customHeight="1">
      <c r="A46" s="121" t="s">
        <v>72</v>
      </c>
      <c r="B46" s="122"/>
      <c r="C46" s="122"/>
      <c r="D46" s="123"/>
      <c r="E46" s="56">
        <v>0</v>
      </c>
      <c r="F46" s="56">
        <v>0</v>
      </c>
      <c r="G46" s="57">
        <v>0</v>
      </c>
      <c r="H46" s="76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ht="12.75">
      <c r="A47" s="124" t="s">
        <v>25</v>
      </c>
      <c r="B47" s="125"/>
      <c r="C47" s="125"/>
      <c r="D47" s="126"/>
      <c r="E47" s="56">
        <v>11500000</v>
      </c>
      <c r="F47" s="56">
        <v>8309147</v>
      </c>
      <c r="G47" s="57">
        <f>F47/E47*100</f>
        <v>72.25345217391305</v>
      </c>
      <c r="H47" s="76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ht="12.75">
      <c r="A48" s="124" t="s">
        <v>86</v>
      </c>
      <c r="B48" s="125"/>
      <c r="C48" s="125"/>
      <c r="D48" s="126"/>
      <c r="E48" s="56">
        <v>0</v>
      </c>
      <c r="F48" s="56">
        <v>85124.5</v>
      </c>
      <c r="G48" s="57">
        <v>0</v>
      </c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25" ht="12.75">
      <c r="A49" s="124" t="s">
        <v>24</v>
      </c>
      <c r="B49" s="125"/>
      <c r="C49" s="125"/>
      <c r="D49" s="126"/>
      <c r="E49" s="56">
        <v>1800000</v>
      </c>
      <c r="F49" s="56">
        <v>959367.36</v>
      </c>
      <c r="G49" s="57">
        <f>F49/E49*100</f>
        <v>53.298186666666666</v>
      </c>
      <c r="H49" s="76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1:25" ht="22.5" customHeight="1">
      <c r="A50" s="121" t="s">
        <v>35</v>
      </c>
      <c r="B50" s="129"/>
      <c r="C50" s="129"/>
      <c r="D50" s="130"/>
      <c r="E50" s="56">
        <v>0</v>
      </c>
      <c r="F50" s="56">
        <v>0</v>
      </c>
      <c r="G50" s="57">
        <v>0</v>
      </c>
      <c r="H50" s="76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 spans="1:25" ht="12.75" customHeight="1">
      <c r="A51" s="121" t="s">
        <v>36</v>
      </c>
      <c r="B51" s="122"/>
      <c r="C51" s="122"/>
      <c r="D51" s="123"/>
      <c r="E51" s="56">
        <v>0</v>
      </c>
      <c r="F51" s="56">
        <v>3629.29</v>
      </c>
      <c r="G51" s="57">
        <v>0</v>
      </c>
      <c r="H51" s="76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pans="1:25" ht="12.75">
      <c r="A52" s="124" t="s">
        <v>61</v>
      </c>
      <c r="B52" s="125"/>
      <c r="C52" s="125"/>
      <c r="D52" s="126"/>
      <c r="E52" s="56">
        <v>2500000</v>
      </c>
      <c r="F52" s="56">
        <v>1021345.98</v>
      </c>
      <c r="G52" s="57">
        <f>F52/E52*100</f>
        <v>40.853839199999996</v>
      </c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 spans="1:25" ht="12.75">
      <c r="A53" s="124" t="s">
        <v>30</v>
      </c>
      <c r="B53" s="127"/>
      <c r="C53" s="127"/>
      <c r="D53" s="128"/>
      <c r="E53" s="56">
        <v>0</v>
      </c>
      <c r="F53" s="56">
        <v>1045955.25</v>
      </c>
      <c r="G53" s="57" t="e">
        <f>F53/E53*100</f>
        <v>#DIV/0!</v>
      </c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spans="1:25" ht="14.25" customHeight="1">
      <c r="A54" s="121" t="s">
        <v>41</v>
      </c>
      <c r="B54" s="129"/>
      <c r="C54" s="129"/>
      <c r="D54" s="130"/>
      <c r="E54" s="56">
        <v>0</v>
      </c>
      <c r="F54" s="56"/>
      <c r="G54" s="57">
        <v>0</v>
      </c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</row>
    <row r="55" spans="1:25" ht="12.75">
      <c r="A55" s="124" t="s">
        <v>19</v>
      </c>
      <c r="B55" s="125"/>
      <c r="C55" s="125"/>
      <c r="D55" s="126"/>
      <c r="E55" s="56">
        <v>0</v>
      </c>
      <c r="F55" s="56">
        <v>506137.35</v>
      </c>
      <c r="G55" s="57" t="e">
        <f>F55/E55*100</f>
        <v>#DIV/0!</v>
      </c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 spans="1:25" ht="12.75">
      <c r="A56" s="124" t="s">
        <v>26</v>
      </c>
      <c r="B56" s="125"/>
      <c r="C56" s="125"/>
      <c r="D56" s="126"/>
      <c r="E56" s="56">
        <v>10000000</v>
      </c>
      <c r="F56" s="56">
        <v>5391085.76</v>
      </c>
      <c r="G56" s="57">
        <f>F56/E56*100</f>
        <v>53.91085759999999</v>
      </c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 spans="1:25" ht="12.75">
      <c r="A57" s="124" t="s">
        <v>87</v>
      </c>
      <c r="B57" s="125"/>
      <c r="C57" s="125"/>
      <c r="D57" s="126"/>
      <c r="E57" s="56">
        <v>0</v>
      </c>
      <c r="F57" s="56">
        <v>0</v>
      </c>
      <c r="G57" s="57" t="e">
        <f>F57/E57*100</f>
        <v>#DIV/0!</v>
      </c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 spans="1:25" ht="12.75">
      <c r="A58" s="124" t="s">
        <v>20</v>
      </c>
      <c r="B58" s="125"/>
      <c r="C58" s="125"/>
      <c r="D58" s="126"/>
      <c r="E58" s="56">
        <v>7775000</v>
      </c>
      <c r="F58" s="56">
        <v>2148608.13</v>
      </c>
      <c r="G58" s="57">
        <f>F58/E58*100</f>
        <v>27.634831254019293</v>
      </c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 spans="1:25" ht="15.75" customHeight="1">
      <c r="A59" s="121" t="s">
        <v>37</v>
      </c>
      <c r="B59" s="122"/>
      <c r="C59" s="122"/>
      <c r="D59" s="123"/>
      <c r="E59" s="56">
        <v>0</v>
      </c>
      <c r="F59" s="56">
        <v>11941.67</v>
      </c>
      <c r="G59" s="57">
        <v>0</v>
      </c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1:25" ht="14.25" customHeight="1">
      <c r="A60" s="143" t="s">
        <v>21</v>
      </c>
      <c r="B60" s="144"/>
      <c r="C60" s="144"/>
      <c r="D60" s="145"/>
      <c r="E60" s="61">
        <f>E34+E35+E37+E38+E39+E40+E43+E44+E45+E46+E47+E48+E49+E50+E51+E52+E53+E54+E55+E56+E57+E58+E59+E36</f>
        <v>375365000</v>
      </c>
      <c r="F60" s="61">
        <f>F34+F35+F37+F38+F39+F40+F43+F44+F45+F46+F47+F48+F49+F50+F51+F52+F53+F54+F55+F56+F57+F58+F59+F36</f>
        <v>232144769.26999995</v>
      </c>
      <c r="G60" s="52">
        <f>F60/E60*100</f>
        <v>61.84507593142673</v>
      </c>
      <c r="H60" s="79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5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5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5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 spans="1:25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 spans="1:25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</row>
    <row r="76" spans="1:25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</sheetData>
  <sheetProtection/>
  <mergeCells count="38">
    <mergeCell ref="V5:Y5"/>
    <mergeCell ref="N7:P9"/>
    <mergeCell ref="K7:M9"/>
    <mergeCell ref="E6:T6"/>
    <mergeCell ref="A43:D43"/>
    <mergeCell ref="S7:T9"/>
    <mergeCell ref="Q7:R9"/>
    <mergeCell ref="E7:G8"/>
    <mergeCell ref="H7:J9"/>
    <mergeCell ref="A58:D58"/>
    <mergeCell ref="A53:D53"/>
    <mergeCell ref="B3:X3"/>
    <mergeCell ref="X6:Y9"/>
    <mergeCell ref="E9:E10"/>
    <mergeCell ref="U6:W9"/>
    <mergeCell ref="A46:D46"/>
    <mergeCell ref="A55:D55"/>
    <mergeCell ref="A49:D49"/>
    <mergeCell ref="A47:D47"/>
    <mergeCell ref="B6:D9"/>
    <mergeCell ref="A6:A10"/>
    <mergeCell ref="A40:D40"/>
    <mergeCell ref="A42:D42"/>
    <mergeCell ref="A60:D60"/>
    <mergeCell ref="A59:D59"/>
    <mergeCell ref="A56:D56"/>
    <mergeCell ref="A52:D52"/>
    <mergeCell ref="A44:D44"/>
    <mergeCell ref="A57:D57"/>
    <mergeCell ref="A39:D39"/>
    <mergeCell ref="A35:D35"/>
    <mergeCell ref="A45:D45"/>
    <mergeCell ref="A54:D54"/>
    <mergeCell ref="A48:D48"/>
    <mergeCell ref="A51:D51"/>
    <mergeCell ref="A41:D41"/>
    <mergeCell ref="A50:D50"/>
    <mergeCell ref="A36:D36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31"/>
  <sheetViews>
    <sheetView zoomScaleSheetLayoutView="100" zoomScalePageLayoutView="0" workbookViewId="0" topLeftCell="A1">
      <pane xSplit="3" ySplit="10" topLeftCell="D1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W26" sqref="AW26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6.00390625" style="0" customWidth="1"/>
    <col min="5" max="5" width="14.125" style="0" customWidth="1"/>
    <col min="6" max="6" width="6.75390625" style="0" customWidth="1"/>
    <col min="7" max="7" width="13.25390625" style="0" customWidth="1"/>
    <col min="8" max="8" width="12.875" style="0" customWidth="1"/>
    <col min="9" max="9" width="10.625" style="0" customWidth="1"/>
    <col min="10" max="10" width="12.12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2.00390625" style="0" customWidth="1"/>
    <col min="17" max="17" width="13.1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1.75390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25.5" customHeight="1">
      <c r="A3" s="183" t="s">
        <v>93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16"/>
      <c r="AC3" s="116"/>
      <c r="AD3" s="116"/>
      <c r="AE3" s="116"/>
      <c r="AF3" s="116"/>
      <c r="AG3" s="116"/>
      <c r="AH3" s="29"/>
      <c r="AI3" s="2"/>
      <c r="AJ3" s="2"/>
      <c r="AK3" s="2"/>
      <c r="AL3" s="2"/>
      <c r="AM3" s="2"/>
      <c r="AN3" s="2"/>
    </row>
    <row r="4" ht="12.75">
      <c r="A4" t="s">
        <v>84</v>
      </c>
    </row>
    <row r="6" spans="1:56" ht="12.75">
      <c r="A6" s="231" t="s">
        <v>2</v>
      </c>
      <c r="B6" s="231"/>
      <c r="C6" s="231"/>
      <c r="D6" s="232" t="s">
        <v>0</v>
      </c>
      <c r="E6" s="232"/>
      <c r="F6" s="233"/>
      <c r="G6" s="236" t="s">
        <v>6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8"/>
      <c r="BC6" s="236"/>
      <c r="BD6" s="188"/>
    </row>
    <row r="7" spans="1:56" ht="65.25" customHeight="1">
      <c r="A7" s="231"/>
      <c r="B7" s="231"/>
      <c r="C7" s="231"/>
      <c r="D7" s="234"/>
      <c r="E7" s="234"/>
      <c r="F7" s="235"/>
      <c r="G7" s="186" t="s">
        <v>1</v>
      </c>
      <c r="H7" s="191"/>
      <c r="I7" s="192"/>
      <c r="J7" s="186" t="s">
        <v>76</v>
      </c>
      <c r="K7" s="193"/>
      <c r="L7" s="194"/>
      <c r="M7" s="186" t="s">
        <v>4</v>
      </c>
      <c r="N7" s="191"/>
      <c r="O7" s="192"/>
      <c r="P7" s="239" t="s">
        <v>28</v>
      </c>
      <c r="Q7" s="187"/>
      <c r="R7" s="188"/>
      <c r="S7" s="186" t="s">
        <v>67</v>
      </c>
      <c r="T7" s="191"/>
      <c r="U7" s="192"/>
      <c r="V7" s="186" t="s">
        <v>14</v>
      </c>
      <c r="W7" s="187"/>
      <c r="X7" s="188"/>
      <c r="Y7" s="186" t="s">
        <v>23</v>
      </c>
      <c r="Z7" s="187"/>
      <c r="AA7" s="188"/>
      <c r="AB7" s="221" t="s">
        <v>2</v>
      </c>
      <c r="AC7" s="222"/>
      <c r="AD7" s="223"/>
      <c r="AE7" s="186" t="s">
        <v>29</v>
      </c>
      <c r="AF7" s="187"/>
      <c r="AG7" s="188"/>
      <c r="AH7" s="186" t="s">
        <v>68</v>
      </c>
      <c r="AI7" s="187"/>
      <c r="AJ7" s="188"/>
      <c r="AK7" s="186" t="s">
        <v>83</v>
      </c>
      <c r="AL7" s="193"/>
      <c r="AM7" s="194"/>
      <c r="AN7" s="186" t="s">
        <v>73</v>
      </c>
      <c r="AO7" s="187"/>
      <c r="AP7" s="188"/>
      <c r="AQ7" s="186" t="s">
        <v>81</v>
      </c>
      <c r="AR7" s="237"/>
      <c r="AS7" s="238"/>
      <c r="AT7" s="186" t="s">
        <v>38</v>
      </c>
      <c r="AU7" s="193"/>
      <c r="AV7" s="194"/>
      <c r="AW7" s="186" t="s">
        <v>79</v>
      </c>
      <c r="AX7" s="193"/>
      <c r="AY7" s="194"/>
      <c r="AZ7" s="186" t="s">
        <v>31</v>
      </c>
      <c r="BA7" s="237"/>
      <c r="BB7" s="238"/>
      <c r="BC7" s="186" t="s">
        <v>82</v>
      </c>
      <c r="BD7" s="194"/>
    </row>
    <row r="8" spans="1:56" ht="27.75" customHeight="1">
      <c r="A8" s="231"/>
      <c r="B8" s="231"/>
      <c r="C8" s="231"/>
      <c r="D8" s="220" t="s">
        <v>27</v>
      </c>
      <c r="E8" s="195" t="s">
        <v>10</v>
      </c>
      <c r="F8" s="215" t="s">
        <v>5</v>
      </c>
      <c r="G8" s="230" t="s">
        <v>27</v>
      </c>
      <c r="H8" s="184" t="s">
        <v>94</v>
      </c>
      <c r="I8" s="184" t="s">
        <v>95</v>
      </c>
      <c r="J8" s="230" t="s">
        <v>27</v>
      </c>
      <c r="K8" s="184" t="s">
        <v>94</v>
      </c>
      <c r="L8" s="184" t="s">
        <v>95</v>
      </c>
      <c r="M8" s="230" t="s">
        <v>27</v>
      </c>
      <c r="N8" s="184" t="s">
        <v>94</v>
      </c>
      <c r="O8" s="184" t="s">
        <v>95</v>
      </c>
      <c r="P8" s="230" t="s">
        <v>27</v>
      </c>
      <c r="Q8" s="184" t="s">
        <v>94</v>
      </c>
      <c r="R8" s="184" t="s">
        <v>95</v>
      </c>
      <c r="S8" s="189" t="s">
        <v>27</v>
      </c>
      <c r="T8" s="184" t="s">
        <v>94</v>
      </c>
      <c r="U8" s="184" t="s">
        <v>95</v>
      </c>
      <c r="V8" s="189" t="s">
        <v>27</v>
      </c>
      <c r="W8" s="184" t="s">
        <v>94</v>
      </c>
      <c r="X8" s="184" t="s">
        <v>95</v>
      </c>
      <c r="Y8" s="189" t="s">
        <v>27</v>
      </c>
      <c r="Z8" s="184" t="str">
        <f>W8</f>
        <v>на 01.09.2020</v>
      </c>
      <c r="AA8" s="184" t="str">
        <f>X8</f>
        <v>01.09.2020 к Плановым назчениям</v>
      </c>
      <c r="AB8" s="224"/>
      <c r="AC8" s="225"/>
      <c r="AD8" s="226"/>
      <c r="AE8" s="189" t="s">
        <v>27</v>
      </c>
      <c r="AF8" s="184" t="str">
        <f>Z8</f>
        <v>на 01.09.2020</v>
      </c>
      <c r="AG8" s="184" t="str">
        <f>AA8</f>
        <v>01.09.2020 к Плановым назчениям</v>
      </c>
      <c r="AH8" s="189" t="s">
        <v>27</v>
      </c>
      <c r="AI8" s="184" t="str">
        <f>AF8</f>
        <v>на 01.09.2020</v>
      </c>
      <c r="AJ8" s="184" t="str">
        <f>AG8</f>
        <v>01.09.2020 к Плановым назчениям</v>
      </c>
      <c r="AK8" s="189" t="s">
        <v>27</v>
      </c>
      <c r="AL8" s="184" t="str">
        <f>AI8</f>
        <v>на 01.09.2020</v>
      </c>
      <c r="AM8" s="184" t="str">
        <f>AJ8</f>
        <v>01.09.2020 к Плановым назчениям</v>
      </c>
      <c r="AN8" s="189" t="s">
        <v>27</v>
      </c>
      <c r="AO8" s="184" t="str">
        <f>AL8</f>
        <v>на 01.09.2020</v>
      </c>
      <c r="AP8" s="184" t="str">
        <f>AM8</f>
        <v>01.09.2020 к Плановым назчениям</v>
      </c>
      <c r="AQ8" s="189" t="s">
        <v>27</v>
      </c>
      <c r="AR8" s="184" t="str">
        <f>AO8</f>
        <v>на 01.09.2020</v>
      </c>
      <c r="AS8" s="184" t="str">
        <f>AP8</f>
        <v>01.09.2020 к Плановым назчениям</v>
      </c>
      <c r="AT8" s="189" t="s">
        <v>27</v>
      </c>
      <c r="AU8" s="184" t="str">
        <f>AR8</f>
        <v>на 01.09.2020</v>
      </c>
      <c r="AV8" s="184" t="str">
        <f>AS8</f>
        <v>01.09.2020 к Плановым назчениям</v>
      </c>
      <c r="AW8" s="189" t="s">
        <v>27</v>
      </c>
      <c r="AX8" s="184" t="str">
        <f>AU8</f>
        <v>на 01.09.2020</v>
      </c>
      <c r="AY8" s="184" t="str">
        <f>AV8</f>
        <v>01.09.2020 к Плановым назчениям</v>
      </c>
      <c r="AZ8" s="189" t="s">
        <v>27</v>
      </c>
      <c r="BA8" s="184" t="str">
        <f>AX8</f>
        <v>на 01.09.2020</v>
      </c>
      <c r="BB8" s="184" t="str">
        <f>AY8</f>
        <v>01.09.2020 к Плановым назчениям</v>
      </c>
      <c r="BC8" s="189" t="s">
        <v>27</v>
      </c>
      <c r="BD8" s="184" t="str">
        <f>BA8</f>
        <v>на 01.09.2020</v>
      </c>
    </row>
    <row r="9" spans="1:56" ht="33.75" customHeight="1">
      <c r="A9" s="231"/>
      <c r="B9" s="231"/>
      <c r="C9" s="231"/>
      <c r="D9" s="220"/>
      <c r="E9" s="195"/>
      <c r="F9" s="216"/>
      <c r="G9" s="227"/>
      <c r="H9" s="185"/>
      <c r="I9" s="185"/>
      <c r="J9" s="227"/>
      <c r="K9" s="185"/>
      <c r="L9" s="185"/>
      <c r="M9" s="227"/>
      <c r="N9" s="185"/>
      <c r="O9" s="185"/>
      <c r="P9" s="227"/>
      <c r="Q9" s="185"/>
      <c r="R9" s="185"/>
      <c r="S9" s="190"/>
      <c r="T9" s="185"/>
      <c r="U9" s="185"/>
      <c r="V9" s="190"/>
      <c r="W9" s="185"/>
      <c r="X9" s="185"/>
      <c r="Y9" s="190"/>
      <c r="Z9" s="185"/>
      <c r="AA9" s="185"/>
      <c r="AB9" s="227"/>
      <c r="AC9" s="228"/>
      <c r="AD9" s="229"/>
      <c r="AE9" s="190"/>
      <c r="AF9" s="185"/>
      <c r="AG9" s="185"/>
      <c r="AH9" s="190"/>
      <c r="AI9" s="185"/>
      <c r="AJ9" s="185"/>
      <c r="AK9" s="190"/>
      <c r="AL9" s="185"/>
      <c r="AM9" s="185"/>
      <c r="AN9" s="190"/>
      <c r="AO9" s="185"/>
      <c r="AP9" s="185"/>
      <c r="AQ9" s="190"/>
      <c r="AR9" s="185"/>
      <c r="AS9" s="185"/>
      <c r="AT9" s="190"/>
      <c r="AU9" s="185"/>
      <c r="AV9" s="185"/>
      <c r="AW9" s="190"/>
      <c r="AX9" s="185"/>
      <c r="AY9" s="185"/>
      <c r="AZ9" s="190"/>
      <c r="BA9" s="185"/>
      <c r="BB9" s="185"/>
      <c r="BC9" s="190"/>
      <c r="BD9" s="185"/>
    </row>
    <row r="10" spans="1:56" ht="17.25" customHeight="1">
      <c r="A10" s="217">
        <v>1</v>
      </c>
      <c r="B10" s="218"/>
      <c r="C10" s="219"/>
      <c r="D10" s="106">
        <v>2</v>
      </c>
      <c r="E10" s="107">
        <v>3</v>
      </c>
      <c r="F10" s="108">
        <v>4</v>
      </c>
      <c r="G10" s="85">
        <v>5</v>
      </c>
      <c r="H10" s="80">
        <v>6</v>
      </c>
      <c r="I10" s="80">
        <v>7</v>
      </c>
      <c r="J10" s="96"/>
      <c r="K10" s="96"/>
      <c r="L10" s="96"/>
      <c r="M10" s="81">
        <v>8</v>
      </c>
      <c r="N10" s="80">
        <v>9</v>
      </c>
      <c r="O10" s="80">
        <v>10</v>
      </c>
      <c r="P10" s="81">
        <v>11</v>
      </c>
      <c r="Q10" s="80">
        <v>12</v>
      </c>
      <c r="R10" s="80">
        <v>13</v>
      </c>
      <c r="S10" s="84">
        <v>14</v>
      </c>
      <c r="T10" s="80">
        <v>15</v>
      </c>
      <c r="U10" s="80">
        <v>16</v>
      </c>
      <c r="V10" s="84">
        <v>17</v>
      </c>
      <c r="W10" s="80">
        <v>18</v>
      </c>
      <c r="X10" s="80">
        <v>19</v>
      </c>
      <c r="Y10" s="84">
        <v>20</v>
      </c>
      <c r="Z10" s="80">
        <v>21</v>
      </c>
      <c r="AA10" s="80">
        <v>22</v>
      </c>
      <c r="AB10" s="202">
        <v>23</v>
      </c>
      <c r="AC10" s="203"/>
      <c r="AD10" s="204"/>
      <c r="AE10" s="84">
        <v>24</v>
      </c>
      <c r="AF10" s="80">
        <v>25</v>
      </c>
      <c r="AG10" s="80">
        <v>26</v>
      </c>
      <c r="AH10" s="84">
        <v>27</v>
      </c>
      <c r="AI10" s="86">
        <v>28</v>
      </c>
      <c r="AJ10" s="86">
        <v>29</v>
      </c>
      <c r="AK10" s="84">
        <v>30</v>
      </c>
      <c r="AL10" s="86">
        <v>31</v>
      </c>
      <c r="AM10" s="86">
        <v>32</v>
      </c>
      <c r="AN10" s="84">
        <v>33</v>
      </c>
      <c r="AO10" s="86">
        <v>34</v>
      </c>
      <c r="AP10" s="86">
        <v>35</v>
      </c>
      <c r="AQ10" s="84">
        <v>36</v>
      </c>
      <c r="AR10" s="80">
        <v>37</v>
      </c>
      <c r="AS10" s="80">
        <v>38</v>
      </c>
      <c r="AT10" s="84">
        <v>39</v>
      </c>
      <c r="AU10" s="80">
        <v>40</v>
      </c>
      <c r="AV10" s="80">
        <v>41</v>
      </c>
      <c r="AW10" s="84">
        <v>42</v>
      </c>
      <c r="AX10" s="80">
        <v>43</v>
      </c>
      <c r="AY10" s="80">
        <v>44</v>
      </c>
      <c r="AZ10" s="84">
        <v>45</v>
      </c>
      <c r="BA10" s="80">
        <v>46</v>
      </c>
      <c r="BB10" s="80">
        <v>47</v>
      </c>
      <c r="BC10" s="80"/>
      <c r="BD10" s="98"/>
    </row>
    <row r="11" spans="1:56" s="13" customFormat="1" ht="27.75" customHeight="1">
      <c r="A11" s="205" t="s">
        <v>43</v>
      </c>
      <c r="B11" s="205"/>
      <c r="C11" s="206"/>
      <c r="D11" s="109">
        <f>G11+M11+P11+S11+V11+Y11+AE11+AH11+AN11+AQ11+AZ11+J11+AT11</f>
        <v>2482600</v>
      </c>
      <c r="E11" s="109">
        <f>H11+K11+N11+Q11+T11+W11+Z11+AF11+AI11+AL11+AO11+AR11+AU11+AX11+BA11</f>
        <v>920379.51</v>
      </c>
      <c r="F11" s="110">
        <f>E11/D11*100</f>
        <v>37.07320994119069</v>
      </c>
      <c r="G11" s="35">
        <v>472000</v>
      </c>
      <c r="H11" s="34">
        <v>305446.75</v>
      </c>
      <c r="I11" s="47">
        <f aca="true" t="shared" si="0" ref="I11:I27">H11/G11*100</f>
        <v>64.71329449152542</v>
      </c>
      <c r="J11" s="34">
        <v>544600</v>
      </c>
      <c r="K11" s="34">
        <v>297353.52</v>
      </c>
      <c r="L11" s="47">
        <f>K11/J11*100</f>
        <v>54.60035255233199</v>
      </c>
      <c r="M11" s="34"/>
      <c r="N11" s="36">
        <v>48</v>
      </c>
      <c r="O11" s="47"/>
      <c r="P11" s="34">
        <v>250000</v>
      </c>
      <c r="Q11" s="34">
        <v>23127.14</v>
      </c>
      <c r="R11" s="47">
        <f>Q11/P11*100</f>
        <v>9.250856</v>
      </c>
      <c r="S11" s="34">
        <v>1200000</v>
      </c>
      <c r="T11" s="34">
        <v>284524.91</v>
      </c>
      <c r="U11" s="47">
        <f aca="true" t="shared" si="1" ref="U11:U27">T11/S11*100</f>
        <v>23.710409166666665</v>
      </c>
      <c r="V11" s="34">
        <v>6000</v>
      </c>
      <c r="W11" s="34">
        <v>3030</v>
      </c>
      <c r="X11" s="47">
        <f>W11/V11*100</f>
        <v>50.5</v>
      </c>
      <c r="Y11" s="34"/>
      <c r="Z11" s="34"/>
      <c r="AA11" s="48"/>
      <c r="AB11" s="205" t="s">
        <v>43</v>
      </c>
      <c r="AC11" s="205"/>
      <c r="AD11" s="206"/>
      <c r="AE11" s="34">
        <v>10000</v>
      </c>
      <c r="AF11" s="34">
        <v>6849.19</v>
      </c>
      <c r="AG11" s="47">
        <f>AF11/AE11*100</f>
        <v>68.4919</v>
      </c>
      <c r="AH11" s="34">
        <v>0</v>
      </c>
      <c r="AI11" s="34">
        <v>0</v>
      </c>
      <c r="AJ11" s="47" t="e">
        <f>AI11/AH11*100</f>
        <v>#DIV/0!</v>
      </c>
      <c r="AK11" s="47"/>
      <c r="AL11" s="47"/>
      <c r="AM11" s="47"/>
      <c r="AN11" s="34"/>
      <c r="AO11" s="34"/>
      <c r="AP11" s="47"/>
      <c r="AQ11" s="34">
        <v>0</v>
      </c>
      <c r="AR11" s="34">
        <v>0</v>
      </c>
      <c r="AS11" s="47" t="e">
        <f aca="true" t="shared" si="2" ref="AS11:AS16">AR11/AQ11*100</f>
        <v>#DIV/0!</v>
      </c>
      <c r="AT11" s="34">
        <v>0</v>
      </c>
      <c r="AU11" s="34">
        <v>0</v>
      </c>
      <c r="AV11" s="47" t="e">
        <f>AU11/AT11*100</f>
        <v>#DIV/0!</v>
      </c>
      <c r="AW11" s="34"/>
      <c r="AX11" s="34"/>
      <c r="AY11" s="34"/>
      <c r="AZ11" s="37"/>
      <c r="BA11" s="34">
        <v>0</v>
      </c>
      <c r="BB11" s="34"/>
      <c r="BC11" s="34"/>
      <c r="BD11" s="99"/>
    </row>
    <row r="12" spans="1:56" s="14" customFormat="1" ht="24.75" customHeight="1">
      <c r="A12" s="196" t="s">
        <v>44</v>
      </c>
      <c r="B12" s="196"/>
      <c r="C12" s="197"/>
      <c r="D12" s="109">
        <f>G12+M12+P12+S12+V12+Y12+AE12+AH12+AN12+AQ12+AZ12+J12</f>
        <v>1664100</v>
      </c>
      <c r="E12" s="109">
        <f aca="true" t="shared" si="3" ref="E12:E25">H12+K12+N12+Q12+T12+W12+Z12+AF12+AI12+AL12+AO12+AR12+AU12+AX12+BA12</f>
        <v>574755.05</v>
      </c>
      <c r="F12" s="110">
        <f aca="true" t="shared" si="4" ref="F12:F28">E12/D12*100</f>
        <v>34.53849227810829</v>
      </c>
      <c r="G12" s="35">
        <v>30000</v>
      </c>
      <c r="H12" s="34">
        <v>15183.17</v>
      </c>
      <c r="I12" s="47">
        <f t="shared" si="0"/>
        <v>50.61056666666667</v>
      </c>
      <c r="J12" s="34">
        <v>391400</v>
      </c>
      <c r="K12" s="34">
        <v>213722.86</v>
      </c>
      <c r="L12" s="47">
        <f aca="true" t="shared" si="5" ref="L12:L28">K12/J12*100</f>
        <v>54.604716402657125</v>
      </c>
      <c r="M12" s="34">
        <v>5700</v>
      </c>
      <c r="N12" s="38">
        <v>3841.8</v>
      </c>
      <c r="O12" s="47">
        <f>N12/M12*100</f>
        <v>67.4</v>
      </c>
      <c r="P12" s="34">
        <v>200000</v>
      </c>
      <c r="Q12" s="34">
        <v>7218.37</v>
      </c>
      <c r="R12" s="47">
        <f aca="true" t="shared" si="6" ref="R12:R27">Q12/P12*100</f>
        <v>3.609185</v>
      </c>
      <c r="S12" s="34">
        <v>655000</v>
      </c>
      <c r="T12" s="39">
        <v>85083.57</v>
      </c>
      <c r="U12" s="47">
        <f t="shared" si="1"/>
        <v>12.989858015267178</v>
      </c>
      <c r="V12" s="34">
        <v>2000</v>
      </c>
      <c r="W12" s="34">
        <v>800</v>
      </c>
      <c r="X12" s="47">
        <f>W12/V12*100</f>
        <v>40</v>
      </c>
      <c r="Y12" s="34">
        <v>0</v>
      </c>
      <c r="Z12" s="34">
        <v>0</v>
      </c>
      <c r="AA12" s="47">
        <v>0</v>
      </c>
      <c r="AB12" s="196" t="s">
        <v>44</v>
      </c>
      <c r="AC12" s="196"/>
      <c r="AD12" s="197"/>
      <c r="AE12" s="34">
        <v>380000</v>
      </c>
      <c r="AF12" s="34">
        <v>229221.28</v>
      </c>
      <c r="AG12" s="47">
        <f aca="true" t="shared" si="7" ref="AG12:AG28">AF12/AE12*100</f>
        <v>60.32138947368421</v>
      </c>
      <c r="AH12" s="34"/>
      <c r="AI12" s="34"/>
      <c r="AJ12" s="47"/>
      <c r="AK12" s="47"/>
      <c r="AL12" s="47"/>
      <c r="AM12" s="47"/>
      <c r="AN12" s="34">
        <v>0</v>
      </c>
      <c r="AO12" s="34">
        <v>0</v>
      </c>
      <c r="AP12" s="47">
        <v>0</v>
      </c>
      <c r="AQ12" s="34">
        <v>0</v>
      </c>
      <c r="AR12" s="34">
        <v>0</v>
      </c>
      <c r="AS12" s="47" t="e">
        <f t="shared" si="2"/>
        <v>#DIV/0!</v>
      </c>
      <c r="AT12" s="34"/>
      <c r="AU12" s="34">
        <v>19684</v>
      </c>
      <c r="AV12" s="47"/>
      <c r="AW12" s="34"/>
      <c r="AX12" s="34"/>
      <c r="AY12" s="34"/>
      <c r="AZ12" s="37"/>
      <c r="BA12" s="34">
        <v>0</v>
      </c>
      <c r="BB12" s="34"/>
      <c r="BC12" s="34"/>
      <c r="BD12" s="100"/>
    </row>
    <row r="13" spans="1:56" s="14" customFormat="1" ht="24.75" customHeight="1">
      <c r="A13" s="196" t="s">
        <v>45</v>
      </c>
      <c r="B13" s="196"/>
      <c r="C13" s="197"/>
      <c r="D13" s="109">
        <f>G13+M13+P13+S13+V13+Y13+AE13+AH13+AN13+AQ13+AZ13+J13+AT13+AW13+AK13</f>
        <v>8190200</v>
      </c>
      <c r="E13" s="109">
        <f t="shared" si="3"/>
        <v>3775320.33</v>
      </c>
      <c r="F13" s="110">
        <f t="shared" si="4"/>
        <v>46.09558167077727</v>
      </c>
      <c r="G13" s="40">
        <v>1700000</v>
      </c>
      <c r="H13" s="34">
        <v>1338742.72</v>
      </c>
      <c r="I13" s="47">
        <f t="shared" si="0"/>
        <v>78.74957176470588</v>
      </c>
      <c r="J13" s="34">
        <v>1253700</v>
      </c>
      <c r="K13" s="34">
        <v>684532.61</v>
      </c>
      <c r="L13" s="47">
        <f t="shared" si="5"/>
        <v>54.600989869984836</v>
      </c>
      <c r="M13" s="34">
        <v>1330000</v>
      </c>
      <c r="N13" s="114">
        <v>2925.08</v>
      </c>
      <c r="O13" s="47">
        <f>N13/M13*100</f>
        <v>0.21993082706766917</v>
      </c>
      <c r="P13" s="34">
        <v>950000</v>
      </c>
      <c r="Q13" s="38">
        <v>130833.1</v>
      </c>
      <c r="R13" s="47">
        <f t="shared" si="6"/>
        <v>13.771905263157896</v>
      </c>
      <c r="S13" s="34">
        <v>2055000</v>
      </c>
      <c r="T13" s="34">
        <v>447350.49</v>
      </c>
      <c r="U13" s="47">
        <f t="shared" si="1"/>
        <v>21.768880291970802</v>
      </c>
      <c r="V13" s="34">
        <v>13000</v>
      </c>
      <c r="W13" s="34">
        <v>4950</v>
      </c>
      <c r="X13" s="47">
        <f aca="true" t="shared" si="8" ref="X13:X27">W13/V13*100</f>
        <v>38.07692307692307</v>
      </c>
      <c r="Y13" s="34"/>
      <c r="Z13" s="34">
        <v>0.86</v>
      </c>
      <c r="AA13" s="48"/>
      <c r="AB13" s="196" t="s">
        <v>45</v>
      </c>
      <c r="AC13" s="196"/>
      <c r="AD13" s="197"/>
      <c r="AE13" s="34">
        <v>8500</v>
      </c>
      <c r="AF13" s="34">
        <v>3053.49</v>
      </c>
      <c r="AG13" s="47">
        <f t="shared" si="7"/>
        <v>35.92341176470588</v>
      </c>
      <c r="AH13" s="34">
        <v>670000</v>
      </c>
      <c r="AI13" s="34">
        <v>443751.04</v>
      </c>
      <c r="AJ13" s="47">
        <f>AI13/AH13*100</f>
        <v>66.23149850746269</v>
      </c>
      <c r="AK13" s="47">
        <v>0</v>
      </c>
      <c r="AL13" s="34">
        <v>571022.01</v>
      </c>
      <c r="AM13" s="47" t="e">
        <f>AL13/AK13*100</f>
        <v>#DIV/0!</v>
      </c>
      <c r="AN13" s="34">
        <v>210000</v>
      </c>
      <c r="AO13" s="34">
        <v>71439.92</v>
      </c>
      <c r="AP13" s="47">
        <f aca="true" t="shared" si="9" ref="AP13:AP28">AO13/AN13*100</f>
        <v>34.01900952380952</v>
      </c>
      <c r="AQ13" s="34"/>
      <c r="AR13" s="34">
        <v>0</v>
      </c>
      <c r="AS13" s="47" t="e">
        <f t="shared" si="2"/>
        <v>#DIV/0!</v>
      </c>
      <c r="AT13" s="34"/>
      <c r="AU13" s="34">
        <v>0</v>
      </c>
      <c r="AV13" s="47" t="e">
        <f>AU13/AT13*100</f>
        <v>#DIV/0!</v>
      </c>
      <c r="AW13" s="34">
        <v>0</v>
      </c>
      <c r="AX13" s="34">
        <v>77053.69</v>
      </c>
      <c r="AY13" s="47">
        <v>0</v>
      </c>
      <c r="AZ13" s="34"/>
      <c r="BA13" s="34">
        <v>-334.68</v>
      </c>
      <c r="BB13" s="34"/>
      <c r="BC13" s="34"/>
      <c r="BD13" s="101"/>
    </row>
    <row r="14" spans="1:56" s="15" customFormat="1" ht="24.75" customHeight="1">
      <c r="A14" s="207" t="s">
        <v>62</v>
      </c>
      <c r="B14" s="207"/>
      <c r="C14" s="208"/>
      <c r="D14" s="109">
        <f aca="true" t="shared" si="10" ref="D14:D27">G14+M14+P14+S14+V14+Y14+AE14+AH14+AN14+AQ14+AZ14+J14+AT14+AW14+AK14</f>
        <v>4891800</v>
      </c>
      <c r="E14" s="109">
        <f t="shared" si="3"/>
        <v>1416842.95</v>
      </c>
      <c r="F14" s="110">
        <f t="shared" si="4"/>
        <v>28.96363199640214</v>
      </c>
      <c r="G14" s="34">
        <v>119500</v>
      </c>
      <c r="H14" s="35">
        <v>68653.76</v>
      </c>
      <c r="I14" s="47">
        <f t="shared" si="0"/>
        <v>57.45084518828452</v>
      </c>
      <c r="J14" s="34">
        <v>862300</v>
      </c>
      <c r="K14" s="34">
        <v>470809.74</v>
      </c>
      <c r="L14" s="47">
        <f t="shared" si="5"/>
        <v>54.599297228342806</v>
      </c>
      <c r="M14" s="34"/>
      <c r="N14" s="36"/>
      <c r="O14" s="47"/>
      <c r="P14" s="34">
        <v>700000</v>
      </c>
      <c r="Q14" s="34">
        <v>94817.15</v>
      </c>
      <c r="R14" s="47">
        <f t="shared" si="6"/>
        <v>13.54530714285714</v>
      </c>
      <c r="S14" s="34">
        <v>3000000</v>
      </c>
      <c r="T14" s="34">
        <v>660209.99</v>
      </c>
      <c r="U14" s="47">
        <f t="shared" si="1"/>
        <v>22.006999666666665</v>
      </c>
      <c r="V14" s="34">
        <v>10000</v>
      </c>
      <c r="W14" s="34">
        <v>4500</v>
      </c>
      <c r="X14" s="47">
        <f t="shared" si="8"/>
        <v>45</v>
      </c>
      <c r="Y14" s="34"/>
      <c r="Z14" s="34">
        <v>0</v>
      </c>
      <c r="AA14" s="47"/>
      <c r="AB14" s="207" t="s">
        <v>62</v>
      </c>
      <c r="AC14" s="207"/>
      <c r="AD14" s="208"/>
      <c r="AE14" s="34">
        <v>10000</v>
      </c>
      <c r="AF14" s="34">
        <v>5656</v>
      </c>
      <c r="AG14" s="47">
        <f t="shared" si="7"/>
        <v>56.56</v>
      </c>
      <c r="AH14" s="34">
        <v>70000</v>
      </c>
      <c r="AI14" s="34">
        <v>106382.43</v>
      </c>
      <c r="AJ14" s="47">
        <f>AI14/AH14*100</f>
        <v>151.9749</v>
      </c>
      <c r="AK14" s="47"/>
      <c r="AL14" s="34">
        <v>3972.15</v>
      </c>
      <c r="AM14" s="47"/>
      <c r="AN14" s="34">
        <v>120000</v>
      </c>
      <c r="AO14" s="34">
        <v>66336</v>
      </c>
      <c r="AP14" s="47">
        <f t="shared" si="9"/>
        <v>55.279999999999994</v>
      </c>
      <c r="AQ14" s="34"/>
      <c r="AR14" s="34"/>
      <c r="AS14" s="47" t="e">
        <f t="shared" si="2"/>
        <v>#DIV/0!</v>
      </c>
      <c r="AT14" s="34">
        <v>0</v>
      </c>
      <c r="AU14" s="34">
        <v>0</v>
      </c>
      <c r="AV14" s="47">
        <v>0</v>
      </c>
      <c r="AW14" s="34">
        <v>0</v>
      </c>
      <c r="AX14" s="34"/>
      <c r="AY14" s="47">
        <v>0</v>
      </c>
      <c r="AZ14" s="34">
        <v>0</v>
      </c>
      <c r="BA14" s="34">
        <v>-64494.27</v>
      </c>
      <c r="BB14" s="34"/>
      <c r="BC14" s="34"/>
      <c r="BD14" s="102"/>
    </row>
    <row r="15" spans="1:56" s="14" customFormat="1" ht="24.75" customHeight="1">
      <c r="A15" s="196" t="s">
        <v>47</v>
      </c>
      <c r="B15" s="196"/>
      <c r="C15" s="197"/>
      <c r="D15" s="109">
        <f t="shared" si="10"/>
        <v>8698900</v>
      </c>
      <c r="E15" s="109">
        <f t="shared" si="3"/>
        <v>2350987.97</v>
      </c>
      <c r="F15" s="110">
        <f t="shared" si="4"/>
        <v>27.026267344146966</v>
      </c>
      <c r="G15" s="41">
        <v>1092000</v>
      </c>
      <c r="H15" s="34">
        <v>420273.72</v>
      </c>
      <c r="I15" s="47">
        <f t="shared" si="0"/>
        <v>38.486604395604395</v>
      </c>
      <c r="J15" s="34">
        <v>1440900</v>
      </c>
      <c r="K15" s="34">
        <v>786747.94</v>
      </c>
      <c r="L15" s="47">
        <f t="shared" si="5"/>
        <v>54.60114789367756</v>
      </c>
      <c r="M15" s="34">
        <v>56000</v>
      </c>
      <c r="N15" s="38">
        <v>62236.2</v>
      </c>
      <c r="O15" s="47">
        <f aca="true" t="shared" si="11" ref="O15:O20">N15/M15*100</f>
        <v>111.13607142857143</v>
      </c>
      <c r="P15" s="34">
        <v>1000000</v>
      </c>
      <c r="Q15" s="34">
        <v>96182.31</v>
      </c>
      <c r="R15" s="47">
        <f t="shared" si="6"/>
        <v>9.618231</v>
      </c>
      <c r="S15" s="34">
        <v>5000000</v>
      </c>
      <c r="T15" s="39">
        <v>708052.72</v>
      </c>
      <c r="U15" s="47">
        <f t="shared" si="1"/>
        <v>14.161054400000001</v>
      </c>
      <c r="V15" s="34">
        <v>10000</v>
      </c>
      <c r="W15" s="39">
        <v>2800</v>
      </c>
      <c r="X15" s="47">
        <f t="shared" si="8"/>
        <v>28.000000000000004</v>
      </c>
      <c r="Y15" s="34">
        <v>0</v>
      </c>
      <c r="Z15" s="34">
        <v>0</v>
      </c>
      <c r="AA15" s="47">
        <v>0</v>
      </c>
      <c r="AB15" s="196" t="s">
        <v>47</v>
      </c>
      <c r="AC15" s="196"/>
      <c r="AD15" s="197"/>
      <c r="AE15" s="34">
        <v>100000</v>
      </c>
      <c r="AF15" s="34">
        <v>63301.04</v>
      </c>
      <c r="AG15" s="47">
        <f t="shared" si="7"/>
        <v>63.30104</v>
      </c>
      <c r="AH15" s="34">
        <v>0</v>
      </c>
      <c r="AI15" s="34">
        <v>6961.81</v>
      </c>
      <c r="AJ15" s="47" t="e">
        <f>AI15/AH15*100</f>
        <v>#DIV/0!</v>
      </c>
      <c r="AK15" s="47">
        <v>0</v>
      </c>
      <c r="AL15" s="34">
        <v>0</v>
      </c>
      <c r="AM15" s="47" t="e">
        <f>AL15/AK15*100</f>
        <v>#DIV/0!</v>
      </c>
      <c r="AN15" s="34">
        <v>0</v>
      </c>
      <c r="AO15" s="34">
        <v>159728.43</v>
      </c>
      <c r="AP15" s="47" t="e">
        <f t="shared" si="9"/>
        <v>#DIV/0!</v>
      </c>
      <c r="AQ15" s="34">
        <v>0</v>
      </c>
      <c r="AR15" s="34">
        <v>45125.93</v>
      </c>
      <c r="AS15" s="47" t="e">
        <f t="shared" si="2"/>
        <v>#DIV/0!</v>
      </c>
      <c r="AT15" s="34">
        <v>0</v>
      </c>
      <c r="AU15" s="34">
        <v>0</v>
      </c>
      <c r="AV15" s="47">
        <v>0</v>
      </c>
      <c r="AW15" s="34">
        <v>0</v>
      </c>
      <c r="AX15" s="34">
        <v>0</v>
      </c>
      <c r="AY15" s="47">
        <v>0</v>
      </c>
      <c r="AZ15" s="37"/>
      <c r="BA15" s="34">
        <v>-422.13</v>
      </c>
      <c r="BB15" s="34"/>
      <c r="BC15" s="34"/>
      <c r="BD15" s="100"/>
    </row>
    <row r="16" spans="1:56" s="14" customFormat="1" ht="24.75" customHeight="1">
      <c r="A16" s="196" t="s">
        <v>63</v>
      </c>
      <c r="B16" s="196"/>
      <c r="C16" s="197"/>
      <c r="D16" s="109">
        <f t="shared" si="10"/>
        <v>2439300</v>
      </c>
      <c r="E16" s="109">
        <f>H16+K16+N16+Q16+T16+W16+Z16+AF16+AI16+AL16+AO16+AR16+AU16+AX16+BA16</f>
        <v>1184310.36</v>
      </c>
      <c r="F16" s="110">
        <f>E16/D16*100</f>
        <v>48.55123847005289</v>
      </c>
      <c r="G16" s="35">
        <v>136000</v>
      </c>
      <c r="H16" s="34">
        <v>69908.24</v>
      </c>
      <c r="I16" s="47">
        <f t="shared" si="0"/>
        <v>51.40311764705883</v>
      </c>
      <c r="J16" s="34">
        <v>601300</v>
      </c>
      <c r="K16" s="34">
        <v>328327.82</v>
      </c>
      <c r="L16" s="47">
        <f t="shared" si="5"/>
        <v>54.60299684017961</v>
      </c>
      <c r="M16" s="34">
        <v>16000</v>
      </c>
      <c r="N16" s="38">
        <v>28187.7</v>
      </c>
      <c r="O16" s="47">
        <f t="shared" si="11"/>
        <v>176.173125</v>
      </c>
      <c r="P16" s="34">
        <v>180000</v>
      </c>
      <c r="Q16" s="34">
        <v>14891.3</v>
      </c>
      <c r="R16" s="47">
        <f t="shared" si="6"/>
        <v>8.272944444444445</v>
      </c>
      <c r="S16" s="34">
        <v>950000</v>
      </c>
      <c r="T16" s="34">
        <v>180290.43</v>
      </c>
      <c r="U16" s="47">
        <f t="shared" si="1"/>
        <v>18.97794</v>
      </c>
      <c r="V16" s="34">
        <v>6000</v>
      </c>
      <c r="W16" s="34">
        <v>2600</v>
      </c>
      <c r="X16" s="47">
        <f t="shared" si="8"/>
        <v>43.333333333333336</v>
      </c>
      <c r="Y16" s="34"/>
      <c r="Z16" s="34">
        <v>0</v>
      </c>
      <c r="AA16" s="47"/>
      <c r="AB16" s="196" t="s">
        <v>63</v>
      </c>
      <c r="AC16" s="196"/>
      <c r="AD16" s="197"/>
      <c r="AE16" s="34">
        <v>480000</v>
      </c>
      <c r="AF16" s="34">
        <v>556652.27</v>
      </c>
      <c r="AG16" s="47">
        <f t="shared" si="7"/>
        <v>115.96922291666667</v>
      </c>
      <c r="AH16" s="34"/>
      <c r="AI16" s="34"/>
      <c r="AJ16" s="47"/>
      <c r="AK16" s="47"/>
      <c r="AL16" s="47"/>
      <c r="AM16" s="47"/>
      <c r="AN16" s="34">
        <v>70000</v>
      </c>
      <c r="AO16" s="34">
        <v>0</v>
      </c>
      <c r="AP16" s="47">
        <f t="shared" si="9"/>
        <v>0</v>
      </c>
      <c r="AQ16" s="34">
        <v>0</v>
      </c>
      <c r="AR16" s="34">
        <v>3452.6</v>
      </c>
      <c r="AS16" s="47" t="e">
        <f t="shared" si="2"/>
        <v>#DIV/0!</v>
      </c>
      <c r="AT16" s="34"/>
      <c r="AU16" s="34"/>
      <c r="AV16" s="47"/>
      <c r="AW16" s="34"/>
      <c r="AX16" s="34"/>
      <c r="AY16" s="47"/>
      <c r="AZ16" s="37"/>
      <c r="BA16" s="34"/>
      <c r="BB16" s="34"/>
      <c r="BC16" s="34"/>
      <c r="BD16" s="100"/>
    </row>
    <row r="17" spans="1:56" s="14" customFormat="1" ht="26.25" customHeight="1">
      <c r="A17" s="200" t="s">
        <v>64</v>
      </c>
      <c r="B17" s="200"/>
      <c r="C17" s="201"/>
      <c r="D17" s="111">
        <f t="shared" si="10"/>
        <v>8375500</v>
      </c>
      <c r="E17" s="111">
        <f t="shared" si="3"/>
        <v>3380366.4699999997</v>
      </c>
      <c r="F17" s="112">
        <f t="shared" si="4"/>
        <v>40.36017515372216</v>
      </c>
      <c r="G17" s="90">
        <v>1000000</v>
      </c>
      <c r="H17" s="91">
        <v>594789.73</v>
      </c>
      <c r="I17" s="89">
        <f t="shared" si="0"/>
        <v>59.478973</v>
      </c>
      <c r="J17" s="91">
        <v>2660500</v>
      </c>
      <c r="K17" s="34">
        <v>1452696.01</v>
      </c>
      <c r="L17" s="47">
        <f t="shared" si="5"/>
        <v>54.60236835181357</v>
      </c>
      <c r="M17" s="91">
        <v>0</v>
      </c>
      <c r="N17" s="92">
        <v>21009.76</v>
      </c>
      <c r="O17" s="47" t="e">
        <f t="shared" si="11"/>
        <v>#DIV/0!</v>
      </c>
      <c r="P17" s="91">
        <v>950000</v>
      </c>
      <c r="Q17" s="91">
        <v>69308.4</v>
      </c>
      <c r="R17" s="89">
        <f t="shared" si="6"/>
        <v>7.295621052631579</v>
      </c>
      <c r="S17" s="91">
        <v>3450000</v>
      </c>
      <c r="T17" s="93">
        <v>891472.88</v>
      </c>
      <c r="U17" s="89">
        <f t="shared" si="1"/>
        <v>25.839793623188406</v>
      </c>
      <c r="V17" s="91">
        <v>25000</v>
      </c>
      <c r="W17" s="91">
        <v>9900</v>
      </c>
      <c r="X17" s="89">
        <f t="shared" si="8"/>
        <v>39.6</v>
      </c>
      <c r="Y17" s="91">
        <v>0</v>
      </c>
      <c r="Z17" s="91">
        <v>0</v>
      </c>
      <c r="AA17" s="89">
        <v>0</v>
      </c>
      <c r="AB17" s="200" t="s">
        <v>64</v>
      </c>
      <c r="AC17" s="200"/>
      <c r="AD17" s="201"/>
      <c r="AE17" s="91">
        <v>0</v>
      </c>
      <c r="AF17" s="91">
        <v>0</v>
      </c>
      <c r="AG17" s="47" t="e">
        <f t="shared" si="7"/>
        <v>#DIV/0!</v>
      </c>
      <c r="AH17" s="91">
        <v>290000</v>
      </c>
      <c r="AI17" s="91">
        <v>307556.4</v>
      </c>
      <c r="AJ17" s="89">
        <f aca="true" t="shared" si="12" ref="AJ17:AJ25">AI17/AH17*100</f>
        <v>106.05393103448277</v>
      </c>
      <c r="AK17" s="89"/>
      <c r="AL17" s="91">
        <v>14675.25</v>
      </c>
      <c r="AM17" s="47" t="e">
        <f>AL17/AK17*100</f>
        <v>#DIV/0!</v>
      </c>
      <c r="AN17" s="91">
        <v>0</v>
      </c>
      <c r="AO17" s="103">
        <v>0</v>
      </c>
      <c r="AP17" s="89" t="e">
        <f t="shared" si="9"/>
        <v>#DIV/0!</v>
      </c>
      <c r="AQ17" s="91">
        <v>0</v>
      </c>
      <c r="AR17" s="91">
        <v>0</v>
      </c>
      <c r="AS17" s="89" t="e">
        <f aca="true" t="shared" si="13" ref="AS17:AS23">AR17/AQ17*100</f>
        <v>#DIV/0!</v>
      </c>
      <c r="AT17" s="91">
        <v>0</v>
      </c>
      <c r="AU17" s="91">
        <v>0</v>
      </c>
      <c r="AV17" s="89" t="e">
        <f>AU17/AT17*100</f>
        <v>#DIV/0!</v>
      </c>
      <c r="AW17" s="91">
        <v>0</v>
      </c>
      <c r="AX17" s="91">
        <v>18975.25</v>
      </c>
      <c r="AY17" s="47" t="e">
        <f>AX17/AW17*100</f>
        <v>#DIV/0!</v>
      </c>
      <c r="AZ17" s="94"/>
      <c r="BA17" s="91">
        <v>-17.21</v>
      </c>
      <c r="BB17" s="91"/>
      <c r="BC17" s="91">
        <v>0</v>
      </c>
      <c r="BD17" s="91">
        <v>0</v>
      </c>
    </row>
    <row r="18" spans="1:56" s="14" customFormat="1" ht="24.75" customHeight="1">
      <c r="A18" s="196" t="s">
        <v>70</v>
      </c>
      <c r="B18" s="196"/>
      <c r="C18" s="197"/>
      <c r="D18" s="111">
        <f t="shared" si="10"/>
        <v>19778700</v>
      </c>
      <c r="E18" s="111">
        <f t="shared" si="3"/>
        <v>9409923.54</v>
      </c>
      <c r="F18" s="110">
        <f t="shared" si="4"/>
        <v>47.57604665625142</v>
      </c>
      <c r="G18" s="35">
        <v>4700000</v>
      </c>
      <c r="H18" s="34">
        <v>2927510.8</v>
      </c>
      <c r="I18" s="47">
        <f t="shared" si="0"/>
        <v>62.28746382978723</v>
      </c>
      <c r="J18" s="34">
        <v>740300</v>
      </c>
      <c r="K18" s="34">
        <v>404214.94</v>
      </c>
      <c r="L18" s="47">
        <f t="shared" si="5"/>
        <v>54.601504795353236</v>
      </c>
      <c r="M18" s="34">
        <v>38400</v>
      </c>
      <c r="N18" s="38">
        <v>-31666.38</v>
      </c>
      <c r="O18" s="47">
        <f t="shared" si="11"/>
        <v>-82.46453125000001</v>
      </c>
      <c r="P18" s="34">
        <v>4100000</v>
      </c>
      <c r="Q18" s="34">
        <v>238538.95</v>
      </c>
      <c r="R18" s="47">
        <f t="shared" si="6"/>
        <v>5.818023170731708</v>
      </c>
      <c r="S18" s="34">
        <v>7000000</v>
      </c>
      <c r="T18" s="34">
        <v>4443478.72</v>
      </c>
      <c r="U18" s="47">
        <f t="shared" si="1"/>
        <v>63.47826742857142</v>
      </c>
      <c r="V18" s="34">
        <v>0</v>
      </c>
      <c r="W18" s="34">
        <v>0</v>
      </c>
      <c r="X18" s="47" t="e">
        <f t="shared" si="8"/>
        <v>#DIV/0!</v>
      </c>
      <c r="Y18" s="34">
        <v>0</v>
      </c>
      <c r="Z18" s="34">
        <v>0</v>
      </c>
      <c r="AA18" s="47">
        <v>0</v>
      </c>
      <c r="AB18" s="196" t="s">
        <v>70</v>
      </c>
      <c r="AC18" s="196"/>
      <c r="AD18" s="197"/>
      <c r="AE18" s="34">
        <v>0</v>
      </c>
      <c r="AF18" s="34">
        <v>0</v>
      </c>
      <c r="AG18" s="47" t="e">
        <f t="shared" si="7"/>
        <v>#DIV/0!</v>
      </c>
      <c r="AH18" s="34">
        <v>1500000</v>
      </c>
      <c r="AI18" s="34">
        <v>884076.88</v>
      </c>
      <c r="AJ18" s="47">
        <f t="shared" si="12"/>
        <v>58.93845866666667</v>
      </c>
      <c r="AK18" s="47">
        <v>1000000</v>
      </c>
      <c r="AL18" s="34">
        <v>543859.19</v>
      </c>
      <c r="AM18" s="47">
        <f>AL18/AK18*100</f>
        <v>54.385918999999994</v>
      </c>
      <c r="AN18" s="34">
        <v>0</v>
      </c>
      <c r="AO18" s="34">
        <v>0</v>
      </c>
      <c r="AP18" s="47" t="e">
        <f t="shared" si="9"/>
        <v>#DIV/0!</v>
      </c>
      <c r="AQ18" s="34">
        <v>700000</v>
      </c>
      <c r="AR18" s="34">
        <v>0</v>
      </c>
      <c r="AS18" s="47">
        <f t="shared" si="13"/>
        <v>0</v>
      </c>
      <c r="AT18" s="34">
        <v>0</v>
      </c>
      <c r="AU18" s="34">
        <v>0</v>
      </c>
      <c r="AV18" s="47">
        <v>0</v>
      </c>
      <c r="AW18" s="34">
        <v>0</v>
      </c>
      <c r="AX18" s="34">
        <v>0</v>
      </c>
      <c r="AY18" s="47">
        <v>0</v>
      </c>
      <c r="AZ18" s="37"/>
      <c r="BA18" s="34">
        <v>-89.56</v>
      </c>
      <c r="BB18" s="34"/>
      <c r="BC18" s="34">
        <v>0</v>
      </c>
      <c r="BD18" s="101">
        <v>0</v>
      </c>
    </row>
    <row r="19" spans="1:56" s="14" customFormat="1" ht="27.75" customHeight="1">
      <c r="A19" s="196" t="s">
        <v>51</v>
      </c>
      <c r="B19" s="196"/>
      <c r="C19" s="197"/>
      <c r="D19" s="111">
        <f t="shared" si="10"/>
        <v>3310300</v>
      </c>
      <c r="E19" s="111">
        <f>H19+K19+N19+Q19+T19+W19+Z19+AF19+AI19+AL19+AO19+AR19+AU19+AX19+BA19</f>
        <v>1252264.3499999999</v>
      </c>
      <c r="F19" s="110">
        <f t="shared" si="4"/>
        <v>37.829331178443034</v>
      </c>
      <c r="G19" s="35">
        <v>314000</v>
      </c>
      <c r="H19" s="34">
        <v>135972.02</v>
      </c>
      <c r="I19" s="47">
        <f t="shared" si="0"/>
        <v>43.30319108280254</v>
      </c>
      <c r="J19" s="34">
        <v>1009800</v>
      </c>
      <c r="K19" s="34">
        <v>551343.06</v>
      </c>
      <c r="L19" s="47">
        <f t="shared" si="5"/>
        <v>54.599233511586455</v>
      </c>
      <c r="M19" s="34">
        <v>189000</v>
      </c>
      <c r="N19" s="38">
        <v>112.87</v>
      </c>
      <c r="O19" s="47">
        <f t="shared" si="11"/>
        <v>0.05971957671957672</v>
      </c>
      <c r="P19" s="34">
        <v>260000</v>
      </c>
      <c r="Q19" s="34">
        <v>22963.11</v>
      </c>
      <c r="R19" s="47">
        <f t="shared" si="6"/>
        <v>8.831965384615385</v>
      </c>
      <c r="S19" s="34">
        <v>1300000</v>
      </c>
      <c r="T19" s="34">
        <v>366283.86</v>
      </c>
      <c r="U19" s="47">
        <f t="shared" si="1"/>
        <v>28.17568153846154</v>
      </c>
      <c r="V19" s="34">
        <v>7500</v>
      </c>
      <c r="W19" s="34">
        <v>2950</v>
      </c>
      <c r="X19" s="47">
        <f t="shared" si="8"/>
        <v>39.33333333333333</v>
      </c>
      <c r="Y19" s="34"/>
      <c r="Z19" s="34"/>
      <c r="AA19" s="47"/>
      <c r="AB19" s="196" t="s">
        <v>51</v>
      </c>
      <c r="AC19" s="196"/>
      <c r="AD19" s="197"/>
      <c r="AE19" s="34">
        <v>30000</v>
      </c>
      <c r="AF19" s="34">
        <v>34599.6</v>
      </c>
      <c r="AG19" s="47">
        <f t="shared" si="7"/>
        <v>115.332</v>
      </c>
      <c r="AH19" s="34">
        <v>200000</v>
      </c>
      <c r="AI19" s="34">
        <v>118337.63</v>
      </c>
      <c r="AJ19" s="47">
        <f t="shared" si="12"/>
        <v>59.168814999999995</v>
      </c>
      <c r="AK19" s="47"/>
      <c r="AL19" s="47">
        <v>19702.2</v>
      </c>
      <c r="AM19" s="47"/>
      <c r="AN19" s="34">
        <v>0</v>
      </c>
      <c r="AO19" s="34">
        <v>0</v>
      </c>
      <c r="AP19" s="47" t="e">
        <f t="shared" si="9"/>
        <v>#DIV/0!</v>
      </c>
      <c r="AQ19" s="34">
        <v>0</v>
      </c>
      <c r="AR19" s="34">
        <v>0</v>
      </c>
      <c r="AS19" s="47">
        <v>0</v>
      </c>
      <c r="AT19" s="34"/>
      <c r="AU19" s="34"/>
      <c r="AV19" s="47"/>
      <c r="AW19" s="34">
        <v>0</v>
      </c>
      <c r="AX19" s="34">
        <v>0</v>
      </c>
      <c r="AY19" s="47">
        <v>0</v>
      </c>
      <c r="AZ19" s="37"/>
      <c r="BA19" s="34">
        <v>0</v>
      </c>
      <c r="BB19" s="34"/>
      <c r="BC19" s="34"/>
      <c r="BD19" s="100"/>
    </row>
    <row r="20" spans="1:56" s="14" customFormat="1" ht="27.75" customHeight="1">
      <c r="A20" s="197" t="s">
        <v>58</v>
      </c>
      <c r="B20" s="198"/>
      <c r="C20" s="199"/>
      <c r="D20" s="111">
        <f>G20+M20+P20+S20+V20+Y20+AE20+AH20+AN20+AQ20+AZ20+J20+AT20+AW20+AK20</f>
        <v>6794200</v>
      </c>
      <c r="E20" s="111">
        <f>H20+K20+N20+Q20+T20+W20+Z20+AF20+AI20+AL20+AO20+AR20+AU20+AX20+BA20</f>
        <v>2853485.5999999996</v>
      </c>
      <c r="F20" s="110">
        <f t="shared" si="4"/>
        <v>41.998846074593025</v>
      </c>
      <c r="G20" s="35">
        <v>1552000</v>
      </c>
      <c r="H20" s="34">
        <v>1333131.18</v>
      </c>
      <c r="I20" s="47">
        <f t="shared" si="0"/>
        <v>85.89762757731958</v>
      </c>
      <c r="J20" s="34">
        <v>1140200</v>
      </c>
      <c r="K20" s="34">
        <v>622583.94</v>
      </c>
      <c r="L20" s="47">
        <f t="shared" si="5"/>
        <v>54.60304683388879</v>
      </c>
      <c r="M20" s="34">
        <v>2000</v>
      </c>
      <c r="N20" s="38">
        <v>0</v>
      </c>
      <c r="O20" s="47">
        <f t="shared" si="11"/>
        <v>0</v>
      </c>
      <c r="P20" s="34">
        <v>1100000</v>
      </c>
      <c r="Q20" s="35">
        <v>113351.1</v>
      </c>
      <c r="R20" s="47">
        <f t="shared" si="6"/>
        <v>10.304645454545454</v>
      </c>
      <c r="S20" s="35">
        <v>2900000</v>
      </c>
      <c r="T20" s="35">
        <v>725642.08</v>
      </c>
      <c r="U20" s="47">
        <f t="shared" si="1"/>
        <v>25.02214068965517</v>
      </c>
      <c r="V20" s="34">
        <v>10000</v>
      </c>
      <c r="W20" s="35">
        <v>3800</v>
      </c>
      <c r="X20" s="47">
        <f t="shared" si="8"/>
        <v>38</v>
      </c>
      <c r="Y20" s="34"/>
      <c r="Z20" s="34"/>
      <c r="AA20" s="47"/>
      <c r="AB20" s="197" t="s">
        <v>58</v>
      </c>
      <c r="AC20" s="198"/>
      <c r="AD20" s="199"/>
      <c r="AE20" s="35">
        <v>0</v>
      </c>
      <c r="AF20" s="35">
        <v>0</v>
      </c>
      <c r="AG20" s="47" t="e">
        <f t="shared" si="7"/>
        <v>#DIV/0!</v>
      </c>
      <c r="AH20" s="35">
        <v>90000</v>
      </c>
      <c r="AI20" s="35">
        <v>17200</v>
      </c>
      <c r="AJ20" s="47">
        <f t="shared" si="12"/>
        <v>19.11111111111111</v>
      </c>
      <c r="AK20" s="49">
        <v>0</v>
      </c>
      <c r="AL20" s="35">
        <v>32005.15</v>
      </c>
      <c r="AM20" s="49" t="e">
        <f>AL20/AK20*100</f>
        <v>#DIV/0!</v>
      </c>
      <c r="AN20" s="35">
        <v>0</v>
      </c>
      <c r="AO20" s="35">
        <v>0</v>
      </c>
      <c r="AP20" s="47" t="e">
        <f t="shared" si="9"/>
        <v>#DIV/0!</v>
      </c>
      <c r="AQ20" s="34">
        <v>0</v>
      </c>
      <c r="AR20" s="35">
        <v>0</v>
      </c>
      <c r="AS20" s="47" t="e">
        <f t="shared" si="13"/>
        <v>#DIV/0!</v>
      </c>
      <c r="AT20" s="35">
        <v>0</v>
      </c>
      <c r="AU20" s="35">
        <v>0</v>
      </c>
      <c r="AV20" s="49"/>
      <c r="AW20" s="35">
        <v>0</v>
      </c>
      <c r="AX20" s="35">
        <v>7922.15</v>
      </c>
      <c r="AY20" s="47">
        <v>0</v>
      </c>
      <c r="AZ20" s="35"/>
      <c r="BA20" s="35">
        <v>-2150</v>
      </c>
      <c r="BB20" s="34"/>
      <c r="BC20" s="34"/>
      <c r="BD20" s="100"/>
    </row>
    <row r="21" spans="1:56" s="14" customFormat="1" ht="27.75" customHeight="1">
      <c r="A21" s="211" t="s">
        <v>52</v>
      </c>
      <c r="B21" s="212"/>
      <c r="C21" s="213"/>
      <c r="D21" s="111">
        <f t="shared" si="10"/>
        <v>2539000</v>
      </c>
      <c r="E21" s="111">
        <f t="shared" si="3"/>
        <v>880770.3300000001</v>
      </c>
      <c r="F21" s="110">
        <f t="shared" si="4"/>
        <v>34.689654588420645</v>
      </c>
      <c r="G21" s="35">
        <v>78000</v>
      </c>
      <c r="H21" s="34">
        <v>69844.19</v>
      </c>
      <c r="I21" s="47">
        <f t="shared" si="0"/>
        <v>89.54383333333334</v>
      </c>
      <c r="J21" s="34">
        <v>799900</v>
      </c>
      <c r="K21" s="34">
        <v>436738.03</v>
      </c>
      <c r="L21" s="47">
        <f t="shared" si="5"/>
        <v>54.599078634829354</v>
      </c>
      <c r="M21" s="34">
        <v>16100</v>
      </c>
      <c r="N21" s="38">
        <v>12162.3</v>
      </c>
      <c r="O21" s="47">
        <f aca="true" t="shared" si="14" ref="O21:O27">N21/M21*100</f>
        <v>75.54223602484471</v>
      </c>
      <c r="P21" s="34">
        <v>200000</v>
      </c>
      <c r="Q21" s="35">
        <v>24443.12</v>
      </c>
      <c r="R21" s="47">
        <f t="shared" si="6"/>
        <v>12.22156</v>
      </c>
      <c r="S21" s="35">
        <v>1000000</v>
      </c>
      <c r="T21" s="35">
        <v>246342.94</v>
      </c>
      <c r="U21" s="47">
        <f t="shared" si="1"/>
        <v>24.634294</v>
      </c>
      <c r="V21" s="34">
        <v>5000</v>
      </c>
      <c r="W21" s="35">
        <v>2800</v>
      </c>
      <c r="X21" s="47">
        <f t="shared" si="8"/>
        <v>56.00000000000001</v>
      </c>
      <c r="Y21" s="34"/>
      <c r="Z21" s="34"/>
      <c r="AA21" s="47"/>
      <c r="AB21" s="197" t="s">
        <v>52</v>
      </c>
      <c r="AC21" s="198"/>
      <c r="AD21" s="199"/>
      <c r="AE21" s="35">
        <v>0</v>
      </c>
      <c r="AF21" s="35">
        <v>0</v>
      </c>
      <c r="AG21" s="47" t="e">
        <f t="shared" si="7"/>
        <v>#DIV/0!</v>
      </c>
      <c r="AH21" s="35">
        <v>80000</v>
      </c>
      <c r="AI21" s="35">
        <v>51104.73</v>
      </c>
      <c r="AJ21" s="47">
        <f t="shared" si="12"/>
        <v>63.88091250000001</v>
      </c>
      <c r="AK21" s="49">
        <v>50000</v>
      </c>
      <c r="AL21" s="35">
        <v>8162</v>
      </c>
      <c r="AM21" s="49"/>
      <c r="AN21" s="35">
        <v>0</v>
      </c>
      <c r="AO21" s="35">
        <v>20638.5</v>
      </c>
      <c r="AP21" s="47" t="e">
        <f t="shared" si="9"/>
        <v>#DIV/0!</v>
      </c>
      <c r="AQ21" s="34">
        <v>310000</v>
      </c>
      <c r="AR21" s="35">
        <v>0</v>
      </c>
      <c r="AS21" s="47">
        <f t="shared" si="13"/>
        <v>0</v>
      </c>
      <c r="AT21" s="35">
        <v>0</v>
      </c>
      <c r="AU21" s="35">
        <v>0</v>
      </c>
      <c r="AV21" s="49">
        <v>0</v>
      </c>
      <c r="AW21" s="35">
        <v>0</v>
      </c>
      <c r="AX21" s="35">
        <v>0</v>
      </c>
      <c r="AY21" s="47">
        <v>0</v>
      </c>
      <c r="AZ21" s="35"/>
      <c r="BA21" s="35">
        <v>8534.52</v>
      </c>
      <c r="BB21" s="34"/>
      <c r="BC21" s="34"/>
      <c r="BD21" s="100"/>
    </row>
    <row r="22" spans="1:56" s="14" customFormat="1" ht="27.75" customHeight="1">
      <c r="A22" s="197" t="s">
        <v>53</v>
      </c>
      <c r="B22" s="198"/>
      <c r="C22" s="199"/>
      <c r="D22" s="111">
        <f t="shared" si="10"/>
        <v>11970600</v>
      </c>
      <c r="E22" s="111">
        <f t="shared" si="3"/>
        <v>4626274.270000001</v>
      </c>
      <c r="F22" s="110">
        <f t="shared" si="4"/>
        <v>38.646970661453906</v>
      </c>
      <c r="G22" s="35">
        <v>1230000</v>
      </c>
      <c r="H22" s="34">
        <v>843018.93</v>
      </c>
      <c r="I22" s="47">
        <f t="shared" si="0"/>
        <v>68.53812439024391</v>
      </c>
      <c r="J22" s="34">
        <v>1781300</v>
      </c>
      <c r="K22" s="34">
        <v>972593.88</v>
      </c>
      <c r="L22" s="47">
        <f t="shared" si="5"/>
        <v>54.60022904620221</v>
      </c>
      <c r="M22" s="34">
        <v>38300</v>
      </c>
      <c r="N22" s="38">
        <v>2497.2</v>
      </c>
      <c r="O22" s="47">
        <f t="shared" si="14"/>
        <v>6.5201044386422975</v>
      </c>
      <c r="P22" s="34">
        <v>1300000</v>
      </c>
      <c r="Q22" s="35">
        <v>114771.44</v>
      </c>
      <c r="R22" s="47">
        <f t="shared" si="6"/>
        <v>8.828572307692308</v>
      </c>
      <c r="S22" s="35">
        <v>7000000</v>
      </c>
      <c r="T22" s="35">
        <v>2500275.84</v>
      </c>
      <c r="U22" s="47">
        <f t="shared" si="1"/>
        <v>35.71822628571428</v>
      </c>
      <c r="V22" s="34">
        <v>16000</v>
      </c>
      <c r="W22" s="35">
        <v>4400</v>
      </c>
      <c r="X22" s="47">
        <f t="shared" si="8"/>
        <v>27.500000000000004</v>
      </c>
      <c r="Y22" s="34"/>
      <c r="Z22" s="34">
        <v>0</v>
      </c>
      <c r="AA22" s="47"/>
      <c r="AB22" s="197" t="s">
        <v>53</v>
      </c>
      <c r="AC22" s="198"/>
      <c r="AD22" s="199"/>
      <c r="AE22" s="35">
        <v>0</v>
      </c>
      <c r="AF22" s="35">
        <v>1585</v>
      </c>
      <c r="AG22" s="47" t="e">
        <f t="shared" si="7"/>
        <v>#DIV/0!</v>
      </c>
      <c r="AH22" s="35">
        <v>105000</v>
      </c>
      <c r="AI22" s="35">
        <v>8316.65</v>
      </c>
      <c r="AJ22" s="47">
        <f t="shared" si="12"/>
        <v>7.920619047619047</v>
      </c>
      <c r="AK22" s="49">
        <v>0</v>
      </c>
      <c r="AL22" s="35">
        <v>133860.13</v>
      </c>
      <c r="AM22" s="49"/>
      <c r="AN22" s="35">
        <v>0</v>
      </c>
      <c r="AO22" s="35">
        <v>5919.44</v>
      </c>
      <c r="AP22" s="47" t="e">
        <f>AO22/AN22*100</f>
        <v>#DIV/0!</v>
      </c>
      <c r="AQ22" s="34">
        <v>500000</v>
      </c>
      <c r="AR22" s="35">
        <v>0</v>
      </c>
      <c r="AS22" s="47">
        <f t="shared" si="13"/>
        <v>0</v>
      </c>
      <c r="AT22" s="35">
        <v>0</v>
      </c>
      <c r="AU22" s="35">
        <v>62910.9</v>
      </c>
      <c r="AV22" s="35">
        <v>0</v>
      </c>
      <c r="AW22" s="35">
        <v>0</v>
      </c>
      <c r="AX22" s="35">
        <v>0</v>
      </c>
      <c r="AY22" s="47">
        <v>0</v>
      </c>
      <c r="AZ22" s="44"/>
      <c r="BA22" s="35">
        <v>-23875.14</v>
      </c>
      <c r="BB22" s="34"/>
      <c r="BC22" s="34"/>
      <c r="BD22" s="100"/>
    </row>
    <row r="23" spans="1:56" s="14" customFormat="1" ht="27.75" customHeight="1">
      <c r="A23" s="197" t="s">
        <v>54</v>
      </c>
      <c r="B23" s="198"/>
      <c r="C23" s="199"/>
      <c r="D23" s="111">
        <f>G23+J23+M23+P23+S23+V23+Y23+AE23+AH23+AK23+AN23+AQ23+AT23+AW23+AZ23+BC23</f>
        <v>4443700</v>
      </c>
      <c r="E23" s="111">
        <f t="shared" si="3"/>
        <v>1720936.8</v>
      </c>
      <c r="F23" s="110">
        <f t="shared" si="4"/>
        <v>38.72756486711524</v>
      </c>
      <c r="G23" s="35">
        <v>988000</v>
      </c>
      <c r="H23" s="34">
        <v>454382.63</v>
      </c>
      <c r="I23" s="47">
        <f t="shared" si="0"/>
        <v>45.990144736842105</v>
      </c>
      <c r="J23" s="34">
        <v>612700</v>
      </c>
      <c r="K23" s="34">
        <v>334522.81</v>
      </c>
      <c r="L23" s="47">
        <f t="shared" si="5"/>
        <v>54.59814101517871</v>
      </c>
      <c r="M23" s="34">
        <v>0</v>
      </c>
      <c r="N23" s="38">
        <v>0</v>
      </c>
      <c r="O23" s="47">
        <v>0</v>
      </c>
      <c r="P23" s="34">
        <v>380000</v>
      </c>
      <c r="Q23" s="35">
        <v>24656.32</v>
      </c>
      <c r="R23" s="47">
        <f t="shared" si="6"/>
        <v>6.488505263157894</v>
      </c>
      <c r="S23" s="35">
        <v>2200000</v>
      </c>
      <c r="T23" s="35">
        <v>771897.03</v>
      </c>
      <c r="U23" s="47">
        <f t="shared" si="1"/>
        <v>35.086228636363636</v>
      </c>
      <c r="V23" s="34">
        <v>7000</v>
      </c>
      <c r="W23" s="35">
        <v>4300</v>
      </c>
      <c r="X23" s="47">
        <f t="shared" si="8"/>
        <v>61.42857142857143</v>
      </c>
      <c r="Y23" s="34"/>
      <c r="Z23" s="34"/>
      <c r="AA23" s="47"/>
      <c r="AB23" s="197" t="s">
        <v>54</v>
      </c>
      <c r="AC23" s="198"/>
      <c r="AD23" s="199"/>
      <c r="AE23" s="35">
        <v>0</v>
      </c>
      <c r="AF23" s="35">
        <v>0</v>
      </c>
      <c r="AG23" s="47" t="e">
        <f t="shared" si="7"/>
        <v>#DIV/0!</v>
      </c>
      <c r="AH23" s="35">
        <v>156000</v>
      </c>
      <c r="AI23" s="35">
        <v>130369.45</v>
      </c>
      <c r="AJ23" s="47">
        <f t="shared" si="12"/>
        <v>83.57016025641025</v>
      </c>
      <c r="AK23" s="49">
        <v>0</v>
      </c>
      <c r="AL23" s="49">
        <v>0</v>
      </c>
      <c r="AM23" s="49" t="e">
        <f>AL23/AK23*100</f>
        <v>#DIV/0!</v>
      </c>
      <c r="AN23" s="35">
        <v>0</v>
      </c>
      <c r="AO23" s="35">
        <v>0</v>
      </c>
      <c r="AP23" s="47" t="e">
        <f t="shared" si="9"/>
        <v>#DIV/0!</v>
      </c>
      <c r="AQ23" s="34">
        <v>100000</v>
      </c>
      <c r="AR23" s="35">
        <v>808.56</v>
      </c>
      <c r="AS23" s="47">
        <f t="shared" si="13"/>
        <v>0.8085600000000001</v>
      </c>
      <c r="AT23" s="35">
        <v>0</v>
      </c>
      <c r="AU23" s="35">
        <v>0</v>
      </c>
      <c r="AV23" s="35">
        <v>0</v>
      </c>
      <c r="AW23" s="35"/>
      <c r="AX23" s="35"/>
      <c r="AY23" s="47"/>
      <c r="AZ23" s="44"/>
      <c r="BA23" s="35"/>
      <c r="BB23" s="34"/>
      <c r="BC23" s="34"/>
      <c r="BD23" s="100"/>
    </row>
    <row r="24" spans="1:56" s="14" customFormat="1" ht="27.75" customHeight="1">
      <c r="A24" s="197" t="s">
        <v>69</v>
      </c>
      <c r="B24" s="198"/>
      <c r="C24" s="199"/>
      <c r="D24" s="111">
        <f t="shared" si="10"/>
        <v>7976700</v>
      </c>
      <c r="E24" s="111">
        <f t="shared" si="3"/>
        <v>3420733.31</v>
      </c>
      <c r="F24" s="110">
        <f t="shared" si="4"/>
        <v>42.88406621785952</v>
      </c>
      <c r="G24" s="35">
        <v>166400</v>
      </c>
      <c r="H24" s="34">
        <v>94441.33</v>
      </c>
      <c r="I24" s="47">
        <f t="shared" si="0"/>
        <v>56.75560697115385</v>
      </c>
      <c r="J24" s="34">
        <v>723300</v>
      </c>
      <c r="K24" s="34">
        <v>394922.68</v>
      </c>
      <c r="L24" s="47">
        <f t="shared" si="5"/>
        <v>54.60012166459284</v>
      </c>
      <c r="M24" s="34">
        <v>8000</v>
      </c>
      <c r="N24" s="38">
        <v>17915.1</v>
      </c>
      <c r="O24" s="47">
        <f>N24/M24*100</f>
        <v>223.93875</v>
      </c>
      <c r="P24" s="34">
        <v>1000000</v>
      </c>
      <c r="Q24" s="35">
        <v>23900.56</v>
      </c>
      <c r="R24" s="47">
        <f t="shared" si="6"/>
        <v>2.390056</v>
      </c>
      <c r="S24" s="35">
        <v>4500000</v>
      </c>
      <c r="T24" s="35">
        <v>2248534.62</v>
      </c>
      <c r="U24" s="47">
        <f t="shared" si="1"/>
        <v>49.967436000000006</v>
      </c>
      <c r="V24" s="34">
        <v>5000</v>
      </c>
      <c r="W24" s="35">
        <v>2300</v>
      </c>
      <c r="X24" s="47">
        <f t="shared" si="8"/>
        <v>46</v>
      </c>
      <c r="Y24" s="34">
        <v>0</v>
      </c>
      <c r="Z24" s="34">
        <v>0</v>
      </c>
      <c r="AA24" s="47">
        <v>0</v>
      </c>
      <c r="AB24" s="197" t="s">
        <v>69</v>
      </c>
      <c r="AC24" s="198"/>
      <c r="AD24" s="199"/>
      <c r="AE24" s="35">
        <v>4000</v>
      </c>
      <c r="AF24" s="35">
        <v>3466.8</v>
      </c>
      <c r="AG24" s="47">
        <f t="shared" si="7"/>
        <v>86.67</v>
      </c>
      <c r="AH24" s="35">
        <v>70000</v>
      </c>
      <c r="AI24" s="35">
        <v>49158.29</v>
      </c>
      <c r="AJ24" s="47">
        <f t="shared" si="12"/>
        <v>70.22612857142857</v>
      </c>
      <c r="AK24" s="49">
        <v>0</v>
      </c>
      <c r="AL24" s="35">
        <v>13251.49</v>
      </c>
      <c r="AM24" s="49" t="e">
        <f>AL24/AK24*100</f>
        <v>#DIV/0!</v>
      </c>
      <c r="AN24" s="44"/>
      <c r="AO24" s="35">
        <v>0</v>
      </c>
      <c r="AP24" s="47" t="e">
        <f t="shared" si="9"/>
        <v>#DIV/0!</v>
      </c>
      <c r="AQ24" s="34">
        <v>1500000</v>
      </c>
      <c r="AR24" s="35">
        <v>552280</v>
      </c>
      <c r="AS24" s="47">
        <f>AR24/AQ24*100</f>
        <v>36.818666666666665</v>
      </c>
      <c r="AT24" s="35">
        <v>0</v>
      </c>
      <c r="AU24" s="35">
        <v>0</v>
      </c>
      <c r="AV24" s="35" t="e">
        <f>AU24/AT24*100</f>
        <v>#DIV/0!</v>
      </c>
      <c r="AW24" s="35">
        <v>0</v>
      </c>
      <c r="AX24" s="35">
        <v>0</v>
      </c>
      <c r="AY24" s="47">
        <v>0</v>
      </c>
      <c r="AZ24" s="44"/>
      <c r="BA24" s="35">
        <v>20562.44</v>
      </c>
      <c r="BB24" s="34" t="s">
        <v>85</v>
      </c>
      <c r="BC24" s="34"/>
      <c r="BD24" s="100"/>
    </row>
    <row r="25" spans="1:56" s="14" customFormat="1" ht="27.75" customHeight="1">
      <c r="A25" s="197" t="s">
        <v>56</v>
      </c>
      <c r="B25" s="198"/>
      <c r="C25" s="199"/>
      <c r="D25" s="111">
        <f t="shared" si="10"/>
        <v>3001100</v>
      </c>
      <c r="E25" s="111">
        <f t="shared" si="3"/>
        <v>1154504.2200000002</v>
      </c>
      <c r="F25" s="110">
        <f t="shared" si="4"/>
        <v>38.46936856485956</v>
      </c>
      <c r="G25" s="35">
        <v>90000</v>
      </c>
      <c r="H25" s="34">
        <v>46571.15</v>
      </c>
      <c r="I25" s="47">
        <f t="shared" si="0"/>
        <v>51.74572222222223</v>
      </c>
      <c r="J25" s="34">
        <v>1066500</v>
      </c>
      <c r="K25" s="34">
        <v>582317.34</v>
      </c>
      <c r="L25" s="47">
        <f t="shared" si="5"/>
        <v>54.600781997187056</v>
      </c>
      <c r="M25" s="34">
        <v>0</v>
      </c>
      <c r="N25" s="38">
        <v>56</v>
      </c>
      <c r="O25" s="47" t="e">
        <f t="shared" si="14"/>
        <v>#DIV/0!</v>
      </c>
      <c r="P25" s="34">
        <v>200000</v>
      </c>
      <c r="Q25" s="35">
        <v>14667.37</v>
      </c>
      <c r="R25" s="47">
        <f t="shared" si="6"/>
        <v>7.333685000000001</v>
      </c>
      <c r="S25" s="35">
        <v>1100000</v>
      </c>
      <c r="T25" s="35">
        <v>156239.69</v>
      </c>
      <c r="U25" s="47">
        <f t="shared" si="1"/>
        <v>14.203608181818181</v>
      </c>
      <c r="V25" s="34">
        <v>6000</v>
      </c>
      <c r="W25" s="35">
        <v>2850</v>
      </c>
      <c r="X25" s="47">
        <f t="shared" si="8"/>
        <v>47.5</v>
      </c>
      <c r="Y25" s="34">
        <v>0</v>
      </c>
      <c r="Z25" s="34">
        <v>0</v>
      </c>
      <c r="AA25" s="47" t="e">
        <f>Z25/Y25*100</f>
        <v>#DIV/0!</v>
      </c>
      <c r="AB25" s="197" t="s">
        <v>56</v>
      </c>
      <c r="AC25" s="198"/>
      <c r="AD25" s="199"/>
      <c r="AE25" s="35">
        <v>450000</v>
      </c>
      <c r="AF25" s="35">
        <v>254006.81</v>
      </c>
      <c r="AG25" s="47">
        <f t="shared" si="7"/>
        <v>56.44595777777778</v>
      </c>
      <c r="AH25" s="35">
        <v>0</v>
      </c>
      <c r="AI25" s="35">
        <v>0</v>
      </c>
      <c r="AJ25" s="47" t="e">
        <f t="shared" si="12"/>
        <v>#DIV/0!</v>
      </c>
      <c r="AK25" s="49"/>
      <c r="AL25" s="49"/>
      <c r="AM25" s="49"/>
      <c r="AN25" s="35">
        <v>0</v>
      </c>
      <c r="AO25" s="35">
        <v>0</v>
      </c>
      <c r="AP25" s="47" t="e">
        <f t="shared" si="9"/>
        <v>#DIV/0!</v>
      </c>
      <c r="AQ25" s="34">
        <v>0</v>
      </c>
      <c r="AR25" s="35">
        <v>0</v>
      </c>
      <c r="AS25" s="47" t="e">
        <f>AR25/AQ25*100</f>
        <v>#DIV/0!</v>
      </c>
      <c r="AT25" s="35"/>
      <c r="AU25" s="35"/>
      <c r="AV25" s="49"/>
      <c r="AW25" s="35">
        <v>88600</v>
      </c>
      <c r="AX25" s="35">
        <v>0</v>
      </c>
      <c r="AY25" s="47">
        <v>0</v>
      </c>
      <c r="AZ25" s="44"/>
      <c r="BA25" s="35">
        <v>97795.86</v>
      </c>
      <c r="BB25" s="34"/>
      <c r="BC25" s="34"/>
      <c r="BD25" s="100"/>
    </row>
    <row r="26" spans="1:56" s="14" customFormat="1" ht="27.75" customHeight="1">
      <c r="A26" s="197" t="s">
        <v>57</v>
      </c>
      <c r="B26" s="198"/>
      <c r="C26" s="199"/>
      <c r="D26" s="111">
        <f t="shared" si="10"/>
        <v>5139400</v>
      </c>
      <c r="E26" s="111">
        <f>H26+K26+N26+Q26+T26+W26+Z26+AF26+AI26+AL26+AO26+AR26+AU26+AX26+BA26</f>
        <v>1732827.9600000002</v>
      </c>
      <c r="F26" s="110">
        <f t="shared" si="4"/>
        <v>33.716542008794804</v>
      </c>
      <c r="G26" s="35">
        <v>400000</v>
      </c>
      <c r="H26" s="34">
        <v>243771.66</v>
      </c>
      <c r="I26" s="47">
        <f t="shared" si="0"/>
        <v>60.942915</v>
      </c>
      <c r="J26" s="34">
        <v>1154400</v>
      </c>
      <c r="K26" s="34">
        <v>630327.55</v>
      </c>
      <c r="L26" s="47">
        <f t="shared" si="5"/>
        <v>54.60217862092862</v>
      </c>
      <c r="M26" s="34">
        <v>0</v>
      </c>
      <c r="N26" s="38">
        <v>36153</v>
      </c>
      <c r="O26" s="47" t="e">
        <f t="shared" si="14"/>
        <v>#DIV/0!</v>
      </c>
      <c r="P26" s="34">
        <v>690000</v>
      </c>
      <c r="Q26" s="35">
        <v>133183.82</v>
      </c>
      <c r="R26" s="47">
        <f t="shared" si="6"/>
        <v>19.302002898550725</v>
      </c>
      <c r="S26" s="35">
        <v>1900000</v>
      </c>
      <c r="T26" s="35">
        <v>222731.06</v>
      </c>
      <c r="U26" s="47">
        <f t="shared" si="1"/>
        <v>11.722687368421052</v>
      </c>
      <c r="V26" s="34">
        <v>15000</v>
      </c>
      <c r="W26" s="35">
        <v>2650</v>
      </c>
      <c r="X26" s="47">
        <f t="shared" si="8"/>
        <v>17.666666666666668</v>
      </c>
      <c r="Y26" s="34"/>
      <c r="Z26" s="34"/>
      <c r="AA26" s="47"/>
      <c r="AB26" s="197" t="s">
        <v>57</v>
      </c>
      <c r="AC26" s="198"/>
      <c r="AD26" s="199"/>
      <c r="AE26" s="35">
        <v>0</v>
      </c>
      <c r="AF26" s="35">
        <v>0</v>
      </c>
      <c r="AG26" s="47" t="e">
        <f t="shared" si="7"/>
        <v>#DIV/0!</v>
      </c>
      <c r="AH26" s="35">
        <v>600000</v>
      </c>
      <c r="AI26" s="35">
        <v>342671.32</v>
      </c>
      <c r="AJ26" s="47">
        <f>AI26/AH26*100</f>
        <v>57.11188666666666</v>
      </c>
      <c r="AK26" s="49">
        <v>0</v>
      </c>
      <c r="AL26" s="35">
        <v>0</v>
      </c>
      <c r="AM26" s="49" t="e">
        <f>AL26/AK26*100</f>
        <v>#DIV/0!</v>
      </c>
      <c r="AN26" s="35">
        <v>110000</v>
      </c>
      <c r="AO26" s="35">
        <v>71750</v>
      </c>
      <c r="AP26" s="47">
        <f t="shared" si="9"/>
        <v>65.22727272727272</v>
      </c>
      <c r="AQ26" s="34">
        <v>0</v>
      </c>
      <c r="AR26" s="35">
        <v>0</v>
      </c>
      <c r="AS26" s="47" t="e">
        <f>AR26/AQ26*100</f>
        <v>#DIV/0!</v>
      </c>
      <c r="AT26" s="35">
        <v>150000</v>
      </c>
      <c r="AU26" s="35">
        <v>0</v>
      </c>
      <c r="AV26" s="49">
        <f>AU26/AT26*100</f>
        <v>0</v>
      </c>
      <c r="AW26" s="35">
        <v>120000</v>
      </c>
      <c r="AX26" s="35">
        <v>49589.55</v>
      </c>
      <c r="AY26" s="47">
        <f>AX26/AW26*100</f>
        <v>41.324625000000005</v>
      </c>
      <c r="AZ26" s="44"/>
      <c r="BA26" s="35"/>
      <c r="BB26" s="34"/>
      <c r="BC26" s="34"/>
      <c r="BD26" s="100"/>
    </row>
    <row r="27" spans="1:56" s="14" customFormat="1" ht="27.75" customHeight="1">
      <c r="A27" s="197" t="s">
        <v>60</v>
      </c>
      <c r="B27" s="198"/>
      <c r="C27" s="199"/>
      <c r="D27" s="111">
        <f t="shared" si="10"/>
        <v>2538300</v>
      </c>
      <c r="E27" s="111">
        <f>H27+K27+N27+Q27+T27+W27+Y27+AF27+AI27+AL27+AO27+AR27+AU27+AX27+BA27</f>
        <v>816780.6</v>
      </c>
      <c r="F27" s="110">
        <f t="shared" si="4"/>
        <v>32.178253161564825</v>
      </c>
      <c r="G27" s="35">
        <v>84000</v>
      </c>
      <c r="H27" s="34">
        <v>56272.11</v>
      </c>
      <c r="I27" s="47">
        <f t="shared" si="0"/>
        <v>66.99060714285714</v>
      </c>
      <c r="J27" s="34">
        <v>601300</v>
      </c>
      <c r="K27" s="34">
        <v>328327.83</v>
      </c>
      <c r="L27" s="47">
        <f t="shared" si="5"/>
        <v>54.60299850324297</v>
      </c>
      <c r="M27" s="34">
        <v>0</v>
      </c>
      <c r="N27" s="38">
        <v>54183.3</v>
      </c>
      <c r="O27" s="47" t="e">
        <f t="shared" si="14"/>
        <v>#DIV/0!</v>
      </c>
      <c r="P27" s="34">
        <v>90000</v>
      </c>
      <c r="Q27" s="35">
        <v>3450.5</v>
      </c>
      <c r="R27" s="47">
        <f t="shared" si="6"/>
        <v>3.8338888888888887</v>
      </c>
      <c r="S27" s="35">
        <v>500000</v>
      </c>
      <c r="T27" s="35">
        <v>83278.41</v>
      </c>
      <c r="U27" s="47">
        <f t="shared" si="1"/>
        <v>16.655682</v>
      </c>
      <c r="V27" s="34">
        <v>5000</v>
      </c>
      <c r="W27" s="35">
        <v>1880</v>
      </c>
      <c r="X27" s="47">
        <f t="shared" si="8"/>
        <v>37.6</v>
      </c>
      <c r="Y27" s="34"/>
      <c r="Z27" s="34"/>
      <c r="AA27" s="47"/>
      <c r="AB27" s="197" t="s">
        <v>60</v>
      </c>
      <c r="AC27" s="198"/>
      <c r="AD27" s="199"/>
      <c r="AE27" s="35">
        <v>430000</v>
      </c>
      <c r="AF27" s="35">
        <v>271653.56</v>
      </c>
      <c r="AG27" s="47">
        <f t="shared" si="7"/>
        <v>63.175246511627904</v>
      </c>
      <c r="AH27" s="35">
        <v>28000</v>
      </c>
      <c r="AI27" s="35">
        <v>17756.27</v>
      </c>
      <c r="AJ27" s="47">
        <f>AI27/AH27*100</f>
        <v>63.41525</v>
      </c>
      <c r="AK27" s="49"/>
      <c r="AL27" s="49"/>
      <c r="AM27" s="49"/>
      <c r="AN27" s="35">
        <v>0</v>
      </c>
      <c r="AO27" s="35">
        <v>0</v>
      </c>
      <c r="AP27" s="47" t="e">
        <f t="shared" si="9"/>
        <v>#DIV/0!</v>
      </c>
      <c r="AQ27" s="34">
        <v>0</v>
      </c>
      <c r="AR27" s="35">
        <v>0</v>
      </c>
      <c r="AS27" s="47" t="e">
        <f>AR27/AQ27*100</f>
        <v>#DIV/0!</v>
      </c>
      <c r="AT27" s="35">
        <v>800000</v>
      </c>
      <c r="AU27" s="35">
        <v>0</v>
      </c>
      <c r="AV27" s="49">
        <f>AU27/AT27*100</f>
        <v>0</v>
      </c>
      <c r="AW27" s="35"/>
      <c r="AX27" s="105">
        <v>0</v>
      </c>
      <c r="AY27" s="47" t="e">
        <f>AX27/AW27*100</f>
        <v>#DIV/0!</v>
      </c>
      <c r="AZ27" s="44"/>
      <c r="BA27" s="35">
        <v>-21.38</v>
      </c>
      <c r="BB27" s="34"/>
      <c r="BC27" s="34"/>
      <c r="BD27" s="100"/>
    </row>
    <row r="28" spans="1:56" s="16" customFormat="1" ht="24.75" customHeight="1">
      <c r="A28" s="209" t="s">
        <v>3</v>
      </c>
      <c r="B28" s="209"/>
      <c r="C28" s="210"/>
      <c r="D28" s="42">
        <f>SUM(D11:D27)</f>
        <v>104234400</v>
      </c>
      <c r="E28" s="42">
        <f>SUM(E11:E27)</f>
        <v>41471463.620000005</v>
      </c>
      <c r="F28" s="48">
        <f t="shared" si="4"/>
        <v>39.786734149186834</v>
      </c>
      <c r="G28" s="44">
        <f>SUM(G11:G27)</f>
        <v>14151900</v>
      </c>
      <c r="H28" s="37">
        <f>SUM(H11:H27)</f>
        <v>9017914.09</v>
      </c>
      <c r="I28" s="48">
        <f>H28/G28*100</f>
        <v>63.722285276182</v>
      </c>
      <c r="J28" s="37">
        <f>J11+J12+J13+J14+J15+J16+J17+J18+J19+J20+J21+J22+J23+J24+J25+J26+J27</f>
        <v>17384400</v>
      </c>
      <c r="K28" s="37">
        <f>K11+K12+K13+K14+K15+K16+K17+K18+K19+K20+K21+K22+K23+K24+K25+K26+K27</f>
        <v>9492082.56</v>
      </c>
      <c r="L28" s="48">
        <f t="shared" si="5"/>
        <v>54.60115137709671</v>
      </c>
      <c r="M28" s="37">
        <f>SUM(M11:M27)</f>
        <v>1699500</v>
      </c>
      <c r="N28" s="46">
        <f>SUM(N11:N27)</f>
        <v>209661.93</v>
      </c>
      <c r="O28" s="48">
        <f>N28/M28*100</f>
        <v>12.336683142100616</v>
      </c>
      <c r="P28" s="37">
        <f>SUM(P11:P27)</f>
        <v>13550000</v>
      </c>
      <c r="Q28" s="44">
        <f>SUM(Q11:Q27)</f>
        <v>1150304.06</v>
      </c>
      <c r="R28" s="48">
        <f>Q28/P28*100</f>
        <v>8.48932885608856</v>
      </c>
      <c r="S28" s="43">
        <f>SUM(S11:S27)</f>
        <v>45710000</v>
      </c>
      <c r="T28" s="43">
        <f>SUM(T11:T27)</f>
        <v>15021689.239999998</v>
      </c>
      <c r="U28" s="48">
        <f>T28/S28*100</f>
        <v>32.86302612119886</v>
      </c>
      <c r="V28" s="37">
        <f>SUM(V11:V27)</f>
        <v>148500</v>
      </c>
      <c r="W28" s="43">
        <f>SUM(W11:W27)</f>
        <v>56510</v>
      </c>
      <c r="X28" s="48">
        <f>W28/V28*100</f>
        <v>38.053872053872055</v>
      </c>
      <c r="Y28" s="37">
        <f>Y11+Y12+Y13+Y14+Y15+Y16+Y17+Y18+Y19+Y20+Y21+Y22+Y23+Y24+Y25+Y26+Y27</f>
        <v>0</v>
      </c>
      <c r="Z28" s="37">
        <f>SUM(Z11:Z27)</f>
        <v>0.86</v>
      </c>
      <c r="AA28" s="48" t="e">
        <f>Z28/Y28*100</f>
        <v>#DIV/0!</v>
      </c>
      <c r="AB28" s="214" t="s">
        <v>3</v>
      </c>
      <c r="AC28" s="214"/>
      <c r="AD28" s="214"/>
      <c r="AE28" s="43">
        <f>SUM(AE11:AE27)</f>
        <v>1902500</v>
      </c>
      <c r="AF28" s="43">
        <f>SUM(AF11:AF27)</f>
        <v>1430045.04</v>
      </c>
      <c r="AG28" s="48">
        <f t="shared" si="7"/>
        <v>75.1666249671485</v>
      </c>
      <c r="AH28" s="45">
        <f>SUM(AH11:AH27)</f>
        <v>3859000</v>
      </c>
      <c r="AI28" s="45">
        <f>SUM(AI11:AI27)</f>
        <v>2483642.8999999994</v>
      </c>
      <c r="AJ28" s="48">
        <f>AI28/AH28*100</f>
        <v>64.35975382223373</v>
      </c>
      <c r="AK28" s="50">
        <f>AK11+AK12+AK13+AK14+AK15+AK16+AK17+AK18+AK19+AK20+AK21+AK22+AK23+AK24+AK25+AK26+AK27</f>
        <v>1050000</v>
      </c>
      <c r="AL28" s="44">
        <f>AL11+AL12+AL13+AL14+AL15+AL16+AL17+AL18+AL19+AL20+AL21+AL22+AL23+AL24+AL25+AL26+AL27</f>
        <v>1340509.57</v>
      </c>
      <c r="AM28" s="50">
        <f>AL28/AK28*100</f>
        <v>127.6675780952381</v>
      </c>
      <c r="AN28" s="44">
        <f>AN11+AN12+AN13+AN14+AN15+AN16+AN17+AN18+AN19+AN20+AN21+AN22+AN23+AN24+AN25+AN26+AN27</f>
        <v>510000</v>
      </c>
      <c r="AO28" s="44">
        <f>SUM(AO11:AO27)</f>
        <v>395812.29</v>
      </c>
      <c r="AP28" s="48">
        <f t="shared" si="9"/>
        <v>77.61025294117647</v>
      </c>
      <c r="AQ28" s="37">
        <f>SUM(AQ11:AQ27)</f>
        <v>3110000</v>
      </c>
      <c r="AR28" s="43">
        <f>SUM(AR11:AR27)</f>
        <v>601667.09</v>
      </c>
      <c r="AS28" s="48">
        <f>AR28/AQ28*100</f>
        <v>19.346208681672024</v>
      </c>
      <c r="AT28" s="44">
        <f>SUM(AT11:AT27)</f>
        <v>950000</v>
      </c>
      <c r="AU28" s="44">
        <f>SUM(AU11:AU27)</f>
        <v>82594.9</v>
      </c>
      <c r="AV28" s="50">
        <f>AU28/AT28*100</f>
        <v>8.694199999999999</v>
      </c>
      <c r="AW28" s="44">
        <f>AW11+AW12+AW13+AW14+AW15+AW16+AW17+AW19+AW18+AW20+AW21+AW22+AW23+AW24+AW25+AW26+AW27</f>
        <v>208600</v>
      </c>
      <c r="AX28" s="44">
        <f>AX11+AX12+AX13+AX14+AX15+AX16+AX17+AX19+AX18+AX20+AX21+AX22+AX23+AX24+AX25+AX26+AX27</f>
        <v>153540.64</v>
      </c>
      <c r="AY28" s="50">
        <f>AX28/AW28*100</f>
        <v>73.60529242569511</v>
      </c>
      <c r="AZ28" s="44">
        <v>0</v>
      </c>
      <c r="BA28" s="43">
        <f>BA13+BA20+BA21+BA19+BA22+BA24+BA25+BA12+BA14+BA15+BA16+BA17+BA18+BA26+BA11+BA27+BA23</f>
        <v>35488.45000000001</v>
      </c>
      <c r="BB28" s="37">
        <v>0</v>
      </c>
      <c r="BC28" s="37">
        <f>BC17+BC18</f>
        <v>0</v>
      </c>
      <c r="BD28" s="104">
        <f>BD17+BD18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1"/>
      <c r="AV29" s="23"/>
      <c r="AW29" s="23"/>
      <c r="AX29" s="23"/>
      <c r="AY29" s="23"/>
      <c r="AZ29" s="23"/>
      <c r="BA29" s="21"/>
      <c r="BB29" s="23"/>
      <c r="BC29" s="23"/>
    </row>
    <row r="30" spans="1:55" s="16" customFormat="1" ht="24.75" customHeight="1">
      <c r="A30" s="17"/>
      <c r="B30" s="17"/>
      <c r="C30" s="17"/>
      <c r="D30" s="18"/>
      <c r="E30" s="19"/>
      <c r="F30" s="20"/>
      <c r="G30" s="20"/>
      <c r="H30" s="22"/>
      <c r="I30" s="23"/>
      <c r="J30" s="23"/>
      <c r="K30" s="23"/>
      <c r="L30" s="23"/>
      <c r="M30" s="23"/>
      <c r="N30" s="24"/>
      <c r="O30" s="23"/>
      <c r="P30" s="23"/>
      <c r="Q30" s="22"/>
      <c r="R30" s="23"/>
      <c r="S30" s="23"/>
      <c r="T30" s="22"/>
      <c r="U30" s="23"/>
      <c r="V30" s="23"/>
      <c r="W30" s="21"/>
      <c r="X30" s="23"/>
      <c r="Y30" s="23"/>
      <c r="Z30" s="23"/>
      <c r="AA30" s="23"/>
      <c r="AB30" s="23"/>
      <c r="AC30" s="23"/>
      <c r="AD30" s="23"/>
      <c r="AE30" s="23"/>
      <c r="AF30" s="22"/>
      <c r="AG30" s="23"/>
      <c r="AH30" s="23"/>
      <c r="AI30" s="25"/>
      <c r="AJ30" s="23"/>
      <c r="AK30" s="23"/>
      <c r="AL30" s="23"/>
      <c r="AM30" s="23"/>
      <c r="AN30" s="23"/>
      <c r="AO30" s="21"/>
      <c r="AP30" s="23"/>
      <c r="AQ30" s="23"/>
      <c r="AR30" s="21"/>
      <c r="AS30" s="23"/>
      <c r="AT30" s="23"/>
      <c r="AU30" s="23"/>
      <c r="AV30" s="23"/>
      <c r="AW30" s="23"/>
      <c r="AX30" s="23"/>
      <c r="AY30" s="23"/>
      <c r="AZ30" s="23"/>
      <c r="BA30" s="21"/>
      <c r="BB30" s="23"/>
      <c r="BC30" s="23"/>
    </row>
    <row r="31" ht="12.75">
      <c r="H31" s="26"/>
    </row>
  </sheetData>
  <sheetProtection/>
  <mergeCells count="110"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A19:C19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F8:AF9"/>
    <mergeCell ref="AB13:AD13"/>
    <mergeCell ref="AB19:AD19"/>
    <mergeCell ref="AB18:AD18"/>
    <mergeCell ref="AB27:AD27"/>
    <mergeCell ref="AB17:AD17"/>
    <mergeCell ref="AB10:AD10"/>
    <mergeCell ref="AB12:AD12"/>
    <mergeCell ref="AB11:AD11"/>
    <mergeCell ref="AB23:AD23"/>
    <mergeCell ref="AK7:AM7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E7:AG7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3:AA3"/>
    <mergeCell ref="AV8:AV9"/>
    <mergeCell ref="AN7:AP7"/>
    <mergeCell ref="AE8:AE9"/>
    <mergeCell ref="AH8:AH9"/>
    <mergeCell ref="AT8:AT9"/>
    <mergeCell ref="X8:X9"/>
    <mergeCell ref="V7:X7"/>
    <mergeCell ref="AL8:AL9"/>
    <mergeCell ref="Y7:AA7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2020-09-02T12:29:27Z</cp:lastPrinted>
  <dcterms:created xsi:type="dcterms:W3CDTF">2006-06-07T06:53:09Z</dcterms:created>
  <dcterms:modified xsi:type="dcterms:W3CDTF">2020-09-21T06:06:34Z</dcterms:modified>
  <cp:category/>
  <cp:version/>
  <cp:contentType/>
  <cp:contentStatus/>
</cp:coreProperties>
</file>