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<sst xmlns="http://schemas.openxmlformats.org/spreadsheetml/2006/main" count="176" uniqueCount="96">
  <si>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</si>
  <si>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</si>
  <si>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</si>
  <si>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</si>
  <si>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</si>
  <si>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</si>
  <si>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</si>
  <si>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</si>
  <si>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</si>
  <si>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</si>
  <si>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</si>
  <si>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</si>
  <si>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</si>
  <si>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</si>
  <si>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</si>
  <si>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</si>
  <si>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</si>
  <si>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</si>
  <si>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</si>
  <si>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</si>
  <si>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</si>
  <si>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</si>
  <si>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</si>
  <si>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</si>
  <si>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</si>
  <si>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</si>
  <si>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</si>
  <si>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</si>
  <si>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</si>
  <si>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</si>
  <si>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</si>
  <si>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</si>
  <si>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</si>
  <si>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</si>
  <si>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</si>
  <si>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</si>
  <si>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</si>
  <si>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</si>
  <si>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</si>
  <si>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</si>
  <si>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</si>
  <si>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</si>
  <si>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</si>
  <si>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</si>
  <si>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</si>
  <si>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</si>
  <si>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</si>
  <si>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</si>
  <si>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</si>
  <si>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</si>
  <si>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</si>
  <si>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</si>
  <si>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</si>
  <si>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</si>
  <si>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</si>
  <si>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</si>
  <si>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</si>
  <si>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</si>
  <si>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</si>
  <si>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</si>
  <si>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</si>
  <si>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</si>
  <si>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</si>
  <si>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</si>
  <si>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</si>
  <si>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</si>
  <si>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</si>
  <si>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</si>
  <si>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</si>
  <si>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</si>
  <si>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</si>
  <si>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</si>
  <si>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</si>
  <si>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</si>
  <si>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</si>
  <si>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</si>
  <si>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</si>
  <si>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</si>
  <si>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</si>
  <si>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</si>
  <si>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</si>
  <si>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</si>
  <si>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</si>
  <si>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</si>
  <si>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</si>
  <si>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</si>
  <si>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</si>
  <si>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</si>
  <si>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</si>
  <si>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</si>
  <si>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</si>
  <si>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исполнено на 01.10.2020</t>
  </si>
  <si>
    <t>Исполнение консолидированного бюджета Чебоксарского района по состоянию на 01.11.2020 (Бюджетные средства)</t>
  </si>
  <si>
    <t xml:space="preserve">Исполнение налоговых и неналоговых доходов бюджетов сельских поселений Чебоксарского района по состоянию на 01.11.2020года </t>
  </si>
  <si>
    <t>на 01.11.2020</t>
  </si>
  <si>
    <t>01.11.2020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</si>
</sst>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pane xSplit="1" ySplit="11" topLeftCell="I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3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46" t="s">
        <v>92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</row>
    <row r="4" spans="1:23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59" t="s">
        <v>75</v>
      </c>
      <c r="W5" s="159"/>
      <c r="X5" s="159"/>
      <c r="Y5" s="159"/>
    </row>
    <row r="6" spans="1:25" ht="19.5" customHeight="1">
      <c r="A6" s="140"/>
      <c r="B6" s="131" t="s">
        <v>0</v>
      </c>
      <c r="C6" s="132"/>
      <c r="D6" s="133"/>
      <c r="E6" s="171" t="s">
        <v>6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48" t="s">
        <v>32</v>
      </c>
      <c r="V6" s="156"/>
      <c r="W6" s="149"/>
      <c r="X6" s="148" t="s">
        <v>33</v>
      </c>
      <c r="Y6" s="149"/>
    </row>
    <row r="7" spans="1:25" ht="15.75" customHeight="1">
      <c r="A7" s="141"/>
      <c r="B7" s="134"/>
      <c r="C7" s="135"/>
      <c r="D7" s="136"/>
      <c r="E7" s="177" t="s">
        <v>7</v>
      </c>
      <c r="F7" s="178"/>
      <c r="G7" s="179"/>
      <c r="H7" s="148" t="s">
        <v>8</v>
      </c>
      <c r="I7" s="156"/>
      <c r="J7" s="149"/>
      <c r="K7" s="160" t="s">
        <v>34</v>
      </c>
      <c r="L7" s="161"/>
      <c r="M7" s="162"/>
      <c r="N7" s="160" t="s">
        <v>74</v>
      </c>
      <c r="O7" s="161"/>
      <c r="P7" s="162"/>
      <c r="Q7" s="160" t="s">
        <v>59</v>
      </c>
      <c r="R7" s="162"/>
      <c r="S7" s="160" t="s">
        <v>40</v>
      </c>
      <c r="T7" s="174"/>
      <c r="U7" s="150"/>
      <c r="V7" s="157"/>
      <c r="W7" s="151"/>
      <c r="X7" s="150"/>
      <c r="Y7" s="151"/>
    </row>
    <row r="8" spans="1:25" ht="16.5" customHeight="1">
      <c r="A8" s="141"/>
      <c r="B8" s="134"/>
      <c r="C8" s="135"/>
      <c r="D8" s="136"/>
      <c r="E8" s="180"/>
      <c r="F8" s="181"/>
      <c r="G8" s="182"/>
      <c r="H8" s="150"/>
      <c r="I8" s="157"/>
      <c r="J8" s="151"/>
      <c r="K8" s="163"/>
      <c r="L8" s="164"/>
      <c r="M8" s="165"/>
      <c r="N8" s="163"/>
      <c r="O8" s="164"/>
      <c r="P8" s="165"/>
      <c r="Q8" s="163"/>
      <c r="R8" s="165"/>
      <c r="S8" s="175"/>
      <c r="T8" s="176"/>
      <c r="U8" s="150"/>
      <c r="V8" s="157"/>
      <c r="W8" s="151"/>
      <c r="X8" s="150"/>
      <c r="Y8" s="151"/>
    </row>
    <row r="9" spans="1:25" ht="78" customHeight="1">
      <c r="A9" s="141"/>
      <c r="B9" s="137"/>
      <c r="C9" s="138"/>
      <c r="D9" s="139"/>
      <c r="E9" s="154" t="s">
        <v>80</v>
      </c>
      <c r="F9" s="33"/>
      <c r="G9" s="32"/>
      <c r="H9" s="155"/>
      <c r="I9" s="169"/>
      <c r="J9" s="170"/>
      <c r="K9" s="155"/>
      <c r="L9" s="169"/>
      <c r="M9" s="170"/>
      <c r="N9" s="166"/>
      <c r="O9" s="167"/>
      <c r="P9" s="168"/>
      <c r="Q9" s="166"/>
      <c r="R9" s="168"/>
      <c r="S9" s="155"/>
      <c r="T9" s="170"/>
      <c r="U9" s="152"/>
      <c r="V9" s="158"/>
      <c r="W9" s="153"/>
      <c r="X9" s="152"/>
      <c r="Y9" s="153"/>
    </row>
    <row r="10" spans="1:25" ht="42" customHeight="1">
      <c r="A10" s="142"/>
      <c r="B10" s="10" t="s">
        <v>80</v>
      </c>
      <c r="C10" s="10" t="s">
        <v>10</v>
      </c>
      <c r="D10" s="11" t="s">
        <v>11</v>
      </c>
      <c r="E10" s="155"/>
      <c r="F10" s="30" t="s">
        <v>91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11395878.8</v>
      </c>
      <c r="C12" s="51">
        <f>F12+I12+O12</f>
        <v>8527070.49</v>
      </c>
      <c r="D12" s="52">
        <f aca="true" t="shared" si="0" ref="D12:D28">C12/B12*100</f>
        <v>74.82591417170916</v>
      </c>
      <c r="E12" s="53">
        <v>2482600</v>
      </c>
      <c r="F12" s="53">
        <v>1796867.49</v>
      </c>
      <c r="G12" s="52">
        <f aca="true" t="shared" si="1" ref="G12:G28">F12/E12*100</f>
        <v>72.37845363731572</v>
      </c>
      <c r="H12" s="53">
        <v>8414066</v>
      </c>
      <c r="I12" s="53">
        <v>6178764</v>
      </c>
      <c r="J12" s="54">
        <f aca="true" t="shared" si="2" ref="J12:J28">I12/H12*100</f>
        <v>73.43374772672333</v>
      </c>
      <c r="K12" s="53">
        <v>1977100</v>
      </c>
      <c r="L12" s="53">
        <v>1647570</v>
      </c>
      <c r="M12" s="52">
        <f aca="true" t="shared" si="3" ref="M12:M28">L12/K12*100</f>
        <v>83.33265894491933</v>
      </c>
      <c r="N12" s="115">
        <v>499212.8</v>
      </c>
      <c r="O12" s="62">
        <v>551439</v>
      </c>
      <c r="P12" s="113">
        <f>O12/N12*100</f>
        <v>110.46171091766878</v>
      </c>
      <c r="Q12" s="52"/>
      <c r="R12" s="52"/>
      <c r="S12" s="52"/>
      <c r="T12" s="59"/>
      <c r="U12" s="51">
        <v>13247258.91</v>
      </c>
      <c r="V12" s="51">
        <v>9083064.58</v>
      </c>
      <c r="W12" s="55">
        <f>V12/U12*100</f>
        <v>68.5656152847095</v>
      </c>
      <c r="X12" s="87">
        <f aca="true" t="shared" si="4" ref="X12:Y27">B12-U12</f>
        <v>-1851380.1099999994</v>
      </c>
      <c r="Y12" s="87">
        <f t="shared" si="4"/>
        <v>-555994.0899999999</v>
      </c>
    </row>
    <row r="13" spans="1:25" ht="15.75" customHeight="1">
      <c r="A13" s="117" t="s">
        <v>44</v>
      </c>
      <c r="B13" s="51">
        <f aca="true" t="shared" si="5" ref="B13:B28">E13+H13+N13</f>
        <v>5703505.88</v>
      </c>
      <c r="C13" s="51">
        <f>F13+I13+O13+T13</f>
        <v>3360596.75</v>
      </c>
      <c r="D13" s="52">
        <f t="shared" si="0"/>
        <v>58.921597009031224</v>
      </c>
      <c r="E13" s="53">
        <v>1664100</v>
      </c>
      <c r="F13" s="53">
        <v>1202839.73</v>
      </c>
      <c r="G13" s="52">
        <f t="shared" si="1"/>
        <v>72.28169761432606</v>
      </c>
      <c r="H13" s="53">
        <v>3998995</v>
      </c>
      <c r="I13" s="53">
        <v>2116233.3</v>
      </c>
      <c r="J13" s="54">
        <f t="shared" si="2"/>
        <v>52.919128431018294</v>
      </c>
      <c r="K13" s="53">
        <v>1022400</v>
      </c>
      <c r="L13" s="53">
        <v>766800</v>
      </c>
      <c r="M13" s="52">
        <f t="shared" si="3"/>
        <v>75</v>
      </c>
      <c r="N13" s="53">
        <v>40410.88</v>
      </c>
      <c r="O13" s="53">
        <v>41523.72</v>
      </c>
      <c r="P13" s="113">
        <f>O13/N13*100</f>
        <v>102.75381283456338</v>
      </c>
      <c r="Q13" s="52"/>
      <c r="R13" s="52"/>
      <c r="S13" s="57"/>
      <c r="T13" s="53">
        <v>0</v>
      </c>
      <c r="U13" s="51">
        <v>6528300.72</v>
      </c>
      <c r="V13" s="51">
        <v>2707412.59</v>
      </c>
      <c r="W13" s="55">
        <f aca="true" t="shared" si="6" ref="W13:W31">V13/U13*100</f>
        <v>41.47193436885671</v>
      </c>
      <c r="X13" s="87">
        <f t="shared" si="4"/>
        <v>-824794.8399999999</v>
      </c>
      <c r="Y13" s="56">
        <f t="shared" si="4"/>
        <v>653184.1600000001</v>
      </c>
    </row>
    <row r="14" spans="1:25" ht="15.75" customHeight="1">
      <c r="A14" s="117" t="s">
        <v>45</v>
      </c>
      <c r="B14" s="51">
        <f t="shared" si="5"/>
        <v>39002086.27</v>
      </c>
      <c r="C14" s="51">
        <f aca="true" t="shared" si="7" ref="C14:C26">F14+I14+O14</f>
        <v>17057312.74</v>
      </c>
      <c r="D14" s="52">
        <f t="shared" si="0"/>
        <v>43.734359803004445</v>
      </c>
      <c r="E14" s="53">
        <v>8575200</v>
      </c>
      <c r="F14" s="53">
        <v>5337075.06</v>
      </c>
      <c r="G14" s="52">
        <f t="shared" si="1"/>
        <v>62.238490764063805</v>
      </c>
      <c r="H14" s="53">
        <v>30037502.59</v>
      </c>
      <c r="I14" s="53">
        <v>11545237.68</v>
      </c>
      <c r="J14" s="54">
        <f t="shared" si="2"/>
        <v>38.43607718520383</v>
      </c>
      <c r="K14" s="53">
        <v>8967500</v>
      </c>
      <c r="L14" s="53">
        <v>6725574</v>
      </c>
      <c r="M14" s="52">
        <f t="shared" si="3"/>
        <v>74.99943127962085</v>
      </c>
      <c r="N14" s="53">
        <v>389383.68</v>
      </c>
      <c r="O14" s="53">
        <v>175000</v>
      </c>
      <c r="P14" s="113">
        <f aca="true" t="shared" si="8" ref="P14:P28">O14/N14*100</f>
        <v>44.94281835335266</v>
      </c>
      <c r="Q14" s="52"/>
      <c r="R14" s="52"/>
      <c r="S14" s="53">
        <v>0</v>
      </c>
      <c r="T14" s="53">
        <v>0</v>
      </c>
      <c r="U14" s="51">
        <v>39091102.27</v>
      </c>
      <c r="V14" s="51">
        <v>16237783.18</v>
      </c>
      <c r="W14" s="55">
        <f t="shared" si="6"/>
        <v>41.538309837994746</v>
      </c>
      <c r="X14" s="56">
        <f t="shared" si="4"/>
        <v>-89016</v>
      </c>
      <c r="Y14" s="56">
        <f t="shared" si="4"/>
        <v>819529.5599999987</v>
      </c>
    </row>
    <row r="15" spans="1:25" ht="15.75" customHeight="1">
      <c r="A15" s="117" t="s">
        <v>46</v>
      </c>
      <c r="B15" s="51">
        <f t="shared" si="5"/>
        <v>36009467.059999995</v>
      </c>
      <c r="C15" s="51">
        <f t="shared" si="7"/>
        <v>32404549.14</v>
      </c>
      <c r="D15" s="52">
        <f t="shared" si="0"/>
        <v>89.98897175014177</v>
      </c>
      <c r="E15" s="53">
        <v>4891800</v>
      </c>
      <c r="F15" s="53">
        <v>3048285.23</v>
      </c>
      <c r="G15" s="52">
        <f t="shared" si="1"/>
        <v>62.314183531624344</v>
      </c>
      <c r="H15" s="53">
        <v>30732161.65</v>
      </c>
      <c r="I15" s="53">
        <v>28998613.91</v>
      </c>
      <c r="J15" s="54">
        <f t="shared" si="2"/>
        <v>94.35917408042138</v>
      </c>
      <c r="K15" s="53">
        <v>3050500</v>
      </c>
      <c r="L15" s="53">
        <v>2796254</v>
      </c>
      <c r="M15" s="52">
        <f t="shared" si="3"/>
        <v>91.66543189641042</v>
      </c>
      <c r="N15" s="53">
        <v>385505.41</v>
      </c>
      <c r="O15" s="53">
        <v>357650</v>
      </c>
      <c r="P15" s="113">
        <f t="shared" si="8"/>
        <v>92.77431411403539</v>
      </c>
      <c r="Q15" s="52"/>
      <c r="R15" s="52"/>
      <c r="S15" s="57"/>
      <c r="T15" s="53"/>
      <c r="U15" s="51">
        <v>38029690.76</v>
      </c>
      <c r="V15" s="51">
        <v>30472884.06</v>
      </c>
      <c r="W15" s="55">
        <f t="shared" si="6"/>
        <v>80.1291923521284</v>
      </c>
      <c r="X15" s="56">
        <f t="shared" si="4"/>
        <v>-2020223.700000003</v>
      </c>
      <c r="Y15" s="56">
        <f t="shared" si="4"/>
        <v>1931665.080000002</v>
      </c>
    </row>
    <row r="16" spans="1:25" ht="15.75" customHeight="1">
      <c r="A16" s="117" t="s">
        <v>47</v>
      </c>
      <c r="B16" s="51">
        <f t="shared" si="5"/>
        <v>47893661.13</v>
      </c>
      <c r="C16" s="51">
        <f t="shared" si="7"/>
        <v>27204776.18</v>
      </c>
      <c r="D16" s="52">
        <f t="shared" si="0"/>
        <v>56.80245681397545</v>
      </c>
      <c r="E16" s="53">
        <v>8698900</v>
      </c>
      <c r="F16" s="53">
        <v>5718332.86</v>
      </c>
      <c r="G16" s="52">
        <f t="shared" si="1"/>
        <v>65.7362753911414</v>
      </c>
      <c r="H16" s="53">
        <v>37753311.7</v>
      </c>
      <c r="I16" s="53">
        <v>20042923.19</v>
      </c>
      <c r="J16" s="54">
        <f>I16/H16*100</f>
        <v>53.089178902416656</v>
      </c>
      <c r="K16" s="53">
        <v>2496300</v>
      </c>
      <c r="L16" s="53">
        <v>2222207</v>
      </c>
      <c r="M16" s="52">
        <f>L16/K16*100</f>
        <v>89.02002964387293</v>
      </c>
      <c r="N16" s="53">
        <v>1441449.43</v>
      </c>
      <c r="O16" s="53">
        <v>1443520.13</v>
      </c>
      <c r="P16" s="113">
        <f t="shared" si="8"/>
        <v>100.14365401636044</v>
      </c>
      <c r="Q16" s="52"/>
      <c r="R16" s="52"/>
      <c r="S16" s="57"/>
      <c r="T16" s="53"/>
      <c r="U16" s="51">
        <v>49053886.67</v>
      </c>
      <c r="V16" s="51">
        <v>24304725.17</v>
      </c>
      <c r="W16" s="55">
        <f t="shared" si="6"/>
        <v>49.54699172668024</v>
      </c>
      <c r="X16" s="56">
        <f t="shared" si="4"/>
        <v>-1160225.539999999</v>
      </c>
      <c r="Y16" s="56">
        <f t="shared" si="4"/>
        <v>2900051.009999998</v>
      </c>
    </row>
    <row r="17" spans="1:25" ht="15.75" customHeight="1">
      <c r="A17" s="117" t="s">
        <v>48</v>
      </c>
      <c r="B17" s="51">
        <f>E17+H17+N17+S17</f>
        <v>9126010</v>
      </c>
      <c r="C17" s="51">
        <f>F17+I17+O17+T17</f>
        <v>7048155.1899999995</v>
      </c>
      <c r="D17" s="52">
        <f t="shared" si="0"/>
        <v>77.23150851248245</v>
      </c>
      <c r="E17" s="53">
        <v>2439300</v>
      </c>
      <c r="F17" s="53">
        <v>1760726.22</v>
      </c>
      <c r="G17" s="52">
        <f t="shared" si="1"/>
        <v>72.18161849710982</v>
      </c>
      <c r="H17" s="53">
        <v>6548375</v>
      </c>
      <c r="I17" s="53">
        <v>5149093.97</v>
      </c>
      <c r="J17" s="54">
        <f t="shared" si="2"/>
        <v>78.63162952640921</v>
      </c>
      <c r="K17" s="53">
        <v>2074000</v>
      </c>
      <c r="L17" s="53">
        <v>1761148</v>
      </c>
      <c r="M17" s="52">
        <f t="shared" si="3"/>
        <v>84.91552555448408</v>
      </c>
      <c r="N17" s="53">
        <v>138335</v>
      </c>
      <c r="O17" s="53">
        <v>138335</v>
      </c>
      <c r="P17" s="113">
        <f t="shared" si="8"/>
        <v>100</v>
      </c>
      <c r="Q17" s="52"/>
      <c r="R17" s="52"/>
      <c r="S17" s="53">
        <v>0</v>
      </c>
      <c r="T17" s="53">
        <v>0</v>
      </c>
      <c r="U17" s="51">
        <v>9425906</v>
      </c>
      <c r="V17" s="51">
        <v>6474657.1</v>
      </c>
      <c r="W17" s="55">
        <f t="shared" si="6"/>
        <v>68.69002406771295</v>
      </c>
      <c r="X17" s="56">
        <f t="shared" si="4"/>
        <v>-299896</v>
      </c>
      <c r="Y17" s="56">
        <f t="shared" si="4"/>
        <v>573498.0899999999</v>
      </c>
    </row>
    <row r="18" spans="1:25" ht="15.75" customHeight="1">
      <c r="A18" s="117" t="s">
        <v>49</v>
      </c>
      <c r="B18" s="51">
        <f>E18+H18+N18+S18</f>
        <v>52494873.49</v>
      </c>
      <c r="C18" s="51">
        <f>F18+I18+O18+T18</f>
        <v>41931351.83</v>
      </c>
      <c r="D18" s="52">
        <f t="shared" si="0"/>
        <v>79.87704139907623</v>
      </c>
      <c r="E18" s="53">
        <v>8375500</v>
      </c>
      <c r="F18" s="53">
        <v>5467655.55</v>
      </c>
      <c r="G18" s="52">
        <f t="shared" si="1"/>
        <v>65.28154199749268</v>
      </c>
      <c r="H18" s="53">
        <v>42875053.79</v>
      </c>
      <c r="I18" s="53">
        <v>36009418.28</v>
      </c>
      <c r="J18" s="54">
        <f t="shared" si="2"/>
        <v>83.98687604305395</v>
      </c>
      <c r="K18" s="53">
        <v>4830100</v>
      </c>
      <c r="L18" s="53">
        <v>4372545</v>
      </c>
      <c r="M18" s="52">
        <f t="shared" si="3"/>
        <v>90.5270077224074</v>
      </c>
      <c r="N18" s="53">
        <v>1244319.7</v>
      </c>
      <c r="O18" s="53">
        <v>454278</v>
      </c>
      <c r="P18" s="113">
        <f t="shared" si="8"/>
        <v>36.50814175810284</v>
      </c>
      <c r="Q18" s="52"/>
      <c r="R18" s="53"/>
      <c r="S18" s="53">
        <v>0</v>
      </c>
      <c r="T18" s="53">
        <v>0</v>
      </c>
      <c r="U18" s="51">
        <v>52837263.49</v>
      </c>
      <c r="V18" s="51">
        <v>40675708.16</v>
      </c>
      <c r="W18" s="55">
        <f t="shared" si="6"/>
        <v>76.98299547193298</v>
      </c>
      <c r="X18" s="56">
        <f t="shared" si="4"/>
        <v>-342390</v>
      </c>
      <c r="Y18" s="56">
        <f t="shared" si="4"/>
        <v>1255643.6700000018</v>
      </c>
    </row>
    <row r="19" spans="1:25" ht="15.75" customHeight="1">
      <c r="A19" s="117" t="s">
        <v>50</v>
      </c>
      <c r="B19" s="51">
        <f t="shared" si="5"/>
        <v>44118060.14</v>
      </c>
      <c r="C19" s="51">
        <f t="shared" si="7"/>
        <v>34500666.26</v>
      </c>
      <c r="D19" s="52">
        <f t="shared" si="0"/>
        <v>78.20077798189428</v>
      </c>
      <c r="E19" s="53">
        <v>19778700</v>
      </c>
      <c r="F19" s="53">
        <v>13371364.22</v>
      </c>
      <c r="G19" s="52">
        <f t="shared" si="1"/>
        <v>67.6048689752107</v>
      </c>
      <c r="H19" s="53">
        <v>23810346.36</v>
      </c>
      <c r="I19" s="53">
        <v>20601190.61</v>
      </c>
      <c r="J19" s="54">
        <f t="shared" si="2"/>
        <v>86.52201147568691</v>
      </c>
      <c r="K19" s="53">
        <v>10102900</v>
      </c>
      <c r="L19" s="53">
        <v>8877118</v>
      </c>
      <c r="M19" s="52">
        <f t="shared" si="3"/>
        <v>87.86702827900899</v>
      </c>
      <c r="N19" s="53">
        <v>529013.78</v>
      </c>
      <c r="O19" s="53">
        <v>528111.43</v>
      </c>
      <c r="P19" s="113">
        <f t="shared" si="8"/>
        <v>99.82942788371221</v>
      </c>
      <c r="Q19" s="52"/>
      <c r="R19" s="53"/>
      <c r="S19" s="53">
        <v>0</v>
      </c>
      <c r="T19" s="53">
        <v>0</v>
      </c>
      <c r="U19" s="51">
        <v>47064658</v>
      </c>
      <c r="V19" s="51">
        <v>35242335.71</v>
      </c>
      <c r="W19" s="55">
        <f t="shared" si="6"/>
        <v>74.88067948990515</v>
      </c>
      <c r="X19" s="56">
        <f t="shared" si="4"/>
        <v>-2946597.8599999994</v>
      </c>
      <c r="Y19" s="56">
        <f t="shared" si="4"/>
        <v>-741669.450000003</v>
      </c>
    </row>
    <row r="20" spans="1:25" ht="12.75" customHeight="1">
      <c r="A20" s="117" t="s">
        <v>51</v>
      </c>
      <c r="B20" s="51">
        <f t="shared" si="5"/>
        <v>59395355.57</v>
      </c>
      <c r="C20" s="51">
        <f t="shared" si="7"/>
        <v>33161575.880000003</v>
      </c>
      <c r="D20" s="52">
        <f t="shared" si="0"/>
        <v>55.831934267853065</v>
      </c>
      <c r="E20" s="53">
        <v>3310300</v>
      </c>
      <c r="F20" s="53">
        <v>2119846.74</v>
      </c>
      <c r="G20" s="95">
        <f t="shared" si="1"/>
        <v>64.03790411745159</v>
      </c>
      <c r="H20" s="53">
        <v>55983439.27</v>
      </c>
      <c r="I20" s="53">
        <v>30992229.14</v>
      </c>
      <c r="J20" s="54">
        <f t="shared" si="2"/>
        <v>55.35963767879457</v>
      </c>
      <c r="K20" s="53">
        <v>3494100</v>
      </c>
      <c r="L20" s="53">
        <v>2911730</v>
      </c>
      <c r="M20" s="52">
        <f>L20/K20*100</f>
        <v>83.33276093987007</v>
      </c>
      <c r="N20" s="53">
        <v>101616.3</v>
      </c>
      <c r="O20" s="53">
        <v>49500</v>
      </c>
      <c r="P20" s="113">
        <f t="shared" si="8"/>
        <v>48.71265731974103</v>
      </c>
      <c r="Q20" s="52"/>
      <c r="R20" s="53">
        <v>0</v>
      </c>
      <c r="S20" s="88">
        <v>0</v>
      </c>
      <c r="T20" s="53">
        <v>0</v>
      </c>
      <c r="U20" s="51">
        <v>61478462.77</v>
      </c>
      <c r="V20" s="51">
        <v>34088644.39</v>
      </c>
      <c r="W20" s="55">
        <f t="shared" si="6"/>
        <v>55.44810792932583</v>
      </c>
      <c r="X20" s="56">
        <f t="shared" si="4"/>
        <v>-2083107.200000003</v>
      </c>
      <c r="Y20" s="56">
        <f t="shared" si="4"/>
        <v>-927068.5099999979</v>
      </c>
    </row>
    <row r="21" spans="1:25" ht="12.75" customHeight="1">
      <c r="A21" s="117" t="s">
        <v>58</v>
      </c>
      <c r="B21" s="51">
        <f t="shared" si="5"/>
        <v>27437823.240000002</v>
      </c>
      <c r="C21" s="51">
        <f t="shared" si="7"/>
        <v>19953589.22</v>
      </c>
      <c r="D21" s="52">
        <f t="shared" si="0"/>
        <v>72.7229308442764</v>
      </c>
      <c r="E21" s="53">
        <v>6794200</v>
      </c>
      <c r="F21" s="53">
        <v>4891578.32</v>
      </c>
      <c r="G21" s="95">
        <f t="shared" si="1"/>
        <v>71.99638397456654</v>
      </c>
      <c r="H21" s="53">
        <v>20187331.8</v>
      </c>
      <c r="I21" s="53">
        <v>14620576.44</v>
      </c>
      <c r="J21" s="54">
        <f t="shared" si="2"/>
        <v>72.4245114948772</v>
      </c>
      <c r="K21" s="53">
        <v>5166400</v>
      </c>
      <c r="L21" s="53">
        <v>4305300</v>
      </c>
      <c r="M21" s="52">
        <f>L21/K21*100</f>
        <v>83.33268813874265</v>
      </c>
      <c r="N21" s="53">
        <v>456291.44</v>
      </c>
      <c r="O21" s="53">
        <v>441434.46</v>
      </c>
      <c r="P21" s="113">
        <f t="shared" si="8"/>
        <v>96.74397135304577</v>
      </c>
      <c r="Q21" s="52"/>
      <c r="R21" s="53"/>
      <c r="S21" s="88"/>
      <c r="T21" s="53"/>
      <c r="U21" s="51">
        <v>32071159.23</v>
      </c>
      <c r="V21" s="51">
        <v>22585816.57</v>
      </c>
      <c r="W21" s="55">
        <f t="shared" si="6"/>
        <v>70.42407294362087</v>
      </c>
      <c r="X21" s="56">
        <f t="shared" si="4"/>
        <v>-4633335.989999998</v>
      </c>
      <c r="Y21" s="56">
        <f t="shared" si="4"/>
        <v>-2632227.3500000015</v>
      </c>
    </row>
    <row r="22" spans="1:25" ht="12.75" customHeight="1">
      <c r="A22" s="117" t="s">
        <v>52</v>
      </c>
      <c r="B22" s="51">
        <f t="shared" si="5"/>
        <v>9731657.41</v>
      </c>
      <c r="C22" s="51">
        <f t="shared" si="7"/>
        <v>8401463.18</v>
      </c>
      <c r="D22" s="52">
        <f t="shared" si="0"/>
        <v>86.33126738891232</v>
      </c>
      <c r="E22" s="53">
        <v>2539000</v>
      </c>
      <c r="F22" s="53">
        <v>1883014.98</v>
      </c>
      <c r="G22" s="95">
        <f t="shared" si="1"/>
        <v>74.16364631744781</v>
      </c>
      <c r="H22" s="53">
        <v>7004971.98</v>
      </c>
      <c r="I22" s="53">
        <v>6441548.2</v>
      </c>
      <c r="J22" s="54">
        <f t="shared" si="2"/>
        <v>91.95680180293883</v>
      </c>
      <c r="K22" s="53">
        <v>2457800</v>
      </c>
      <c r="L22" s="53">
        <v>2048150</v>
      </c>
      <c r="M22" s="52">
        <f t="shared" si="3"/>
        <v>83.33265522011556</v>
      </c>
      <c r="N22" s="53">
        <v>187685.43</v>
      </c>
      <c r="O22" s="53">
        <v>76900</v>
      </c>
      <c r="P22" s="113">
        <f t="shared" si="8"/>
        <v>40.97281286032698</v>
      </c>
      <c r="Q22" s="52"/>
      <c r="R22" s="53"/>
      <c r="S22" s="88"/>
      <c r="T22" s="59"/>
      <c r="U22" s="51">
        <v>10648943.28</v>
      </c>
      <c r="V22" s="51">
        <v>8444967.93</v>
      </c>
      <c r="W22" s="55">
        <f t="shared" si="6"/>
        <v>79.30334219979055</v>
      </c>
      <c r="X22" s="56">
        <f t="shared" si="4"/>
        <v>-917285.8699999992</v>
      </c>
      <c r="Y22" s="56">
        <f t="shared" si="4"/>
        <v>-43504.75</v>
      </c>
    </row>
    <row r="23" spans="1:25" ht="12.75" customHeight="1">
      <c r="A23" s="117" t="s">
        <v>53</v>
      </c>
      <c r="B23" s="51">
        <f>E23+H23+N23+S23</f>
        <v>56157626.74</v>
      </c>
      <c r="C23" s="51">
        <f>F23+I23+O23+T23</f>
        <v>26109070.22</v>
      </c>
      <c r="D23" s="52">
        <f t="shared" si="0"/>
        <v>46.49247437196809</v>
      </c>
      <c r="E23" s="53">
        <v>11970600</v>
      </c>
      <c r="F23" s="53">
        <v>7944615.73</v>
      </c>
      <c r="G23" s="52">
        <f t="shared" si="1"/>
        <v>66.367732026799</v>
      </c>
      <c r="H23" s="53">
        <v>43885877.74</v>
      </c>
      <c r="I23" s="53">
        <v>17860830.49</v>
      </c>
      <c r="J23" s="54">
        <f t="shared" si="2"/>
        <v>40.69835539308504</v>
      </c>
      <c r="K23" s="53">
        <v>842200</v>
      </c>
      <c r="L23" s="53">
        <v>772047</v>
      </c>
      <c r="M23" s="52">
        <f t="shared" si="3"/>
        <v>91.6702683448112</v>
      </c>
      <c r="N23" s="53">
        <v>301149</v>
      </c>
      <c r="O23" s="53">
        <v>303624</v>
      </c>
      <c r="P23" s="113">
        <f t="shared" si="8"/>
        <v>100.8218523056693</v>
      </c>
      <c r="Q23" s="52"/>
      <c r="R23" s="53"/>
      <c r="S23" s="53">
        <v>0</v>
      </c>
      <c r="T23" s="53">
        <v>0</v>
      </c>
      <c r="U23" s="51">
        <v>61622224.83</v>
      </c>
      <c r="V23" s="51">
        <v>29725881.74</v>
      </c>
      <c r="W23" s="55">
        <f t="shared" si="6"/>
        <v>48.238897284228415</v>
      </c>
      <c r="X23" s="56">
        <f t="shared" si="4"/>
        <v>-5464598.089999996</v>
      </c>
      <c r="Y23" s="56">
        <f t="shared" si="4"/>
        <v>-3616811.5199999996</v>
      </c>
    </row>
    <row r="24" spans="1:25" ht="12.75" customHeight="1">
      <c r="A24" s="117" t="s">
        <v>54</v>
      </c>
      <c r="B24" s="51">
        <f t="shared" si="5"/>
        <v>17976580.86</v>
      </c>
      <c r="C24" s="51">
        <f t="shared" si="7"/>
        <v>15147081.350000001</v>
      </c>
      <c r="D24" s="52">
        <f t="shared" si="0"/>
        <v>84.2600796445337</v>
      </c>
      <c r="E24" s="53">
        <v>4443700</v>
      </c>
      <c r="F24" s="53">
        <v>2777068.73</v>
      </c>
      <c r="G24" s="52">
        <f t="shared" si="1"/>
        <v>62.494514256137904</v>
      </c>
      <c r="H24" s="53">
        <v>13281926.26</v>
      </c>
      <c r="I24" s="53">
        <v>12109052.31</v>
      </c>
      <c r="J24" s="54">
        <f t="shared" si="2"/>
        <v>91.16939872244104</v>
      </c>
      <c r="K24" s="53">
        <v>857900</v>
      </c>
      <c r="L24" s="53">
        <v>714910</v>
      </c>
      <c r="M24" s="52">
        <f t="shared" si="3"/>
        <v>83.33255624198624</v>
      </c>
      <c r="N24" s="53">
        <v>250954.6</v>
      </c>
      <c r="O24" s="53">
        <v>260960.31</v>
      </c>
      <c r="P24" s="113">
        <f t="shared" si="8"/>
        <v>103.98705981081837</v>
      </c>
      <c r="Q24" s="52"/>
      <c r="R24" s="53"/>
      <c r="S24" s="97"/>
      <c r="T24" s="59"/>
      <c r="U24" s="51">
        <v>18751317.86</v>
      </c>
      <c r="V24" s="51">
        <v>13999862.2</v>
      </c>
      <c r="W24" s="55">
        <f t="shared" si="6"/>
        <v>74.66068414244246</v>
      </c>
      <c r="X24" s="56">
        <f t="shared" si="4"/>
        <v>-774737</v>
      </c>
      <c r="Y24" s="56">
        <f t="shared" si="4"/>
        <v>1147219.1500000022</v>
      </c>
    </row>
    <row r="25" spans="1:25" ht="12.75" customHeight="1">
      <c r="A25" s="117" t="s">
        <v>55</v>
      </c>
      <c r="B25" s="51">
        <f t="shared" si="5"/>
        <v>23022022.509999998</v>
      </c>
      <c r="C25" s="51">
        <f t="shared" si="7"/>
        <v>12564950.879999999</v>
      </c>
      <c r="D25" s="52">
        <f t="shared" si="0"/>
        <v>54.57796279428623</v>
      </c>
      <c r="E25" s="53">
        <v>7976700</v>
      </c>
      <c r="F25" s="53">
        <v>1380178.93</v>
      </c>
      <c r="G25" s="52">
        <f t="shared" si="1"/>
        <v>17.302630536437373</v>
      </c>
      <c r="H25" s="53">
        <v>13898510.27</v>
      </c>
      <c r="I25" s="53">
        <v>10086771.95</v>
      </c>
      <c r="J25" s="54">
        <f t="shared" si="2"/>
        <v>72.57448283340369</v>
      </c>
      <c r="K25" s="53">
        <v>835100</v>
      </c>
      <c r="L25" s="53">
        <v>695910</v>
      </c>
      <c r="M25" s="52">
        <f t="shared" si="3"/>
        <v>83.33253502574543</v>
      </c>
      <c r="N25" s="53">
        <v>1146812.24</v>
      </c>
      <c r="O25" s="53">
        <v>1098000</v>
      </c>
      <c r="P25" s="113">
        <f t="shared" si="8"/>
        <v>95.74365896199365</v>
      </c>
      <c r="Q25" s="52"/>
      <c r="R25" s="53"/>
      <c r="S25" s="52"/>
      <c r="T25" s="59"/>
      <c r="U25" s="51">
        <v>26243613.53</v>
      </c>
      <c r="V25" s="51">
        <v>15205838.64</v>
      </c>
      <c r="W25" s="55">
        <f t="shared" si="6"/>
        <v>57.94110107061922</v>
      </c>
      <c r="X25" s="56">
        <f t="shared" si="4"/>
        <v>-3221591.0200000033</v>
      </c>
      <c r="Y25" s="56">
        <f t="shared" si="4"/>
        <v>-2640887.7600000016</v>
      </c>
    </row>
    <row r="26" spans="1:25" ht="12.75" customHeight="1">
      <c r="A26" s="117" t="s">
        <v>56</v>
      </c>
      <c r="B26" s="51">
        <f t="shared" si="5"/>
        <v>14606864</v>
      </c>
      <c r="C26" s="51">
        <f t="shared" si="7"/>
        <v>9064327.85</v>
      </c>
      <c r="D26" s="52">
        <f t="shared" si="0"/>
        <v>62.05526285450457</v>
      </c>
      <c r="E26" s="53">
        <v>3001100</v>
      </c>
      <c r="F26" s="53">
        <v>2048401.4</v>
      </c>
      <c r="G26" s="52">
        <f t="shared" si="1"/>
        <v>68.25501982606377</v>
      </c>
      <c r="H26" s="53">
        <v>11583450</v>
      </c>
      <c r="I26" s="53">
        <v>6993252.45</v>
      </c>
      <c r="J26" s="54">
        <f t="shared" si="2"/>
        <v>60.37279437473292</v>
      </c>
      <c r="K26" s="53">
        <v>1873700</v>
      </c>
      <c r="L26" s="53">
        <v>1561410</v>
      </c>
      <c r="M26" s="52">
        <f t="shared" si="3"/>
        <v>83.33297753108823</v>
      </c>
      <c r="N26" s="53">
        <v>22314</v>
      </c>
      <c r="O26" s="53">
        <v>22674</v>
      </c>
      <c r="P26" s="113">
        <f t="shared" si="8"/>
        <v>101.61333691852647</v>
      </c>
      <c r="Q26" s="52"/>
      <c r="R26" s="53"/>
      <c r="S26" s="52"/>
      <c r="T26" s="59"/>
      <c r="U26" s="51">
        <v>16097806.41</v>
      </c>
      <c r="V26" s="51">
        <v>9393368.41</v>
      </c>
      <c r="W26" s="55">
        <f t="shared" si="6"/>
        <v>58.35185348088678</v>
      </c>
      <c r="X26" s="87">
        <f t="shared" si="4"/>
        <v>-1490942.4100000001</v>
      </c>
      <c r="Y26" s="87">
        <f t="shared" si="4"/>
        <v>-329040.5600000005</v>
      </c>
    </row>
    <row r="27" spans="1:25" ht="12.75" customHeight="1">
      <c r="A27" s="117" t="s">
        <v>57</v>
      </c>
      <c r="B27" s="51">
        <f>E27+H27+N27+S27</f>
        <v>35840268.39</v>
      </c>
      <c r="C27" s="51">
        <f>F27+I27+O27+T27</f>
        <v>21656097.019999996</v>
      </c>
      <c r="D27" s="52">
        <f t="shared" si="0"/>
        <v>60.42392535777547</v>
      </c>
      <c r="E27" s="53">
        <v>5139400</v>
      </c>
      <c r="F27" s="53">
        <v>3270668.65</v>
      </c>
      <c r="G27" s="52">
        <f t="shared" si="1"/>
        <v>63.639114488072536</v>
      </c>
      <c r="H27" s="53">
        <v>30415371.23</v>
      </c>
      <c r="I27" s="53">
        <v>17873557.08</v>
      </c>
      <c r="J27" s="54">
        <f t="shared" si="2"/>
        <v>58.76488221971966</v>
      </c>
      <c r="K27" s="53">
        <v>5088400</v>
      </c>
      <c r="L27" s="53">
        <v>3816270</v>
      </c>
      <c r="M27" s="52">
        <f t="shared" si="3"/>
        <v>74.99941042370882</v>
      </c>
      <c r="N27" s="53">
        <v>285497.16</v>
      </c>
      <c r="O27" s="53">
        <v>511871.29</v>
      </c>
      <c r="P27" s="113">
        <f t="shared" si="8"/>
        <v>179.2912020560905</v>
      </c>
      <c r="Q27" s="52"/>
      <c r="R27" s="53"/>
      <c r="S27" s="62">
        <v>0</v>
      </c>
      <c r="T27" s="53">
        <v>0</v>
      </c>
      <c r="U27" s="51">
        <v>37267592.03</v>
      </c>
      <c r="V27" s="51">
        <v>20979988.06</v>
      </c>
      <c r="W27" s="55">
        <f t="shared" si="6"/>
        <v>56.29552894941895</v>
      </c>
      <c r="X27" s="56">
        <f t="shared" si="4"/>
        <v>-1427323.6400000006</v>
      </c>
      <c r="Y27" s="56">
        <f t="shared" si="4"/>
        <v>676108.9599999972</v>
      </c>
    </row>
    <row r="28" spans="1:25" ht="12.75" customHeight="1">
      <c r="A28" s="117" t="s">
        <v>60</v>
      </c>
      <c r="B28" s="51">
        <f t="shared" si="5"/>
        <v>10529720.059999999</v>
      </c>
      <c r="C28" s="51">
        <f>F28+I28+O28</f>
        <v>7963655.2</v>
      </c>
      <c r="D28" s="52">
        <f t="shared" si="0"/>
        <v>75.63026514116085</v>
      </c>
      <c r="E28" s="53">
        <v>2538300</v>
      </c>
      <c r="F28" s="53">
        <v>1232040.35</v>
      </c>
      <c r="G28" s="52">
        <f t="shared" si="1"/>
        <v>48.53801166134815</v>
      </c>
      <c r="H28" s="53">
        <v>7782142.36</v>
      </c>
      <c r="I28" s="53">
        <v>6543391.55</v>
      </c>
      <c r="J28" s="54">
        <f t="shared" si="2"/>
        <v>84.08213634889094</v>
      </c>
      <c r="K28" s="53">
        <v>579500</v>
      </c>
      <c r="L28" s="53">
        <v>434637</v>
      </c>
      <c r="M28" s="52">
        <f t="shared" si="3"/>
        <v>75.0020707506471</v>
      </c>
      <c r="N28" s="53">
        <v>209277.7</v>
      </c>
      <c r="O28" s="53">
        <v>188223.3</v>
      </c>
      <c r="P28" s="113">
        <f t="shared" si="8"/>
        <v>89.93949188088362</v>
      </c>
      <c r="Q28" s="52"/>
      <c r="R28" s="52"/>
      <c r="S28" s="52"/>
      <c r="T28" s="59"/>
      <c r="U28" s="51">
        <v>11840091.32</v>
      </c>
      <c r="V28" s="51">
        <v>8491760.74</v>
      </c>
      <c r="W28" s="55">
        <f t="shared" si="6"/>
        <v>71.72039902813859</v>
      </c>
      <c r="X28" s="56">
        <f aca="true" t="shared" si="9" ref="X28:Y31">B28-U28</f>
        <v>-1310371.2600000016</v>
      </c>
      <c r="Y28" s="56">
        <f t="shared" si="9"/>
        <v>-528105.54</v>
      </c>
    </row>
    <row r="29" spans="1:25" ht="12.75" customHeight="1">
      <c r="A29" s="119" t="s">
        <v>22</v>
      </c>
      <c r="B29" s="58">
        <f>E29+H29+S29+N29</f>
        <v>500441461.5500001</v>
      </c>
      <c r="C29" s="58">
        <f>F29+I29+T29+O29</f>
        <v>326056289.37999994</v>
      </c>
      <c r="D29" s="52">
        <f>C29/B29*100</f>
        <v>65.15373214084161</v>
      </c>
      <c r="E29" s="59">
        <f>SUM(E12:E28)</f>
        <v>104619400</v>
      </c>
      <c r="F29" s="59">
        <f>SUM(F12:F28)</f>
        <v>65250560.18999999</v>
      </c>
      <c r="G29" s="52">
        <f>F29/E29*100</f>
        <v>62.36946511832413</v>
      </c>
      <c r="H29" s="59">
        <f>SUM(H12:H28)</f>
        <v>388192833.00000006</v>
      </c>
      <c r="I29" s="59">
        <f>SUM(I12:I28)</f>
        <v>254162684.54999995</v>
      </c>
      <c r="J29" s="54">
        <f>I29/H29*100</f>
        <v>65.47330680625933</v>
      </c>
      <c r="K29" s="59">
        <f>K12+K13+K14+K15+K16+K17+K18+K19+K20+K21+K22+K23+K24+K25+K26+K27+K28</f>
        <v>55715900</v>
      </c>
      <c r="L29" s="60">
        <f>SUM(L12:L28)</f>
        <v>46429580</v>
      </c>
      <c r="M29" s="52">
        <f>L29/K29*100</f>
        <v>83.33272907733699</v>
      </c>
      <c r="N29" s="60">
        <f>SUM(N12:N28)</f>
        <v>7629228.55</v>
      </c>
      <c r="O29" s="60">
        <f>SUM(O12:O28)</f>
        <v>6643044.64</v>
      </c>
      <c r="P29" s="57">
        <f>O29/N29*100</f>
        <v>87.07360903482174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531299278.08</v>
      </c>
      <c r="V29" s="58">
        <f>SUM(V12:V28)</f>
        <v>328114699.23</v>
      </c>
      <c r="W29" s="55">
        <f t="shared" si="6"/>
        <v>61.757038408886075</v>
      </c>
      <c r="X29" s="61">
        <f t="shared" si="9"/>
        <v>-30857816.52999991</v>
      </c>
      <c r="Y29" s="61">
        <f t="shared" si="9"/>
        <v>-2058409.8500000834</v>
      </c>
    </row>
    <row r="30" spans="1:25" ht="12.75" customHeight="1">
      <c r="A30" s="117" t="s">
        <v>12</v>
      </c>
      <c r="B30" s="51">
        <f>E30+H30+N30+Q30+S30</f>
        <v>1397485743.1000001</v>
      </c>
      <c r="C30" s="51">
        <f>F30+I30+R30+T30</f>
        <v>959717514.5699999</v>
      </c>
      <c r="D30" s="57">
        <f>C30/B30*100</f>
        <v>68.6745835732884</v>
      </c>
      <c r="E30" s="53">
        <v>375365000</v>
      </c>
      <c r="F30" s="53">
        <v>298938930.02</v>
      </c>
      <c r="G30" s="57">
        <f>F30/E30*100</f>
        <v>79.63953219399784</v>
      </c>
      <c r="H30" s="53">
        <v>1142389488.4</v>
      </c>
      <c r="I30" s="53">
        <v>781047329.85</v>
      </c>
      <c r="J30" s="62">
        <f>I30/H30*100</f>
        <v>68.369618048912</v>
      </c>
      <c r="K30" s="53">
        <v>1499600</v>
      </c>
      <c r="L30" s="63">
        <v>1250000</v>
      </c>
      <c r="M30" s="53">
        <f>L30/K30*100</f>
        <v>83.35556148306215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-120268745.3</v>
      </c>
      <c r="T30" s="53">
        <v>-120268745.3</v>
      </c>
      <c r="U30" s="51">
        <v>1508273236.98</v>
      </c>
      <c r="V30" s="51">
        <v>1064091939.75</v>
      </c>
      <c r="W30" s="64">
        <f t="shared" si="6"/>
        <v>70.55034284640762</v>
      </c>
      <c r="X30" s="56">
        <f t="shared" si="9"/>
        <v>-110787493.87999988</v>
      </c>
      <c r="Y30" s="87">
        <f t="shared" si="9"/>
        <v>-104374425.18000007</v>
      </c>
    </row>
    <row r="31" spans="1:25" ht="26.25" customHeight="1">
      <c r="A31" s="118" t="s">
        <v>13</v>
      </c>
      <c r="B31" s="58">
        <f>B29+B30-H29</f>
        <v>1509734371.65</v>
      </c>
      <c r="C31" s="58">
        <f>C29+C30-I29</f>
        <v>1031611119.3999999</v>
      </c>
      <c r="D31" s="52">
        <f>C31/B31*100</f>
        <v>68.33063741355669</v>
      </c>
      <c r="E31" s="59">
        <f>E29+E30</f>
        <v>479984400</v>
      </c>
      <c r="F31" s="59">
        <f>SUM(F29:F30)</f>
        <v>364189490.21</v>
      </c>
      <c r="G31" s="52">
        <f>F31/E31*100</f>
        <v>75.87527640689989</v>
      </c>
      <c r="H31" s="59">
        <f>H29+H30</f>
        <v>1530582321.4</v>
      </c>
      <c r="I31" s="59">
        <f>I29+I30</f>
        <v>1035210014.4</v>
      </c>
      <c r="J31" s="54">
        <f>I31/H31*100</f>
        <v>67.63504320715722</v>
      </c>
      <c r="K31" s="59">
        <f>K30+K29</f>
        <v>57215500</v>
      </c>
      <c r="L31" s="59">
        <f>L30+L29</f>
        <v>47679580</v>
      </c>
      <c r="M31" s="59">
        <f>L31/K31*100</f>
        <v>83.33332750740621</v>
      </c>
      <c r="N31" s="59">
        <f>N29</f>
        <v>7629228.55</v>
      </c>
      <c r="O31" s="59">
        <f>O29</f>
        <v>6643044.64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-120268745.3</v>
      </c>
      <c r="T31" s="59">
        <f>T29+T30</f>
        <v>-120268745.3</v>
      </c>
      <c r="U31" s="58">
        <f>U29+U30-H29</f>
        <v>1651379682.06</v>
      </c>
      <c r="V31" s="58">
        <f>V29+V30-I29</f>
        <v>1138043954.43</v>
      </c>
      <c r="W31" s="55">
        <f t="shared" si="6"/>
        <v>68.91473637427563</v>
      </c>
      <c r="X31" s="61">
        <f t="shared" si="9"/>
        <v>-141645310.40999985</v>
      </c>
      <c r="Y31" s="61">
        <f t="shared" si="9"/>
        <v>-106432835.03000021</v>
      </c>
    </row>
    <row r="32" spans="1:25" ht="37.5" customHeight="1">
      <c r="A32" s="118" t="s">
        <v>42</v>
      </c>
      <c r="B32" s="58">
        <f>E32+H32+Q32+N32+S32</f>
        <v>1493069583.65</v>
      </c>
      <c r="C32" s="58">
        <f>F32+I32+R32+O32+T32</f>
        <v>1020979673.6400001</v>
      </c>
      <c r="D32" s="52">
        <f>C32/B32*100</f>
        <v>68.38125194032044</v>
      </c>
      <c r="E32" s="59">
        <f>E31</f>
        <v>479984400</v>
      </c>
      <c r="F32" s="59">
        <f>F31</f>
        <v>364189490.21</v>
      </c>
      <c r="G32" s="52">
        <f>F32/E32*100</f>
        <v>75.87527640689989</v>
      </c>
      <c r="H32" s="59">
        <f>H31-H29-16664788</f>
        <v>1125724700.4</v>
      </c>
      <c r="I32" s="59">
        <f>I31-I29-10631445.76</f>
        <v>770415884.09</v>
      </c>
      <c r="J32" s="52">
        <f>I32/H32*100</f>
        <v>68.43732609014003</v>
      </c>
      <c r="K32" s="59">
        <f>K31</f>
        <v>57215500</v>
      </c>
      <c r="L32" s="59">
        <f>L31</f>
        <v>47679580</v>
      </c>
      <c r="M32" s="59">
        <f>L32/K32*100</f>
        <v>83.33332750740621</v>
      </c>
      <c r="N32" s="59">
        <f>N31</f>
        <v>7629228.55</v>
      </c>
      <c r="O32" s="59">
        <f>O31</f>
        <v>6643044.64</v>
      </c>
      <c r="P32" s="52">
        <v>0</v>
      </c>
      <c r="Q32" s="59">
        <f>Q31</f>
        <v>0</v>
      </c>
      <c r="R32" s="59">
        <f>R31</f>
        <v>0</v>
      </c>
      <c r="S32" s="59">
        <f>S31</f>
        <v>-120268745.3</v>
      </c>
      <c r="T32" s="59">
        <f>T31</f>
        <v>-120268745.3</v>
      </c>
      <c r="U32" s="58">
        <f>U31-16664788</f>
        <v>1634714894.06</v>
      </c>
      <c r="V32" s="58">
        <f>V31-10830170.76</f>
        <v>1127213783.67</v>
      </c>
      <c r="W32" s="65">
        <f>V32/U32*100</f>
        <v>68.95476316793302</v>
      </c>
      <c r="X32" s="61">
        <f>B32-U32</f>
        <v>-141645310.40999985</v>
      </c>
      <c r="Y32" s="61">
        <f>C32-V32</f>
        <v>-106234110.02999997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240038658.37</v>
      </c>
      <c r="G34" s="57">
        <f aca="true" t="shared" si="10" ref="G34:G44">F34/E34*100</f>
        <v>81.78857051492605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24" t="s">
        <v>76</v>
      </c>
      <c r="B35" s="125"/>
      <c r="C35" s="125"/>
      <c r="D35" s="126"/>
      <c r="E35" s="56">
        <v>7981700</v>
      </c>
      <c r="F35" s="56">
        <v>5657547.16</v>
      </c>
      <c r="G35" s="57">
        <f t="shared" si="10"/>
        <v>70.88148088753023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21" t="s">
        <v>89</v>
      </c>
      <c r="B36" s="122"/>
      <c r="C36" s="122"/>
      <c r="D36" s="123"/>
      <c r="E36" s="56">
        <v>5480000</v>
      </c>
      <c r="F36" s="56">
        <v>5088651.76</v>
      </c>
      <c r="G36" s="57">
        <f t="shared" si="10"/>
        <v>92.85860875912408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15211983.14</v>
      </c>
      <c r="G37" s="57">
        <f t="shared" si="10"/>
        <v>81.74090886620097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673418.56</v>
      </c>
      <c r="G38" s="57">
        <f t="shared" si="10"/>
        <v>16.981933173622497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21" t="s">
        <v>71</v>
      </c>
      <c r="B39" s="122"/>
      <c r="C39" s="122"/>
      <c r="D39" s="123"/>
      <c r="E39" s="56">
        <v>435000</v>
      </c>
      <c r="F39" s="56">
        <v>418123.54</v>
      </c>
      <c r="G39" s="57">
        <f t="shared" si="10"/>
        <v>96.1203540229885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43" t="s">
        <v>88</v>
      </c>
      <c r="B40" s="144"/>
      <c r="C40" s="144"/>
      <c r="D40" s="145"/>
      <c r="E40" s="61">
        <f>E41+E42</f>
        <v>5320000</v>
      </c>
      <c r="F40" s="61">
        <f>F41+F42</f>
        <v>3091951.73</v>
      </c>
      <c r="G40" s="52">
        <f t="shared" si="10"/>
        <v>58.119393421052635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24" t="s">
        <v>77</v>
      </c>
      <c r="B41" s="125"/>
      <c r="C41" s="125"/>
      <c r="D41" s="126"/>
      <c r="E41" s="56">
        <v>1500000</v>
      </c>
      <c r="F41" s="56">
        <v>556770.1</v>
      </c>
      <c r="G41" s="57">
        <f t="shared" si="10"/>
        <v>37.118006666666666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24" t="s">
        <v>78</v>
      </c>
      <c r="B42" s="125"/>
      <c r="C42" s="125"/>
      <c r="D42" s="126"/>
      <c r="E42" s="56">
        <v>3820000</v>
      </c>
      <c r="F42" s="56">
        <v>2535181.63</v>
      </c>
      <c r="G42" s="57">
        <f t="shared" si="10"/>
        <v>66.3660112565445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24" t="s">
        <v>17</v>
      </c>
      <c r="B43" s="125"/>
      <c r="C43" s="125"/>
      <c r="D43" s="126"/>
      <c r="E43" s="56">
        <v>11000</v>
      </c>
      <c r="F43" s="56">
        <v>4500</v>
      </c>
      <c r="G43" s="57">
        <f t="shared" si="10"/>
        <v>40.909090909090914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24" t="s">
        <v>18</v>
      </c>
      <c r="B44" s="125"/>
      <c r="C44" s="125"/>
      <c r="D44" s="126"/>
      <c r="E44" s="56">
        <v>6500000</v>
      </c>
      <c r="F44" s="56">
        <v>5867377.79</v>
      </c>
      <c r="G44" s="57">
        <f t="shared" si="10"/>
        <v>90.26735061538461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24" t="s">
        <v>66</v>
      </c>
      <c r="B45" s="127"/>
      <c r="C45" s="127"/>
      <c r="D45" s="128"/>
      <c r="E45" s="56">
        <v>0</v>
      </c>
      <c r="F45" s="56">
        <v>357.84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21" t="s">
        <v>72</v>
      </c>
      <c r="B46" s="122"/>
      <c r="C46" s="122"/>
      <c r="D46" s="123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24" t="s">
        <v>25</v>
      </c>
      <c r="B47" s="125"/>
      <c r="C47" s="125"/>
      <c r="D47" s="126"/>
      <c r="E47" s="56">
        <v>11500000</v>
      </c>
      <c r="F47" s="56">
        <v>9993912.09</v>
      </c>
      <c r="G47" s="57">
        <f>F47/E47*100</f>
        <v>86.90358339130435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24" t="s">
        <v>86</v>
      </c>
      <c r="B48" s="125"/>
      <c r="C48" s="125"/>
      <c r="D48" s="126"/>
      <c r="E48" s="56">
        <v>0</v>
      </c>
      <c r="F48" s="56">
        <v>88506.43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24" t="s">
        <v>24</v>
      </c>
      <c r="B49" s="125"/>
      <c r="C49" s="125"/>
      <c r="D49" s="126"/>
      <c r="E49" s="56">
        <v>1800000</v>
      </c>
      <c r="F49" s="56">
        <v>1125080.21</v>
      </c>
      <c r="G49" s="57">
        <f>F49/E49*100</f>
        <v>62.504456111111104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21" t="s">
        <v>35</v>
      </c>
      <c r="B50" s="129"/>
      <c r="C50" s="129"/>
      <c r="D50" s="130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21" t="s">
        <v>36</v>
      </c>
      <c r="B51" s="122"/>
      <c r="C51" s="122"/>
      <c r="D51" s="123"/>
      <c r="E51" s="56">
        <v>0</v>
      </c>
      <c r="F51" s="56">
        <v>16091.05</v>
      </c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24" t="s">
        <v>61</v>
      </c>
      <c r="B52" s="125"/>
      <c r="C52" s="125"/>
      <c r="D52" s="126"/>
      <c r="E52" s="56">
        <v>2500000</v>
      </c>
      <c r="F52" s="56">
        <v>1150889.09</v>
      </c>
      <c r="G52" s="57">
        <f>F52/E52*100</f>
        <v>46.0355636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24" t="s">
        <v>30</v>
      </c>
      <c r="B53" s="127"/>
      <c r="C53" s="127"/>
      <c r="D53" s="128"/>
      <c r="E53" s="56">
        <v>0</v>
      </c>
      <c r="F53" s="56">
        <v>1173517.39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21" t="s">
        <v>41</v>
      </c>
      <c r="B54" s="129"/>
      <c r="C54" s="129"/>
      <c r="D54" s="130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24" t="s">
        <v>19</v>
      </c>
      <c r="B55" s="125"/>
      <c r="C55" s="125"/>
      <c r="D55" s="126"/>
      <c r="E55" s="56">
        <v>0</v>
      </c>
      <c r="F55" s="56">
        <v>573418.65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24" t="s">
        <v>26</v>
      </c>
      <c r="B56" s="125"/>
      <c r="C56" s="125"/>
      <c r="D56" s="126"/>
      <c r="E56" s="56">
        <v>10000000</v>
      </c>
      <c r="F56" s="56">
        <v>6020133.48</v>
      </c>
      <c r="G56" s="57">
        <f>F56/E56*100</f>
        <v>60.201334800000005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24" t="s">
        <v>87</v>
      </c>
      <c r="B57" s="125"/>
      <c r="C57" s="125"/>
      <c r="D57" s="126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24" t="s">
        <v>20</v>
      </c>
      <c r="B58" s="125"/>
      <c r="C58" s="125"/>
      <c r="D58" s="126"/>
      <c r="E58" s="56">
        <v>7775000</v>
      </c>
      <c r="F58" s="56">
        <v>2569145.07</v>
      </c>
      <c r="G58" s="57">
        <f>F58/E58*100</f>
        <v>33.04366649517685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21" t="s">
        <v>37</v>
      </c>
      <c r="B59" s="122"/>
      <c r="C59" s="122"/>
      <c r="D59" s="123"/>
      <c r="E59" s="56">
        <v>0</v>
      </c>
      <c r="F59" s="56">
        <v>175666.67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43" t="s">
        <v>21</v>
      </c>
      <c r="B60" s="144"/>
      <c r="C60" s="144"/>
      <c r="D60" s="145"/>
      <c r="E60" s="61">
        <f>E34+E35+E37+E38+E39+E40+E43+E44+E45+E46+E47+E48+E49+E50+E51+E52+E53+E54+E55+E56+E57+E58+E59+E36</f>
        <v>375365000</v>
      </c>
      <c r="F60" s="61">
        <f>F34+F35+F37+F38+F39+F40+F43+F44+F45+F46+F47+F48+F49+F50+F51+F52+F53+F54+F55+F56+F57+F58+F59+F36</f>
        <v>298938930.0199999</v>
      </c>
      <c r="G60" s="52">
        <f>F60/E60*100</f>
        <v>79.63953219399782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V5:Y5"/>
    <mergeCell ref="N7:P9"/>
    <mergeCell ref="K7:M9"/>
    <mergeCell ref="E6:T6"/>
    <mergeCell ref="A43:D43"/>
    <mergeCell ref="S7:T9"/>
    <mergeCell ref="Q7:R9"/>
    <mergeCell ref="E7:G8"/>
    <mergeCell ref="H7:J9"/>
    <mergeCell ref="A58:D58"/>
    <mergeCell ref="A53:D53"/>
    <mergeCell ref="B3:X3"/>
    <mergeCell ref="X6:Y9"/>
    <mergeCell ref="E9:E10"/>
    <mergeCell ref="U6:W9"/>
    <mergeCell ref="A46:D46"/>
    <mergeCell ref="A55:D55"/>
    <mergeCell ref="A49:D49"/>
    <mergeCell ref="A47:D47"/>
    <mergeCell ref="B6:D9"/>
    <mergeCell ref="A6:A10"/>
    <mergeCell ref="A40:D40"/>
    <mergeCell ref="A42:D42"/>
    <mergeCell ref="A60:D60"/>
    <mergeCell ref="A59:D59"/>
    <mergeCell ref="A56:D56"/>
    <mergeCell ref="A52:D52"/>
    <mergeCell ref="A44:D44"/>
    <mergeCell ref="A57:D57"/>
    <mergeCell ref="A39:D39"/>
    <mergeCell ref="A35:D35"/>
    <mergeCell ref="A45:D45"/>
    <mergeCell ref="A54:D54"/>
    <mergeCell ref="A48:D48"/>
    <mergeCell ref="A51:D51"/>
    <mergeCell ref="A41:D41"/>
    <mergeCell ref="A50:D50"/>
    <mergeCell ref="A36:D36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8" sqref="E2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183" t="s">
        <v>93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31" t="s">
        <v>2</v>
      </c>
      <c r="B6" s="231"/>
      <c r="C6" s="231"/>
      <c r="D6" s="232" t="s">
        <v>0</v>
      </c>
      <c r="E6" s="232"/>
      <c r="F6" s="233"/>
      <c r="G6" s="236" t="s">
        <v>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8"/>
      <c r="BC6" s="236"/>
      <c r="BD6" s="188"/>
    </row>
    <row r="7" spans="1:56" ht="65.25" customHeight="1">
      <c r="A7" s="231"/>
      <c r="B7" s="231"/>
      <c r="C7" s="231"/>
      <c r="D7" s="234"/>
      <c r="E7" s="234"/>
      <c r="F7" s="235"/>
      <c r="G7" s="186" t="s">
        <v>1</v>
      </c>
      <c r="H7" s="191"/>
      <c r="I7" s="192"/>
      <c r="J7" s="186" t="s">
        <v>76</v>
      </c>
      <c r="K7" s="193"/>
      <c r="L7" s="194"/>
      <c r="M7" s="186" t="s">
        <v>4</v>
      </c>
      <c r="N7" s="191"/>
      <c r="O7" s="192"/>
      <c r="P7" s="239" t="s">
        <v>28</v>
      </c>
      <c r="Q7" s="187"/>
      <c r="R7" s="188"/>
      <c r="S7" s="186" t="s">
        <v>67</v>
      </c>
      <c r="T7" s="191"/>
      <c r="U7" s="192"/>
      <c r="V7" s="186" t="s">
        <v>14</v>
      </c>
      <c r="W7" s="187"/>
      <c r="X7" s="188"/>
      <c r="Y7" s="186" t="s">
        <v>23</v>
      </c>
      <c r="Z7" s="187"/>
      <c r="AA7" s="188"/>
      <c r="AB7" s="221" t="s">
        <v>2</v>
      </c>
      <c r="AC7" s="222"/>
      <c r="AD7" s="223"/>
      <c r="AE7" s="186" t="s">
        <v>29</v>
      </c>
      <c r="AF7" s="187"/>
      <c r="AG7" s="188"/>
      <c r="AH7" s="186" t="s">
        <v>68</v>
      </c>
      <c r="AI7" s="187"/>
      <c r="AJ7" s="188"/>
      <c r="AK7" s="186" t="s">
        <v>83</v>
      </c>
      <c r="AL7" s="193"/>
      <c r="AM7" s="194"/>
      <c r="AN7" s="186" t="s">
        <v>73</v>
      </c>
      <c r="AO7" s="187"/>
      <c r="AP7" s="188"/>
      <c r="AQ7" s="186" t="s">
        <v>81</v>
      </c>
      <c r="AR7" s="237"/>
      <c r="AS7" s="238"/>
      <c r="AT7" s="186" t="s">
        <v>38</v>
      </c>
      <c r="AU7" s="193"/>
      <c r="AV7" s="194"/>
      <c r="AW7" s="186" t="s">
        <v>79</v>
      </c>
      <c r="AX7" s="193"/>
      <c r="AY7" s="194"/>
      <c r="AZ7" s="186" t="s">
        <v>31</v>
      </c>
      <c r="BA7" s="237"/>
      <c r="BB7" s="238"/>
      <c r="BC7" s="186" t="s">
        <v>82</v>
      </c>
      <c r="BD7" s="194"/>
    </row>
    <row r="8" spans="1:56" ht="27.75" customHeight="1">
      <c r="A8" s="231"/>
      <c r="B8" s="231"/>
      <c r="C8" s="231"/>
      <c r="D8" s="220" t="s">
        <v>27</v>
      </c>
      <c r="E8" s="195" t="s">
        <v>10</v>
      </c>
      <c r="F8" s="215" t="s">
        <v>5</v>
      </c>
      <c r="G8" s="230" t="s">
        <v>27</v>
      </c>
      <c r="H8" s="184" t="s">
        <v>94</v>
      </c>
      <c r="I8" s="184" t="s">
        <v>95</v>
      </c>
      <c r="J8" s="230" t="s">
        <v>27</v>
      </c>
      <c r="K8" s="184" t="s">
        <v>94</v>
      </c>
      <c r="L8" s="184" t="s">
        <v>95</v>
      </c>
      <c r="M8" s="230" t="s">
        <v>27</v>
      </c>
      <c r="N8" s="184" t="s">
        <v>94</v>
      </c>
      <c r="O8" s="184" t="s">
        <v>95</v>
      </c>
      <c r="P8" s="230" t="s">
        <v>27</v>
      </c>
      <c r="Q8" s="184" t="s">
        <v>94</v>
      </c>
      <c r="R8" s="184" t="s">
        <v>95</v>
      </c>
      <c r="S8" s="189" t="s">
        <v>27</v>
      </c>
      <c r="T8" s="184" t="s">
        <v>94</v>
      </c>
      <c r="U8" s="184" t="s">
        <v>95</v>
      </c>
      <c r="V8" s="189" t="s">
        <v>27</v>
      </c>
      <c r="W8" s="184" t="s">
        <v>94</v>
      </c>
      <c r="X8" s="184" t="s">
        <v>95</v>
      </c>
      <c r="Y8" s="189" t="s">
        <v>27</v>
      </c>
      <c r="Z8" s="184" t="str">
        <f>W8</f>
        <v>на 01.11.2020</v>
      </c>
      <c r="AA8" s="184" t="str">
        <f>X8</f>
        <v>01.11.2020 к Плановым назчениям</v>
      </c>
      <c r="AB8" s="224"/>
      <c r="AC8" s="225"/>
      <c r="AD8" s="226"/>
      <c r="AE8" s="189" t="s">
        <v>27</v>
      </c>
      <c r="AF8" s="184" t="str">
        <f>Z8</f>
        <v>на 01.11.2020</v>
      </c>
      <c r="AG8" s="184" t="str">
        <f>AA8</f>
        <v>01.11.2020 к Плановым назчениям</v>
      </c>
      <c r="AH8" s="189" t="s">
        <v>27</v>
      </c>
      <c r="AI8" s="184" t="str">
        <f>AF8</f>
        <v>на 01.11.2020</v>
      </c>
      <c r="AJ8" s="184" t="str">
        <f>AG8</f>
        <v>01.11.2020 к Плановым назчениям</v>
      </c>
      <c r="AK8" s="189" t="s">
        <v>27</v>
      </c>
      <c r="AL8" s="184" t="str">
        <f>AI8</f>
        <v>на 01.11.2020</v>
      </c>
      <c r="AM8" s="184" t="str">
        <f>AJ8</f>
        <v>01.11.2020 к Плановым назчениям</v>
      </c>
      <c r="AN8" s="189" t="s">
        <v>27</v>
      </c>
      <c r="AO8" s="184" t="str">
        <f>AL8</f>
        <v>на 01.11.2020</v>
      </c>
      <c r="AP8" s="184" t="str">
        <f>AM8</f>
        <v>01.11.2020 к Плановым назчениям</v>
      </c>
      <c r="AQ8" s="189" t="s">
        <v>27</v>
      </c>
      <c r="AR8" s="184" t="str">
        <f>AO8</f>
        <v>на 01.11.2020</v>
      </c>
      <c r="AS8" s="184" t="str">
        <f>AP8</f>
        <v>01.11.2020 к Плановым назчениям</v>
      </c>
      <c r="AT8" s="189" t="s">
        <v>27</v>
      </c>
      <c r="AU8" s="184" t="str">
        <f>AR8</f>
        <v>на 01.11.2020</v>
      </c>
      <c r="AV8" s="184" t="str">
        <f>AS8</f>
        <v>01.11.2020 к Плановым назчениям</v>
      </c>
      <c r="AW8" s="189" t="s">
        <v>27</v>
      </c>
      <c r="AX8" s="184" t="str">
        <f>AU8</f>
        <v>на 01.11.2020</v>
      </c>
      <c r="AY8" s="184" t="str">
        <f>AV8</f>
        <v>01.11.2020 к Плановым назчениям</v>
      </c>
      <c r="AZ8" s="189" t="s">
        <v>27</v>
      </c>
      <c r="BA8" s="184" t="str">
        <f>AX8</f>
        <v>на 01.11.2020</v>
      </c>
      <c r="BB8" s="184" t="str">
        <f>AY8</f>
        <v>01.11.2020 к Плановым назчениям</v>
      </c>
      <c r="BC8" s="189" t="s">
        <v>27</v>
      </c>
      <c r="BD8" s="184" t="str">
        <f>BA8</f>
        <v>на 01.11.2020</v>
      </c>
    </row>
    <row r="9" spans="1:56" ht="33.75" customHeight="1">
      <c r="A9" s="231"/>
      <c r="B9" s="231"/>
      <c r="C9" s="231"/>
      <c r="D9" s="220"/>
      <c r="E9" s="195"/>
      <c r="F9" s="216"/>
      <c r="G9" s="227"/>
      <c r="H9" s="185"/>
      <c r="I9" s="185"/>
      <c r="J9" s="227"/>
      <c r="K9" s="185"/>
      <c r="L9" s="185"/>
      <c r="M9" s="227"/>
      <c r="N9" s="185"/>
      <c r="O9" s="185"/>
      <c r="P9" s="227"/>
      <c r="Q9" s="185"/>
      <c r="R9" s="185"/>
      <c r="S9" s="190"/>
      <c r="T9" s="185"/>
      <c r="U9" s="185"/>
      <c r="V9" s="190"/>
      <c r="W9" s="185"/>
      <c r="X9" s="185"/>
      <c r="Y9" s="190"/>
      <c r="Z9" s="185"/>
      <c r="AA9" s="185"/>
      <c r="AB9" s="227"/>
      <c r="AC9" s="228"/>
      <c r="AD9" s="229"/>
      <c r="AE9" s="190"/>
      <c r="AF9" s="185"/>
      <c r="AG9" s="185"/>
      <c r="AH9" s="190"/>
      <c r="AI9" s="185"/>
      <c r="AJ9" s="185"/>
      <c r="AK9" s="190"/>
      <c r="AL9" s="185"/>
      <c r="AM9" s="185"/>
      <c r="AN9" s="190"/>
      <c r="AO9" s="185"/>
      <c r="AP9" s="185"/>
      <c r="AQ9" s="190"/>
      <c r="AR9" s="185"/>
      <c r="AS9" s="185"/>
      <c r="AT9" s="190"/>
      <c r="AU9" s="185"/>
      <c r="AV9" s="185"/>
      <c r="AW9" s="190"/>
      <c r="AX9" s="185"/>
      <c r="AY9" s="185"/>
      <c r="AZ9" s="190"/>
      <c r="BA9" s="185"/>
      <c r="BB9" s="185"/>
      <c r="BC9" s="190"/>
      <c r="BD9" s="185"/>
    </row>
    <row r="10" spans="1:56" ht="17.25" customHeight="1">
      <c r="A10" s="217">
        <v>1</v>
      </c>
      <c r="B10" s="218"/>
      <c r="C10" s="219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02">
        <v>23</v>
      </c>
      <c r="AC10" s="203"/>
      <c r="AD10" s="204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5" t="s">
        <v>43</v>
      </c>
      <c r="B11" s="205"/>
      <c r="C11" s="206"/>
      <c r="D11" s="109">
        <f>G11+M11+P11+S11+V11+Y11+AE11+AH11+AN11+AQ11+AZ11+J11+AT11</f>
        <v>2482600</v>
      </c>
      <c r="E11" s="109">
        <f>H11+K11+N11+Q11+T11+W11+Z11+AF11+AI11+AL11+AO11+AR11+AU11+AX11+BA11</f>
        <v>1796867.4900000002</v>
      </c>
      <c r="F11" s="110">
        <f>E11/D11*100</f>
        <v>72.37845363731573</v>
      </c>
      <c r="G11" s="35">
        <v>472000</v>
      </c>
      <c r="H11" s="34">
        <v>390638.01</v>
      </c>
      <c r="I11" s="47">
        <f aca="true" t="shared" si="0" ref="I11:I27">H11/G11*100</f>
        <v>82.76229025423729</v>
      </c>
      <c r="J11" s="34">
        <v>544600</v>
      </c>
      <c r="K11" s="34">
        <v>386016.02</v>
      </c>
      <c r="L11" s="47">
        <f>K11/J11*100</f>
        <v>70.8806500183621</v>
      </c>
      <c r="M11" s="34"/>
      <c r="N11" s="36">
        <v>48</v>
      </c>
      <c r="O11" s="47"/>
      <c r="P11" s="34">
        <v>250000</v>
      </c>
      <c r="Q11" s="34">
        <v>99837.65</v>
      </c>
      <c r="R11" s="47">
        <f>Q11/P11*100</f>
        <v>39.93506</v>
      </c>
      <c r="S11" s="34">
        <v>1200000</v>
      </c>
      <c r="T11" s="34">
        <v>909596.31</v>
      </c>
      <c r="U11" s="47">
        <f aca="true" t="shared" si="1" ref="U11:U27">T11/S11*100</f>
        <v>75.7996925</v>
      </c>
      <c r="V11" s="34">
        <v>6000</v>
      </c>
      <c r="W11" s="34">
        <v>3830</v>
      </c>
      <c r="X11" s="47">
        <f>W11/V11*100</f>
        <v>63.83333333333333</v>
      </c>
      <c r="Y11" s="34"/>
      <c r="Z11" s="34"/>
      <c r="AA11" s="48"/>
      <c r="AB11" s="205" t="s">
        <v>43</v>
      </c>
      <c r="AC11" s="205"/>
      <c r="AD11" s="206"/>
      <c r="AE11" s="34">
        <v>10000</v>
      </c>
      <c r="AF11" s="34">
        <v>6901.5</v>
      </c>
      <c r="AG11" s="47">
        <f>AF11/AE11*100</f>
        <v>69.015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196" t="s">
        <v>44</v>
      </c>
      <c r="B12" s="196"/>
      <c r="C12" s="197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1202839.73</v>
      </c>
      <c r="F12" s="110">
        <f aca="true" t="shared" si="4" ref="F12:F28">E12/D12*100</f>
        <v>72.28169761432606</v>
      </c>
      <c r="G12" s="35">
        <v>30000</v>
      </c>
      <c r="H12" s="34">
        <v>19387.26</v>
      </c>
      <c r="I12" s="47">
        <f t="shared" si="0"/>
        <v>64.6242</v>
      </c>
      <c r="J12" s="34">
        <v>391400</v>
      </c>
      <c r="K12" s="34">
        <v>277449.01</v>
      </c>
      <c r="L12" s="47">
        <f aca="true" t="shared" si="5" ref="L12:L28">K12/J12*100</f>
        <v>70.88630812468064</v>
      </c>
      <c r="M12" s="34">
        <v>5700</v>
      </c>
      <c r="N12" s="38">
        <v>4141.8</v>
      </c>
      <c r="O12" s="47">
        <f>N12/M12*100</f>
        <v>72.66315789473684</v>
      </c>
      <c r="P12" s="34">
        <v>200000</v>
      </c>
      <c r="Q12" s="34">
        <v>159496.62</v>
      </c>
      <c r="R12" s="47">
        <f aca="true" t="shared" si="6" ref="R12:R27">Q12/P12*100</f>
        <v>79.74831</v>
      </c>
      <c r="S12" s="34">
        <v>655000</v>
      </c>
      <c r="T12" s="39">
        <v>406365.73</v>
      </c>
      <c r="U12" s="47">
        <f t="shared" si="1"/>
        <v>62.04056946564885</v>
      </c>
      <c r="V12" s="34">
        <v>2000</v>
      </c>
      <c r="W12" s="34">
        <v>2000</v>
      </c>
      <c r="X12" s="47">
        <f>W12/V12*100</f>
        <v>100</v>
      </c>
      <c r="Y12" s="34">
        <v>0</v>
      </c>
      <c r="Z12" s="34">
        <v>0</v>
      </c>
      <c r="AA12" s="47">
        <v>0</v>
      </c>
      <c r="AB12" s="196" t="s">
        <v>44</v>
      </c>
      <c r="AC12" s="196"/>
      <c r="AD12" s="197"/>
      <c r="AE12" s="34">
        <v>380000</v>
      </c>
      <c r="AF12" s="34">
        <v>314315.31</v>
      </c>
      <c r="AG12" s="47">
        <f aca="true" t="shared" si="7" ref="AG12:AG28">AF12/AE12*100</f>
        <v>82.71455526315789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>
        <v>19684</v>
      </c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196" t="s">
        <v>45</v>
      </c>
      <c r="B13" s="196"/>
      <c r="C13" s="197"/>
      <c r="D13" s="109">
        <f>G13+M13+P13+S13+V13+Y13+AE13+AH13+AN13+AQ13+AZ13+J13+AT13+AW13+AK13</f>
        <v>8575200</v>
      </c>
      <c r="E13" s="109">
        <f t="shared" si="3"/>
        <v>5337075.0600000005</v>
      </c>
      <c r="F13" s="110">
        <f t="shared" si="4"/>
        <v>62.23849076406381</v>
      </c>
      <c r="G13" s="40">
        <v>1700000</v>
      </c>
      <c r="H13" s="34">
        <v>1597448.75</v>
      </c>
      <c r="I13" s="47">
        <f t="shared" si="0"/>
        <v>93.96757352941177</v>
      </c>
      <c r="J13" s="34">
        <v>1253700</v>
      </c>
      <c r="K13" s="34">
        <v>888641.04</v>
      </c>
      <c r="L13" s="47">
        <f t="shared" si="5"/>
        <v>70.88147403685092</v>
      </c>
      <c r="M13" s="34">
        <v>1330000</v>
      </c>
      <c r="N13" s="114">
        <v>2925.08</v>
      </c>
      <c r="O13" s="47">
        <f>N13/M13*100</f>
        <v>0.21993082706766917</v>
      </c>
      <c r="P13" s="34">
        <v>950000</v>
      </c>
      <c r="Q13" s="38">
        <v>435316.5</v>
      </c>
      <c r="R13" s="47">
        <f t="shared" si="6"/>
        <v>45.82278947368421</v>
      </c>
      <c r="S13" s="34">
        <v>2055000</v>
      </c>
      <c r="T13" s="34">
        <v>981264.81</v>
      </c>
      <c r="U13" s="47">
        <f t="shared" si="1"/>
        <v>47.75011240875913</v>
      </c>
      <c r="V13" s="34">
        <v>13000</v>
      </c>
      <c r="W13" s="34">
        <v>5750</v>
      </c>
      <c r="X13" s="47">
        <f aca="true" t="shared" si="8" ref="X13:X27">W13/V13*100</f>
        <v>44.230769230769226</v>
      </c>
      <c r="Y13" s="34"/>
      <c r="Z13" s="34">
        <v>0.86</v>
      </c>
      <c r="AA13" s="48"/>
      <c r="AB13" s="196" t="s">
        <v>45</v>
      </c>
      <c r="AC13" s="196"/>
      <c r="AD13" s="197"/>
      <c r="AE13" s="34">
        <v>8500</v>
      </c>
      <c r="AF13" s="34">
        <v>6178.23</v>
      </c>
      <c r="AG13" s="47">
        <f t="shared" si="7"/>
        <v>72.6850588235294</v>
      </c>
      <c r="AH13" s="34">
        <v>670000</v>
      </c>
      <c r="AI13" s="34">
        <v>567986.49</v>
      </c>
      <c r="AJ13" s="47">
        <f>AI13/AH13*100</f>
        <v>84.77410298507463</v>
      </c>
      <c r="AK13" s="47">
        <v>385000</v>
      </c>
      <c r="AL13" s="34">
        <v>675288.57</v>
      </c>
      <c r="AM13" s="47">
        <f>AL13/AK13*100</f>
        <v>175.39962857142856</v>
      </c>
      <c r="AN13" s="34">
        <v>210000</v>
      </c>
      <c r="AO13" s="34">
        <v>98707.39</v>
      </c>
      <c r="AP13" s="47">
        <f aca="true" t="shared" si="9" ref="AP13:AP28">AO13/AN13*100</f>
        <v>47.003519047619044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77053.69</v>
      </c>
      <c r="AY13" s="47">
        <v>0</v>
      </c>
      <c r="AZ13" s="34"/>
      <c r="BA13" s="34">
        <v>513.65</v>
      </c>
      <c r="BB13" s="34"/>
      <c r="BC13" s="34"/>
      <c r="BD13" s="101"/>
    </row>
    <row r="14" spans="1:56" s="15" customFormat="1" ht="24.75" customHeight="1">
      <c r="A14" s="207" t="s">
        <v>62</v>
      </c>
      <c r="B14" s="207"/>
      <c r="C14" s="208"/>
      <c r="D14" s="109">
        <f aca="true" t="shared" si="10" ref="D14:D27">G14+M14+P14+S14+V14+Y14+AE14+AH14+AN14+AQ14+AZ14+J14+AT14+AW14+AK14</f>
        <v>4891800</v>
      </c>
      <c r="E14" s="109">
        <f t="shared" si="3"/>
        <v>3048285.23</v>
      </c>
      <c r="F14" s="110">
        <f t="shared" si="4"/>
        <v>62.314183531624344</v>
      </c>
      <c r="G14" s="34">
        <v>119500</v>
      </c>
      <c r="H14" s="35">
        <v>86684.41</v>
      </c>
      <c r="I14" s="47">
        <f t="shared" si="0"/>
        <v>72.53925523012552</v>
      </c>
      <c r="J14" s="34">
        <v>862300</v>
      </c>
      <c r="K14" s="34">
        <v>611192</v>
      </c>
      <c r="L14" s="47">
        <f t="shared" si="5"/>
        <v>70.87927635393714</v>
      </c>
      <c r="M14" s="34"/>
      <c r="N14" s="36"/>
      <c r="O14" s="47"/>
      <c r="P14" s="34">
        <v>700000</v>
      </c>
      <c r="Q14" s="34">
        <v>398098.51</v>
      </c>
      <c r="R14" s="47">
        <f t="shared" si="6"/>
        <v>56.87121571428572</v>
      </c>
      <c r="S14" s="34">
        <v>3000000</v>
      </c>
      <c r="T14" s="34">
        <v>1777021.13</v>
      </c>
      <c r="U14" s="47">
        <f t="shared" si="1"/>
        <v>59.23403766666666</v>
      </c>
      <c r="V14" s="34">
        <v>10000</v>
      </c>
      <c r="W14" s="34">
        <v>4900</v>
      </c>
      <c r="X14" s="47">
        <f t="shared" si="8"/>
        <v>49</v>
      </c>
      <c r="Y14" s="34"/>
      <c r="Z14" s="34">
        <v>0</v>
      </c>
      <c r="AA14" s="47"/>
      <c r="AB14" s="207" t="s">
        <v>62</v>
      </c>
      <c r="AC14" s="207"/>
      <c r="AD14" s="208"/>
      <c r="AE14" s="34">
        <v>10000</v>
      </c>
      <c r="AF14" s="34">
        <v>7070</v>
      </c>
      <c r="AG14" s="47">
        <f t="shared" si="7"/>
        <v>70.7</v>
      </c>
      <c r="AH14" s="34">
        <v>70000</v>
      </c>
      <c r="AI14" s="34">
        <v>133468.33</v>
      </c>
      <c r="AJ14" s="47">
        <f>AI14/AH14*100</f>
        <v>190.66904285714284</v>
      </c>
      <c r="AK14" s="47"/>
      <c r="AL14" s="34">
        <v>16778.85</v>
      </c>
      <c r="AM14" s="47"/>
      <c r="AN14" s="34">
        <v>120000</v>
      </c>
      <c r="AO14" s="34">
        <v>82922</v>
      </c>
      <c r="AP14" s="47">
        <f t="shared" si="9"/>
        <v>69.10166666666666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-69850</v>
      </c>
      <c r="BB14" s="34"/>
      <c r="BC14" s="34"/>
      <c r="BD14" s="102"/>
    </row>
    <row r="15" spans="1:56" s="14" customFormat="1" ht="24.75" customHeight="1">
      <c r="A15" s="196" t="s">
        <v>47</v>
      </c>
      <c r="B15" s="196"/>
      <c r="C15" s="197"/>
      <c r="D15" s="109">
        <f t="shared" si="10"/>
        <v>8698900</v>
      </c>
      <c r="E15" s="109">
        <f t="shared" si="3"/>
        <v>5718332.859999999</v>
      </c>
      <c r="F15" s="110">
        <f t="shared" si="4"/>
        <v>65.73627539114139</v>
      </c>
      <c r="G15" s="41">
        <v>1092000</v>
      </c>
      <c r="H15" s="34">
        <v>577542.1</v>
      </c>
      <c r="I15" s="47">
        <f t="shared" si="0"/>
        <v>52.88847069597069</v>
      </c>
      <c r="J15" s="34">
        <v>1440900</v>
      </c>
      <c r="K15" s="34">
        <v>1021334.03</v>
      </c>
      <c r="L15" s="47">
        <f t="shared" si="5"/>
        <v>70.8816732597682</v>
      </c>
      <c r="M15" s="34">
        <v>56000</v>
      </c>
      <c r="N15" s="38">
        <v>62236.2</v>
      </c>
      <c r="O15" s="47">
        <f aca="true" t="shared" si="11" ref="O15:O20">N15/M15*100</f>
        <v>111.13607142857143</v>
      </c>
      <c r="P15" s="34">
        <v>1000000</v>
      </c>
      <c r="Q15" s="34">
        <v>450702.6</v>
      </c>
      <c r="R15" s="47">
        <f t="shared" si="6"/>
        <v>45.07026</v>
      </c>
      <c r="S15" s="34">
        <v>5000000</v>
      </c>
      <c r="T15" s="39">
        <v>2387402.49</v>
      </c>
      <c r="U15" s="47">
        <f t="shared" si="1"/>
        <v>47.748049800000004</v>
      </c>
      <c r="V15" s="34">
        <v>10000</v>
      </c>
      <c r="W15" s="39">
        <v>3500</v>
      </c>
      <c r="X15" s="47">
        <f t="shared" si="8"/>
        <v>35</v>
      </c>
      <c r="Y15" s="34">
        <v>0</v>
      </c>
      <c r="Z15" s="34">
        <v>0</v>
      </c>
      <c r="AA15" s="47">
        <v>0</v>
      </c>
      <c r="AB15" s="196" t="s">
        <v>47</v>
      </c>
      <c r="AC15" s="196"/>
      <c r="AD15" s="197"/>
      <c r="AE15" s="34">
        <v>100000</v>
      </c>
      <c r="AF15" s="34">
        <v>63301.04</v>
      </c>
      <c r="AG15" s="47">
        <f t="shared" si="7"/>
        <v>63.30104</v>
      </c>
      <c r="AH15" s="34">
        <v>0</v>
      </c>
      <c r="AI15" s="34">
        <v>9219.8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202208.38</v>
      </c>
      <c r="AP15" s="47" t="e">
        <f t="shared" si="9"/>
        <v>#DIV/0!</v>
      </c>
      <c r="AQ15" s="34">
        <v>0</v>
      </c>
      <c r="AR15" s="34">
        <v>940838.35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47.87</v>
      </c>
      <c r="BB15" s="34"/>
      <c r="BC15" s="34"/>
      <c r="BD15" s="100"/>
    </row>
    <row r="16" spans="1:56" s="14" customFormat="1" ht="24.75" customHeight="1">
      <c r="A16" s="196" t="s">
        <v>63</v>
      </c>
      <c r="B16" s="196"/>
      <c r="C16" s="197"/>
      <c r="D16" s="109">
        <f t="shared" si="10"/>
        <v>2439300</v>
      </c>
      <c r="E16" s="109">
        <f>H16+K16+N16+Q16+T16+W16+Z16+AF16+AI16+AL16+AO16+AR16+AU16+AX16+BA16</f>
        <v>1760726.2200000002</v>
      </c>
      <c r="F16" s="110">
        <f>E16/D16*100</f>
        <v>72.18161849710984</v>
      </c>
      <c r="G16" s="35">
        <v>136000</v>
      </c>
      <c r="H16" s="34">
        <v>92254.55</v>
      </c>
      <c r="I16" s="47">
        <f t="shared" si="0"/>
        <v>67.83422794117648</v>
      </c>
      <c r="J16" s="34">
        <v>601300</v>
      </c>
      <c r="K16" s="34">
        <v>426226.02</v>
      </c>
      <c r="L16" s="47">
        <f t="shared" si="5"/>
        <v>70.88408780974555</v>
      </c>
      <c r="M16" s="34">
        <v>16000</v>
      </c>
      <c r="N16" s="38">
        <v>28187.7</v>
      </c>
      <c r="O16" s="47">
        <f t="shared" si="11"/>
        <v>176.173125</v>
      </c>
      <c r="P16" s="34">
        <v>180000</v>
      </c>
      <c r="Q16" s="34">
        <v>67775.53</v>
      </c>
      <c r="R16" s="47">
        <f t="shared" si="6"/>
        <v>37.65307222222222</v>
      </c>
      <c r="S16" s="34">
        <v>950000</v>
      </c>
      <c r="T16" s="34">
        <v>477566.99</v>
      </c>
      <c r="U16" s="47">
        <f t="shared" si="1"/>
        <v>50.27020947368421</v>
      </c>
      <c r="V16" s="34">
        <v>6000</v>
      </c>
      <c r="W16" s="34">
        <v>3200</v>
      </c>
      <c r="X16" s="47">
        <f t="shared" si="8"/>
        <v>53.333333333333336</v>
      </c>
      <c r="Y16" s="34"/>
      <c r="Z16" s="34">
        <v>0</v>
      </c>
      <c r="AA16" s="47"/>
      <c r="AB16" s="196" t="s">
        <v>63</v>
      </c>
      <c r="AC16" s="196"/>
      <c r="AD16" s="197"/>
      <c r="AE16" s="34">
        <v>480000</v>
      </c>
      <c r="AF16" s="34">
        <v>662062.83</v>
      </c>
      <c r="AG16" s="47">
        <f t="shared" si="7"/>
        <v>137.92975625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3452.6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00" t="s">
        <v>64</v>
      </c>
      <c r="B17" s="200"/>
      <c r="C17" s="201"/>
      <c r="D17" s="111">
        <f t="shared" si="10"/>
        <v>8375500</v>
      </c>
      <c r="E17" s="111">
        <f t="shared" si="3"/>
        <v>5467655.550000001</v>
      </c>
      <c r="F17" s="112">
        <f t="shared" si="4"/>
        <v>65.2815419974927</v>
      </c>
      <c r="G17" s="90">
        <v>1000000</v>
      </c>
      <c r="H17" s="91">
        <v>770987.59</v>
      </c>
      <c r="I17" s="89">
        <f t="shared" si="0"/>
        <v>77.098759</v>
      </c>
      <c r="J17" s="91">
        <v>2660500</v>
      </c>
      <c r="K17" s="34">
        <v>1885849.05</v>
      </c>
      <c r="L17" s="47">
        <f t="shared" si="5"/>
        <v>70.8832569065965</v>
      </c>
      <c r="M17" s="91">
        <v>0</v>
      </c>
      <c r="N17" s="92">
        <v>21009.76</v>
      </c>
      <c r="O17" s="47" t="e">
        <f t="shared" si="11"/>
        <v>#DIV/0!</v>
      </c>
      <c r="P17" s="91">
        <v>950000</v>
      </c>
      <c r="Q17" s="91">
        <v>395967.37</v>
      </c>
      <c r="R17" s="89">
        <f t="shared" si="6"/>
        <v>41.680775789473685</v>
      </c>
      <c r="S17" s="91">
        <v>3450000</v>
      </c>
      <c r="T17" s="93">
        <v>2050554.36</v>
      </c>
      <c r="U17" s="89">
        <f t="shared" si="1"/>
        <v>59.43635826086957</v>
      </c>
      <c r="V17" s="91">
        <v>25000</v>
      </c>
      <c r="W17" s="91">
        <v>12300</v>
      </c>
      <c r="X17" s="89">
        <f t="shared" si="8"/>
        <v>49.2</v>
      </c>
      <c r="Y17" s="91">
        <v>0</v>
      </c>
      <c r="Z17" s="91">
        <v>0</v>
      </c>
      <c r="AA17" s="89">
        <v>0</v>
      </c>
      <c r="AB17" s="200" t="s">
        <v>64</v>
      </c>
      <c r="AC17" s="200"/>
      <c r="AD17" s="201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261440.73</v>
      </c>
      <c r="AJ17" s="89">
        <f aca="true" t="shared" si="12" ref="AJ17:AJ25">AI17/AH17*100</f>
        <v>90.15197586206897</v>
      </c>
      <c r="AK17" s="89"/>
      <c r="AL17" s="91">
        <v>50588.65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18975.25</v>
      </c>
      <c r="AY17" s="47" t="e">
        <f>AX17/AW17*100</f>
        <v>#DIV/0!</v>
      </c>
      <c r="AZ17" s="94"/>
      <c r="BA17" s="91">
        <v>-17.21</v>
      </c>
      <c r="BB17" s="91"/>
      <c r="BC17" s="91">
        <v>0</v>
      </c>
      <c r="BD17" s="91">
        <v>0</v>
      </c>
    </row>
    <row r="18" spans="1:56" s="14" customFormat="1" ht="24.75" customHeight="1">
      <c r="A18" s="196" t="s">
        <v>70</v>
      </c>
      <c r="B18" s="196"/>
      <c r="C18" s="197"/>
      <c r="D18" s="111">
        <f t="shared" si="10"/>
        <v>19778700</v>
      </c>
      <c r="E18" s="111">
        <f t="shared" si="3"/>
        <v>13371364.219999999</v>
      </c>
      <c r="F18" s="110">
        <f t="shared" si="4"/>
        <v>67.60486897521069</v>
      </c>
      <c r="G18" s="35">
        <v>4700000</v>
      </c>
      <c r="H18" s="34">
        <v>3810892.57</v>
      </c>
      <c r="I18" s="47">
        <f t="shared" si="0"/>
        <v>81.08282063829787</v>
      </c>
      <c r="J18" s="34">
        <v>740300</v>
      </c>
      <c r="K18" s="34">
        <v>524740.53</v>
      </c>
      <c r="L18" s="47">
        <f t="shared" si="5"/>
        <v>70.88214642712414</v>
      </c>
      <c r="M18" s="34">
        <v>38400</v>
      </c>
      <c r="N18" s="38">
        <v>-34277.14</v>
      </c>
      <c r="O18" s="47">
        <f t="shared" si="11"/>
        <v>-89.26338541666667</v>
      </c>
      <c r="P18" s="34">
        <v>4100000</v>
      </c>
      <c r="Q18" s="34">
        <v>1045757.76</v>
      </c>
      <c r="R18" s="47">
        <f t="shared" si="6"/>
        <v>25.506286829268294</v>
      </c>
      <c r="S18" s="34">
        <v>7000000</v>
      </c>
      <c r="T18" s="34">
        <v>6124407.98</v>
      </c>
      <c r="U18" s="47">
        <f t="shared" si="1"/>
        <v>87.49154257142858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196" t="s">
        <v>70</v>
      </c>
      <c r="AC18" s="196"/>
      <c r="AD18" s="197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1231533.33</v>
      </c>
      <c r="AJ18" s="47">
        <f t="shared" si="12"/>
        <v>82.102222</v>
      </c>
      <c r="AK18" s="47">
        <v>1000000</v>
      </c>
      <c r="AL18" s="34">
        <v>668309.19</v>
      </c>
      <c r="AM18" s="47">
        <f>AL18/AK18*100</f>
        <v>66.830919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0</v>
      </c>
      <c r="BB18" s="34"/>
      <c r="BC18" s="34">
        <v>0</v>
      </c>
      <c r="BD18" s="101">
        <v>0</v>
      </c>
    </row>
    <row r="19" spans="1:56" s="14" customFormat="1" ht="27.75" customHeight="1">
      <c r="A19" s="196" t="s">
        <v>51</v>
      </c>
      <c r="B19" s="196"/>
      <c r="C19" s="197"/>
      <c r="D19" s="111">
        <f t="shared" si="10"/>
        <v>3310300</v>
      </c>
      <c r="E19" s="111">
        <f>H19+K19+N19+Q19+T19+W19+Z19+AF19+AI19+AL19+AO19+AR19+AU19+AX19+BA19</f>
        <v>2119846.7399999998</v>
      </c>
      <c r="F19" s="110">
        <f t="shared" si="4"/>
        <v>64.03790411745159</v>
      </c>
      <c r="G19" s="35">
        <v>314000</v>
      </c>
      <c r="H19" s="34">
        <v>184162.26</v>
      </c>
      <c r="I19" s="47">
        <f t="shared" si="0"/>
        <v>58.65040127388536</v>
      </c>
      <c r="J19" s="34">
        <v>1009800</v>
      </c>
      <c r="K19" s="34">
        <v>715738.01</v>
      </c>
      <c r="L19" s="47">
        <f t="shared" si="5"/>
        <v>70.87918498712617</v>
      </c>
      <c r="M19" s="34">
        <v>189000</v>
      </c>
      <c r="N19" s="38">
        <v>112.87</v>
      </c>
      <c r="O19" s="47">
        <f t="shared" si="11"/>
        <v>0.05971957671957672</v>
      </c>
      <c r="P19" s="34">
        <v>260000</v>
      </c>
      <c r="Q19" s="34">
        <v>124350.54</v>
      </c>
      <c r="R19" s="47">
        <f t="shared" si="6"/>
        <v>47.82713076923077</v>
      </c>
      <c r="S19" s="34">
        <v>1300000</v>
      </c>
      <c r="T19" s="34">
        <v>846667.58</v>
      </c>
      <c r="U19" s="47">
        <f t="shared" si="1"/>
        <v>65.12827538461539</v>
      </c>
      <c r="V19" s="34">
        <v>7500</v>
      </c>
      <c r="W19" s="34">
        <v>3850</v>
      </c>
      <c r="X19" s="47">
        <f t="shared" si="8"/>
        <v>51.33333333333333</v>
      </c>
      <c r="Y19" s="34"/>
      <c r="Z19" s="34"/>
      <c r="AA19" s="47"/>
      <c r="AB19" s="196" t="s">
        <v>51</v>
      </c>
      <c r="AC19" s="196"/>
      <c r="AD19" s="197"/>
      <c r="AE19" s="34">
        <v>30000</v>
      </c>
      <c r="AF19" s="34">
        <v>43250.5</v>
      </c>
      <c r="AG19" s="47">
        <f t="shared" si="7"/>
        <v>144.16833333333335</v>
      </c>
      <c r="AH19" s="34">
        <v>200000</v>
      </c>
      <c r="AI19" s="34">
        <v>180708.08</v>
      </c>
      <c r="AJ19" s="47">
        <f t="shared" si="12"/>
        <v>90.35404</v>
      </c>
      <c r="AK19" s="47"/>
      <c r="AL19" s="47">
        <v>21006.9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197" t="s">
        <v>58</v>
      </c>
      <c r="B20" s="198"/>
      <c r="C20" s="199"/>
      <c r="D20" s="111">
        <f>G20+M20+P20+S20+V20+Y20+AE20+AH20+AN20+AQ20+AZ20+J20+AT20+AW20+AK20</f>
        <v>6794200</v>
      </c>
      <c r="E20" s="111">
        <f>H20+K20+N20+Q20+T20+W20+Z20+AF20+AI20+AL20+AO20+AR20+AU20+AX20+BA20</f>
        <v>4891578.32</v>
      </c>
      <c r="F20" s="110">
        <f t="shared" si="4"/>
        <v>71.99638397456654</v>
      </c>
      <c r="G20" s="35">
        <v>1552000</v>
      </c>
      <c r="H20" s="34">
        <v>1667293.57</v>
      </c>
      <c r="I20" s="47">
        <f t="shared" si="0"/>
        <v>107.42870940721649</v>
      </c>
      <c r="J20" s="34">
        <v>1140200</v>
      </c>
      <c r="K20" s="34">
        <v>808221.02</v>
      </c>
      <c r="L20" s="47">
        <f t="shared" si="5"/>
        <v>70.88414488686196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549166.85</v>
      </c>
      <c r="R20" s="47">
        <f t="shared" si="6"/>
        <v>49.92425909090909</v>
      </c>
      <c r="S20" s="35">
        <v>2900000</v>
      </c>
      <c r="T20" s="35">
        <v>1800669.58</v>
      </c>
      <c r="U20" s="47">
        <f t="shared" si="1"/>
        <v>62.09205448275862</v>
      </c>
      <c r="V20" s="34">
        <v>10000</v>
      </c>
      <c r="W20" s="35">
        <v>4800</v>
      </c>
      <c r="X20" s="47">
        <f t="shared" si="8"/>
        <v>48</v>
      </c>
      <c r="Y20" s="34"/>
      <c r="Z20" s="34"/>
      <c r="AA20" s="47"/>
      <c r="AB20" s="197" t="s">
        <v>58</v>
      </c>
      <c r="AC20" s="198"/>
      <c r="AD20" s="199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21500</v>
      </c>
      <c r="AJ20" s="47">
        <f t="shared" si="12"/>
        <v>23.88888888888889</v>
      </c>
      <c r="AK20" s="49">
        <v>0</v>
      </c>
      <c r="AL20" s="35">
        <v>32005.15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7922.15</v>
      </c>
      <c r="AY20" s="47">
        <v>0</v>
      </c>
      <c r="AZ20" s="35"/>
      <c r="BA20" s="35">
        <v>0</v>
      </c>
      <c r="BB20" s="34">
        <v>0</v>
      </c>
      <c r="BC20" s="34"/>
      <c r="BD20" s="100"/>
    </row>
    <row r="21" spans="1:56" s="14" customFormat="1" ht="27.75" customHeight="1">
      <c r="A21" s="211" t="s">
        <v>52</v>
      </c>
      <c r="B21" s="212"/>
      <c r="C21" s="213"/>
      <c r="D21" s="111">
        <f t="shared" si="10"/>
        <v>2539000</v>
      </c>
      <c r="E21" s="111">
        <f t="shared" si="3"/>
        <v>1883014.98</v>
      </c>
      <c r="F21" s="110">
        <f t="shared" si="4"/>
        <v>74.16364631744781</v>
      </c>
      <c r="G21" s="35">
        <v>78000</v>
      </c>
      <c r="H21" s="34">
        <v>48135.93</v>
      </c>
      <c r="I21" s="47">
        <f t="shared" si="0"/>
        <v>61.712730769230774</v>
      </c>
      <c r="J21" s="34">
        <v>799900</v>
      </c>
      <c r="K21" s="34">
        <v>566960.97</v>
      </c>
      <c r="L21" s="47">
        <f t="shared" si="5"/>
        <v>70.87898112264033</v>
      </c>
      <c r="M21" s="34">
        <v>16100</v>
      </c>
      <c r="N21" s="38">
        <v>12162.3</v>
      </c>
      <c r="O21" s="47">
        <f aca="true" t="shared" si="14" ref="O21:O27">N21/M21*100</f>
        <v>75.54223602484471</v>
      </c>
      <c r="P21" s="34">
        <v>200000</v>
      </c>
      <c r="Q21" s="35">
        <v>121437.14</v>
      </c>
      <c r="R21" s="47">
        <f t="shared" si="6"/>
        <v>60.71857000000001</v>
      </c>
      <c r="S21" s="35">
        <v>1000000</v>
      </c>
      <c r="T21" s="35">
        <v>783162.93</v>
      </c>
      <c r="U21" s="47">
        <f t="shared" si="1"/>
        <v>78.316293</v>
      </c>
      <c r="V21" s="34">
        <v>5000</v>
      </c>
      <c r="W21" s="35">
        <v>3400</v>
      </c>
      <c r="X21" s="47">
        <f t="shared" si="8"/>
        <v>68</v>
      </c>
      <c r="Y21" s="34"/>
      <c r="Z21" s="34"/>
      <c r="AA21" s="47"/>
      <c r="AB21" s="197" t="s">
        <v>52</v>
      </c>
      <c r="AC21" s="198"/>
      <c r="AD21" s="199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63297.21</v>
      </c>
      <c r="AJ21" s="47">
        <f t="shared" si="12"/>
        <v>79.12151250000001</v>
      </c>
      <c r="AK21" s="49">
        <v>50000</v>
      </c>
      <c r="AL21" s="35">
        <v>15162</v>
      </c>
      <c r="AM21" s="49"/>
      <c r="AN21" s="35">
        <v>0</v>
      </c>
      <c r="AO21" s="35">
        <v>20638.5</v>
      </c>
      <c r="AP21" s="47" t="e">
        <f t="shared" si="9"/>
        <v>#DIV/0!</v>
      </c>
      <c r="AQ21" s="34">
        <v>310000</v>
      </c>
      <c r="AR21" s="35">
        <v>249128</v>
      </c>
      <c r="AS21" s="47">
        <f t="shared" si="13"/>
        <v>80.36387096774193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-470</v>
      </c>
      <c r="BB21" s="34"/>
      <c r="BC21" s="34"/>
      <c r="BD21" s="100"/>
    </row>
    <row r="22" spans="1:56" s="14" customFormat="1" ht="27.75" customHeight="1">
      <c r="A22" s="197" t="s">
        <v>53</v>
      </c>
      <c r="B22" s="198"/>
      <c r="C22" s="199"/>
      <c r="D22" s="111">
        <f t="shared" si="10"/>
        <v>11970600</v>
      </c>
      <c r="E22" s="111">
        <f t="shared" si="3"/>
        <v>7944615.730000001</v>
      </c>
      <c r="F22" s="110">
        <f t="shared" si="4"/>
        <v>66.367732026799</v>
      </c>
      <c r="G22" s="35">
        <v>1230000</v>
      </c>
      <c r="H22" s="34">
        <v>1124805.27</v>
      </c>
      <c r="I22" s="47">
        <f t="shared" si="0"/>
        <v>91.44758292682927</v>
      </c>
      <c r="J22" s="34">
        <v>1781300</v>
      </c>
      <c r="K22" s="34">
        <v>1262594.05</v>
      </c>
      <c r="L22" s="47">
        <f t="shared" si="5"/>
        <v>70.8804833548532</v>
      </c>
      <c r="M22" s="34">
        <v>38300</v>
      </c>
      <c r="N22" s="38">
        <v>4542.13</v>
      </c>
      <c r="O22" s="47">
        <f t="shared" si="14"/>
        <v>11.85934725848564</v>
      </c>
      <c r="P22" s="34">
        <v>1300000</v>
      </c>
      <c r="Q22" s="35">
        <v>827427.07</v>
      </c>
      <c r="R22" s="47">
        <f t="shared" si="6"/>
        <v>63.64823615384615</v>
      </c>
      <c r="S22" s="35">
        <v>7000000</v>
      </c>
      <c r="T22" s="35">
        <v>4505810.76</v>
      </c>
      <c r="U22" s="47">
        <f t="shared" si="1"/>
        <v>64.36872514285714</v>
      </c>
      <c r="V22" s="34">
        <v>16000</v>
      </c>
      <c r="W22" s="35">
        <v>6400</v>
      </c>
      <c r="X22" s="47">
        <f t="shared" si="8"/>
        <v>40</v>
      </c>
      <c r="Y22" s="34"/>
      <c r="Z22" s="34">
        <v>0</v>
      </c>
      <c r="AA22" s="47"/>
      <c r="AB22" s="197" t="s">
        <v>53</v>
      </c>
      <c r="AC22" s="198"/>
      <c r="AD22" s="199"/>
      <c r="AE22" s="35">
        <v>0</v>
      </c>
      <c r="AF22" s="35">
        <v>3393.29</v>
      </c>
      <c r="AG22" s="47" t="e">
        <f t="shared" si="7"/>
        <v>#DIV/0!</v>
      </c>
      <c r="AH22" s="35">
        <v>105000</v>
      </c>
      <c r="AI22" s="35">
        <v>8316.65</v>
      </c>
      <c r="AJ22" s="47">
        <f t="shared" si="12"/>
        <v>7.920619047619047</v>
      </c>
      <c r="AK22" s="49">
        <v>0</v>
      </c>
      <c r="AL22" s="35">
        <v>141269.23</v>
      </c>
      <c r="AM22" s="49"/>
      <c r="AN22" s="35">
        <v>0</v>
      </c>
      <c r="AO22" s="35">
        <v>5919.44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-8773.06</v>
      </c>
      <c r="BB22" s="34"/>
      <c r="BC22" s="34"/>
      <c r="BD22" s="100"/>
    </row>
    <row r="23" spans="1:56" s="14" customFormat="1" ht="27.75" customHeight="1">
      <c r="A23" s="197" t="s">
        <v>54</v>
      </c>
      <c r="B23" s="198"/>
      <c r="C23" s="199"/>
      <c r="D23" s="111">
        <f>G23+J23+M23+P23+S23+V23+Y23+AE23+AH23+AK23+AN23+AQ23+AT23+AW23+AZ23+BC23</f>
        <v>4443700</v>
      </c>
      <c r="E23" s="111">
        <f t="shared" si="3"/>
        <v>2777068.73</v>
      </c>
      <c r="F23" s="110">
        <f t="shared" si="4"/>
        <v>62.494514256137904</v>
      </c>
      <c r="G23" s="35">
        <v>988000</v>
      </c>
      <c r="H23" s="34">
        <v>636654.19</v>
      </c>
      <c r="I23" s="47">
        <f t="shared" si="0"/>
        <v>64.43868319838056</v>
      </c>
      <c r="J23" s="34">
        <v>612700</v>
      </c>
      <c r="K23" s="34">
        <v>434268.01</v>
      </c>
      <c r="L23" s="47">
        <f t="shared" si="5"/>
        <v>70.87775583482944</v>
      </c>
      <c r="M23" s="34">
        <v>0</v>
      </c>
      <c r="N23" s="38">
        <v>0</v>
      </c>
      <c r="O23" s="47">
        <v>0</v>
      </c>
      <c r="P23" s="34">
        <v>380000</v>
      </c>
      <c r="Q23" s="35">
        <v>136508.5</v>
      </c>
      <c r="R23" s="47">
        <f t="shared" si="6"/>
        <v>35.923289473684214</v>
      </c>
      <c r="S23" s="35">
        <v>2200000</v>
      </c>
      <c r="T23" s="35">
        <v>1388060.21</v>
      </c>
      <c r="U23" s="47">
        <f t="shared" si="1"/>
        <v>63.09364590909091</v>
      </c>
      <c r="V23" s="34">
        <v>7000</v>
      </c>
      <c r="W23" s="35">
        <v>4300</v>
      </c>
      <c r="X23" s="47">
        <f t="shared" si="8"/>
        <v>61.42857142857143</v>
      </c>
      <c r="Y23" s="34"/>
      <c r="Z23" s="34"/>
      <c r="AA23" s="47"/>
      <c r="AB23" s="197" t="s">
        <v>54</v>
      </c>
      <c r="AC23" s="198"/>
      <c r="AD23" s="199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172469.26</v>
      </c>
      <c r="AJ23" s="47">
        <f t="shared" si="12"/>
        <v>110.55721794871796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808.56</v>
      </c>
      <c r="AS23" s="47">
        <f t="shared" si="13"/>
        <v>0.8085600000000001</v>
      </c>
      <c r="AT23" s="35">
        <v>0</v>
      </c>
      <c r="AU23" s="35">
        <v>0</v>
      </c>
      <c r="AV23" s="35">
        <v>0</v>
      </c>
      <c r="AW23" s="35"/>
      <c r="AX23" s="35">
        <v>4000</v>
      </c>
      <c r="AY23" s="47"/>
      <c r="AZ23" s="44"/>
      <c r="BA23" s="35"/>
      <c r="BB23" s="34"/>
      <c r="BC23" s="34"/>
      <c r="BD23" s="100"/>
    </row>
    <row r="24" spans="1:56" s="14" customFormat="1" ht="27.75" customHeight="1">
      <c r="A24" s="197" t="s">
        <v>69</v>
      </c>
      <c r="B24" s="198"/>
      <c r="C24" s="199"/>
      <c r="D24" s="111">
        <f t="shared" si="10"/>
        <v>7976700</v>
      </c>
      <c r="E24" s="111">
        <f t="shared" si="3"/>
        <v>1380178.93</v>
      </c>
      <c r="F24" s="110">
        <f t="shared" si="4"/>
        <v>17.302630536437373</v>
      </c>
      <c r="G24" s="35">
        <v>166400</v>
      </c>
      <c r="H24" s="34">
        <v>114384.71</v>
      </c>
      <c r="I24" s="47">
        <f t="shared" si="0"/>
        <v>68.74081129807693</v>
      </c>
      <c r="J24" s="34">
        <v>723300</v>
      </c>
      <c r="K24" s="34">
        <v>512677.5</v>
      </c>
      <c r="L24" s="47">
        <f t="shared" si="5"/>
        <v>70.88034010783907</v>
      </c>
      <c r="M24" s="34">
        <v>8000</v>
      </c>
      <c r="N24" s="38">
        <v>17915.1</v>
      </c>
      <c r="O24" s="47">
        <f>N24/M24*100</f>
        <v>223.93875</v>
      </c>
      <c r="P24" s="34">
        <v>1000000</v>
      </c>
      <c r="Q24" s="35">
        <v>120111</v>
      </c>
      <c r="R24" s="47">
        <f t="shared" si="6"/>
        <v>12.011099999999999</v>
      </c>
      <c r="S24" s="35">
        <v>4500000</v>
      </c>
      <c r="T24" s="35">
        <v>-30977.64</v>
      </c>
      <c r="U24" s="47">
        <f t="shared" si="1"/>
        <v>-0.688392</v>
      </c>
      <c r="V24" s="34">
        <v>5000</v>
      </c>
      <c r="W24" s="35">
        <v>2500</v>
      </c>
      <c r="X24" s="47">
        <f t="shared" si="8"/>
        <v>50</v>
      </c>
      <c r="Y24" s="34">
        <v>0</v>
      </c>
      <c r="Z24" s="34">
        <v>0</v>
      </c>
      <c r="AA24" s="47">
        <v>0</v>
      </c>
      <c r="AB24" s="197" t="s">
        <v>69</v>
      </c>
      <c r="AC24" s="198"/>
      <c r="AD24" s="199"/>
      <c r="AE24" s="35">
        <v>4000</v>
      </c>
      <c r="AF24" s="35">
        <v>3935.15</v>
      </c>
      <c r="AG24" s="47">
        <f t="shared" si="7"/>
        <v>98.37875</v>
      </c>
      <c r="AH24" s="35">
        <v>70000</v>
      </c>
      <c r="AI24" s="35">
        <v>59958.29</v>
      </c>
      <c r="AJ24" s="47">
        <f t="shared" si="12"/>
        <v>85.6547</v>
      </c>
      <c r="AK24" s="49">
        <v>0</v>
      </c>
      <c r="AL24" s="35">
        <v>13251.49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1500000</v>
      </c>
      <c r="AR24" s="35">
        <v>555941.69</v>
      </c>
      <c r="AS24" s="47">
        <f>AR24/AQ24*100</f>
        <v>37.06277933333333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10481.64</v>
      </c>
      <c r="AY24" s="47">
        <v>0</v>
      </c>
      <c r="AZ24" s="44"/>
      <c r="BA24" s="35">
        <v>0</v>
      </c>
      <c r="BB24" s="34" t="s">
        <v>85</v>
      </c>
      <c r="BC24" s="34"/>
      <c r="BD24" s="100"/>
    </row>
    <row r="25" spans="1:56" s="14" customFormat="1" ht="27.75" customHeight="1">
      <c r="A25" s="197" t="s">
        <v>56</v>
      </c>
      <c r="B25" s="198"/>
      <c r="C25" s="199"/>
      <c r="D25" s="111">
        <f t="shared" si="10"/>
        <v>3001100</v>
      </c>
      <c r="E25" s="111">
        <f t="shared" si="3"/>
        <v>2048401.4000000001</v>
      </c>
      <c r="F25" s="110">
        <f t="shared" si="4"/>
        <v>68.25501982606377</v>
      </c>
      <c r="G25" s="35">
        <v>90000</v>
      </c>
      <c r="H25" s="34">
        <v>58739.27</v>
      </c>
      <c r="I25" s="47">
        <f t="shared" si="0"/>
        <v>65.26585555555555</v>
      </c>
      <c r="J25" s="34">
        <v>1066500</v>
      </c>
      <c r="K25" s="34">
        <v>755948.01</v>
      </c>
      <c r="L25" s="47">
        <f t="shared" si="5"/>
        <v>70.8812011251758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73180.13</v>
      </c>
      <c r="R25" s="47">
        <f t="shared" si="6"/>
        <v>36.590065</v>
      </c>
      <c r="S25" s="35">
        <v>1100000</v>
      </c>
      <c r="T25" s="35">
        <v>672313.41</v>
      </c>
      <c r="U25" s="47">
        <f t="shared" si="1"/>
        <v>61.11940090909091</v>
      </c>
      <c r="V25" s="34">
        <v>6000</v>
      </c>
      <c r="W25" s="35">
        <v>3850</v>
      </c>
      <c r="X25" s="47">
        <f t="shared" si="8"/>
        <v>64.16666666666667</v>
      </c>
      <c r="Y25" s="34">
        <v>0</v>
      </c>
      <c r="Z25" s="34">
        <v>0</v>
      </c>
      <c r="AA25" s="47" t="e">
        <f>Z25/Y25*100</f>
        <v>#DIV/0!</v>
      </c>
      <c r="AB25" s="197" t="s">
        <v>56</v>
      </c>
      <c r="AC25" s="198"/>
      <c r="AD25" s="199"/>
      <c r="AE25" s="35">
        <v>450000</v>
      </c>
      <c r="AF25" s="35">
        <v>386518.72</v>
      </c>
      <c r="AG25" s="47">
        <f t="shared" si="7"/>
        <v>85.89304888888888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88600</v>
      </c>
      <c r="AX25" s="35">
        <v>97800</v>
      </c>
      <c r="AY25" s="47">
        <v>0</v>
      </c>
      <c r="AZ25" s="44"/>
      <c r="BA25" s="35">
        <v>-4.14</v>
      </c>
      <c r="BB25" s="34"/>
      <c r="BC25" s="34"/>
      <c r="BD25" s="100"/>
    </row>
    <row r="26" spans="1:56" s="14" customFormat="1" ht="27.75" customHeight="1">
      <c r="A26" s="197" t="s">
        <v>57</v>
      </c>
      <c r="B26" s="198"/>
      <c r="C26" s="199"/>
      <c r="D26" s="111">
        <f t="shared" si="10"/>
        <v>5139400</v>
      </c>
      <c r="E26" s="111">
        <f>H26+K26+N26+Q26+T26+W26+Z26+AF26+AI26+AL26+AO26+AR26+AU26+AX26+BA26</f>
        <v>3270668.65</v>
      </c>
      <c r="F26" s="110">
        <f t="shared" si="4"/>
        <v>63.639114488072536</v>
      </c>
      <c r="G26" s="35">
        <v>400000</v>
      </c>
      <c r="H26" s="34">
        <v>309109.34</v>
      </c>
      <c r="I26" s="47">
        <f t="shared" si="0"/>
        <v>77.27733500000001</v>
      </c>
      <c r="J26" s="34">
        <v>1154400</v>
      </c>
      <c r="K26" s="34">
        <v>818273.51</v>
      </c>
      <c r="L26" s="47">
        <f t="shared" si="5"/>
        <v>70.88301368676369</v>
      </c>
      <c r="M26" s="34">
        <v>0</v>
      </c>
      <c r="N26" s="38">
        <v>115364.87</v>
      </c>
      <c r="O26" s="47" t="e">
        <f t="shared" si="14"/>
        <v>#DIV/0!</v>
      </c>
      <c r="P26" s="34">
        <v>690000</v>
      </c>
      <c r="Q26" s="35">
        <v>378599.88</v>
      </c>
      <c r="R26" s="47">
        <f t="shared" si="6"/>
        <v>54.869547826086965</v>
      </c>
      <c r="S26" s="35">
        <v>1900000</v>
      </c>
      <c r="T26" s="35">
        <v>1034957.87</v>
      </c>
      <c r="U26" s="47">
        <f t="shared" si="1"/>
        <v>54.471466842105265</v>
      </c>
      <c r="V26" s="34">
        <v>15000</v>
      </c>
      <c r="W26" s="35">
        <v>4500</v>
      </c>
      <c r="X26" s="47">
        <f t="shared" si="8"/>
        <v>30</v>
      </c>
      <c r="Y26" s="34"/>
      <c r="Z26" s="34"/>
      <c r="AA26" s="47"/>
      <c r="AB26" s="197" t="s">
        <v>57</v>
      </c>
      <c r="AC26" s="198"/>
      <c r="AD26" s="199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457572.55</v>
      </c>
      <c r="AJ26" s="47">
        <f>AI26/AH26*100</f>
        <v>76.26209166666666</v>
      </c>
      <c r="AK26" s="49">
        <v>0</v>
      </c>
      <c r="AL26" s="35">
        <v>0</v>
      </c>
      <c r="AM26" s="49" t="e">
        <f>AL26/AK26*100</f>
        <v>#DIV/0!</v>
      </c>
      <c r="AN26" s="35">
        <v>110000</v>
      </c>
      <c r="AO26" s="35">
        <v>72250</v>
      </c>
      <c r="AP26" s="47">
        <f t="shared" si="9"/>
        <v>65.68181818181819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120000</v>
      </c>
      <c r="AX26" s="35">
        <v>80040.63</v>
      </c>
      <c r="AY26" s="47">
        <f>AX26/AW26*100</f>
        <v>66.700525</v>
      </c>
      <c r="AZ26" s="44"/>
      <c r="BA26" s="35"/>
      <c r="BB26" s="34"/>
      <c r="BC26" s="34"/>
      <c r="BD26" s="100"/>
    </row>
    <row r="27" spans="1:56" s="14" customFormat="1" ht="27.75" customHeight="1">
      <c r="A27" s="197" t="s">
        <v>60</v>
      </c>
      <c r="B27" s="198"/>
      <c r="C27" s="199"/>
      <c r="D27" s="111">
        <f t="shared" si="10"/>
        <v>2538300</v>
      </c>
      <c r="E27" s="111">
        <f>H27+K27+N27+Q27+T27+W27+Y27+AF27+AI27+AL27+AO27+AR27+AU27+AX27+BA27</f>
        <v>1232040.35</v>
      </c>
      <c r="F27" s="110">
        <f t="shared" si="4"/>
        <v>48.53801166134815</v>
      </c>
      <c r="G27" s="35">
        <v>84000</v>
      </c>
      <c r="H27" s="34">
        <v>77811.87</v>
      </c>
      <c r="I27" s="47">
        <f t="shared" si="0"/>
        <v>92.63317857142856</v>
      </c>
      <c r="J27" s="34">
        <v>601300</v>
      </c>
      <c r="K27" s="34">
        <v>426225.96</v>
      </c>
      <c r="L27" s="47">
        <f t="shared" si="5"/>
        <v>70.88407783136537</v>
      </c>
      <c r="M27" s="34">
        <v>0</v>
      </c>
      <c r="N27" s="38">
        <v>54183.3</v>
      </c>
      <c r="O27" s="47" t="e">
        <f t="shared" si="14"/>
        <v>#DIV/0!</v>
      </c>
      <c r="P27" s="34">
        <v>90000</v>
      </c>
      <c r="Q27" s="35">
        <v>26623.16</v>
      </c>
      <c r="R27" s="47">
        <f t="shared" si="6"/>
        <v>29.581288888888892</v>
      </c>
      <c r="S27" s="35">
        <v>500000</v>
      </c>
      <c r="T27" s="35">
        <v>278370.65</v>
      </c>
      <c r="U27" s="47">
        <f t="shared" si="1"/>
        <v>55.67413</v>
      </c>
      <c r="V27" s="34">
        <v>5000</v>
      </c>
      <c r="W27" s="35">
        <v>2580</v>
      </c>
      <c r="X27" s="47">
        <f t="shared" si="8"/>
        <v>51.6</v>
      </c>
      <c r="Y27" s="34"/>
      <c r="Z27" s="34"/>
      <c r="AA27" s="47"/>
      <c r="AB27" s="197" t="s">
        <v>60</v>
      </c>
      <c r="AC27" s="198"/>
      <c r="AD27" s="199"/>
      <c r="AE27" s="35">
        <v>430000</v>
      </c>
      <c r="AF27" s="35">
        <v>343437.3</v>
      </c>
      <c r="AG27" s="47">
        <f t="shared" si="7"/>
        <v>79.86913953488371</v>
      </c>
      <c r="AH27" s="35">
        <v>28000</v>
      </c>
      <c r="AI27" s="35">
        <v>22829.49</v>
      </c>
      <c r="AJ27" s="47">
        <f>AI27/AH27*100</f>
        <v>81.53389285714286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7" t="e">
        <f>AX27/AW27*100</f>
        <v>#DIV/0!</v>
      </c>
      <c r="AZ27" s="44"/>
      <c r="BA27" s="35">
        <v>-21.38</v>
      </c>
      <c r="BB27" s="34"/>
      <c r="BC27" s="34"/>
      <c r="BD27" s="100"/>
    </row>
    <row r="28" spans="1:56" s="16" customFormat="1" ht="24.75" customHeight="1">
      <c r="A28" s="209" t="s">
        <v>3</v>
      </c>
      <c r="B28" s="209"/>
      <c r="C28" s="210"/>
      <c r="D28" s="42">
        <f>SUM(D11:D27)</f>
        <v>104619400</v>
      </c>
      <c r="E28" s="42">
        <f>SUM(E11:E27)</f>
        <v>65250560.19</v>
      </c>
      <c r="F28" s="48">
        <f t="shared" si="4"/>
        <v>62.36946511832413</v>
      </c>
      <c r="G28" s="44">
        <f>SUM(G11:G27)</f>
        <v>14151900</v>
      </c>
      <c r="H28" s="37">
        <f>SUM(H11:H27)</f>
        <v>11566931.649999997</v>
      </c>
      <c r="I28" s="48">
        <f>H28/G28*100</f>
        <v>81.7341250998099</v>
      </c>
      <c r="J28" s="37">
        <f>J11+J12+J13+J14+J15+J16+J17+J18+J19+J20+J21+J22+J23+J24+J25+J26+J27</f>
        <v>17384400</v>
      </c>
      <c r="K28" s="37">
        <f>K11+K12+K13+K14+K15+K16+K17+K18+K19+K20+K21+K22+K23+K24+K25+K26+K27</f>
        <v>12322354.74</v>
      </c>
      <c r="L28" s="48">
        <f t="shared" si="5"/>
        <v>70.8816797818734</v>
      </c>
      <c r="M28" s="37">
        <f>SUM(M11:M27)</f>
        <v>1699500</v>
      </c>
      <c r="N28" s="46">
        <f>SUM(N11:N27)</f>
        <v>288607.97</v>
      </c>
      <c r="O28" s="48">
        <f>N28/M28*100</f>
        <v>16.981934098264194</v>
      </c>
      <c r="P28" s="37">
        <f>SUM(P11:P27)</f>
        <v>13550000</v>
      </c>
      <c r="Q28" s="44">
        <f>SUM(Q11:Q27)</f>
        <v>5410356.8100000005</v>
      </c>
      <c r="R28" s="48">
        <f>Q28/P28*100</f>
        <v>39.92883254612546</v>
      </c>
      <c r="S28" s="43">
        <f>SUM(S11:S27)</f>
        <v>45710000</v>
      </c>
      <c r="T28" s="43">
        <f>SUM(T11:T27)</f>
        <v>26393215.15</v>
      </c>
      <c r="U28" s="48">
        <f>T28/S28*100</f>
        <v>57.740571319186174</v>
      </c>
      <c r="V28" s="37">
        <f>SUM(V11:V27)</f>
        <v>148500</v>
      </c>
      <c r="W28" s="43">
        <f>SUM(W11:W27)</f>
        <v>71660</v>
      </c>
      <c r="X28" s="48">
        <f>W28/V28*100</f>
        <v>48.255892255892256</v>
      </c>
      <c r="Y28" s="37">
        <f>Y11+Y12+Y13+Y14+Y15+Y16+Y17+Y18+Y19+Y20+Y21+Y22+Y23+Y24+Y25+Y26+Y27</f>
        <v>0</v>
      </c>
      <c r="Z28" s="37">
        <f>SUM(Z11:Z27)</f>
        <v>0.86</v>
      </c>
      <c r="AA28" s="48" t="e">
        <f>Z28/Y28*100</f>
        <v>#DIV/0!</v>
      </c>
      <c r="AB28" s="214" t="s">
        <v>3</v>
      </c>
      <c r="AC28" s="214"/>
      <c r="AD28" s="214"/>
      <c r="AE28" s="43">
        <f>SUM(AE11:AE27)</f>
        <v>1902500</v>
      </c>
      <c r="AF28" s="43">
        <f>SUM(AF11:AF27)</f>
        <v>1840363.8699999999</v>
      </c>
      <c r="AG28" s="48">
        <f t="shared" si="7"/>
        <v>96.73397477003941</v>
      </c>
      <c r="AH28" s="45">
        <f>SUM(AH11:AH27)</f>
        <v>3859000</v>
      </c>
      <c r="AI28" s="45">
        <f>SUM(AI11:AI27)</f>
        <v>3190300.21</v>
      </c>
      <c r="AJ28" s="48">
        <f>AI28/AH28*100</f>
        <v>82.67168204197979</v>
      </c>
      <c r="AK28" s="50">
        <f>AK11+AK12+AK13+AK14+AK15+AK16+AK17+AK18+AK19+AK20+AK21+AK22+AK23+AK24+AK25+AK26+AK27</f>
        <v>1435000</v>
      </c>
      <c r="AL28" s="44">
        <f>AL11+AL12+AL13+AL14+AL15+AL16+AL17+AL18+AL19+AL20+AL21+AL22+AL23+AL24+AL25+AL26+AL27</f>
        <v>1633660.0299999996</v>
      </c>
      <c r="AM28" s="50">
        <f>AL28/AK28*100</f>
        <v>113.84390452961671</v>
      </c>
      <c r="AN28" s="44">
        <f>AN11+AN12+AN13+AN14+AN15+AN16+AN17+AN18+AN19+AN20+AN21+AN22+AN23+AN24+AN25+AN26+AN27</f>
        <v>510000</v>
      </c>
      <c r="AO28" s="44">
        <f>SUM(AO11:AO27)</f>
        <v>482645.71</v>
      </c>
      <c r="AP28" s="48">
        <f t="shared" si="9"/>
        <v>94.6364137254902</v>
      </c>
      <c r="AQ28" s="37">
        <f>SUM(AQ11:AQ27)</f>
        <v>3110000</v>
      </c>
      <c r="AR28" s="43">
        <f>SUM(AR11:AR27)</f>
        <v>1750169.2</v>
      </c>
      <c r="AS28" s="48">
        <f>AR28/AQ28*100</f>
        <v>56.27553697749196</v>
      </c>
      <c r="AT28" s="44">
        <f>SUM(AT11:AT27)</f>
        <v>950000</v>
      </c>
      <c r="AU28" s="44">
        <f>SUM(AU11:AU27)</f>
        <v>82594.9</v>
      </c>
      <c r="AV28" s="50">
        <f>AU28/AT28*100</f>
        <v>8.694199999999999</v>
      </c>
      <c r="AW28" s="44">
        <f>AW11+AW12+AW13+AW14+AW15+AW16+AW17+AW19+AW18+AW20+AW21+AW22+AW23+AW24+AW25+AW26+AW27</f>
        <v>208600</v>
      </c>
      <c r="AX28" s="44">
        <f>AX11+AX12+AX13+AX14+AX15+AX16+AX17+AX19+AX18+AX20+AX21+AX22+AX23+AX24+AX25+AX26+AX27</f>
        <v>296273.36</v>
      </c>
      <c r="AY28" s="50">
        <f>AX28/AW28*100</f>
        <v>142.0294151486098</v>
      </c>
      <c r="AZ28" s="44">
        <v>0</v>
      </c>
      <c r="BA28" s="43">
        <f>BA13+BA20+BA21+BA19+BA22+BA24+BA25+BA12+BA14+BA15+BA16+BA17+BA18+BA26+BA11+BA27+BA23</f>
        <v>-78574.27000000002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2020-11-05T05:46:01Z</cp:lastPrinted>
  <dcterms:created xsi:type="dcterms:W3CDTF">2006-06-07T06:53:09Z</dcterms:created>
  <dcterms:modified xsi:type="dcterms:W3CDTF">2020-11-26T06:21:44Z</dcterms:modified>
  <cp:category/>
  <cp:version/>
  <cp:contentType/>
  <cp:contentStatus/>
</cp:coreProperties>
</file>